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60" activeTab="3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1" hidden="1">Лист2!$B$8:$B$9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Лист2!$B$8</definedName>
    <definedName name="solver_lhs2" localSheetId="1" hidden="1">Лист2!$B$9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Лист2!$D$8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3" i="4"/>
  <c r="H2" i="4"/>
  <c r="N2" i="4"/>
  <c r="L2" i="4" l="1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P27" i="3"/>
  <c r="P26" i="3"/>
  <c r="P25" i="3"/>
  <c r="O5" i="3"/>
  <c r="O6" i="3"/>
  <c r="O7" i="3"/>
  <c r="O8" i="3"/>
  <c r="P8" i="3" s="1"/>
  <c r="O9" i="3"/>
  <c r="O10" i="3"/>
  <c r="O11" i="3"/>
  <c r="O12" i="3"/>
  <c r="P12" i="3" s="1"/>
  <c r="O13" i="3"/>
  <c r="O14" i="3"/>
  <c r="O15" i="3"/>
  <c r="O16" i="3"/>
  <c r="P16" i="3" s="1"/>
  <c r="O17" i="3"/>
  <c r="O18" i="3"/>
  <c r="O19" i="3"/>
  <c r="P19" i="3" s="1"/>
  <c r="O20" i="3"/>
  <c r="P20" i="3" s="1"/>
  <c r="O21" i="3"/>
  <c r="O22" i="3"/>
  <c r="O23" i="3"/>
  <c r="O4" i="3"/>
  <c r="P4" i="3" s="1"/>
  <c r="P14" i="3"/>
  <c r="P15" i="3"/>
  <c r="P23" i="3"/>
  <c r="F9" i="3"/>
  <c r="F7" i="3"/>
  <c r="F11" i="3" s="1"/>
  <c r="C6" i="3"/>
  <c r="C5" i="3"/>
  <c r="C4" i="3"/>
  <c r="P5" i="3"/>
  <c r="P6" i="3"/>
  <c r="P7" i="3"/>
  <c r="P9" i="3"/>
  <c r="P10" i="3"/>
  <c r="P11" i="3"/>
  <c r="P13" i="3"/>
  <c r="P17" i="3"/>
  <c r="P18" i="3"/>
  <c r="P21" i="3"/>
  <c r="P22" i="3"/>
  <c r="C7" i="3"/>
  <c r="C8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1" i="3"/>
  <c r="F8" i="4" l="1"/>
  <c r="C3" i="2"/>
  <c r="D3" i="2" s="1"/>
  <c r="C4" i="2"/>
  <c r="D4" i="2" s="1"/>
  <c r="C5" i="2"/>
  <c r="D5" i="2" s="1"/>
  <c r="C6" i="2"/>
  <c r="D6" i="2" s="1"/>
  <c r="C7" i="2"/>
  <c r="D7" i="2" s="1"/>
  <c r="C2" i="2"/>
  <c r="D2" i="2" s="1"/>
  <c r="D8" i="2" l="1"/>
  <c r="B7" i="2"/>
  <c r="B6" i="2"/>
  <c r="B5" i="2"/>
  <c r="B4" i="2"/>
  <c r="B3" i="2"/>
  <c r="B2" i="2"/>
  <c r="G10" i="1" l="1"/>
  <c r="E10" i="1"/>
  <c r="F10" i="1"/>
  <c r="D10" i="1"/>
  <c r="G8" i="1"/>
  <c r="F8" i="1"/>
  <c r="E8" i="1"/>
  <c r="D8" i="1"/>
  <c r="D7" i="1"/>
  <c r="G7" i="1"/>
  <c r="F7" i="1"/>
  <c r="E7" i="1"/>
  <c r="G6" i="1"/>
  <c r="F6" i="1"/>
  <c r="E6" i="1"/>
  <c r="D6" i="1"/>
  <c r="G5" i="1"/>
  <c r="F5" i="1"/>
  <c r="E5" i="1"/>
  <c r="D5" i="1"/>
  <c r="G4" i="1"/>
  <c r="F4" i="1"/>
  <c r="E4" i="1"/>
  <c r="D4" i="1"/>
  <c r="D2" i="1"/>
  <c r="D1" i="1"/>
  <c r="F10" i="4" l="1"/>
  <c r="F12" i="4" l="1"/>
  <c r="F9" i="4"/>
  <c r="F13" i="4" s="1"/>
  <c r="F16" i="4" l="1"/>
  <c r="F15" i="4"/>
</calcChain>
</file>

<file path=xl/sharedStrings.xml><?xml version="1.0" encoding="utf-8"?>
<sst xmlns="http://schemas.openxmlformats.org/spreadsheetml/2006/main" count="44" uniqueCount="37">
  <si>
    <t>l</t>
  </si>
  <si>
    <t>Среднее</t>
  </si>
  <si>
    <t>Отклонение</t>
  </si>
  <si>
    <t>Сумм y(t+l)</t>
  </si>
  <si>
    <t>Сумм y(t)</t>
  </si>
  <si>
    <t>Сумм y(t)^2</t>
  </si>
  <si>
    <t>Сумм y(t+l)^2</t>
  </si>
  <si>
    <t>Сумм y(t)*y(t+l)</t>
  </si>
  <si>
    <t>p(l)</t>
  </si>
  <si>
    <t>x</t>
  </si>
  <si>
    <t>y</t>
  </si>
  <si>
    <t>R</t>
  </si>
  <si>
    <t>17,759*exp^0,0776x</t>
  </si>
  <si>
    <t>1,7629*x+17,347</t>
  </si>
  <si>
    <t>5,079ln(x) + 17,947</t>
  </si>
  <si>
    <t>-0,2429x2 + 3,4629x + 15,08</t>
  </si>
  <si>
    <r>
      <t>18,164x</t>
    </r>
    <r>
      <rPr>
        <vertAlign val="superscript"/>
        <sz val="11"/>
        <color theme="1"/>
        <rFont val="Calibri"/>
        <family val="2"/>
        <charset val="204"/>
        <scheme val="minor"/>
      </rPr>
      <t>0,2272</t>
    </r>
  </si>
  <si>
    <t>b0</t>
  </si>
  <si>
    <t>b1</t>
  </si>
  <si>
    <t>y^</t>
  </si>
  <si>
    <t>(y^-y)^2</t>
  </si>
  <si>
    <t>m</t>
  </si>
  <si>
    <t>cov(1)</t>
  </si>
  <si>
    <t xml:space="preserve">(Sy)^2 </t>
  </si>
  <si>
    <t>disp</t>
  </si>
  <si>
    <t>N</t>
  </si>
  <si>
    <t>m1</t>
  </si>
  <si>
    <t>m2</t>
  </si>
  <si>
    <t>cov(2)</t>
  </si>
  <si>
    <t>S</t>
  </si>
  <si>
    <t>r(1)</t>
  </si>
  <si>
    <t>r(2)</t>
  </si>
  <si>
    <t>a1</t>
  </si>
  <si>
    <t>a2</t>
  </si>
  <si>
    <t>Yt</t>
  </si>
  <si>
    <t>yt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</si>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</sst>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Лист1!$D$3:$G$3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Лист1!$D$10:$G$10</c:f>
              <c:numCache>
                <c:formatCode>General</c:formatCode>
                <c:ptCount val="4"/>
                <c:pt idx="0">
                  <c:v>0.99999999999999989</c:v>
                </c:pt>
                <c:pt idx="1">
                  <c:v>0.18040446435453569</c:v>
                </c:pt>
                <c:pt idx="2">
                  <c:v>2.4734849895327701E-2</c:v>
                </c:pt>
                <c:pt idx="3">
                  <c:v>-0.19789839858481684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5696"/>
        <c:axId val="207727616"/>
      </c:scatterChart>
      <c:valAx>
        <c:axId val="207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7727616"/>
        <c:crosses val="autoZero"/>
        <c:crossBetween val="midCat"/>
      </c:valAx>
      <c:valAx>
        <c:axId val="207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7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46587926509187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5476815398074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138397692560454E-2"/>
                  <c:y val="0.3232043593888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34014044225922"/>
                  <c:y val="0.5111233595800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20068395623652"/>
                  <c:y val="0.49576299212598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21.4</c:v>
                </c:pt>
                <c:pt idx="2">
                  <c:v>23.4</c:v>
                </c:pt>
                <c:pt idx="3">
                  <c:v>24.5</c:v>
                </c:pt>
                <c:pt idx="4">
                  <c:v>26.6</c:v>
                </c:pt>
                <c:pt idx="5">
                  <c:v>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0352"/>
        <c:axId val="257381888"/>
      </c:scatterChart>
      <c:valAx>
        <c:axId val="257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57381888"/>
        <c:crosses val="autoZero"/>
        <c:crossBetween val="midCat"/>
      </c:valAx>
      <c:valAx>
        <c:axId val="2573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573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Лист3!$C$4:$C$23</c:f>
              <c:strCache>
                <c:ptCount val="1"/>
                <c:pt idx="0">
                  <c:v>8,065561837 5,528339446 3,64940459 3,043609123 2,525440376 1,39558228 0,965630835 0,928531767 0,710138617 0,66871412 0,121970933 0,038747662 -0,316119274 -0,602594905 -0,15876667 -0,193295603 -0,058759089 0,05445793 -0,429178969 0,018181155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0931102362204723E-2"/>
                  <c:y val="-0.44579214056576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Лист3!$B$4:$B$23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Лист3!$C$4:$C$23</c:f>
              <c:numCache>
                <c:formatCode>General</c:formatCode>
                <c:ptCount val="20"/>
                <c:pt idx="0">
                  <c:v>8.0655618367834219</c:v>
                </c:pt>
                <c:pt idx="1">
                  <c:v>5.5283394456592605</c:v>
                </c:pt>
                <c:pt idx="2">
                  <c:v>3.6494045899676757</c:v>
                </c:pt>
                <c:pt idx="3">
                  <c:v>3.0436091232277276</c:v>
                </c:pt>
                <c:pt idx="4">
                  <c:v>2.5254403761489508</c:v>
                </c:pt>
                <c:pt idx="5">
                  <c:v>1.3955822799898607</c:v>
                </c:pt>
                <c:pt idx="6">
                  <c:v>0.96563083522183046</c:v>
                </c:pt>
                <c:pt idx="7">
                  <c:v>0.92853176695449446</c:v>
                </c:pt>
                <c:pt idx="8">
                  <c:v>0.71013861667419165</c:v>
                </c:pt>
                <c:pt idx="9">
                  <c:v>0.66871411989242924</c:v>
                </c:pt>
                <c:pt idx="10">
                  <c:v>0.12197093345023019</c:v>
                </c:pt>
                <c:pt idx="11">
                  <c:v>3.8747662042270509E-2</c:v>
                </c:pt>
                <c:pt idx="12">
                  <c:v>-0.316119274044243</c:v>
                </c:pt>
                <c:pt idx="13">
                  <c:v>-0.60259490454221787</c:v>
                </c:pt>
                <c:pt idx="14">
                  <c:v>-0.15876666956105095</c:v>
                </c:pt>
                <c:pt idx="15">
                  <c:v>-0.19329560324875547</c:v>
                </c:pt>
                <c:pt idx="16">
                  <c:v>-5.8759089363264766E-2</c:v>
                </c:pt>
                <c:pt idx="17">
                  <c:v>5.4457930281375029E-2</c:v>
                </c:pt>
                <c:pt idx="18">
                  <c:v>-0.42917896948264339</c:v>
                </c:pt>
                <c:pt idx="19">
                  <c:v>1.8181155149902706E-2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5376"/>
        <c:axId val="257766912"/>
      </c:scatterChart>
      <c:valAx>
        <c:axId val="2577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57766912"/>
        <c:crosses val="autoZero"/>
        <c:crossBetween val="midCat"/>
      </c:valAx>
      <c:valAx>
        <c:axId val="257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577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Лист4!$B$3:$B$24</c:f>
              <c:numCache>
                <c:formatCode>General</c:formatCode>
                <c:ptCount val="2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Лист4!$D$3:$D$24</c:f>
              <c:numCache>
                <c:formatCode>General</c:formatCode>
                <c:ptCount val="22"/>
                <c:pt idx="0">
                  <c:v>15.654277361177376</c:v>
                </c:pt>
                <c:pt idx="1">
                  <c:v>4.5807257551461307</c:v>
                </c:pt>
                <c:pt idx="2">
                  <c:v>-8.044243000656822</c:v>
                </c:pt>
                <c:pt idx="3">
                  <c:v>-10.602083012258912</c:v>
                </c:pt>
                <c:pt idx="4">
                  <c:v>-3.1156734080148731</c:v>
                </c:pt>
                <c:pt idx="5">
                  <c:v>5.436379047366759</c:v>
                </c:pt>
                <c:pt idx="6">
                  <c:v>7.1803933220370295</c:v>
                </c:pt>
                <c:pt idx="7">
                  <c:v>2.1191386260642213</c:v>
                </c:pt>
                <c:pt idx="8">
                  <c:v>-3.6739369285370498</c:v>
                </c:pt>
                <c:pt idx="9">
                  <c:v>-4.8629984038942418</c:v>
                </c:pt>
                <c:pt idx="10">
                  <c:v>-1.441307690707633</c:v>
                </c:pt>
                <c:pt idx="11">
                  <c:v>2.4828533632658623</c:v>
                </c:pt>
                <c:pt idx="12">
                  <c:v>3.2935091860613692</c:v>
                </c:pt>
                <c:pt idx="13">
                  <c:v>0.9802662002639686</c:v>
                </c:pt>
                <c:pt idx="14">
                  <c:v>-1.6779068387268832</c:v>
                </c:pt>
                <c:pt idx="15">
                  <c:v>-2.2305527137547285</c:v>
                </c:pt>
                <c:pt idx="16">
                  <c:v>-0.66668614639835588</c:v>
                </c:pt>
                <c:pt idx="17">
                  <c:v>1.1339189313322464</c:v>
                </c:pt>
                <c:pt idx="18">
                  <c:v>1.510653857658681</c:v>
                </c:pt>
                <c:pt idx="19">
                  <c:v>0.45340781326615537</c:v>
                </c:pt>
                <c:pt idx="20">
                  <c:v>-0.76629068650610865</c:v>
                </c:pt>
                <c:pt idx="21">
                  <c:v>-1.0230957917370751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Лист4!$B$3:$B$24</c:f>
              <c:numCache>
                <c:formatCode>General</c:formatCode>
                <c:ptCount val="2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xVal>
          <c:yVal>
            <c:numRef>
              <c:f>Лист4!$C$3:$C$24</c:f>
              <c:numCache>
                <c:formatCode>General</c:formatCode>
                <c:ptCount val="22"/>
                <c:pt idx="0">
                  <c:v>14</c:v>
                </c:pt>
                <c:pt idx="1">
                  <c:v>12</c:v>
                </c:pt>
                <c:pt idx="2">
                  <c:v>-2.7335459129758992</c:v>
                </c:pt>
                <c:pt idx="3">
                  <c:v>-11.397897480137841</c:v>
                </c:pt>
                <c:pt idx="4">
                  <c:v>-5.9849417909414822</c:v>
                </c:pt>
                <c:pt idx="5">
                  <c:v>4.5495515249721157</c:v>
                </c:pt>
                <c:pt idx="6">
                  <c:v>8.1114680975483573</c:v>
                </c:pt>
                <c:pt idx="7">
                  <c:v>1.8254785732811329</c:v>
                </c:pt>
                <c:pt idx="8">
                  <c:v>-4.7519403184115649</c:v>
                </c:pt>
                <c:pt idx="9">
                  <c:v>-5.0581449906501206</c:v>
                </c:pt>
                <c:pt idx="10">
                  <c:v>0.28596772541886917</c:v>
                </c:pt>
                <c:pt idx="11">
                  <c:v>4.0264239572354095</c:v>
                </c:pt>
                <c:pt idx="12">
                  <c:v>2.614080484358464</c:v>
                </c:pt>
                <c:pt idx="13">
                  <c:v>-1.113791698701744</c:v>
                </c:pt>
                <c:pt idx="14">
                  <c:v>-2.4161353779758588</c:v>
                </c:pt>
                <c:pt idx="15">
                  <c:v>-0.47476739874526308</c:v>
                </c:pt>
                <c:pt idx="16">
                  <c:v>1.8583555277565755</c:v>
                </c:pt>
                <c:pt idx="17">
                  <c:v>2.0181797669215089</c:v>
                </c:pt>
                <c:pt idx="18">
                  <c:v>0.42676498361346926</c:v>
                </c:pt>
                <c:pt idx="19">
                  <c:v>-1.3835198985248724</c:v>
                </c:pt>
                <c:pt idx="20">
                  <c:v>-0.87675090604645955</c:v>
                </c:pt>
                <c:pt idx="21">
                  <c:v>0.93533805133284387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10944"/>
        <c:axId val="271809152"/>
      </c:scatterChart>
      <c:valAx>
        <c:axId val="2718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809152"/>
        <c:crosses val="autoZero"/>
        <c:crossBetween val="midCat"/>
      </c:valAx>
      <c:valAx>
        <c:axId val="2718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1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5</xdr:row>
      <xdr:rowOff>120650</xdr:rowOff>
    </xdr:from>
    <xdr:to>
      <xdr:col>15</xdr:col>
      <xdr:colOff>374649</xdr:colOff>
      <xdr:row>20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171450</xdr:rowOff>
    </xdr:from>
    <xdr:to>
      <xdr:col>15</xdr:col>
      <xdr:colOff>485775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76200</xdr:rowOff>
    </xdr:from>
    <xdr:to>
      <xdr:col>13</xdr:col>
      <xdr:colOff>352425</xdr:colOff>
      <xdr:row>23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4762</xdr:rowOff>
    </xdr:from>
    <xdr:to>
      <xdr:col>14</xdr:col>
      <xdr:colOff>57150</xdr:colOff>
      <xdr:row>18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Q8" sqref="Q8"/>
    </sheetView>
  </sheetViews>
  <sheetFormatPr defaultRowHeight="15" x14ac:dyDescent="0.25"/>
  <cols>
    <col min="3" max="3" width="15.5703125" customWidth="1"/>
    <col min="4" max="4" width="13.42578125" customWidth="1"/>
  </cols>
  <sheetData>
    <row r="1" spans="1:7" x14ac:dyDescent="0.25">
      <c r="A1">
        <v>5.2180664776242338</v>
      </c>
      <c r="C1" t="s">
        <v>1</v>
      </c>
      <c r="D1">
        <f>AVERAGE(A1:A20)</f>
        <v>6.2220855321866111</v>
      </c>
    </row>
    <row r="2" spans="1:7" x14ac:dyDescent="0.25">
      <c r="A2">
        <v>8.1016285245423205</v>
      </c>
      <c r="C2" t="s">
        <v>2</v>
      </c>
      <c r="D2">
        <f>AVEDEV(A1:A20)</f>
        <v>1.5796854881955369</v>
      </c>
    </row>
    <row r="3" spans="1:7" ht="14.45" x14ac:dyDescent="0.35">
      <c r="A3">
        <v>2.4960261422675103</v>
      </c>
      <c r="C3" t="s">
        <v>0</v>
      </c>
      <c r="D3">
        <v>0</v>
      </c>
      <c r="E3">
        <v>1</v>
      </c>
      <c r="F3">
        <v>2</v>
      </c>
      <c r="G3">
        <v>3</v>
      </c>
    </row>
    <row r="4" spans="1:7" x14ac:dyDescent="0.25">
      <c r="A4">
        <v>6.0401632860302925</v>
      </c>
      <c r="C4" t="s">
        <v>4</v>
      </c>
      <c r="D4">
        <f>SUM(A1:A20)</f>
        <v>124.44171064373222</v>
      </c>
      <c r="E4">
        <f>SUM(A1:A19)</f>
        <v>120.5819972405734</v>
      </c>
      <c r="F4">
        <f>SUM(A1:A18)</f>
        <v>118.2410035651701</v>
      </c>
      <c r="G4">
        <f>SUM(A1:A17)</f>
        <v>111.83969357548631</v>
      </c>
    </row>
    <row r="5" spans="1:7" x14ac:dyDescent="0.25">
      <c r="A5">
        <v>3.5632954374304973</v>
      </c>
      <c r="C5" t="s">
        <v>3</v>
      </c>
      <c r="D5">
        <f>SUM(A1:A20)</f>
        <v>124.44171064373222</v>
      </c>
      <c r="E5">
        <f>SUM(A2:A20)</f>
        <v>119.22364416610799</v>
      </c>
      <c r="F5">
        <f>SUM(A3:A20)</f>
        <v>111.12201564156567</v>
      </c>
      <c r="G5">
        <f>SUM(A4:A20)</f>
        <v>108.62598949929816</v>
      </c>
    </row>
    <row r="6" spans="1:7" x14ac:dyDescent="0.25">
      <c r="A6">
        <v>6.0164482116815634</v>
      </c>
      <c r="C6" t="s">
        <v>5</v>
      </c>
      <c r="D6">
        <f>SUMPRODUCT(A1:A20,A1:A20)</f>
        <v>860.08816373082732</v>
      </c>
      <c r="E6">
        <f>SUMPRODUCT(A1:A19,A1:A19)</f>
        <v>845.19077617630342</v>
      </c>
      <c r="F6">
        <f>SUMPRODUCT(A1:A18,A1:A18)</f>
        <v>839.71052478802517</v>
      </c>
      <c r="G6">
        <f>SUMPRODUCT(A1:A17,A1:A17)</f>
        <v>798.73375520399964</v>
      </c>
    </row>
    <row r="7" spans="1:7" x14ac:dyDescent="0.25">
      <c r="A7">
        <v>6.2142223820555955</v>
      </c>
      <c r="C7" t="s">
        <v>6</v>
      </c>
      <c r="D7">
        <f>SUMPRODUCT(A1:A20,A1:A20)</f>
        <v>860.08816373082732</v>
      </c>
      <c r="E7">
        <f>SUMPRODUCT(A2:A20,A2:A20)</f>
        <v>832.85994596592161</v>
      </c>
      <c r="F7">
        <f>SUMPRODUCT(A3:A20,A3:A20)</f>
        <v>767.22356121624375</v>
      </c>
      <c r="G7">
        <f>SUMPRODUCT(A4:A20,A4:A20)</f>
        <v>760.99341471336083</v>
      </c>
    </row>
    <row r="8" spans="1:7" x14ac:dyDescent="0.25">
      <c r="A8">
        <v>7.797502591216471</v>
      </c>
      <c r="C8" t="s">
        <v>7</v>
      </c>
      <c r="D8">
        <f>SUMPRODUCT(A1:A20,A1:A20)</f>
        <v>860.08816373082732</v>
      </c>
      <c r="E8">
        <f>SUMPRODUCT(A1:A19,A2:A20)</f>
        <v>771.49038961648375</v>
      </c>
      <c r="F8">
        <f>SUMPRODUCT(A1:A18,A3:A20)</f>
        <v>731.72357165218932</v>
      </c>
      <c r="G8">
        <f>SUMPRODUCT(A1:A17,A4:A20)</f>
        <v>701.78550862753048</v>
      </c>
    </row>
    <row r="9" spans="1:7" ht="14.45" x14ac:dyDescent="0.35">
      <c r="A9">
        <v>4.45298589207232</v>
      </c>
      <c r="D9">
        <v>20</v>
      </c>
      <c r="E9">
        <v>19</v>
      </c>
      <c r="F9">
        <v>18</v>
      </c>
      <c r="G9">
        <v>17</v>
      </c>
    </row>
    <row r="10" spans="1:7" ht="14.45" x14ac:dyDescent="0.35">
      <c r="A10">
        <v>6.7748371899651829</v>
      </c>
      <c r="C10" t="s">
        <v>8</v>
      </c>
      <c r="D10">
        <f>(D9*D8-D4*D5)/(SQRT(D9*D6-D4^2)*SQRT(D9*D7-D5^2))</f>
        <v>0.99999999999999989</v>
      </c>
      <c r="E10">
        <f t="shared" ref="E10:F10" si="0">(E9*E8-E4*E5)/(SQRT(E9*E6-E4^2)*SQRT(E9*E7-E5^2))</f>
        <v>0.18040446435453569</v>
      </c>
      <c r="F10">
        <f t="shared" si="0"/>
        <v>2.4734849895327701E-2</v>
      </c>
      <c r="G10">
        <f>(G9*G8-G4*G5)/(SQRT(G9*G6-G4^2)*SQRT(G9*G7-G5^2))</f>
        <v>-0.19789839858481684</v>
      </c>
    </row>
    <row r="11" spans="1:7" ht="14.45" x14ac:dyDescent="0.35">
      <c r="A11">
        <v>10.796238499693573</v>
      </c>
    </row>
    <row r="12" spans="1:7" ht="14.45" x14ac:dyDescent="0.35">
      <c r="A12">
        <v>8.2888434614287689</v>
      </c>
    </row>
    <row r="13" spans="1:7" ht="14.45" x14ac:dyDescent="0.35">
      <c r="A13">
        <v>6.4473167791729793</v>
      </c>
    </row>
    <row r="14" spans="1:7" ht="14.45" x14ac:dyDescent="0.35">
      <c r="A14">
        <v>6.6907316674187314</v>
      </c>
    </row>
    <row r="15" spans="1:7" ht="14.45" x14ac:dyDescent="0.35">
      <c r="A15">
        <v>6.5275455805531237</v>
      </c>
    </row>
    <row r="16" spans="1:7" ht="14.45" x14ac:dyDescent="0.35">
      <c r="A16">
        <v>7.8889750208472833</v>
      </c>
    </row>
    <row r="17" spans="1:1" ht="14.45" x14ac:dyDescent="0.35">
      <c r="A17">
        <v>8.5248664314858615</v>
      </c>
    </row>
    <row r="18" spans="1:1" ht="14.45" x14ac:dyDescent="0.35">
      <c r="A18">
        <v>6.4013099896837957</v>
      </c>
    </row>
    <row r="19" spans="1:1" ht="14.45" x14ac:dyDescent="0.35">
      <c r="A19">
        <v>2.3409936754032969</v>
      </c>
    </row>
    <row r="20" spans="1:1" ht="14.45" x14ac:dyDescent="0.35">
      <c r="A20">
        <v>3.8597134031588212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2" sqref="D22"/>
    </sheetView>
  </sheetViews>
  <sheetFormatPr defaultRowHeight="15" x14ac:dyDescent="0.25"/>
  <sheetData>
    <row r="1" spans="1:4" ht="14.45" x14ac:dyDescent="0.35">
      <c r="A1" t="s">
        <v>9</v>
      </c>
      <c r="B1" t="s">
        <v>10</v>
      </c>
      <c r="C1" t="s">
        <v>19</v>
      </c>
      <c r="D1" t="s">
        <v>20</v>
      </c>
    </row>
    <row r="2" spans="1:4" ht="14.45" x14ac:dyDescent="0.35">
      <c r="A2">
        <v>1</v>
      </c>
      <c r="B2">
        <f>10.1+8</f>
        <v>18.100000000000001</v>
      </c>
      <c r="C2">
        <f>$B$8*A2^$B$9</f>
        <v>18.178943565418606</v>
      </c>
      <c r="D2">
        <f>(C2-B2)^2</f>
        <v>6.2320865210015721E-3</v>
      </c>
    </row>
    <row r="3" spans="1:4" ht="14.45" x14ac:dyDescent="0.35">
      <c r="A3">
        <v>2</v>
      </c>
      <c r="B3">
        <f>13.4+8</f>
        <v>21.4</v>
      </c>
      <c r="C3">
        <f t="shared" ref="C3:C7" si="0">$B$8*A3^$B$9</f>
        <v>21.269260049181231</v>
      </c>
      <c r="D3">
        <f t="shared" ref="D3:D7" si="1">(C3-B3)^2</f>
        <v>1.7092934740093844E-2</v>
      </c>
    </row>
    <row r="4" spans="1:4" ht="14.45" x14ac:dyDescent="0.35">
      <c r="A4">
        <v>3</v>
      </c>
      <c r="B4">
        <f>15.4+8</f>
        <v>23.4</v>
      </c>
      <c r="C4">
        <f t="shared" si="0"/>
        <v>23.315101589728581</v>
      </c>
      <c r="D4">
        <f t="shared" si="1"/>
        <v>7.2077400666139529E-3</v>
      </c>
    </row>
    <row r="5" spans="1:4" ht="14.45" x14ac:dyDescent="0.35">
      <c r="A5">
        <v>4</v>
      </c>
      <c r="B5">
        <f>16.5+8</f>
        <v>24.5</v>
      </c>
      <c r="C5">
        <f t="shared" si="0"/>
        <v>24.884912668976636</v>
      </c>
      <c r="D5">
        <f t="shared" si="1"/>
        <v>0.1481577627387172</v>
      </c>
    </row>
    <row r="6" spans="1:4" ht="14.45" x14ac:dyDescent="0.35">
      <c r="A6">
        <v>5</v>
      </c>
      <c r="B6">
        <f>18.6+8</f>
        <v>26.6</v>
      </c>
      <c r="C6">
        <f t="shared" si="0"/>
        <v>26.174981440881613</v>
      </c>
      <c r="D6">
        <f t="shared" si="1"/>
        <v>0.18064077559507119</v>
      </c>
    </row>
    <row r="7" spans="1:4" ht="14.45" x14ac:dyDescent="0.35">
      <c r="A7">
        <v>6</v>
      </c>
      <c r="B7">
        <f>19.1+8</f>
        <v>27.1</v>
      </c>
      <c r="C7">
        <f t="shared" si="0"/>
        <v>27.278535576090661</v>
      </c>
      <c r="D7">
        <f t="shared" si="1"/>
        <v>3.1874951930023751E-2</v>
      </c>
    </row>
    <row r="8" spans="1:4" ht="14.45" x14ac:dyDescent="0.35">
      <c r="A8" t="s">
        <v>17</v>
      </c>
      <c r="B8">
        <v>18.178943565418606</v>
      </c>
      <c r="D8">
        <f>SUM(D2:D7)</f>
        <v>0.39120625159152156</v>
      </c>
    </row>
    <row r="9" spans="1:4" ht="14.45" x14ac:dyDescent="0.35">
      <c r="A9" t="s">
        <v>18</v>
      </c>
      <c r="B9">
        <v>0.2265014807667913</v>
      </c>
    </row>
    <row r="14" spans="1:4" ht="14.45" x14ac:dyDescent="0.35">
      <c r="A14" t="s">
        <v>10</v>
      </c>
      <c r="D14" t="s">
        <v>11</v>
      </c>
    </row>
    <row r="15" spans="1:4" ht="14.45" x14ac:dyDescent="0.35">
      <c r="A15" s="1" t="s">
        <v>12</v>
      </c>
      <c r="B15" s="1"/>
      <c r="D15">
        <v>0.9254</v>
      </c>
    </row>
    <row r="16" spans="1:4" ht="14.45" x14ac:dyDescent="0.35">
      <c r="A16" s="1" t="s">
        <v>13</v>
      </c>
      <c r="B16" s="1"/>
      <c r="D16">
        <v>0.9516</v>
      </c>
    </row>
    <row r="17" spans="1:4" ht="14.45" x14ac:dyDescent="0.35">
      <c r="A17" s="1" t="s">
        <v>14</v>
      </c>
      <c r="B17" s="1"/>
      <c r="D17">
        <v>0.99099999999999999</v>
      </c>
    </row>
    <row r="18" spans="1:4" ht="14.45" x14ac:dyDescent="0.35">
      <c r="A18" s="1" t="s">
        <v>15</v>
      </c>
      <c r="B18" s="1"/>
      <c r="D18">
        <v>0.99019999999999997</v>
      </c>
    </row>
    <row r="19" spans="1:4" ht="16.5" x14ac:dyDescent="0.35">
      <c r="A19" t="s">
        <v>16</v>
      </c>
      <c r="B19" s="1"/>
      <c r="D19">
        <v>0.99460000000000004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3" sqref="P3"/>
    </sheetView>
  </sheetViews>
  <sheetFormatPr defaultRowHeight="15" x14ac:dyDescent="0.25"/>
  <sheetData>
    <row r="1" spans="1:16" x14ac:dyDescent="0.35">
      <c r="A1" t="s">
        <v>21</v>
      </c>
      <c r="B1">
        <f>C3/(C3+5)</f>
        <v>0.70588235294117652</v>
      </c>
    </row>
    <row r="3" spans="1:16" x14ac:dyDescent="0.35">
      <c r="B3">
        <v>0</v>
      </c>
      <c r="C3">
        <v>12</v>
      </c>
    </row>
    <row r="4" spans="1:16" x14ac:dyDescent="0.35">
      <c r="A4">
        <v>-0.40502639851069672</v>
      </c>
      <c r="B4">
        <v>1</v>
      </c>
      <c r="C4">
        <f>$B$1*C3+A4</f>
        <v>8.0655618367834219</v>
      </c>
      <c r="L4">
        <v>-3.0000000000000001E-3</v>
      </c>
      <c r="O4">
        <f>$L$4*B4^3+$L$5*B4^2+$L$6*B4+$L$7</f>
        <v>7.3023999999999996</v>
      </c>
      <c r="P4">
        <f>C4-O4</f>
        <v>0.76316183678342231</v>
      </c>
    </row>
    <row r="5" spans="1:16" x14ac:dyDescent="0.35">
      <c r="A5">
        <v>-0.16499832148197879</v>
      </c>
      <c r="B5">
        <v>2</v>
      </c>
      <c r="C5">
        <f>$B$1*C4+A5</f>
        <v>5.5283394456592605</v>
      </c>
      <c r="L5">
        <v>0.1326</v>
      </c>
      <c r="O5">
        <f t="shared" ref="O5:O23" si="0">$L$4*B5^3+$L$5*B5^2+$L$6*B5+$L$7</f>
        <v>5.7512999999999996</v>
      </c>
      <c r="P5">
        <f t="shared" ref="P5:P23" si="1">C5-O5</f>
        <v>-0.22296055434073914</v>
      </c>
    </row>
    <row r="6" spans="1:16" x14ac:dyDescent="0.35">
      <c r="A6">
        <v>-0.25295266579180276</v>
      </c>
      <c r="B6">
        <v>3</v>
      </c>
      <c r="C6">
        <f>$B$1*C5+A6</f>
        <v>3.6494045899676757</v>
      </c>
      <c r="L6">
        <v>-1.9278999999999999</v>
      </c>
      <c r="O6">
        <f t="shared" si="0"/>
        <v>4.4294000000000002</v>
      </c>
      <c r="P6">
        <f t="shared" si="1"/>
        <v>-0.77999541003232453</v>
      </c>
    </row>
    <row r="7" spans="1:16" x14ac:dyDescent="0.35">
      <c r="A7">
        <v>0.46755882442701502</v>
      </c>
      <c r="B7">
        <v>4</v>
      </c>
      <c r="C7">
        <f t="shared" ref="C7:C23" si="2">$B$1*C6+A7</f>
        <v>3.0436091232277276</v>
      </c>
      <c r="E7" t="s">
        <v>22</v>
      </c>
      <c r="F7">
        <f>COVAR(C3:C22,C4:C23)</f>
        <v>6.9190647405039041</v>
      </c>
      <c r="L7">
        <v>9.1006999999999998</v>
      </c>
      <c r="O7">
        <f t="shared" si="0"/>
        <v>3.3186999999999998</v>
      </c>
      <c r="P7">
        <f t="shared" si="1"/>
        <v>-0.27509087677227217</v>
      </c>
    </row>
    <row r="8" spans="1:16" x14ac:dyDescent="0.35">
      <c r="A8">
        <v>0.37701040681173137</v>
      </c>
      <c r="B8">
        <v>5</v>
      </c>
      <c r="C8">
        <f t="shared" si="2"/>
        <v>2.5254403761489508</v>
      </c>
      <c r="O8">
        <f t="shared" si="0"/>
        <v>2.4011999999999993</v>
      </c>
      <c r="P8">
        <f t="shared" si="1"/>
        <v>0.12424037614895145</v>
      </c>
    </row>
    <row r="9" spans="1:16" x14ac:dyDescent="0.35">
      <c r="A9">
        <v>-0.38708151493881038</v>
      </c>
      <c r="B9">
        <v>6</v>
      </c>
      <c r="C9">
        <f t="shared" si="2"/>
        <v>1.3955822799898607</v>
      </c>
      <c r="E9" t="s">
        <v>23</v>
      </c>
      <c r="F9">
        <f>VARP(C3:C23)</f>
        <v>9.7809889735322528</v>
      </c>
      <c r="O9">
        <f t="shared" si="0"/>
        <v>1.6589000000000009</v>
      </c>
      <c r="P9">
        <f t="shared" si="1"/>
        <v>-0.2633177200101402</v>
      </c>
    </row>
    <row r="10" spans="1:16" x14ac:dyDescent="0.35">
      <c r="A10">
        <v>-1.9486068300424209E-2</v>
      </c>
      <c r="B10">
        <v>7</v>
      </c>
      <c r="C10">
        <f t="shared" si="2"/>
        <v>0.96563083522183046</v>
      </c>
      <c r="O10">
        <f t="shared" si="0"/>
        <v>1.0737999999999985</v>
      </c>
      <c r="P10">
        <f t="shared" si="1"/>
        <v>-0.10816916477816807</v>
      </c>
    </row>
    <row r="11" spans="1:16" x14ac:dyDescent="0.35">
      <c r="A11">
        <v>0.24691000091555526</v>
      </c>
      <c r="B11">
        <v>8</v>
      </c>
      <c r="C11">
        <f t="shared" si="2"/>
        <v>0.92853176695449446</v>
      </c>
      <c r="E11" t="s">
        <v>21</v>
      </c>
      <c r="F11">
        <f>F7/F9</f>
        <v>0.70739929870355334</v>
      </c>
      <c r="O11">
        <f t="shared" si="0"/>
        <v>0.62790000000000035</v>
      </c>
      <c r="P11">
        <f t="shared" si="1"/>
        <v>0.30063176695449412</v>
      </c>
    </row>
    <row r="12" spans="1:16" x14ac:dyDescent="0.35">
      <c r="A12">
        <v>5.4704428235724967E-2</v>
      </c>
      <c r="B12">
        <v>9</v>
      </c>
      <c r="C12">
        <f t="shared" si="2"/>
        <v>0.71013861667419165</v>
      </c>
      <c r="O12">
        <f t="shared" si="0"/>
        <v>0.30320000000000036</v>
      </c>
      <c r="P12">
        <f t="shared" si="1"/>
        <v>0.40693861667419129</v>
      </c>
    </row>
    <row r="13" spans="1:16" x14ac:dyDescent="0.35">
      <c r="A13">
        <v>0.16743980224005861</v>
      </c>
      <c r="B13">
        <v>10</v>
      </c>
      <c r="C13">
        <f t="shared" si="2"/>
        <v>0.66871411989242924</v>
      </c>
      <c r="O13">
        <f t="shared" si="0"/>
        <v>8.1699999999999662E-2</v>
      </c>
      <c r="P13">
        <f t="shared" si="1"/>
        <v>0.58701411989242958</v>
      </c>
    </row>
    <row r="14" spans="1:16" x14ac:dyDescent="0.35">
      <c r="A14">
        <v>-0.35006256294442578</v>
      </c>
      <c r="B14">
        <v>11</v>
      </c>
      <c r="C14">
        <f t="shared" si="2"/>
        <v>0.12197093345023019</v>
      </c>
      <c r="O14">
        <f t="shared" si="0"/>
        <v>-5.4600000000002424E-2</v>
      </c>
      <c r="P14">
        <f t="shared" si="1"/>
        <v>0.17657093345023261</v>
      </c>
    </row>
    <row r="15" spans="1:16" x14ac:dyDescent="0.35">
      <c r="A15">
        <v>-4.734946745200963E-2</v>
      </c>
      <c r="B15">
        <v>12</v>
      </c>
      <c r="C15">
        <f t="shared" si="2"/>
        <v>3.8747662042270509E-2</v>
      </c>
      <c r="O15">
        <f t="shared" si="0"/>
        <v>-0.12369999999999948</v>
      </c>
      <c r="P15">
        <f t="shared" si="1"/>
        <v>0.16244766204226999</v>
      </c>
    </row>
    <row r="16" spans="1:16" x14ac:dyDescent="0.35">
      <c r="A16">
        <v>-0.34347056489761041</v>
      </c>
      <c r="B16">
        <v>13</v>
      </c>
      <c r="C16">
        <f t="shared" si="2"/>
        <v>-0.316119274044243</v>
      </c>
      <c r="O16">
        <f t="shared" si="0"/>
        <v>-0.14360000000000284</v>
      </c>
      <c r="P16">
        <f t="shared" si="1"/>
        <v>-0.17251927404424017</v>
      </c>
    </row>
    <row r="17" spans="1:16" x14ac:dyDescent="0.35">
      <c r="A17">
        <v>-0.37945188756981107</v>
      </c>
      <c r="B17">
        <v>14</v>
      </c>
      <c r="C17">
        <f t="shared" si="2"/>
        <v>-0.60259490454221787</v>
      </c>
      <c r="O17">
        <f t="shared" si="0"/>
        <v>-0.13230000000000075</v>
      </c>
      <c r="P17">
        <f t="shared" si="1"/>
        <v>-0.47029490454221712</v>
      </c>
    </row>
    <row r="18" spans="1:16" x14ac:dyDescent="0.35">
      <c r="A18">
        <v>0.26659443952757345</v>
      </c>
      <c r="B18">
        <v>15</v>
      </c>
      <c r="C18">
        <f t="shared" si="2"/>
        <v>-0.15876666956105095</v>
      </c>
      <c r="O18">
        <f t="shared" si="0"/>
        <v>-0.10780000000000101</v>
      </c>
      <c r="P18">
        <f t="shared" si="1"/>
        <v>-5.0966669561049949E-2</v>
      </c>
    </row>
    <row r="19" spans="1:16" x14ac:dyDescent="0.35">
      <c r="A19">
        <v>-8.122501297036655E-2</v>
      </c>
      <c r="B19">
        <v>16</v>
      </c>
      <c r="C19">
        <f t="shared" si="2"/>
        <v>-0.19329560324875547</v>
      </c>
      <c r="O19">
        <f t="shared" si="0"/>
        <v>-8.8100000000000733E-2</v>
      </c>
      <c r="P19">
        <f t="shared" si="1"/>
        <v>-0.10519560324875474</v>
      </c>
    </row>
    <row r="20" spans="1:16" x14ac:dyDescent="0.35">
      <c r="A20">
        <v>7.7684865871150866E-2</v>
      </c>
      <c r="B20">
        <v>17</v>
      </c>
      <c r="C20">
        <f t="shared" si="2"/>
        <v>-5.8759089363264766E-2</v>
      </c>
      <c r="O20">
        <f t="shared" si="0"/>
        <v>-9.1200000000000614E-2</v>
      </c>
      <c r="P20">
        <f t="shared" si="1"/>
        <v>3.2440910636735848E-2</v>
      </c>
    </row>
    <row r="21" spans="1:16" x14ac:dyDescent="0.35">
      <c r="A21">
        <v>9.5934934537797223E-2</v>
      </c>
      <c r="B21">
        <v>18</v>
      </c>
      <c r="C21">
        <f t="shared" si="2"/>
        <v>5.4457930281375029E-2</v>
      </c>
      <c r="O21">
        <f t="shared" si="0"/>
        <v>-0.13510000000000133</v>
      </c>
      <c r="P21">
        <f t="shared" si="1"/>
        <v>0.18955793028137635</v>
      </c>
    </row>
    <row r="22" spans="1:16" x14ac:dyDescent="0.35">
      <c r="A22">
        <v>-0.46761986144596696</v>
      </c>
      <c r="B22">
        <v>19</v>
      </c>
      <c r="C22">
        <f t="shared" si="2"/>
        <v>-0.42917896948264339</v>
      </c>
      <c r="O22">
        <f t="shared" si="0"/>
        <v>-0.23780000000000001</v>
      </c>
      <c r="P22">
        <f t="shared" si="1"/>
        <v>-0.19137896948264338</v>
      </c>
    </row>
    <row r="23" spans="1:16" x14ac:dyDescent="0.35">
      <c r="A23">
        <v>0.32113101596118043</v>
      </c>
      <c r="B23">
        <v>20</v>
      </c>
      <c r="C23">
        <f t="shared" si="2"/>
        <v>1.8181155149902706E-2</v>
      </c>
      <c r="O23">
        <f t="shared" si="0"/>
        <v>-0.41730000000000089</v>
      </c>
      <c r="P23">
        <f t="shared" si="1"/>
        <v>0.4354811551499036</v>
      </c>
    </row>
    <row r="25" spans="1:16" x14ac:dyDescent="0.35">
      <c r="O25" t="s">
        <v>22</v>
      </c>
      <c r="P25">
        <f>COVAR(P4:P22,P5:P23)</f>
        <v>3.198535250034177E-2</v>
      </c>
    </row>
    <row r="26" spans="1:16" x14ac:dyDescent="0.35">
      <c r="O26" t="s">
        <v>24</v>
      </c>
      <c r="P26">
        <f>VARP(P4:P23)</f>
        <v>0.1292076145390583</v>
      </c>
    </row>
    <row r="27" spans="1:16" x14ac:dyDescent="0.35">
      <c r="O27" t="s">
        <v>21</v>
      </c>
      <c r="P27">
        <f>P25/P26</f>
        <v>0.24755005821017526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P9" sqref="P9"/>
    </sheetView>
  </sheetViews>
  <sheetFormatPr defaultRowHeight="15" x14ac:dyDescent="0.25"/>
  <sheetData>
    <row r="1" spans="1:14" ht="15.75" thickBot="1" x14ac:dyDescent="0.3">
      <c r="B1" t="s">
        <v>36</v>
      </c>
      <c r="C1" t="s">
        <v>35</v>
      </c>
      <c r="D1" t="s">
        <v>34</v>
      </c>
      <c r="K1" s="4" t="s">
        <v>25</v>
      </c>
      <c r="L1" s="5">
        <v>12</v>
      </c>
      <c r="M1" s="2"/>
      <c r="N1" s="3"/>
    </row>
    <row r="2" spans="1:14" ht="15.75" thickBot="1" x14ac:dyDescent="0.3">
      <c r="G2" s="4" t="s">
        <v>32</v>
      </c>
      <c r="H2" s="5">
        <f>C3</f>
        <v>14</v>
      </c>
      <c r="I2" s="4" t="s">
        <v>33</v>
      </c>
      <c r="J2" s="5">
        <v>0.13</v>
      </c>
      <c r="K2" s="4" t="s">
        <v>26</v>
      </c>
      <c r="L2" s="5">
        <f>L1/(L1+5)</f>
        <v>0.70588235294117652</v>
      </c>
      <c r="M2" s="4" t="s">
        <v>27</v>
      </c>
      <c r="N2" s="5">
        <f>-(L1+5)/(L1+10)</f>
        <v>-0.77272727272727271</v>
      </c>
    </row>
    <row r="3" spans="1:14" x14ac:dyDescent="0.25">
      <c r="B3">
        <v>-1</v>
      </c>
      <c r="C3">
        <v>14</v>
      </c>
      <c r="D3">
        <f>-$H$2*EXP(-$J$2*B3)*SIN((2*3.14*B3-2)/6)</f>
        <v>15.654277361177376</v>
      </c>
    </row>
    <row r="4" spans="1:14" x14ac:dyDescent="0.25">
      <c r="B4">
        <v>0</v>
      </c>
      <c r="C4">
        <v>12</v>
      </c>
      <c r="D4">
        <f t="shared" ref="D4:D24" si="0">-$H$2*EXP(-$J$2*B4)*SIN((2*3.14*B4-2)/6)</f>
        <v>4.5807257551461307</v>
      </c>
    </row>
    <row r="5" spans="1:14" x14ac:dyDescent="0.25">
      <c r="A5">
        <v>-0.38595233008819851</v>
      </c>
      <c r="B5">
        <v>1</v>
      </c>
      <c r="C5">
        <f>$L$2*C4+$N$2*C3+A5</f>
        <v>-2.7335459129758992</v>
      </c>
      <c r="D5">
        <f t="shared" si="0"/>
        <v>-8.044243000656822</v>
      </c>
    </row>
    <row r="6" spans="1:14" x14ac:dyDescent="0.25">
      <c r="A6">
        <v>-0.195608386486404</v>
      </c>
      <c r="B6">
        <v>2</v>
      </c>
      <c r="C6">
        <f>$L$2*C5+$N$2*C4+A6</f>
        <v>-11.397897480137841</v>
      </c>
      <c r="D6">
        <f t="shared" si="0"/>
        <v>-10.602083012258912</v>
      </c>
    </row>
    <row r="7" spans="1:14" x14ac:dyDescent="0.25">
      <c r="A7">
        <v>-5.1652577288125223E-2</v>
      </c>
      <c r="B7">
        <v>3</v>
      </c>
      <c r="C7">
        <f>$L$2*C6+$N$2*C5+A7</f>
        <v>-5.9849417909414822</v>
      </c>
      <c r="D7">
        <f t="shared" si="0"/>
        <v>-3.1156734080148731</v>
      </c>
    </row>
    <row r="8" spans="1:14" x14ac:dyDescent="0.25">
      <c r="A8">
        <v>-3.324991607409894E-2</v>
      </c>
      <c r="B8">
        <v>4</v>
      </c>
      <c r="C8">
        <f>$L$2*C7+$N$2*C6+A8</f>
        <v>4.5495515249721157</v>
      </c>
      <c r="D8">
        <f t="shared" si="0"/>
        <v>5.436379047366759</v>
      </c>
      <c r="E8" t="s">
        <v>22</v>
      </c>
      <c r="F8">
        <f>COVAR(C5:C23,C6:C24)</f>
        <v>7.9027601639598801</v>
      </c>
    </row>
    <row r="9" spans="1:14" x14ac:dyDescent="0.25">
      <c r="A9">
        <v>0.27529221472823262</v>
      </c>
      <c r="B9">
        <v>5</v>
      </c>
      <c r="C9">
        <f>$L$2*C8+$N$2*C7+A9</f>
        <v>8.1114680975483573</v>
      </c>
      <c r="D9">
        <f t="shared" si="0"/>
        <v>7.1803933220370295</v>
      </c>
      <c r="E9" t="s">
        <v>28</v>
      </c>
      <c r="F9">
        <f>COVAR(C5:C22,C7:C24)</f>
        <v>-8.968442669034026</v>
      </c>
    </row>
    <row r="10" spans="1:14" x14ac:dyDescent="0.25">
      <c r="A10">
        <v>-0.38470107119968261</v>
      </c>
      <c r="B10">
        <v>6</v>
      </c>
      <c r="C10">
        <f>$L$2*C9+$N$2*C8+A10</f>
        <v>1.8254785732811329</v>
      </c>
      <c r="D10">
        <f t="shared" si="0"/>
        <v>2.1191386260642213</v>
      </c>
      <c r="E10" t="s">
        <v>29</v>
      </c>
      <c r="F10">
        <f>VARP(C5:C24)</f>
        <v>17.417159854176308</v>
      </c>
    </row>
    <row r="11" spans="1:14" x14ac:dyDescent="0.25">
      <c r="A11">
        <v>0.22743919186986905</v>
      </c>
      <c r="B11">
        <v>7</v>
      </c>
      <c r="C11">
        <f>$L$2*C10+$N$2*C9+A11</f>
        <v>-4.7519403184115649</v>
      </c>
      <c r="D11">
        <f t="shared" si="0"/>
        <v>-3.6739369285370498</v>
      </c>
    </row>
    <row r="12" spans="1:14" x14ac:dyDescent="0.25">
      <c r="A12">
        <v>-0.29323709830011901</v>
      </c>
      <c r="B12">
        <v>8</v>
      </c>
      <c r="C12">
        <f>$L$2*C11+$N$2*C10+A12</f>
        <v>-5.0581449906501206</v>
      </c>
      <c r="D12">
        <f t="shared" si="0"/>
        <v>-4.8629984038942418</v>
      </c>
      <c r="E12" t="s">
        <v>30</v>
      </c>
      <c r="F12">
        <f>F8/$F$10</f>
        <v>0.45373414667632772</v>
      </c>
    </row>
    <row r="13" spans="1:14" x14ac:dyDescent="0.25">
      <c r="A13">
        <v>0.184469130527665</v>
      </c>
      <c r="B13">
        <v>9</v>
      </c>
      <c r="C13">
        <f>$L$2*C12+$N$2*C11+A13</f>
        <v>0.28596772541886917</v>
      </c>
      <c r="D13">
        <f t="shared" si="0"/>
        <v>-1.441307690707633</v>
      </c>
      <c r="E13" t="s">
        <v>31</v>
      </c>
      <c r="F13">
        <f>F9/$F$10</f>
        <v>-0.5149199263325106</v>
      </c>
    </row>
    <row r="14" spans="1:14" x14ac:dyDescent="0.25">
      <c r="A14">
        <v>-8.4002197332682271E-2</v>
      </c>
      <c r="B14">
        <v>10</v>
      </c>
      <c r="C14">
        <f>$L$2*C13+$N$2*C12+A14</f>
        <v>4.0264239572354095</v>
      </c>
      <c r="D14">
        <f t="shared" si="0"/>
        <v>2.4828533632658623</v>
      </c>
    </row>
    <row r="15" spans="1:14" x14ac:dyDescent="0.25">
      <c r="A15">
        <v>-7.1260719626453639E-3</v>
      </c>
      <c r="B15">
        <v>11</v>
      </c>
      <c r="C15">
        <f>$L$2*C14+$N$2*C13+A15</f>
        <v>2.614080484358464</v>
      </c>
      <c r="D15">
        <f t="shared" si="0"/>
        <v>3.2935091860613692</v>
      </c>
      <c r="E15" t="s">
        <v>26</v>
      </c>
      <c r="F15">
        <f>F12*(1-F13)/(1-F12^2)</f>
        <v>0.86556980260252936</v>
      </c>
    </row>
    <row r="16" spans="1:14" x14ac:dyDescent="0.25">
      <c r="A16">
        <v>0.15230262153996399</v>
      </c>
      <c r="B16">
        <v>12</v>
      </c>
      <c r="C16">
        <f>$L$2*C15+$N$2*C14+A16</f>
        <v>-1.113791698701744</v>
      </c>
      <c r="D16">
        <f t="shared" si="0"/>
        <v>0.9802662002639686</v>
      </c>
      <c r="E16" t="s">
        <v>27</v>
      </c>
      <c r="F16">
        <f>(F13-F12^2)/(1-F12^2)</f>
        <v>-0.90765850210516685</v>
      </c>
    </row>
    <row r="17" spans="1:4" x14ac:dyDescent="0.25">
      <c r="A17">
        <v>0.39004181035798213</v>
      </c>
      <c r="B17">
        <v>13</v>
      </c>
      <c r="C17">
        <f>$L$2*C16+$N$2*C15+A17</f>
        <v>-2.4161353779758588</v>
      </c>
      <c r="D17">
        <f t="shared" si="0"/>
        <v>-1.6779068387268832</v>
      </c>
    </row>
    <row r="18" spans="1:4" x14ac:dyDescent="0.25">
      <c r="A18">
        <v>0.37008270516067998</v>
      </c>
      <c r="B18">
        <v>14</v>
      </c>
      <c r="C18">
        <f>$L$2*C17+$N$2*C16+A18</f>
        <v>-0.47476739874526308</v>
      </c>
      <c r="D18">
        <f t="shared" si="0"/>
        <v>-2.2305527137547285</v>
      </c>
    </row>
    <row r="19" spans="1:4" x14ac:dyDescent="0.25">
      <c r="A19">
        <v>0.32647175511948001</v>
      </c>
      <c r="B19">
        <v>15</v>
      </c>
      <c r="C19">
        <f>$L$2*C18+$N$2*C17+A19</f>
        <v>1.8583555277565755</v>
      </c>
      <c r="D19">
        <f t="shared" si="0"/>
        <v>-0.66668614639835588</v>
      </c>
    </row>
    <row r="20" spans="1:4" x14ac:dyDescent="0.25">
      <c r="A20">
        <v>0.33953367717520677</v>
      </c>
      <c r="B20">
        <v>16</v>
      </c>
      <c r="C20">
        <f>$L$2*C19+$N$2*C18+A20</f>
        <v>2.0181797669215089</v>
      </c>
      <c r="D20">
        <f t="shared" si="0"/>
        <v>1.1339189313322464</v>
      </c>
    </row>
    <row r="21" spans="1:4" x14ac:dyDescent="0.25">
      <c r="A21">
        <v>0.43816949980162967</v>
      </c>
      <c r="B21">
        <v>17</v>
      </c>
      <c r="C21">
        <f>$L$2*C20+$N$2*C19+A21</f>
        <v>0.42676498361346926</v>
      </c>
      <c r="D21">
        <f t="shared" si="0"/>
        <v>1.510653857658681</v>
      </c>
    </row>
    <row r="22" spans="1:4" x14ac:dyDescent="0.25">
      <c r="A22">
        <v>-0.12526322214423047</v>
      </c>
      <c r="B22">
        <v>18</v>
      </c>
      <c r="C22">
        <f>$L$2*C21+$N$2*C20+A22</f>
        <v>-1.3835198985248724</v>
      </c>
      <c r="D22">
        <f t="shared" si="0"/>
        <v>0.45340781326615537</v>
      </c>
    </row>
    <row r="23" spans="1:4" x14ac:dyDescent="0.25">
      <c r="A23">
        <v>0.42962431714835048</v>
      </c>
      <c r="B23">
        <v>19</v>
      </c>
      <c r="C23">
        <f>$L$2*C22+$N$2*C21+A23</f>
        <v>-0.87675090604645955</v>
      </c>
      <c r="D23">
        <f t="shared" si="0"/>
        <v>-0.76629068650610865</v>
      </c>
    </row>
    <row r="24" spans="1:4" x14ac:dyDescent="0.25">
      <c r="A24">
        <v>0.48513748588518935</v>
      </c>
      <c r="B24">
        <v>20</v>
      </c>
      <c r="C24">
        <f>$L$2*C23+$N$2*C22+A24</f>
        <v>0.93533805133284387</v>
      </c>
      <c r="D24">
        <f>-$H$2*EXP(-$J$2*B24)*SIN((2*3.14*B24-2)/6)</f>
        <v>-1.0230957917370751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irina</cp:lastModifiedBy>
  <dcterms:created xsi:type="dcterms:W3CDTF">2016-11-03T11:10:19Z</dcterms:created>
  <dcterms:modified xsi:type="dcterms:W3CDTF">2016-11-24T11:50:12Z</dcterms:modified>
</cp:coreProperties>
</file>