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+W+g1UrD2ozeQ6VoZwZJS3OCslcUVlhozS5RDuotAZ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COBRO REPETIDO POR EMISIÓN DE FACTURA
REALIZADO EL 20/08
======</t>
      </text>
    </comment>
  </commentList>
</comments>
</file>

<file path=xl/sharedStrings.xml><?xml version="1.0" encoding="utf-8"?>
<sst xmlns="http://schemas.openxmlformats.org/spreadsheetml/2006/main" count="2441" uniqueCount="105">
  <si>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</si>
  <si>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</si>
  <si>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</si>
  <si>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</si>
  <si>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</si>
  <si>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</si>
  <si>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</si>
  <si>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</si>
  <si>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</si>
  <si>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</si>
  <si>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</si>
  <si>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</si>
  <si>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</si>
  <si>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</si>
  <si>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</si>
  <si>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</si>
  <si>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</si>
  <si>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</si>
  <si>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</si>
  <si>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</si>
  <si>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</si>
  <si>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</si>
  <si>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</si>
  <si>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</si>
  <si>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</si>
  <si>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</si>
  <si>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</si>
  <si>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</si>
  <si>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</si>
  <si>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</si>
  <si>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</si>
  <si>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</si>
  <si>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</si>
  <si>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</si>
  <si>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</si>
  <si>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</si>
  <si>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</si>
  <si>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</si>
  <si>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</si>
  <si>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</si>
  <si>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</si>
  <si>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</si>
  <si>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</si>
  <si>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</si>
  <si>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</si>
  <si>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</si>
  <si>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</si>
  <si>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</si>
  <si>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</si>
  <si>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</si>
  <si>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</si>
  <si>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</si>
  <si>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</si>
  <si>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</si>
  <si>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</si>
  <si>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</si>
  <si>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</si>
  <si>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</si>
  <si>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</si>
  <si>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</si>
  <si>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</si>
  <si>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</si>
  <si>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</si>
  <si>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</si>
  <si>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</si>
  <si>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</si>
  <si>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</si>
  <si>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</si>
  <si>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</si>
  <si>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</si>
  <si>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</si>
  <si>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</si>
  <si>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</si>
  <si>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</si>
  <si>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</si>
  <si>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</si>
  <si>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</si>
  <si>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</si>
  <si>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</si>
  <si>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</si>
  <si>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</si>
  <si>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</si>
  <si>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</si>
  <si>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</si>
  <si>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</si>
  <si>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Katherine Martinez</t>
  </si>
  <si>
    <t>Agosto</t>
  </si>
  <si>
    <t xml:space="preserve">retiro de caja 1.000 que solicito Dr Gabriel </t>
  </si>
  <si>
    <t>Sasha Alcalá</t>
  </si>
  <si>
    <t>AGOSTO</t>
  </si>
  <si>
    <t>Retiro Ronald</t>
  </si>
  <si>
    <t>A ronald</t>
  </si>
  <si>
    <t>factura</t>
  </si>
  <si>
    <t>Xime y retiro de un meloxicam perro</t>
  </si>
  <si>
    <t>Sasha  Alcala</t>
  </si>
  <si>
    <t>Sasha Alcala</t>
  </si>
  <si>
    <t>SASHA ALCALA</t>
  </si>
  <si>
    <t>Pago Xime</t>
  </si>
  <si>
    <t xml:space="preserve">Katherine Martinez </t>
  </si>
  <si>
    <t xml:space="preserve">Agosto </t>
  </si>
  <si>
    <t>Retiro RONALD</t>
  </si>
  <si>
    <t>3 aguas y Ronald</t>
  </si>
  <si>
    <t>AGOST0</t>
  </si>
  <si>
    <t>Sasha  Alcalá</t>
  </si>
  <si>
    <t>caja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</si>
</sst>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  <numFmt numFmtId="172" formatCode="dd/mm/yyyy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4" fillId="4" fontId="19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56" fillId="0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64" fillId="0" fontId="18" numFmtId="169" xfId="0" applyAlignment="1" applyBorder="1" applyFont="1" applyNumberFormat="1">
      <alignment horizontal="left" readingOrder="0" vertical="center"/>
    </xf>
    <xf borderId="34" fillId="0" fontId="18" numFmtId="3" xfId="0" applyAlignment="1" applyBorder="1" applyFont="1" applyNumberFormat="1">
      <alignment horizontal="center" readingOrder="0" vertical="center"/>
    </xf>
    <xf borderId="36" fillId="0" fontId="15" numFmtId="172" xfId="0" applyAlignment="1" applyBorder="1" applyFont="1" applyNumberFormat="1">
      <alignment horizontal="center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5" fillId="37" fontId="18" numFmtId="1" xfId="0" applyAlignment="1" applyBorder="1" applyFill="1" applyFont="1" applyNumberFormat="1">
      <alignment horizontal="center"/>
    </xf>
    <xf borderId="35" fillId="37" fontId="1" numFmtId="1" xfId="0" applyBorder="1" applyFont="1" applyNumberFormat="1"/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'01'!C19</f>
        <v>0</v>
      </c>
      <c r="E6" s="49">
        <f>'01'!D19</f>
        <v>0</v>
      </c>
      <c r="F6" s="49">
        <f>'01'!E19</f>
        <v>0</v>
      </c>
      <c r="G6" s="50">
        <f>'01'!F19</f>
        <v>0</v>
      </c>
      <c r="H6" s="51">
        <f t="shared" ref="H6:H36" si="2">D6+E6+F6+G6</f>
        <v>0</v>
      </c>
      <c r="I6" s="9"/>
      <c r="J6" s="46">
        <v>1.0</v>
      </c>
      <c r="K6" s="52">
        <f>'01'!G8</f>
        <v>7350</v>
      </c>
      <c r="L6" s="48"/>
      <c r="M6" s="49">
        <f>'01'!I19</f>
        <v>0</v>
      </c>
      <c r="N6" s="49">
        <f>'01'!J19</f>
        <v>64990</v>
      </c>
      <c r="O6" s="49">
        <f>'01'!K19</f>
        <v>0</v>
      </c>
      <c r="P6" s="50">
        <f>'01'!L19</f>
        <v>0</v>
      </c>
      <c r="Q6" s="51">
        <f t="shared" ref="Q6:Q36" si="3">M6+N6+O6+P6</f>
        <v>64990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64990</v>
      </c>
      <c r="W6" s="56">
        <f t="shared" si="1"/>
        <v>0</v>
      </c>
      <c r="X6" s="57">
        <f t="shared" ref="X6:X36" si="6">V6+W6</f>
        <v>64990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64990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>
        <f>'02'!A8</f>
        <v>577</v>
      </c>
      <c r="C7" s="64"/>
      <c r="D7" s="65">
        <f>'02'!C25</f>
        <v>0</v>
      </c>
      <c r="E7" s="65">
        <f>'02'!D25</f>
        <v>25700</v>
      </c>
      <c r="F7" s="65">
        <f>'02'!E25</f>
        <v>0</v>
      </c>
      <c r="G7" s="66">
        <f>'02'!F25</f>
        <v>0</v>
      </c>
      <c r="H7" s="67">
        <f t="shared" si="2"/>
        <v>25700</v>
      </c>
      <c r="I7" s="9"/>
      <c r="J7" s="62">
        <v>2.0</v>
      </c>
      <c r="K7" s="68">
        <f>'02'!G8</f>
        <v>1533</v>
      </c>
      <c r="L7" s="64"/>
      <c r="M7" s="65">
        <f>'02'!I25</f>
        <v>0</v>
      </c>
      <c r="N7" s="65">
        <f>'02'!J25</f>
        <v>80490</v>
      </c>
      <c r="O7" s="65">
        <f>'02'!K25</f>
        <v>224500</v>
      </c>
      <c r="P7" s="66">
        <f>'02'!L25</f>
        <v>0</v>
      </c>
      <c r="Q7" s="67">
        <f t="shared" si="3"/>
        <v>304990</v>
      </c>
      <c r="R7" s="9"/>
      <c r="S7" s="9"/>
      <c r="T7" s="53">
        <f t="shared" si="4"/>
        <v>0</v>
      </c>
      <c r="U7" s="54"/>
      <c r="V7" s="69">
        <f t="shared" ref="V7:W7" si="5">E7+N7</f>
        <v>106190</v>
      </c>
      <c r="W7" s="70">
        <f t="shared" si="5"/>
        <v>224500</v>
      </c>
      <c r="X7" s="53">
        <f t="shared" si="6"/>
        <v>330690</v>
      </c>
      <c r="Y7" s="58"/>
      <c r="Z7" s="53">
        <f t="shared" si="7"/>
        <v>0</v>
      </c>
      <c r="AA7" s="54"/>
      <c r="AB7" s="71">
        <f t="shared" si="8"/>
        <v>330690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'03'!C25</f>
        <v>0</v>
      </c>
      <c r="E8" s="65">
        <f>'03'!D25</f>
        <v>0</v>
      </c>
      <c r="F8" s="49">
        <f>'03'!E25</f>
        <v>0</v>
      </c>
      <c r="G8" s="50">
        <f>'03'!F25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'03'!I25</f>
        <v>0</v>
      </c>
      <c r="N8" s="74">
        <f>'03'!J25</f>
        <v>0</v>
      </c>
      <c r="O8" s="49">
        <f>'03'!K25</f>
        <v>0</v>
      </c>
      <c r="P8" s="50">
        <f>'03'!L25</f>
        <v>0</v>
      </c>
      <c r="Q8" s="67">
        <f t="shared" si="3"/>
        <v>0</v>
      </c>
      <c r="R8" s="9"/>
      <c r="S8" s="9"/>
      <c r="T8" s="53">
        <f t="shared" si="4"/>
        <v>0</v>
      </c>
      <c r="U8" s="54"/>
      <c r="V8" s="69">
        <f t="shared" ref="V8:W8" si="10">E8+N8</f>
        <v>0</v>
      </c>
      <c r="W8" s="70">
        <f t="shared" si="10"/>
        <v>0</v>
      </c>
      <c r="X8" s="53">
        <f t="shared" si="6"/>
        <v>0</v>
      </c>
      <c r="Y8" s="58"/>
      <c r="Z8" s="53">
        <f t="shared" si="7"/>
        <v>0</v>
      </c>
      <c r="AA8" s="54"/>
      <c r="AB8" s="71">
        <f t="shared" si="8"/>
        <v>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580</v>
      </c>
      <c r="C9" s="63"/>
      <c r="D9" s="65">
        <f>'04'!C22</f>
        <v>0</v>
      </c>
      <c r="E9" s="65">
        <f>'04'!D22</f>
        <v>8900</v>
      </c>
      <c r="F9" s="65">
        <f>'04'!E22</f>
        <v>0</v>
      </c>
      <c r="G9" s="65">
        <f>'04'!F22</f>
        <v>0</v>
      </c>
      <c r="H9" s="67">
        <f t="shared" si="2"/>
        <v>8900</v>
      </c>
      <c r="I9" s="9"/>
      <c r="J9" s="75">
        <v>4.0</v>
      </c>
      <c r="K9" s="52" t="str">
        <f>'04'!G8</f>
        <v/>
      </c>
      <c r="L9" s="48"/>
      <c r="M9" s="49">
        <f>'04'!I22</f>
        <v>30000</v>
      </c>
      <c r="N9" s="49">
        <f>'04'!J22</f>
        <v>193960</v>
      </c>
      <c r="O9" s="49">
        <f>'04'!K22</f>
        <v>83940</v>
      </c>
      <c r="P9" s="49">
        <f>'04'!L22</f>
        <v>10000</v>
      </c>
      <c r="Q9" s="67">
        <f t="shared" si="3"/>
        <v>317900</v>
      </c>
      <c r="R9" s="9"/>
      <c r="S9" s="9"/>
      <c r="T9" s="53">
        <f t="shared" si="4"/>
        <v>30000</v>
      </c>
      <c r="U9" s="54"/>
      <c r="V9" s="69">
        <f t="shared" ref="V9:W9" si="11">E9+N9</f>
        <v>202860</v>
      </c>
      <c r="W9" s="70">
        <f t="shared" si="11"/>
        <v>83940</v>
      </c>
      <c r="X9" s="53">
        <f t="shared" si="6"/>
        <v>286800</v>
      </c>
      <c r="Y9" s="58"/>
      <c r="Z9" s="53">
        <f t="shared" si="7"/>
        <v>10000</v>
      </c>
      <c r="AA9" s="54"/>
      <c r="AB9" s="71">
        <f t="shared" si="8"/>
        <v>326800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582</v>
      </c>
      <c r="C10" s="77"/>
      <c r="D10" s="65">
        <f>'05'!C22</f>
        <v>0</v>
      </c>
      <c r="E10" s="65">
        <f>'05'!D22</f>
        <v>25590</v>
      </c>
      <c r="F10" s="65">
        <f>'05'!E22</f>
        <v>0</v>
      </c>
      <c r="G10" s="65">
        <f>'05'!F22</f>
        <v>1700</v>
      </c>
      <c r="H10" s="67">
        <f t="shared" si="2"/>
        <v>27290</v>
      </c>
      <c r="I10" s="9"/>
      <c r="J10" s="62">
        <v>5.0</v>
      </c>
      <c r="K10" s="63" t="str">
        <f>'05'!G8</f>
        <v/>
      </c>
      <c r="L10" s="77"/>
      <c r="M10" s="65">
        <f>'05'!I22</f>
        <v>124980</v>
      </c>
      <c r="N10" s="65">
        <f>'05'!J22</f>
        <v>498980</v>
      </c>
      <c r="O10" s="65">
        <f>'05'!K22</f>
        <v>140000</v>
      </c>
      <c r="P10" s="65">
        <f>'05'!L22</f>
        <v>261000</v>
      </c>
      <c r="Q10" s="67">
        <f t="shared" si="3"/>
        <v>1024960</v>
      </c>
      <c r="R10" s="9"/>
      <c r="S10" s="9"/>
      <c r="T10" s="53">
        <f t="shared" si="4"/>
        <v>124980</v>
      </c>
      <c r="U10" s="54"/>
      <c r="V10" s="69">
        <f t="shared" ref="V10:W10" si="12">E10+N10</f>
        <v>524570</v>
      </c>
      <c r="W10" s="70">
        <f t="shared" si="12"/>
        <v>140000</v>
      </c>
      <c r="X10" s="53">
        <f t="shared" si="6"/>
        <v>664570</v>
      </c>
      <c r="Y10" s="58"/>
      <c r="Z10" s="53">
        <f t="shared" si="7"/>
        <v>262700</v>
      </c>
      <c r="AA10" s="54"/>
      <c r="AB10" s="71">
        <f t="shared" si="8"/>
        <v>1052250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'06'!C17</f>
        <v>0</v>
      </c>
      <c r="E11" s="65">
        <f>'06'!D17</f>
        <v>0</v>
      </c>
      <c r="F11" s="65">
        <f>'06'!E17</f>
        <v>0</v>
      </c>
      <c r="G11" s="65">
        <f>'06'!F17</f>
        <v>0</v>
      </c>
      <c r="H11" s="67">
        <f t="shared" si="2"/>
        <v>0</v>
      </c>
      <c r="I11" s="9"/>
      <c r="J11" s="62">
        <v>6.0</v>
      </c>
      <c r="K11" s="63">
        <f>'06'!G8</f>
        <v>8144</v>
      </c>
      <c r="L11" s="77"/>
      <c r="M11" s="65">
        <f>'06'!I17</f>
        <v>0</v>
      </c>
      <c r="N11" s="65">
        <f>'06'!J17</f>
        <v>15000</v>
      </c>
      <c r="O11" s="65">
        <f>'06'!K17</f>
        <v>0</v>
      </c>
      <c r="P11" s="65">
        <f>'06'!L17</f>
        <v>18000</v>
      </c>
      <c r="Q11" s="67">
        <f t="shared" si="3"/>
        <v>33000</v>
      </c>
      <c r="R11" s="9"/>
      <c r="S11" s="9"/>
      <c r="T11" s="53">
        <f t="shared" si="4"/>
        <v>0</v>
      </c>
      <c r="U11" s="54"/>
      <c r="V11" s="69">
        <f t="shared" ref="V11:W11" si="13">E11+N11</f>
        <v>15000</v>
      </c>
      <c r="W11" s="70">
        <f t="shared" si="13"/>
        <v>0</v>
      </c>
      <c r="X11" s="53">
        <f t="shared" si="6"/>
        <v>15000</v>
      </c>
      <c r="Y11" s="58"/>
      <c r="Z11" s="53">
        <f t="shared" si="7"/>
        <v>18000</v>
      </c>
      <c r="AA11" s="54"/>
      <c r="AB11" s="71">
        <f t="shared" si="8"/>
        <v>33000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'07'!C16</f>
        <v>0</v>
      </c>
      <c r="E12" s="65">
        <f>'07'!D16</f>
        <v>0</v>
      </c>
      <c r="F12" s="65">
        <f>'07'!E16</f>
        <v>0</v>
      </c>
      <c r="G12" s="65">
        <f>'07'!F16</f>
        <v>8490</v>
      </c>
      <c r="H12" s="67">
        <f t="shared" si="2"/>
        <v>8490</v>
      </c>
      <c r="I12" s="9"/>
      <c r="J12" s="62">
        <v>7.0</v>
      </c>
      <c r="K12" s="63" t="str">
        <f>'07'!G8</f>
        <v/>
      </c>
      <c r="L12" s="77"/>
      <c r="M12" s="65">
        <f>'07'!I16</f>
        <v>0</v>
      </c>
      <c r="N12" s="65">
        <f>'07'!J16</f>
        <v>0</v>
      </c>
      <c r="O12" s="65">
        <f>'07'!K16</f>
        <v>0</v>
      </c>
      <c r="P12" s="65">
        <f>'07'!L16</f>
        <v>114960</v>
      </c>
      <c r="Q12" s="67">
        <f t="shared" si="3"/>
        <v>114960</v>
      </c>
      <c r="R12" s="12"/>
      <c r="S12" s="12"/>
      <c r="T12" s="53">
        <f t="shared" si="4"/>
        <v>0</v>
      </c>
      <c r="U12" s="54"/>
      <c r="V12" s="69">
        <f t="shared" ref="V12:W12" si="14">E12+N12</f>
        <v>0</v>
      </c>
      <c r="W12" s="70">
        <f t="shared" si="14"/>
        <v>0</v>
      </c>
      <c r="X12" s="53">
        <f t="shared" si="6"/>
        <v>0</v>
      </c>
      <c r="Y12" s="58"/>
      <c r="Z12" s="53">
        <f t="shared" si="7"/>
        <v>123450</v>
      </c>
      <c r="AA12" s="54"/>
      <c r="AB12" s="71">
        <f t="shared" si="8"/>
        <v>123450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7869</v>
      </c>
      <c r="C13" s="77"/>
      <c r="D13" s="65">
        <f>'08'!C18</f>
        <v>0</v>
      </c>
      <c r="E13" s="65">
        <f>'08'!D18</f>
        <v>16990</v>
      </c>
      <c r="F13" s="65">
        <f>'08'!E18</f>
        <v>6880</v>
      </c>
      <c r="G13" s="65">
        <f>'08'!F18</f>
        <v>0</v>
      </c>
      <c r="H13" s="67">
        <f t="shared" si="2"/>
        <v>23870</v>
      </c>
      <c r="I13" s="9"/>
      <c r="J13" s="78">
        <v>8.0</v>
      </c>
      <c r="K13" s="76">
        <f>'08'!G8</f>
        <v>1544</v>
      </c>
      <c r="L13" s="77"/>
      <c r="M13" s="65">
        <f>'08'!I18</f>
        <v>0</v>
      </c>
      <c r="N13" s="65">
        <f>'08'!J18</f>
        <v>131490</v>
      </c>
      <c r="O13" s="65">
        <f>'08'!K18</f>
        <v>0</v>
      </c>
      <c r="P13" s="65">
        <f>'08'!L18</f>
        <v>0</v>
      </c>
      <c r="Q13" s="67">
        <f t="shared" si="3"/>
        <v>131490</v>
      </c>
      <c r="R13" s="9"/>
      <c r="S13" s="9"/>
      <c r="T13" s="53">
        <f t="shared" si="4"/>
        <v>0</v>
      </c>
      <c r="U13" s="54"/>
      <c r="V13" s="69">
        <f t="shared" ref="V13:W13" si="15">E13+N13</f>
        <v>148480</v>
      </c>
      <c r="W13" s="70">
        <f t="shared" si="15"/>
        <v>6880</v>
      </c>
      <c r="X13" s="53">
        <f t="shared" si="6"/>
        <v>155360</v>
      </c>
      <c r="Y13" s="58"/>
      <c r="Z13" s="53">
        <f t="shared" si="7"/>
        <v>0</v>
      </c>
      <c r="AA13" s="54"/>
      <c r="AB13" s="71">
        <f t="shared" si="8"/>
        <v>155360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>
        <f>'09'!A8</f>
        <v>587</v>
      </c>
      <c r="C14" s="77"/>
      <c r="D14" s="65">
        <f>'09'!C20</f>
        <v>0</v>
      </c>
      <c r="E14" s="65">
        <f>'09'!D20</f>
        <v>38980</v>
      </c>
      <c r="F14" s="65">
        <f>'09'!E20</f>
        <v>0</v>
      </c>
      <c r="G14" s="65">
        <f>'09'!F20</f>
        <v>0</v>
      </c>
      <c r="H14" s="67">
        <f t="shared" si="2"/>
        <v>38980</v>
      </c>
      <c r="I14" s="9"/>
      <c r="J14" s="62">
        <v>9.0</v>
      </c>
      <c r="K14" s="79">
        <f>'09'!G8</f>
        <v>1545</v>
      </c>
      <c r="L14" s="72"/>
      <c r="M14" s="65">
        <f>'09'!I20</f>
        <v>0</v>
      </c>
      <c r="N14" s="65">
        <f>'09'!J20</f>
        <v>97460</v>
      </c>
      <c r="O14" s="65">
        <f>'09'!K20</f>
        <v>84500</v>
      </c>
      <c r="P14" s="65">
        <f>'09'!L20</f>
        <v>28980</v>
      </c>
      <c r="Q14" s="67">
        <f t="shared" si="3"/>
        <v>210940</v>
      </c>
      <c r="R14" s="9"/>
      <c r="S14" s="9"/>
      <c r="T14" s="53">
        <f t="shared" si="4"/>
        <v>0</v>
      </c>
      <c r="U14" s="54"/>
      <c r="V14" s="69">
        <f t="shared" ref="V14:W14" si="16">E14+N14</f>
        <v>136440</v>
      </c>
      <c r="W14" s="70">
        <f t="shared" si="16"/>
        <v>84500</v>
      </c>
      <c r="X14" s="53">
        <f t="shared" si="6"/>
        <v>220940</v>
      </c>
      <c r="Y14" s="58"/>
      <c r="Z14" s="53">
        <f t="shared" si="7"/>
        <v>28980</v>
      </c>
      <c r="AA14" s="54"/>
      <c r="AB14" s="71">
        <f t="shared" si="8"/>
        <v>249920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'10'!C25</f>
        <v>0</v>
      </c>
      <c r="E15" s="65">
        <f>'10'!D25</f>
        <v>0</v>
      </c>
      <c r="F15" s="65">
        <f>'10'!E25</f>
        <v>0</v>
      </c>
      <c r="G15" s="65">
        <f>'10'!F25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'10'!I25</f>
        <v>0</v>
      </c>
      <c r="N15" s="65">
        <f>'10'!J25</f>
        <v>0</v>
      </c>
      <c r="O15" s="65">
        <f>'10'!K25</f>
        <v>0</v>
      </c>
      <c r="P15" s="65">
        <f>'10'!L25</f>
        <v>0</v>
      </c>
      <c r="Q15" s="67">
        <f t="shared" si="3"/>
        <v>0</v>
      </c>
      <c r="R15" s="9"/>
      <c r="S15" s="9"/>
      <c r="T15" s="53">
        <f t="shared" si="4"/>
        <v>0</v>
      </c>
      <c r="U15" s="54"/>
      <c r="V15" s="69">
        <f t="shared" ref="V15:W15" si="18">E15+N15</f>
        <v>0</v>
      </c>
      <c r="W15" s="70">
        <f t="shared" si="18"/>
        <v>0</v>
      </c>
      <c r="X15" s="53">
        <f t="shared" si="6"/>
        <v>0</v>
      </c>
      <c r="Y15" s="58"/>
      <c r="Z15" s="53">
        <f t="shared" si="7"/>
        <v>0</v>
      </c>
      <c r="AA15" s="54"/>
      <c r="AB15" s="71">
        <f t="shared" si="8"/>
        <v>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'11'!C20</f>
        <v>0</v>
      </c>
      <c r="E16" s="65">
        <f>'11'!D20</f>
        <v>0</v>
      </c>
      <c r="F16" s="65">
        <f>'11'!E20</f>
        <v>0</v>
      </c>
      <c r="G16" s="65">
        <f>'11'!F20</f>
        <v>0</v>
      </c>
      <c r="H16" s="67">
        <f t="shared" si="2"/>
        <v>0</v>
      </c>
      <c r="I16" s="9"/>
      <c r="J16" s="62">
        <v>11.0</v>
      </c>
      <c r="K16" s="63">
        <f>'11'!G8</f>
        <v>9103</v>
      </c>
      <c r="L16" s="77"/>
      <c r="M16" s="65">
        <f>'11'!I20</f>
        <v>0</v>
      </c>
      <c r="N16" s="65">
        <f>'11'!J20</f>
        <v>30990</v>
      </c>
      <c r="O16" s="65">
        <f>'11'!K20</f>
        <v>0</v>
      </c>
      <c r="P16" s="65">
        <f>'11'!L20</f>
        <v>27500</v>
      </c>
      <c r="Q16" s="67">
        <f t="shared" si="3"/>
        <v>58490</v>
      </c>
      <c r="R16" s="9"/>
      <c r="S16" s="9"/>
      <c r="T16" s="53">
        <f t="shared" si="4"/>
        <v>0</v>
      </c>
      <c r="U16" s="54"/>
      <c r="V16" s="69">
        <f t="shared" ref="V16:W16" si="19">E16+N16</f>
        <v>30990</v>
      </c>
      <c r="W16" s="70">
        <f t="shared" si="19"/>
        <v>0</v>
      </c>
      <c r="X16" s="53">
        <f t="shared" si="6"/>
        <v>30990</v>
      </c>
      <c r="Y16" s="58"/>
      <c r="Z16" s="53">
        <f t="shared" si="7"/>
        <v>27500</v>
      </c>
      <c r="AA16" s="54"/>
      <c r="AB16" s="71">
        <f t="shared" si="8"/>
        <v>58490</v>
      </c>
      <c r="AC16" s="54"/>
      <c r="AD16" s="80">
        <f>SUM(AB6:AB16)</f>
        <v>2394950</v>
      </c>
      <c r="AE16" s="12"/>
      <c r="AF16" s="5"/>
      <c r="AG16" s="5"/>
    </row>
    <row r="17">
      <c r="A17" s="62">
        <f t="shared" si="17"/>
        <v>12</v>
      </c>
      <c r="B17" s="63">
        <f>'12'!A8</f>
        <v>1551</v>
      </c>
      <c r="C17" s="77"/>
      <c r="D17" s="65">
        <f>'12'!C21</f>
        <v>0</v>
      </c>
      <c r="E17" s="65">
        <f>'12'!D21</f>
        <v>4300</v>
      </c>
      <c r="F17" s="65">
        <f>'12'!E21</f>
        <v>12400</v>
      </c>
      <c r="G17" s="65">
        <f>'12'!F21</f>
        <v>0</v>
      </c>
      <c r="H17" s="67">
        <f t="shared" si="2"/>
        <v>16700</v>
      </c>
      <c r="I17" s="9"/>
      <c r="J17" s="62">
        <v>12.0</v>
      </c>
      <c r="K17" s="63">
        <f>'12'!G8</f>
        <v>1550</v>
      </c>
      <c r="L17" s="77"/>
      <c r="M17" s="65">
        <f>'12'!I21</f>
        <v>10000</v>
      </c>
      <c r="N17" s="65">
        <f>'12'!J21</f>
        <v>484500</v>
      </c>
      <c r="O17" s="65">
        <f>'12'!K21</f>
        <v>76000</v>
      </c>
      <c r="P17" s="65">
        <f>'12'!L21</f>
        <v>10000</v>
      </c>
      <c r="Q17" s="67">
        <f t="shared" si="3"/>
        <v>580500</v>
      </c>
      <c r="R17" s="9"/>
      <c r="S17" s="9"/>
      <c r="T17" s="53">
        <f t="shared" si="4"/>
        <v>10000</v>
      </c>
      <c r="U17" s="54"/>
      <c r="V17" s="69">
        <f t="shared" ref="V17:W17" si="20">E17+N17</f>
        <v>488800</v>
      </c>
      <c r="W17" s="70">
        <f t="shared" si="20"/>
        <v>88400</v>
      </c>
      <c r="X17" s="53">
        <f t="shared" si="6"/>
        <v>577200</v>
      </c>
      <c r="Y17" s="58"/>
      <c r="Z17" s="53">
        <f t="shared" si="7"/>
        <v>10000</v>
      </c>
      <c r="AA17" s="54"/>
      <c r="AB17" s="71">
        <f t="shared" si="8"/>
        <v>597200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1557</v>
      </c>
      <c r="C18" s="77"/>
      <c r="D18" s="65">
        <f>'13'!C19</f>
        <v>0</v>
      </c>
      <c r="E18" s="65">
        <f>'13'!D19</f>
        <v>3800</v>
      </c>
      <c r="F18" s="65">
        <f>'13'!E19</f>
        <v>0</v>
      </c>
      <c r="G18" s="65">
        <f>'13'!F19</f>
        <v>0</v>
      </c>
      <c r="H18" s="67">
        <f t="shared" si="2"/>
        <v>3800</v>
      </c>
      <c r="I18" s="9"/>
      <c r="J18" s="62">
        <v>13.0</v>
      </c>
      <c r="K18" s="63">
        <f>'13'!G8</f>
        <v>1556</v>
      </c>
      <c r="L18" s="77"/>
      <c r="M18" s="65">
        <f>'13'!I19</f>
        <v>80000</v>
      </c>
      <c r="N18" s="65">
        <f>'13'!J19</f>
        <v>298490</v>
      </c>
      <c r="O18" s="65">
        <f>'13'!K19</f>
        <v>90000</v>
      </c>
      <c r="P18" s="65">
        <f>'13'!L19</f>
        <v>0</v>
      </c>
      <c r="Q18" s="67">
        <f t="shared" si="3"/>
        <v>468490</v>
      </c>
      <c r="R18" s="9"/>
      <c r="S18" s="9"/>
      <c r="T18" s="53">
        <f t="shared" si="4"/>
        <v>80000</v>
      </c>
      <c r="U18" s="54"/>
      <c r="V18" s="69">
        <f t="shared" ref="V18:W18" si="21">E18+N18</f>
        <v>302290</v>
      </c>
      <c r="W18" s="70">
        <f t="shared" si="21"/>
        <v>90000</v>
      </c>
      <c r="X18" s="53">
        <f t="shared" si="6"/>
        <v>392290</v>
      </c>
      <c r="Y18" s="58"/>
      <c r="Z18" s="53">
        <f t="shared" si="7"/>
        <v>0</v>
      </c>
      <c r="AA18" s="54"/>
      <c r="AB18" s="71">
        <f t="shared" si="8"/>
        <v>472290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'14'!C19</f>
        <v>26200</v>
      </c>
      <c r="E19" s="65">
        <f>'14'!D19</f>
        <v>0</v>
      </c>
      <c r="F19" s="65">
        <f>'14'!E19</f>
        <v>33801</v>
      </c>
      <c r="G19" s="65">
        <f>'14'!F19</f>
        <v>11175</v>
      </c>
      <c r="H19" s="67">
        <f t="shared" si="2"/>
        <v>71176</v>
      </c>
      <c r="I19" s="9"/>
      <c r="J19" s="62">
        <v>14.0</v>
      </c>
      <c r="K19" s="63">
        <f>'14'!G8</f>
        <v>1558</v>
      </c>
      <c r="L19" s="77"/>
      <c r="M19" s="65">
        <f>'14'!I19</f>
        <v>0</v>
      </c>
      <c r="N19" s="65">
        <f>'14'!J19</f>
        <v>252800</v>
      </c>
      <c r="O19" s="65">
        <f>'14'!K19</f>
        <v>41990</v>
      </c>
      <c r="P19" s="65">
        <f>'14'!L19</f>
        <v>0</v>
      </c>
      <c r="Q19" s="67">
        <f t="shared" si="3"/>
        <v>294790</v>
      </c>
      <c r="R19" s="9"/>
      <c r="S19" s="9"/>
      <c r="T19" s="53">
        <f t="shared" si="4"/>
        <v>26200</v>
      </c>
      <c r="U19" s="54"/>
      <c r="V19" s="69">
        <f t="shared" ref="V19:W19" si="22">E19+N19</f>
        <v>252800</v>
      </c>
      <c r="W19" s="70">
        <f t="shared" si="22"/>
        <v>75791</v>
      </c>
      <c r="X19" s="53">
        <f t="shared" si="6"/>
        <v>328591</v>
      </c>
      <c r="Y19" s="58"/>
      <c r="Z19" s="53">
        <f t="shared" si="7"/>
        <v>11175</v>
      </c>
      <c r="AA19" s="54"/>
      <c r="AB19" s="71">
        <f t="shared" si="8"/>
        <v>365966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593</v>
      </c>
      <c r="C20" s="77"/>
      <c r="D20" s="65">
        <f>'15'!C17</f>
        <v>0</v>
      </c>
      <c r="E20" s="65">
        <f>'15'!D17</f>
        <v>24500</v>
      </c>
      <c r="F20" s="65">
        <f>'15'!E17</f>
        <v>59590</v>
      </c>
      <c r="G20" s="65">
        <f>'15'!F17</f>
        <v>0</v>
      </c>
      <c r="H20" s="67">
        <f t="shared" si="2"/>
        <v>84090</v>
      </c>
      <c r="I20" s="9"/>
      <c r="J20" s="62">
        <v>15.0</v>
      </c>
      <c r="K20" s="63">
        <f>'15'!G8</f>
        <v>1560</v>
      </c>
      <c r="L20" s="77"/>
      <c r="M20" s="65">
        <f>'15'!I17</f>
        <v>0</v>
      </c>
      <c r="N20" s="65">
        <f>'15'!J17</f>
        <v>155970</v>
      </c>
      <c r="O20" s="65">
        <f>'15'!K17</f>
        <v>110490</v>
      </c>
      <c r="P20" s="65">
        <f>'15'!L17</f>
        <v>0</v>
      </c>
      <c r="Q20" s="67">
        <f t="shared" si="3"/>
        <v>266460</v>
      </c>
      <c r="R20" s="9"/>
      <c r="S20" s="9"/>
      <c r="T20" s="53">
        <f t="shared" si="4"/>
        <v>0</v>
      </c>
      <c r="U20" s="54"/>
      <c r="V20" s="69">
        <f t="shared" ref="V20:W20" si="23">E20+N20</f>
        <v>180470</v>
      </c>
      <c r="W20" s="70">
        <f t="shared" si="23"/>
        <v>170080</v>
      </c>
      <c r="X20" s="53">
        <f t="shared" si="6"/>
        <v>350550</v>
      </c>
      <c r="Y20" s="58"/>
      <c r="Z20" s="53">
        <f t="shared" si="7"/>
        <v>0</v>
      </c>
      <c r="AA20" s="54"/>
      <c r="AB20" s="71">
        <f t="shared" si="8"/>
        <v>350550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>
        <f>'16'!A8</f>
        <v>567</v>
      </c>
      <c r="C21" s="77"/>
      <c r="D21" s="65">
        <f>'16'!C19</f>
        <v>0</v>
      </c>
      <c r="E21" s="65">
        <f>'16'!D19</f>
        <v>18500</v>
      </c>
      <c r="F21" s="65">
        <f>'16'!E19</f>
        <v>0</v>
      </c>
      <c r="G21" s="65">
        <f>'16'!F19</f>
        <v>0</v>
      </c>
      <c r="H21" s="67">
        <f t="shared" si="2"/>
        <v>18500</v>
      </c>
      <c r="I21" s="9"/>
      <c r="J21" s="62">
        <v>16.0</v>
      </c>
      <c r="K21" s="63">
        <f>'16'!G8</f>
        <v>2647</v>
      </c>
      <c r="L21" s="77"/>
      <c r="M21" s="65">
        <f>'16'!I19</f>
        <v>0</v>
      </c>
      <c r="N21" s="65">
        <f>'16'!J19</f>
        <v>211470</v>
      </c>
      <c r="O21" s="65">
        <f>'16'!K19</f>
        <v>0</v>
      </c>
      <c r="P21" s="65">
        <f>'16'!L19</f>
        <v>0</v>
      </c>
      <c r="Q21" s="67">
        <f t="shared" si="3"/>
        <v>211470</v>
      </c>
      <c r="R21" s="9"/>
      <c r="S21" s="9"/>
      <c r="T21" s="53">
        <f t="shared" si="4"/>
        <v>0</v>
      </c>
      <c r="U21" s="54"/>
      <c r="V21" s="69">
        <f t="shared" ref="V21:W21" si="24">E21+N21</f>
        <v>229970</v>
      </c>
      <c r="W21" s="70">
        <f t="shared" si="24"/>
        <v>0</v>
      </c>
      <c r="X21" s="53">
        <f t="shared" si="6"/>
        <v>229970</v>
      </c>
      <c r="Y21" s="58"/>
      <c r="Z21" s="53">
        <f t="shared" si="7"/>
        <v>0</v>
      </c>
      <c r="AA21" s="54"/>
      <c r="AB21" s="71">
        <f t="shared" si="8"/>
        <v>229970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'17'!C25</f>
        <v>0</v>
      </c>
      <c r="E22" s="65">
        <f>'17'!D25</f>
        <v>0</v>
      </c>
      <c r="F22" s="65">
        <f>'17'!E25</f>
        <v>0</v>
      </c>
      <c r="G22" s="65">
        <f>'17'!F25</f>
        <v>0</v>
      </c>
      <c r="H22" s="67">
        <f t="shared" si="2"/>
        <v>0</v>
      </c>
      <c r="I22" s="9"/>
      <c r="J22" s="62">
        <v>17.0</v>
      </c>
      <c r="K22" s="63" t="str">
        <f>'17'!G8</f>
        <v/>
      </c>
      <c r="L22" s="77"/>
      <c r="M22" s="65">
        <f>'17'!I25</f>
        <v>0</v>
      </c>
      <c r="N22" s="65">
        <f>'17'!J25</f>
        <v>0</v>
      </c>
      <c r="O22" s="65">
        <f>'17'!K25</f>
        <v>0</v>
      </c>
      <c r="P22" s="65">
        <f>'17'!L25</f>
        <v>0</v>
      </c>
      <c r="Q22" s="67">
        <f t="shared" si="3"/>
        <v>0</v>
      </c>
      <c r="R22" s="9"/>
      <c r="S22" s="9"/>
      <c r="T22" s="53">
        <f t="shared" si="4"/>
        <v>0</v>
      </c>
      <c r="U22" s="54"/>
      <c r="V22" s="69">
        <f t="shared" ref="V22:W22" si="25">E22+N22</f>
        <v>0</v>
      </c>
      <c r="W22" s="70">
        <f t="shared" si="25"/>
        <v>0</v>
      </c>
      <c r="X22" s="53">
        <f t="shared" si="6"/>
        <v>0</v>
      </c>
      <c r="Y22" s="58"/>
      <c r="Z22" s="53">
        <f t="shared" si="7"/>
        <v>0</v>
      </c>
      <c r="AA22" s="54"/>
      <c r="AB22" s="71">
        <f t="shared" si="8"/>
        <v>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599</v>
      </c>
      <c r="C23" s="77"/>
      <c r="D23" s="65">
        <f>'18'!C17</f>
        <v>0</v>
      </c>
      <c r="E23" s="65">
        <f>'18'!D17</f>
        <v>12190</v>
      </c>
      <c r="F23" s="65">
        <f>'18'!E17</f>
        <v>27950</v>
      </c>
      <c r="G23" s="65">
        <f>'18'!F17</f>
        <v>0</v>
      </c>
      <c r="H23" s="67">
        <f t="shared" si="2"/>
        <v>40140</v>
      </c>
      <c r="I23" s="9"/>
      <c r="J23" s="62">
        <v>18.0</v>
      </c>
      <c r="K23" s="63">
        <f>'18'!G8</f>
        <v>1566</v>
      </c>
      <c r="L23" s="77"/>
      <c r="M23" s="65">
        <f>'18'!I17</f>
        <v>0</v>
      </c>
      <c r="N23" s="65">
        <f>'18'!J17</f>
        <v>41990</v>
      </c>
      <c r="O23" s="65">
        <f>'18'!K17</f>
        <v>99990</v>
      </c>
      <c r="P23" s="65">
        <f>'18'!L17</f>
        <v>0</v>
      </c>
      <c r="Q23" s="67">
        <f t="shared" si="3"/>
        <v>141980</v>
      </c>
      <c r="R23" s="9"/>
      <c r="S23" s="9"/>
      <c r="T23" s="53">
        <f t="shared" si="4"/>
        <v>0</v>
      </c>
      <c r="U23" s="54"/>
      <c r="V23" s="69">
        <f t="shared" ref="V23:W23" si="26">E23+N23</f>
        <v>54180</v>
      </c>
      <c r="W23" s="70">
        <f t="shared" si="26"/>
        <v>127940</v>
      </c>
      <c r="X23" s="53">
        <f t="shared" si="6"/>
        <v>182120</v>
      </c>
      <c r="Y23" s="58"/>
      <c r="Z23" s="53">
        <f t="shared" si="7"/>
        <v>0</v>
      </c>
      <c r="AA23" s="54"/>
      <c r="AB23" s="71">
        <f t="shared" si="8"/>
        <v>182120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>
        <f>'19'!A8</f>
        <v>602</v>
      </c>
      <c r="C24" s="82"/>
      <c r="D24" s="65">
        <f>'19'!C18</f>
        <v>0</v>
      </c>
      <c r="E24" s="65">
        <f>'19'!D18</f>
        <v>23590</v>
      </c>
      <c r="F24" s="65">
        <f>'19'!E18</f>
        <v>0</v>
      </c>
      <c r="G24" s="65">
        <f>'19'!F18</f>
        <v>0</v>
      </c>
      <c r="H24" s="67">
        <f t="shared" si="2"/>
        <v>23590</v>
      </c>
      <c r="I24" s="9"/>
      <c r="J24" s="62">
        <v>19.0</v>
      </c>
      <c r="K24" s="63">
        <f>'19'!G8</f>
        <v>1569</v>
      </c>
      <c r="L24" s="77"/>
      <c r="M24" s="65">
        <f>'19'!I18</f>
        <v>40980</v>
      </c>
      <c r="N24" s="65">
        <f>'19'!J18</f>
        <v>243000</v>
      </c>
      <c r="O24" s="65">
        <f>'19'!K18</f>
        <v>0</v>
      </c>
      <c r="P24" s="65">
        <f>'19'!L18</f>
        <v>0</v>
      </c>
      <c r="Q24" s="67">
        <f t="shared" si="3"/>
        <v>283980</v>
      </c>
      <c r="R24" s="9"/>
      <c r="S24" s="9"/>
      <c r="T24" s="53">
        <f t="shared" si="4"/>
        <v>40980</v>
      </c>
      <c r="U24" s="54"/>
      <c r="V24" s="69">
        <f t="shared" ref="V24:W24" si="27">E24+N24</f>
        <v>266590</v>
      </c>
      <c r="W24" s="70">
        <f t="shared" si="27"/>
        <v>0</v>
      </c>
      <c r="X24" s="53">
        <f t="shared" si="6"/>
        <v>266590</v>
      </c>
      <c r="Y24" s="58"/>
      <c r="Z24" s="53">
        <f t="shared" si="7"/>
        <v>0</v>
      </c>
      <c r="AA24" s="54"/>
      <c r="AB24" s="71">
        <f t="shared" si="8"/>
        <v>307570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'20'!C19</f>
        <v>0</v>
      </c>
      <c r="E25" s="65">
        <f>'20'!D19</f>
        <v>15600</v>
      </c>
      <c r="F25" s="65">
        <f>'20'!E19</f>
        <v>0</v>
      </c>
      <c r="G25" s="65">
        <f>'20'!F19</f>
        <v>47880</v>
      </c>
      <c r="H25" s="67">
        <f t="shared" si="2"/>
        <v>63480</v>
      </c>
      <c r="I25" s="9"/>
      <c r="J25" s="62">
        <v>20.0</v>
      </c>
      <c r="K25" s="63">
        <f>'20'!G8</f>
        <v>1570</v>
      </c>
      <c r="L25" s="77"/>
      <c r="M25" s="65">
        <f>'20'!I19</f>
        <v>0</v>
      </c>
      <c r="N25" s="65">
        <f>'20'!J19</f>
        <v>298970</v>
      </c>
      <c r="O25" s="65">
        <f>'20'!K19</f>
        <v>0</v>
      </c>
      <c r="P25" s="65">
        <f>'20'!L19</f>
        <v>0</v>
      </c>
      <c r="Q25" s="67">
        <f t="shared" si="3"/>
        <v>298970</v>
      </c>
      <c r="R25" s="9"/>
      <c r="S25" s="9"/>
      <c r="T25" s="53">
        <f t="shared" si="4"/>
        <v>0</v>
      </c>
      <c r="U25" s="54"/>
      <c r="V25" s="69">
        <f t="shared" ref="V25:W25" si="28">E25+N25</f>
        <v>314570</v>
      </c>
      <c r="W25" s="70">
        <f t="shared" si="28"/>
        <v>0</v>
      </c>
      <c r="X25" s="53">
        <f t="shared" si="6"/>
        <v>314570</v>
      </c>
      <c r="Y25" s="58"/>
      <c r="Z25" s="53">
        <f t="shared" si="7"/>
        <v>47880</v>
      </c>
      <c r="AA25" s="54"/>
      <c r="AB25" s="71">
        <f t="shared" si="8"/>
        <v>362450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>
        <f>'21'!A8</f>
        <v>607</v>
      </c>
      <c r="C26" s="77"/>
      <c r="D26" s="65">
        <f>'21'!C18</f>
        <v>0</v>
      </c>
      <c r="E26" s="65">
        <f>'21'!D18</f>
        <v>84650</v>
      </c>
      <c r="F26" s="65">
        <f>'21'!E18</f>
        <v>0</v>
      </c>
      <c r="G26" s="65">
        <f>'21'!F18</f>
        <v>0</v>
      </c>
      <c r="H26" s="67">
        <f t="shared" si="2"/>
        <v>84650</v>
      </c>
      <c r="I26" s="9"/>
      <c r="J26" s="62">
        <v>21.0</v>
      </c>
      <c r="K26" s="68">
        <f>'21'!G8</f>
        <v>1168</v>
      </c>
      <c r="L26" s="64"/>
      <c r="M26" s="65">
        <f>'21'!I18</f>
        <v>0</v>
      </c>
      <c r="N26" s="65">
        <f>'21'!J18</f>
        <v>74970</v>
      </c>
      <c r="O26" s="65">
        <f>'21'!K18</f>
        <v>119960</v>
      </c>
      <c r="P26" s="65">
        <f>'21'!L18</f>
        <v>0</v>
      </c>
      <c r="Q26" s="67">
        <f t="shared" si="3"/>
        <v>194930</v>
      </c>
      <c r="R26" s="9"/>
      <c r="S26" s="9"/>
      <c r="T26" s="53">
        <f t="shared" si="4"/>
        <v>0</v>
      </c>
      <c r="U26" s="54"/>
      <c r="V26" s="69">
        <f t="shared" ref="V26:W26" si="29">E26+N26</f>
        <v>159620</v>
      </c>
      <c r="W26" s="70">
        <f t="shared" si="29"/>
        <v>119960</v>
      </c>
      <c r="X26" s="53">
        <f t="shared" si="6"/>
        <v>279580</v>
      </c>
      <c r="Y26" s="58"/>
      <c r="Z26" s="53">
        <f t="shared" si="7"/>
        <v>0</v>
      </c>
      <c r="AA26" s="54"/>
      <c r="AB26" s="71">
        <f t="shared" si="8"/>
        <v>279580</v>
      </c>
      <c r="AC26" s="54"/>
      <c r="AD26" s="80">
        <f>SUM(AB17:AB26)</f>
        <v>3147696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1574</v>
      </c>
      <c r="C27" s="77"/>
      <c r="D27" s="65">
        <f>'22'!C19</f>
        <v>0</v>
      </c>
      <c r="E27" s="65">
        <f>'22'!D19</f>
        <v>6700</v>
      </c>
      <c r="F27" s="65">
        <f>'22'!E19</f>
        <v>0</v>
      </c>
      <c r="G27" s="65">
        <f>'22'!F19</f>
        <v>0</v>
      </c>
      <c r="H27" s="67">
        <f t="shared" si="2"/>
        <v>6700</v>
      </c>
      <c r="I27" s="9"/>
      <c r="J27" s="62">
        <v>22.0</v>
      </c>
      <c r="K27" s="68">
        <f>'22'!G8</f>
        <v>6237</v>
      </c>
      <c r="L27" s="64"/>
      <c r="M27" s="65">
        <f>'22'!I19</f>
        <v>0</v>
      </c>
      <c r="N27" s="65">
        <f>'22'!J19</f>
        <v>141470</v>
      </c>
      <c r="O27" s="65">
        <f>'22'!K19</f>
        <v>0</v>
      </c>
      <c r="P27" s="65">
        <f>'22'!L19</f>
        <v>0</v>
      </c>
      <c r="Q27" s="67">
        <f t="shared" si="3"/>
        <v>141470</v>
      </c>
      <c r="R27" s="9"/>
      <c r="S27" s="9"/>
      <c r="T27" s="53">
        <f t="shared" si="4"/>
        <v>0</v>
      </c>
      <c r="U27" s="54"/>
      <c r="V27" s="69">
        <f t="shared" ref="V27:W27" si="30">E27+N27</f>
        <v>148170</v>
      </c>
      <c r="W27" s="70">
        <f t="shared" si="30"/>
        <v>0</v>
      </c>
      <c r="X27" s="53">
        <f t="shared" si="6"/>
        <v>148170</v>
      </c>
      <c r="Y27" s="58"/>
      <c r="Z27" s="53">
        <f t="shared" si="7"/>
        <v>0</v>
      </c>
      <c r="AA27" s="54"/>
      <c r="AB27" s="71">
        <f t="shared" si="8"/>
        <v>148170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611</v>
      </c>
      <c r="C28" s="77"/>
      <c r="D28" s="65">
        <f>'23'!C21</f>
        <v>0</v>
      </c>
      <c r="E28" s="65">
        <f>'23'!D21</f>
        <v>23800</v>
      </c>
      <c r="F28" s="65">
        <f>'23'!E21</f>
        <v>13990</v>
      </c>
      <c r="G28" s="65">
        <f>'23'!F21</f>
        <v>0</v>
      </c>
      <c r="H28" s="67">
        <f t="shared" si="2"/>
        <v>37790</v>
      </c>
      <c r="I28" s="9"/>
      <c r="J28" s="62">
        <v>23.0</v>
      </c>
      <c r="K28" s="68">
        <f>'23'!G8</f>
        <v>1576</v>
      </c>
      <c r="L28" s="64"/>
      <c r="M28" s="65">
        <f>'23'!I21</f>
        <v>0</v>
      </c>
      <c r="N28" s="65">
        <f>'23'!J21</f>
        <v>218970</v>
      </c>
      <c r="O28" s="65">
        <f>'23'!K21</f>
        <v>385470</v>
      </c>
      <c r="P28" s="65">
        <f>'23'!L21</f>
        <v>10000</v>
      </c>
      <c r="Q28" s="67">
        <f t="shared" si="3"/>
        <v>614440</v>
      </c>
      <c r="R28" s="9"/>
      <c r="S28" s="9"/>
      <c r="T28" s="53">
        <f t="shared" si="4"/>
        <v>0</v>
      </c>
      <c r="U28" s="54"/>
      <c r="V28" s="69">
        <f t="shared" ref="V28:W28" si="31">E28+N28</f>
        <v>242770</v>
      </c>
      <c r="W28" s="70">
        <f t="shared" si="31"/>
        <v>399460</v>
      </c>
      <c r="X28" s="53">
        <f t="shared" si="6"/>
        <v>642230</v>
      </c>
      <c r="Y28" s="58"/>
      <c r="Z28" s="53">
        <f t="shared" si="7"/>
        <v>10000</v>
      </c>
      <c r="AA28" s="54"/>
      <c r="AB28" s="71">
        <f t="shared" si="8"/>
        <v>652230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'24'!C25</f>
        <v>0</v>
      </c>
      <c r="E29" s="65">
        <f>'24'!D25</f>
        <v>0</v>
      </c>
      <c r="F29" s="65">
        <f>'24'!E25</f>
        <v>0</v>
      </c>
      <c r="G29" s="65">
        <f>'24'!F25</f>
        <v>0</v>
      </c>
      <c r="H29" s="67">
        <f t="shared" si="2"/>
        <v>0</v>
      </c>
      <c r="I29" s="9"/>
      <c r="J29" s="62">
        <v>24.0</v>
      </c>
      <c r="K29" s="68" t="str">
        <f>'24'!G8</f>
        <v/>
      </c>
      <c r="L29" s="64"/>
      <c r="M29" s="65">
        <f>'24'!I25</f>
        <v>0</v>
      </c>
      <c r="N29" s="65">
        <f>'24'!J25</f>
        <v>0</v>
      </c>
      <c r="O29" s="65">
        <f>'24'!K25</f>
        <v>0</v>
      </c>
      <c r="P29" s="65">
        <f>'24'!L25</f>
        <v>0</v>
      </c>
      <c r="Q29" s="67">
        <f t="shared" si="3"/>
        <v>0</v>
      </c>
      <c r="R29" s="9"/>
      <c r="S29" s="9"/>
      <c r="T29" s="53">
        <f t="shared" si="4"/>
        <v>0</v>
      </c>
      <c r="U29" s="54"/>
      <c r="V29" s="69">
        <f t="shared" ref="V29:W29" si="32">E29+N29</f>
        <v>0</v>
      </c>
      <c r="W29" s="70">
        <f t="shared" si="32"/>
        <v>0</v>
      </c>
      <c r="X29" s="53">
        <f t="shared" si="6"/>
        <v>0</v>
      </c>
      <c r="Y29" s="58"/>
      <c r="Z29" s="53">
        <f t="shared" si="7"/>
        <v>0</v>
      </c>
      <c r="AA29" s="54"/>
      <c r="AB29" s="71">
        <f t="shared" si="8"/>
        <v>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614</v>
      </c>
      <c r="C30" s="77"/>
      <c r="D30" s="65">
        <f>'25'!C19</f>
        <v>0</v>
      </c>
      <c r="E30" s="65">
        <f>'25'!D19</f>
        <v>30140</v>
      </c>
      <c r="F30" s="65">
        <f>'25'!E19</f>
        <v>0</v>
      </c>
      <c r="G30" s="65">
        <f>'25'!F19</f>
        <v>0</v>
      </c>
      <c r="H30" s="67">
        <f t="shared" si="2"/>
        <v>30140</v>
      </c>
      <c r="I30" s="9"/>
      <c r="J30" s="62">
        <v>25.0</v>
      </c>
      <c r="K30" s="63">
        <f>'25'!G8</f>
        <v>1581</v>
      </c>
      <c r="L30" s="77"/>
      <c r="M30" s="65">
        <f>'25'!I19</f>
        <v>0</v>
      </c>
      <c r="N30" s="65">
        <f>'25'!J19</f>
        <v>247970</v>
      </c>
      <c r="O30" s="65">
        <f>'25'!K19</f>
        <v>0</v>
      </c>
      <c r="P30" s="65">
        <f>'25'!L19</f>
        <v>0</v>
      </c>
      <c r="Q30" s="67">
        <f t="shared" si="3"/>
        <v>247970</v>
      </c>
      <c r="R30" s="9"/>
      <c r="S30" s="9"/>
      <c r="T30" s="53">
        <f t="shared" si="4"/>
        <v>0</v>
      </c>
      <c r="U30" s="54"/>
      <c r="V30" s="69">
        <f t="shared" ref="V30:W30" si="33">E30+N30</f>
        <v>278110</v>
      </c>
      <c r="W30" s="70">
        <f t="shared" si="33"/>
        <v>0</v>
      </c>
      <c r="X30" s="53">
        <f t="shared" si="6"/>
        <v>278110</v>
      </c>
      <c r="Y30" s="58"/>
      <c r="Z30" s="53">
        <f t="shared" si="7"/>
        <v>0</v>
      </c>
      <c r="AA30" s="54"/>
      <c r="AB30" s="71">
        <f t="shared" si="8"/>
        <v>278110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616</v>
      </c>
      <c r="C31" s="77"/>
      <c r="D31" s="65">
        <f>'26'!C18</f>
        <v>0</v>
      </c>
      <c r="E31" s="65">
        <f>'26'!D18</f>
        <v>16990</v>
      </c>
      <c r="F31" s="65">
        <f>'26'!E18</f>
        <v>0</v>
      </c>
      <c r="G31" s="65">
        <f>'26'!F18</f>
        <v>0</v>
      </c>
      <c r="H31" s="67">
        <f t="shared" si="2"/>
        <v>16990</v>
      </c>
      <c r="I31" s="9"/>
      <c r="J31" s="62">
        <v>26.0</v>
      </c>
      <c r="K31" s="63">
        <f>'26'!G8</f>
        <v>2949</v>
      </c>
      <c r="L31" s="77"/>
      <c r="M31" s="65">
        <f>'26'!I18</f>
        <v>17500</v>
      </c>
      <c r="N31" s="65">
        <f>'26'!J18</f>
        <v>42500</v>
      </c>
      <c r="O31" s="65">
        <f>'26'!K18</f>
        <v>0</v>
      </c>
      <c r="P31" s="65">
        <f>'26'!L18</f>
        <v>0</v>
      </c>
      <c r="Q31" s="67">
        <f t="shared" si="3"/>
        <v>60000</v>
      </c>
      <c r="R31" s="9"/>
      <c r="S31" s="9"/>
      <c r="T31" s="53">
        <f t="shared" si="4"/>
        <v>17500</v>
      </c>
      <c r="U31" s="54"/>
      <c r="V31" s="69">
        <f t="shared" ref="V31:W31" si="34">E31+N31</f>
        <v>59490</v>
      </c>
      <c r="W31" s="70">
        <f t="shared" si="34"/>
        <v>0</v>
      </c>
      <c r="X31" s="53">
        <f t="shared" si="6"/>
        <v>59490</v>
      </c>
      <c r="Y31" s="58"/>
      <c r="Z31" s="53">
        <f t="shared" si="7"/>
        <v>0</v>
      </c>
      <c r="AA31" s="54"/>
      <c r="AB31" s="71">
        <f t="shared" si="8"/>
        <v>76990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'27'!C19</f>
        <v>12200</v>
      </c>
      <c r="E32" s="65">
        <f>'27'!D19</f>
        <v>0</v>
      </c>
      <c r="F32" s="65">
        <f>'27'!E19</f>
        <v>0</v>
      </c>
      <c r="G32" s="65">
        <f>'27'!F19</f>
        <v>33800</v>
      </c>
      <c r="H32" s="67">
        <f t="shared" si="2"/>
        <v>46000</v>
      </c>
      <c r="I32" s="9"/>
      <c r="J32" s="62">
        <v>27.0</v>
      </c>
      <c r="K32" s="81">
        <f>'27'!G8</f>
        <v>1586</v>
      </c>
      <c r="L32" s="64"/>
      <c r="M32" s="65">
        <f>'27'!I19</f>
        <v>0</v>
      </c>
      <c r="N32" s="65">
        <f>'27'!J19</f>
        <v>327990</v>
      </c>
      <c r="O32" s="65">
        <f>'27'!K19</f>
        <v>225000</v>
      </c>
      <c r="P32" s="65">
        <f>'27'!L19</f>
        <v>60000</v>
      </c>
      <c r="Q32" s="67">
        <f t="shared" si="3"/>
        <v>612990</v>
      </c>
      <c r="R32" s="9"/>
      <c r="S32" s="9"/>
      <c r="T32" s="53">
        <f t="shared" si="4"/>
        <v>12200</v>
      </c>
      <c r="U32" s="54"/>
      <c r="V32" s="69">
        <f t="shared" ref="V32:W32" si="35">E32+N32</f>
        <v>327990</v>
      </c>
      <c r="W32" s="70">
        <f t="shared" si="35"/>
        <v>225000</v>
      </c>
      <c r="X32" s="53">
        <f t="shared" si="6"/>
        <v>552990</v>
      </c>
      <c r="Y32" s="58"/>
      <c r="Z32" s="53">
        <f t="shared" si="7"/>
        <v>93800</v>
      </c>
      <c r="AA32" s="54"/>
      <c r="AB32" s="71">
        <f t="shared" si="8"/>
        <v>658990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618</v>
      </c>
      <c r="C33" s="64"/>
      <c r="D33" s="65">
        <f>'28'!C19</f>
        <v>0</v>
      </c>
      <c r="E33" s="65">
        <f>'28'!D19</f>
        <v>58890</v>
      </c>
      <c r="F33" s="65">
        <f>'28'!E19</f>
        <v>35980</v>
      </c>
      <c r="G33" s="65">
        <f>'28'!F19</f>
        <v>0</v>
      </c>
      <c r="H33" s="67">
        <f t="shared" si="2"/>
        <v>94870</v>
      </c>
      <c r="I33" s="9"/>
      <c r="J33" s="62">
        <v>28.0</v>
      </c>
      <c r="K33" s="63">
        <f>'28'!G8</f>
        <v>7520</v>
      </c>
      <c r="L33" s="77"/>
      <c r="M33" s="65">
        <f>'28'!I19</f>
        <v>15990</v>
      </c>
      <c r="N33" s="65">
        <f>'28'!J19</f>
        <v>332970</v>
      </c>
      <c r="O33" s="65">
        <f>'28'!K19</f>
        <v>0</v>
      </c>
      <c r="P33" s="65">
        <f>'28'!L19</f>
        <v>0</v>
      </c>
      <c r="Q33" s="67">
        <f t="shared" si="3"/>
        <v>348960</v>
      </c>
      <c r="R33" s="9"/>
      <c r="S33" s="9"/>
      <c r="T33" s="53">
        <f t="shared" si="4"/>
        <v>15990</v>
      </c>
      <c r="U33" s="54"/>
      <c r="V33" s="69">
        <f t="shared" ref="V33:W33" si="36">E33+N33</f>
        <v>391860</v>
      </c>
      <c r="W33" s="70">
        <f t="shared" si="36"/>
        <v>35980</v>
      </c>
      <c r="X33" s="53">
        <f t="shared" si="6"/>
        <v>427840</v>
      </c>
      <c r="Y33" s="58"/>
      <c r="Z33" s="53">
        <f t="shared" si="7"/>
        <v>0</v>
      </c>
      <c r="AA33" s="54"/>
      <c r="AB33" s="71">
        <f t="shared" si="8"/>
        <v>443830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>
        <f>'29'!A8</f>
        <v>622</v>
      </c>
      <c r="C34" s="64"/>
      <c r="D34" s="65">
        <f>'29'!C18</f>
        <v>0</v>
      </c>
      <c r="E34" s="65">
        <f>'29'!D18</f>
        <v>19900</v>
      </c>
      <c r="F34" s="65">
        <f>'29'!E18</f>
        <v>22890</v>
      </c>
      <c r="G34" s="65">
        <f>'29'!F18</f>
        <v>0</v>
      </c>
      <c r="H34" s="67">
        <f t="shared" si="2"/>
        <v>42790</v>
      </c>
      <c r="I34" s="9"/>
      <c r="J34" s="62">
        <v>29.0</v>
      </c>
      <c r="K34" s="81">
        <f>'29'!G8</f>
        <v>1589</v>
      </c>
      <c r="L34" s="64"/>
      <c r="M34" s="65">
        <f>'29'!I18</f>
        <v>28980</v>
      </c>
      <c r="N34" s="65">
        <f>'29'!J18</f>
        <v>136500</v>
      </c>
      <c r="O34" s="65">
        <f>'29'!K18</f>
        <v>110000</v>
      </c>
      <c r="P34" s="65">
        <f>'29'!L18</f>
        <v>0</v>
      </c>
      <c r="Q34" s="67">
        <f t="shared" si="3"/>
        <v>275480</v>
      </c>
      <c r="R34" s="9"/>
      <c r="S34" s="9"/>
      <c r="T34" s="53">
        <f t="shared" si="4"/>
        <v>28980</v>
      </c>
      <c r="U34" s="54"/>
      <c r="V34" s="69">
        <f t="shared" ref="V34:W34" si="37">E34+N34</f>
        <v>156400</v>
      </c>
      <c r="W34" s="70">
        <f t="shared" si="37"/>
        <v>132890</v>
      </c>
      <c r="X34" s="53">
        <f t="shared" si="6"/>
        <v>289290</v>
      </c>
      <c r="Y34" s="58"/>
      <c r="Z34" s="53">
        <f t="shared" si="7"/>
        <v>0</v>
      </c>
      <c r="AA34" s="54"/>
      <c r="AB34" s="71">
        <f t="shared" si="8"/>
        <v>318270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>
        <f>'30'!A8</f>
        <v>624</v>
      </c>
      <c r="C35" s="64"/>
      <c r="D35" s="65">
        <f>'30'!C19</f>
        <v>0</v>
      </c>
      <c r="E35" s="65">
        <f>'30'!D19</f>
        <v>87820</v>
      </c>
      <c r="F35" s="65">
        <f>'30'!E19</f>
        <v>0</v>
      </c>
      <c r="G35" s="65">
        <f>'30'!F19</f>
        <v>0</v>
      </c>
      <c r="H35" s="67">
        <f t="shared" si="2"/>
        <v>87820</v>
      </c>
      <c r="I35" s="9"/>
      <c r="J35" s="62">
        <v>30.0</v>
      </c>
      <c r="K35" s="81" t="str">
        <f>'30'!G8</f>
        <v/>
      </c>
      <c r="L35" s="64"/>
      <c r="M35" s="65">
        <f>'30'!I19</f>
        <v>45000</v>
      </c>
      <c r="N35" s="65">
        <f>'30'!J19</f>
        <v>119970</v>
      </c>
      <c r="O35" s="65">
        <f>'30'!K19</f>
        <v>24990</v>
      </c>
      <c r="P35" s="65">
        <f>'30'!L19</f>
        <v>0</v>
      </c>
      <c r="Q35" s="67">
        <f t="shared" si="3"/>
        <v>189960</v>
      </c>
      <c r="R35" s="9"/>
      <c r="S35" s="9"/>
      <c r="T35" s="53">
        <f t="shared" si="4"/>
        <v>45000</v>
      </c>
      <c r="U35" s="54"/>
      <c r="V35" s="69">
        <f t="shared" ref="V35:W35" si="38">E35+N35</f>
        <v>207790</v>
      </c>
      <c r="W35" s="70">
        <f t="shared" si="38"/>
        <v>24990</v>
      </c>
      <c r="X35" s="53">
        <f t="shared" si="6"/>
        <v>232780</v>
      </c>
      <c r="Y35" s="58"/>
      <c r="Z35" s="53">
        <f t="shared" si="7"/>
        <v>0</v>
      </c>
      <c r="AA35" s="54"/>
      <c r="AB35" s="71">
        <f t="shared" si="8"/>
        <v>277780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2854370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38400</v>
      </c>
      <c r="E37" s="91">
        <f t="shared" si="40"/>
        <v>547530</v>
      </c>
      <c r="F37" s="91">
        <f t="shared" si="40"/>
        <v>213481</v>
      </c>
      <c r="G37" s="91">
        <f t="shared" si="40"/>
        <v>103045</v>
      </c>
      <c r="H37" s="92">
        <f t="shared" si="40"/>
        <v>902456</v>
      </c>
      <c r="I37" s="5"/>
      <c r="J37" s="5"/>
      <c r="K37" s="93" t="s">
        <v>20</v>
      </c>
      <c r="L37" s="8"/>
      <c r="M37" s="94">
        <f t="shared" ref="M37:Q37" si="41">SUM(M6:M36)</f>
        <v>393430</v>
      </c>
      <c r="N37" s="94">
        <f t="shared" si="41"/>
        <v>4743860</v>
      </c>
      <c r="O37" s="94">
        <f t="shared" si="41"/>
        <v>1816830</v>
      </c>
      <c r="P37" s="94">
        <f t="shared" si="41"/>
        <v>540440</v>
      </c>
      <c r="Q37" s="95">
        <f t="shared" si="41"/>
        <v>7494560</v>
      </c>
      <c r="R37" s="96" t="s">
        <v>16</v>
      </c>
      <c r="S37" s="97"/>
      <c r="T37" s="98">
        <f>SUM(T6:T36)</f>
        <v>431830</v>
      </c>
      <c r="U37" s="54"/>
      <c r="V37" s="99">
        <f t="shared" ref="V37:X37" si="42">SUM(V6:V36)</f>
        <v>5291390</v>
      </c>
      <c r="W37" s="100">
        <f t="shared" si="42"/>
        <v>2030311</v>
      </c>
      <c r="X37" s="100">
        <f t="shared" si="42"/>
        <v>7321701</v>
      </c>
      <c r="Y37" s="54"/>
      <c r="Z37" s="98">
        <f>SUM(Z6:Z36)</f>
        <v>643485</v>
      </c>
      <c r="AA37" s="54"/>
      <c r="AB37" s="101">
        <f>SUM(AB6:AB36)</f>
        <v>8397016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6297949.58</v>
      </c>
      <c r="R38" s="105" t="s">
        <v>21</v>
      </c>
      <c r="S38" s="97"/>
      <c r="T38" s="59"/>
      <c r="U38" s="59"/>
      <c r="V38" s="106">
        <f>V37*1.49%</f>
        <v>78841.711</v>
      </c>
      <c r="W38" s="106">
        <f>W37*2.95%</f>
        <v>59894.1745</v>
      </c>
      <c r="X38" s="107">
        <f t="shared" ref="X38:X39" si="44">V38+W38</f>
        <v>138735.8855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8397016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1196610.42</v>
      </c>
      <c r="R39" s="118" t="s">
        <v>26</v>
      </c>
      <c r="S39" s="119"/>
      <c r="T39" s="59"/>
      <c r="U39" s="59"/>
      <c r="V39" s="106">
        <f t="shared" ref="V39:W39" si="43">V38*19%</f>
        <v>14979.92509</v>
      </c>
      <c r="W39" s="106">
        <f t="shared" si="43"/>
        <v>11379.89316</v>
      </c>
      <c r="X39" s="107">
        <f t="shared" si="44"/>
        <v>26359.81825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7321701</v>
      </c>
      <c r="G40" s="122">
        <f>D37+M37</f>
        <v>431830</v>
      </c>
      <c r="H40" s="123">
        <f>G37+P37</f>
        <v>643485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5197568.364</v>
      </c>
      <c r="W40" s="124">
        <f t="shared" si="45"/>
        <v>1959036.932</v>
      </c>
      <c r="X40" s="125">
        <f t="shared" si="45"/>
        <v>7156605.296</v>
      </c>
      <c r="Y40" s="114"/>
      <c r="Z40" s="59"/>
      <c r="AA40" s="59"/>
      <c r="AB40" s="126">
        <f>AB37/27</f>
        <v>311000.5926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'01'!L35+'02'!L41+'03'!L41+'04'!L38+'05'!L38+'06'!L33+'07'!L32+'08'!L34+'09'!L36+'10'!L41+'11'!L36+'12'!L37+'13'!L35+'14'!L35+'15'!L33+'16'!L35+'17'!L41+'18'!L33+'19'!L34+'20'!L35+'21'!L34+'22'!L35+'23'!L37+'24'!L41+'25'!L35+'26'!L34+'27'!L35+'28'!L35+'29'!L34+'30'!L35+'31'!L41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1196610.42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7200405.58</v>
      </c>
      <c r="C45" s="148" t="s">
        <v>35</v>
      </c>
      <c r="D45" s="149">
        <f>B45*0.02</f>
        <v>144008.1116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1340618.532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165095.7037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6891301.764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'30'!J63</f>
        <v>63790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63790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63790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-63790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624.0</v>
      </c>
      <c r="B8" s="313">
        <v>21438.0</v>
      </c>
      <c r="C8" s="190"/>
      <c r="D8" s="314">
        <v>19990.0</v>
      </c>
      <c r="E8" s="192"/>
      <c r="F8" s="193"/>
      <c r="G8" s="194"/>
      <c r="H8" s="315">
        <v>8665.0</v>
      </c>
      <c r="I8" s="316">
        <v>35000.0</v>
      </c>
      <c r="J8" s="196"/>
      <c r="K8" s="190"/>
      <c r="L8" s="190"/>
    </row>
    <row r="9" ht="20.25" customHeight="1">
      <c r="A9" s="317">
        <v>625.0</v>
      </c>
      <c r="B9" s="318">
        <v>21439.0</v>
      </c>
      <c r="C9" s="199"/>
      <c r="D9" s="319">
        <v>20990.0</v>
      </c>
      <c r="E9" s="200"/>
      <c r="F9" s="201"/>
      <c r="G9" s="320">
        <v>1593.0</v>
      </c>
      <c r="H9" s="318">
        <v>8666.0</v>
      </c>
      <c r="I9" s="199"/>
      <c r="J9" s="319">
        <v>24990.0</v>
      </c>
      <c r="K9" s="199"/>
      <c r="L9" s="199"/>
    </row>
    <row r="10" ht="20.25" customHeight="1">
      <c r="A10" s="312">
        <v>626.0</v>
      </c>
      <c r="B10" s="313">
        <v>21440.0</v>
      </c>
      <c r="C10" s="190"/>
      <c r="D10" s="314">
        <v>46840.0</v>
      </c>
      <c r="E10" s="192"/>
      <c r="F10" s="193"/>
      <c r="G10" s="321">
        <v>1594.0</v>
      </c>
      <c r="H10" s="313">
        <v>8667.0</v>
      </c>
      <c r="I10" s="191"/>
      <c r="J10" s="314">
        <v>45000.0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1595.0</v>
      </c>
      <c r="H11" s="318">
        <v>8668.0</v>
      </c>
      <c r="I11" s="199"/>
      <c r="J11" s="319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1596.0</v>
      </c>
      <c r="H12" s="313">
        <v>8669.0</v>
      </c>
      <c r="I12" s="190"/>
      <c r="J12" s="314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0">
        <v>1597.0</v>
      </c>
      <c r="H13" s="318">
        <v>8670.0</v>
      </c>
      <c r="I13" s="199"/>
      <c r="J13" s="199"/>
      <c r="K13" s="319">
        <v>24990.0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21">
        <v>1598.0</v>
      </c>
      <c r="H14" s="313">
        <v>8671.0</v>
      </c>
      <c r="I14" s="322">
        <v>10000.0</v>
      </c>
      <c r="J14" s="322">
        <v>14990.0</v>
      </c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87820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45000</v>
      </c>
      <c r="J19" s="211">
        <f>SUM($J8:$J18)</f>
        <v>119970</v>
      </c>
      <c r="K19" s="211">
        <f>SUM($K8:$K18)</f>
        <v>24990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277780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45000</v>
      </c>
      <c r="G26" s="236"/>
      <c r="I26" s="233"/>
      <c r="J26" s="237" t="s">
        <v>10</v>
      </c>
      <c r="K26" s="238"/>
      <c r="L26" s="323">
        <v>1000.0</v>
      </c>
    </row>
    <row r="27" ht="15.75" customHeight="1">
      <c r="A27" s="232"/>
      <c r="C27" s="233"/>
      <c r="D27" s="237" t="s">
        <v>58</v>
      </c>
      <c r="E27" s="240"/>
      <c r="F27" s="239">
        <f>D19+J19</f>
        <v>207790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24990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277780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>
        <v>0.0</v>
      </c>
      <c r="G33" s="236"/>
      <c r="I33" s="233"/>
      <c r="J33" s="244" t="s">
        <v>64</v>
      </c>
      <c r="K33" s="245"/>
      <c r="L33" s="246">
        <f>SUM(L26:L32)</f>
        <v>1000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324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277780</v>
      </c>
      <c r="G36" s="263"/>
      <c r="H36" s="264"/>
      <c r="I36" s="265"/>
      <c r="J36" s="260"/>
      <c r="K36" s="261" t="s">
        <v>69</v>
      </c>
      <c r="L36" s="262">
        <f>L33+L35</f>
        <v>1000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325">
        <v>2.0</v>
      </c>
      <c r="F40" s="275">
        <f t="shared" ref="F40:F44" si="1">D40*E40</f>
        <v>40000</v>
      </c>
      <c r="G40" s="276"/>
      <c r="I40" s="233"/>
      <c r="J40" s="273">
        <v>500.0</v>
      </c>
      <c r="K40" s="325">
        <v>8.0</v>
      </c>
      <c r="L40" s="277">
        <f t="shared" ref="L40:L43" si="2">J40*K40</f>
        <v>4000</v>
      </c>
    </row>
    <row r="41" ht="16.5" customHeight="1">
      <c r="A41" s="232"/>
      <c r="C41" s="233"/>
      <c r="D41" s="273">
        <v>10000.0</v>
      </c>
      <c r="E41" s="325">
        <v>1.0</v>
      </c>
      <c r="F41" s="275">
        <f t="shared" si="1"/>
        <v>10000</v>
      </c>
      <c r="G41" s="276"/>
      <c r="I41" s="233"/>
      <c r="J41" s="273">
        <v>100.0</v>
      </c>
      <c r="K41" s="325">
        <v>20.0</v>
      </c>
      <c r="L41" s="277">
        <f t="shared" si="2"/>
        <v>2000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54.0</v>
      </c>
      <c r="L43" s="277">
        <f t="shared" si="2"/>
        <v>540</v>
      </c>
    </row>
    <row r="44" ht="16.5" customHeight="1">
      <c r="A44" s="252"/>
      <c r="B44" s="253"/>
      <c r="C44" s="254"/>
      <c r="D44" s="273">
        <v>1000.0</v>
      </c>
      <c r="E44" s="325">
        <v>7.0</v>
      </c>
      <c r="F44" s="275">
        <f t="shared" si="1"/>
        <v>7000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57000</v>
      </c>
      <c r="G45" s="263"/>
      <c r="H45" s="264"/>
      <c r="I45" s="265"/>
      <c r="J45" s="280"/>
      <c r="K45" s="281" t="s">
        <v>76</v>
      </c>
      <c r="L45" s="282">
        <f>SUM(L40:L44)</f>
        <v>6790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'29'!J62</f>
        <v>19790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87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63790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277780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1000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296570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276780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63790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45898.0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622.0</v>
      </c>
      <c r="B8" s="313">
        <v>21436.0</v>
      </c>
      <c r="C8" s="190"/>
      <c r="D8" s="314">
        <v>19900.0</v>
      </c>
      <c r="E8" s="192"/>
      <c r="F8" s="193"/>
      <c r="G8" s="321">
        <v>1589.0</v>
      </c>
      <c r="H8" s="315">
        <v>8660.0</v>
      </c>
      <c r="I8" s="196"/>
      <c r="J8" s="316">
        <v>66500.0</v>
      </c>
      <c r="K8" s="190"/>
      <c r="L8" s="190"/>
    </row>
    <row r="9" ht="20.25" customHeight="1">
      <c r="A9" s="317">
        <v>1590.0</v>
      </c>
      <c r="B9" s="318">
        <v>21437.0</v>
      </c>
      <c r="C9" s="199"/>
      <c r="D9" s="199"/>
      <c r="E9" s="327">
        <v>22890.0</v>
      </c>
      <c r="F9" s="201"/>
      <c r="G9" s="320">
        <v>1590.0</v>
      </c>
      <c r="H9" s="318">
        <v>8661.0</v>
      </c>
      <c r="I9" s="199"/>
      <c r="J9" s="199"/>
      <c r="K9" s="319">
        <v>70000.0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1591.0</v>
      </c>
      <c r="H10" s="313">
        <v>8662.0</v>
      </c>
      <c r="I10" s="191"/>
      <c r="J10" s="191"/>
      <c r="K10" s="322">
        <v>40000.0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1592.0</v>
      </c>
      <c r="H11" s="318">
        <v>8663.0</v>
      </c>
      <c r="I11" s="199"/>
      <c r="J11" s="319">
        <v>70000.0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8664.0</v>
      </c>
      <c r="I12" s="322">
        <v>28980.0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19900</v>
      </c>
      <c r="E18" s="211">
        <f>SUM($E8:$E17)</f>
        <v>22890</v>
      </c>
      <c r="F18" s="211">
        <f>SUM($F8:$F17)</f>
        <v>0</v>
      </c>
      <c r="G18" s="212"/>
      <c r="H18" s="210" t="s">
        <v>49</v>
      </c>
      <c r="I18" s="211">
        <f>SUM($I8:$I17)</f>
        <v>28980</v>
      </c>
      <c r="J18" s="211">
        <f>SUM($J8:$J17)</f>
        <v>136500</v>
      </c>
      <c r="K18" s="211">
        <f>SUM($K8:$K17)</f>
        <v>110000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318270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28980</v>
      </c>
      <c r="G25" s="236"/>
      <c r="I25" s="233"/>
      <c r="J25" s="237" t="s">
        <v>10</v>
      </c>
      <c r="K25" s="238"/>
      <c r="L25" s="323">
        <v>30000.0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156400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132890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318270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30000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318270</v>
      </c>
      <c r="G35" s="263"/>
      <c r="H35" s="264"/>
      <c r="I35" s="265"/>
      <c r="J35" s="260"/>
      <c r="K35" s="261" t="s">
        <v>69</v>
      </c>
      <c r="L35" s="262">
        <f>L32+L34</f>
        <v>30000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5"/>
      <c r="F39" s="275">
        <f t="shared" ref="F39:F43" si="1">D39*E39</f>
        <v>0</v>
      </c>
      <c r="G39" s="276"/>
      <c r="I39" s="233"/>
      <c r="J39" s="273">
        <v>500.0</v>
      </c>
      <c r="K39" s="325">
        <v>8.0</v>
      </c>
      <c r="L39" s="277">
        <f t="shared" ref="L39:L42" si="2">J39*K39</f>
        <v>4000</v>
      </c>
    </row>
    <row r="40" ht="16.5" customHeight="1">
      <c r="A40" s="232"/>
      <c r="C40" s="233"/>
      <c r="D40" s="273">
        <v>10000.0</v>
      </c>
      <c r="E40" s="325"/>
      <c r="F40" s="275">
        <f t="shared" si="1"/>
        <v>0</v>
      </c>
      <c r="G40" s="276"/>
      <c r="I40" s="233"/>
      <c r="J40" s="273">
        <v>100.0</v>
      </c>
      <c r="K40" s="325">
        <v>20.0</v>
      </c>
      <c r="L40" s="277">
        <f t="shared" si="2"/>
        <v>2000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5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54.0</v>
      </c>
      <c r="L42" s="277">
        <f t="shared" si="2"/>
        <v>540</v>
      </c>
    </row>
    <row r="43" ht="16.5" customHeight="1">
      <c r="A43" s="252"/>
      <c r="B43" s="253"/>
      <c r="C43" s="254"/>
      <c r="D43" s="273">
        <v>1000.0</v>
      </c>
      <c r="E43" s="325">
        <v>13.0</v>
      </c>
      <c r="F43" s="275">
        <f t="shared" si="1"/>
        <v>13000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13000</v>
      </c>
      <c r="G44" s="263"/>
      <c r="H44" s="264"/>
      <c r="I44" s="265"/>
      <c r="J44" s="280"/>
      <c r="K44" s="281" t="s">
        <v>76</v>
      </c>
      <c r="L44" s="282">
        <f>SUM(L39:L43)</f>
        <v>6790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'28'!J63</f>
        <v>20810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6" t="s">
        <v>90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19790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318270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30000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309080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288270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19790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45897.0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618.0</v>
      </c>
      <c r="B8" s="313">
        <v>21430.0</v>
      </c>
      <c r="C8" s="190"/>
      <c r="D8" s="314">
        <v>9900.0</v>
      </c>
      <c r="E8" s="192"/>
      <c r="F8" s="193"/>
      <c r="G8" s="321">
        <v>7520.0</v>
      </c>
      <c r="H8" s="315">
        <v>8653.0</v>
      </c>
      <c r="I8" s="196"/>
      <c r="J8" s="316">
        <v>12990.0</v>
      </c>
      <c r="K8" s="190"/>
      <c r="L8" s="190"/>
    </row>
    <row r="9" ht="20.25" customHeight="1">
      <c r="A9" s="317">
        <v>2229.0</v>
      </c>
      <c r="B9" s="318">
        <v>21431.0</v>
      </c>
      <c r="C9" s="199"/>
      <c r="D9" s="319">
        <v>9900.0</v>
      </c>
      <c r="E9" s="200"/>
      <c r="F9" s="201"/>
      <c r="G9" s="320">
        <v>618.0</v>
      </c>
      <c r="H9" s="318">
        <v>8654.0</v>
      </c>
      <c r="I9" s="199"/>
      <c r="J9" s="319">
        <v>24990.0</v>
      </c>
      <c r="K9" s="199"/>
      <c r="L9" s="199"/>
    </row>
    <row r="10" ht="20.25" customHeight="1">
      <c r="A10" s="312">
        <v>1587.0</v>
      </c>
      <c r="B10" s="313">
        <v>21432.0</v>
      </c>
      <c r="C10" s="190"/>
      <c r="D10" s="314">
        <v>22800.0</v>
      </c>
      <c r="E10" s="192"/>
      <c r="F10" s="193"/>
      <c r="G10" s="321">
        <v>2229.0</v>
      </c>
      <c r="H10" s="313">
        <v>8655.0</v>
      </c>
      <c r="I10" s="191"/>
      <c r="J10" s="314">
        <v>34990.0</v>
      </c>
      <c r="K10" s="190"/>
      <c r="L10" s="190"/>
    </row>
    <row r="11" ht="20.25" customHeight="1">
      <c r="A11" s="317">
        <v>619.0</v>
      </c>
      <c r="B11" s="318">
        <v>21433.0</v>
      </c>
      <c r="C11" s="199"/>
      <c r="D11" s="199"/>
      <c r="E11" s="327">
        <v>35980.0</v>
      </c>
      <c r="F11" s="201"/>
      <c r="G11" s="320">
        <v>1587.0</v>
      </c>
      <c r="H11" s="318">
        <v>8656.0</v>
      </c>
      <c r="I11" s="199"/>
      <c r="J11" s="319">
        <v>64500.0</v>
      </c>
      <c r="K11" s="199"/>
      <c r="L11" s="199"/>
    </row>
    <row r="12" ht="20.25" customHeight="1">
      <c r="A12" s="312">
        <v>1588.0</v>
      </c>
      <c r="B12" s="313">
        <v>21434.0</v>
      </c>
      <c r="C12" s="190"/>
      <c r="D12" s="322">
        <v>4300.0</v>
      </c>
      <c r="E12" s="192"/>
      <c r="F12" s="193"/>
      <c r="G12" s="321">
        <v>1588.0</v>
      </c>
      <c r="H12" s="313">
        <v>8657.0</v>
      </c>
      <c r="I12" s="190"/>
      <c r="J12" s="314">
        <v>159500.0</v>
      </c>
      <c r="K12" s="190"/>
      <c r="L12" s="190"/>
    </row>
    <row r="13" ht="20.25" customHeight="1">
      <c r="A13" s="317">
        <v>620.0</v>
      </c>
      <c r="B13" s="318">
        <v>21435.0</v>
      </c>
      <c r="C13" s="199"/>
      <c r="D13" s="319">
        <v>11990.0</v>
      </c>
      <c r="E13" s="200"/>
      <c r="F13" s="201"/>
      <c r="G13" s="320">
        <v>6834.0</v>
      </c>
      <c r="H13" s="318">
        <v>8658.0</v>
      </c>
      <c r="I13" s="199"/>
      <c r="J13" s="319">
        <v>36000.0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8659.0</v>
      </c>
      <c r="I14" s="322">
        <v>15990.0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58890</v>
      </c>
      <c r="E19" s="211">
        <f>SUM($E8:$E18)</f>
        <v>35980</v>
      </c>
      <c r="F19" s="211">
        <f>SUM($F8:$F18)</f>
        <v>0</v>
      </c>
      <c r="G19" s="212"/>
      <c r="H19" s="210" t="s">
        <v>49</v>
      </c>
      <c r="I19" s="211">
        <f>SUM($I8:$I18)</f>
        <v>15990</v>
      </c>
      <c r="J19" s="211">
        <f>SUM($J8:$J18)</f>
        <v>332970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443830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15990</v>
      </c>
      <c r="G26" s="236"/>
      <c r="I26" s="233"/>
      <c r="J26" s="237" t="s">
        <v>10</v>
      </c>
      <c r="K26" s="238"/>
      <c r="L26" s="323">
        <v>40000.0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391860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35980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443830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40000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443830</v>
      </c>
      <c r="G36" s="263"/>
      <c r="H36" s="264"/>
      <c r="I36" s="265"/>
      <c r="J36" s="260"/>
      <c r="K36" s="261" t="s">
        <v>69</v>
      </c>
      <c r="L36" s="262">
        <f>L33+L35</f>
        <v>40000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8.0</v>
      </c>
      <c r="L40" s="277">
        <f t="shared" ref="L40:L43" si="2">J40*K40</f>
        <v>4000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20.0</v>
      </c>
      <c r="L41" s="277">
        <f t="shared" si="2"/>
        <v>2000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56.0</v>
      </c>
      <c r="L43" s="277">
        <f t="shared" si="2"/>
        <v>560</v>
      </c>
    </row>
    <row r="44" ht="16.5" customHeight="1">
      <c r="A44" s="252"/>
      <c r="B44" s="253"/>
      <c r="C44" s="254"/>
      <c r="D44" s="273">
        <v>1000.0</v>
      </c>
      <c r="E44" s="325">
        <v>14.0</v>
      </c>
      <c r="F44" s="275">
        <f t="shared" si="1"/>
        <v>14000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14000</v>
      </c>
      <c r="G45" s="263"/>
      <c r="H45" s="264"/>
      <c r="I45" s="265"/>
      <c r="J45" s="280"/>
      <c r="K45" s="281" t="s">
        <v>76</v>
      </c>
      <c r="L45" s="282">
        <f>SUM(L40:L44)</f>
        <v>6810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'27'!J63</f>
        <v>44820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91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20810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443830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40000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448650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403830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20810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45896.0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21427.0</v>
      </c>
      <c r="C8" s="190"/>
      <c r="D8" s="191"/>
      <c r="E8" s="192"/>
      <c r="F8" s="328">
        <v>33800.0</v>
      </c>
      <c r="G8" s="321">
        <v>1586.0</v>
      </c>
      <c r="H8" s="315">
        <v>8650.0</v>
      </c>
      <c r="I8" s="196"/>
      <c r="J8" s="316">
        <v>221490.0</v>
      </c>
      <c r="K8" s="190"/>
      <c r="L8" s="190"/>
    </row>
    <row r="9" ht="20.25" customHeight="1">
      <c r="A9" s="197"/>
      <c r="B9" s="318">
        <v>21428.0</v>
      </c>
      <c r="C9" s="319">
        <v>12190.0</v>
      </c>
      <c r="D9" s="199"/>
      <c r="E9" s="200"/>
      <c r="F9" s="201"/>
      <c r="G9" s="320">
        <v>1585.0</v>
      </c>
      <c r="H9" s="318">
        <v>8651.0</v>
      </c>
      <c r="I9" s="199"/>
      <c r="J9" s="199"/>
      <c r="K9" s="319">
        <v>225000.0</v>
      </c>
      <c r="L9" s="199"/>
    </row>
    <row r="10" ht="20.25" customHeight="1">
      <c r="A10" s="188"/>
      <c r="B10" s="313">
        <v>21429.0</v>
      </c>
      <c r="C10" s="322">
        <v>10.0</v>
      </c>
      <c r="D10" s="191"/>
      <c r="E10" s="192"/>
      <c r="F10" s="193"/>
      <c r="G10" s="194"/>
      <c r="H10" s="313">
        <v>8652.0</v>
      </c>
      <c r="I10" s="191"/>
      <c r="J10" s="191"/>
      <c r="K10" s="190"/>
      <c r="L10" s="322">
        <v>60000.0</v>
      </c>
    </row>
    <row r="11" ht="20.25" customHeight="1">
      <c r="A11" s="197"/>
      <c r="B11" s="198"/>
      <c r="C11" s="199"/>
      <c r="D11" s="199"/>
      <c r="E11" s="200"/>
      <c r="F11" s="201"/>
      <c r="G11" s="321">
        <v>1570.0</v>
      </c>
      <c r="H11" s="315" t="s">
        <v>92</v>
      </c>
      <c r="I11" s="196"/>
      <c r="J11" s="316">
        <v>106500.0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12200</v>
      </c>
      <c r="D19" s="211">
        <f>SUM($D8:$D18)</f>
        <v>0</v>
      </c>
      <c r="E19" s="211">
        <f>SUM($E8:$E18)</f>
        <v>0</v>
      </c>
      <c r="F19" s="211">
        <f>SUM($F8:$F18)</f>
        <v>33800</v>
      </c>
      <c r="G19" s="212"/>
      <c r="H19" s="210" t="s">
        <v>49</v>
      </c>
      <c r="I19" s="211">
        <f>SUM($I8:$I18)</f>
        <v>0</v>
      </c>
      <c r="J19" s="211">
        <f>SUM($J8:$J18)</f>
        <v>327990</v>
      </c>
      <c r="K19" s="211">
        <f>SUM($K8:$K18)</f>
        <v>225000</v>
      </c>
      <c r="L19" s="211">
        <f>SUM($L8:$L18)</f>
        <v>60000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658990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12200</v>
      </c>
      <c r="G26" s="236"/>
      <c r="I26" s="233"/>
      <c r="J26" s="237" t="s">
        <v>10</v>
      </c>
      <c r="K26" s="238"/>
      <c r="L26" s="323">
        <v>20010.0</v>
      </c>
    </row>
    <row r="27" ht="15.75" customHeight="1">
      <c r="A27" s="232"/>
      <c r="C27" s="233"/>
      <c r="D27" s="237" t="s">
        <v>58</v>
      </c>
      <c r="E27" s="240"/>
      <c r="F27" s="239">
        <f>D19+J19</f>
        <v>327990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225000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93800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658990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20010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658990</v>
      </c>
      <c r="G36" s="263"/>
      <c r="H36" s="264"/>
      <c r="I36" s="265"/>
      <c r="J36" s="260"/>
      <c r="K36" s="261" t="s">
        <v>69</v>
      </c>
      <c r="L36" s="262">
        <f>L33+L35</f>
        <v>20010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8.0</v>
      </c>
      <c r="L40" s="277">
        <f t="shared" ref="L40:L43" si="2">J40*K40</f>
        <v>4000</v>
      </c>
    </row>
    <row r="41" ht="16.5" customHeight="1">
      <c r="A41" s="232"/>
      <c r="C41" s="233"/>
      <c r="D41" s="273">
        <v>10000.0</v>
      </c>
      <c r="E41" s="325">
        <v>2.0</v>
      </c>
      <c r="F41" s="275">
        <f t="shared" si="1"/>
        <v>20000</v>
      </c>
      <c r="G41" s="276"/>
      <c r="I41" s="233"/>
      <c r="J41" s="273">
        <v>100.0</v>
      </c>
      <c r="K41" s="325">
        <v>20.0</v>
      </c>
      <c r="L41" s="277">
        <f t="shared" si="2"/>
        <v>2000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57.0</v>
      </c>
      <c r="L43" s="277">
        <f t="shared" si="2"/>
        <v>570</v>
      </c>
    </row>
    <row r="44" ht="16.5" customHeight="1">
      <c r="A44" s="252"/>
      <c r="B44" s="253"/>
      <c r="C44" s="254"/>
      <c r="D44" s="273">
        <v>1000.0</v>
      </c>
      <c r="E44" s="325">
        <v>18.0</v>
      </c>
      <c r="F44" s="275">
        <f t="shared" si="1"/>
        <v>18000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38000</v>
      </c>
      <c r="G45" s="263"/>
      <c r="H45" s="264"/>
      <c r="I45" s="265"/>
      <c r="J45" s="280"/>
      <c r="K45" s="281" t="s">
        <v>76</v>
      </c>
      <c r="L45" s="282">
        <f>SUM(L40:L44)</f>
        <v>6820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'26'!J62</f>
        <v>52630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93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44820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658990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20010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691610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638980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44820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45895.0</v>
      </c>
      <c r="D1" s="164"/>
      <c r="E1" s="162"/>
      <c r="F1" s="161" t="s">
        <v>39</v>
      </c>
      <c r="G1" s="164"/>
      <c r="H1" s="162"/>
      <c r="I1" s="310" t="s">
        <v>94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616.0</v>
      </c>
      <c r="B8" s="313">
        <v>21426.0</v>
      </c>
      <c r="C8" s="190"/>
      <c r="D8" s="314">
        <v>16990.0</v>
      </c>
      <c r="E8" s="192"/>
      <c r="F8" s="193"/>
      <c r="G8" s="321">
        <v>2949.0</v>
      </c>
      <c r="H8" s="315">
        <v>8645.0</v>
      </c>
      <c r="I8" s="196"/>
      <c r="J8" s="316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8">
        <v>8646.0</v>
      </c>
      <c r="I9" s="319">
        <v>10000.0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616.0</v>
      </c>
      <c r="H10" s="313">
        <v>8647.0</v>
      </c>
      <c r="I10" s="191"/>
      <c r="J10" s="314">
        <v>20000.0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8648.0</v>
      </c>
      <c r="I11" s="319">
        <v>7500.0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5847.0</v>
      </c>
      <c r="H12" s="313">
        <v>8647.0</v>
      </c>
      <c r="I12" s="190"/>
      <c r="J12" s="314">
        <v>12500.0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16990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17500</v>
      </c>
      <c r="J18" s="211">
        <f>SUM($J8:$J17)</f>
        <v>42500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76990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17500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59490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76990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76990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9.0</v>
      </c>
      <c r="L39" s="277">
        <f t="shared" ref="L39:L42" si="2">J39*K39</f>
        <v>4500</v>
      </c>
    </row>
    <row r="40" ht="16.5" customHeight="1">
      <c r="A40" s="232"/>
      <c r="C40" s="233"/>
      <c r="D40" s="273">
        <v>10000.0</v>
      </c>
      <c r="E40" s="325">
        <v>2.0</v>
      </c>
      <c r="F40" s="275">
        <f t="shared" si="1"/>
        <v>20000</v>
      </c>
      <c r="G40" s="276"/>
      <c r="I40" s="233"/>
      <c r="J40" s="273">
        <v>100.0</v>
      </c>
      <c r="K40" s="325">
        <v>23.0</v>
      </c>
      <c r="L40" s="277">
        <f t="shared" si="2"/>
        <v>2300</v>
      </c>
    </row>
    <row r="41" ht="16.5" customHeight="1">
      <c r="A41" s="232"/>
      <c r="C41" s="233"/>
      <c r="D41" s="273">
        <v>5000.0</v>
      </c>
      <c r="E41" s="325">
        <v>1.0</v>
      </c>
      <c r="F41" s="275">
        <f t="shared" si="1"/>
        <v>5000</v>
      </c>
      <c r="G41" s="276"/>
      <c r="I41" s="233"/>
      <c r="J41" s="273">
        <v>50.0</v>
      </c>
      <c r="K41" s="325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58.0</v>
      </c>
      <c r="L42" s="277">
        <f t="shared" si="2"/>
        <v>580</v>
      </c>
    </row>
    <row r="43" ht="16.5" customHeight="1">
      <c r="A43" s="252"/>
      <c r="B43" s="253"/>
      <c r="C43" s="254"/>
      <c r="D43" s="273">
        <v>1000.0</v>
      </c>
      <c r="E43" s="325">
        <v>20.0</v>
      </c>
      <c r="F43" s="275">
        <f t="shared" si="1"/>
        <v>20000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45000</v>
      </c>
      <c r="G44" s="263"/>
      <c r="H44" s="264"/>
      <c r="I44" s="265"/>
      <c r="J44" s="280"/>
      <c r="K44" s="281" t="s">
        <v>76</v>
      </c>
      <c r="L44" s="282">
        <f>SUM(L39:L43)</f>
        <v>7630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'25'!J63</f>
        <v>35130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52630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76990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112120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76990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52630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45894.0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614.0</v>
      </c>
      <c r="B8" s="313">
        <v>21424.0</v>
      </c>
      <c r="C8" s="190"/>
      <c r="D8" s="314">
        <v>10150.0</v>
      </c>
      <c r="E8" s="192"/>
      <c r="F8" s="193"/>
      <c r="G8" s="321">
        <v>1581.0</v>
      </c>
      <c r="H8" s="315">
        <v>8640.0</v>
      </c>
      <c r="I8" s="196"/>
      <c r="J8" s="316">
        <v>20490.0</v>
      </c>
      <c r="K8" s="190"/>
      <c r="L8" s="190"/>
    </row>
    <row r="9" ht="20.25" customHeight="1">
      <c r="A9" s="317">
        <v>1581.0</v>
      </c>
      <c r="B9" s="318">
        <v>21425.0</v>
      </c>
      <c r="C9" s="199"/>
      <c r="D9" s="319">
        <v>19990.0</v>
      </c>
      <c r="E9" s="200"/>
      <c r="F9" s="201"/>
      <c r="G9" s="320">
        <v>1582.0</v>
      </c>
      <c r="H9" s="318">
        <v>8641.0</v>
      </c>
      <c r="I9" s="199"/>
      <c r="J9" s="319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1583.0</v>
      </c>
      <c r="H10" s="313">
        <v>8642.0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1584.0</v>
      </c>
      <c r="H11" s="318">
        <v>8643.0</v>
      </c>
      <c r="I11" s="199"/>
      <c r="J11" s="319">
        <v>150500.0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1830.0</v>
      </c>
      <c r="H12" s="313">
        <v>8644.0</v>
      </c>
      <c r="I12" s="190"/>
      <c r="J12" s="314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30140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247970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278110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278110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278110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278110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10.0</v>
      </c>
      <c r="L40" s="277">
        <f t="shared" ref="L40:L43" si="2">J40*K40</f>
        <v>5000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23.0</v>
      </c>
      <c r="L41" s="277">
        <f t="shared" si="2"/>
        <v>2300</v>
      </c>
    </row>
    <row r="42" ht="16.5" customHeight="1">
      <c r="A42" s="232"/>
      <c r="C42" s="233"/>
      <c r="D42" s="273">
        <v>5000.0</v>
      </c>
      <c r="E42" s="325">
        <v>1.0</v>
      </c>
      <c r="F42" s="275">
        <f t="shared" si="1"/>
        <v>5000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58.0</v>
      </c>
      <c r="L43" s="277">
        <f t="shared" si="2"/>
        <v>580</v>
      </c>
    </row>
    <row r="44" ht="16.5" customHeight="1">
      <c r="A44" s="252"/>
      <c r="B44" s="253"/>
      <c r="C44" s="254"/>
      <c r="D44" s="273">
        <v>1000.0</v>
      </c>
      <c r="E44" s="325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27000</v>
      </c>
      <c r="G45" s="263"/>
      <c r="H45" s="264"/>
      <c r="I45" s="265"/>
      <c r="J45" s="280"/>
      <c r="K45" s="281" t="s">
        <v>76</v>
      </c>
      <c r="L45" s="282">
        <f>SUM(L40:L44)</f>
        <v>8130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'24'!J69</f>
        <v>35130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35130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278110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313240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278110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35130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'23'!J65</f>
        <v>35130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35130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35130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-35130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611.0</v>
      </c>
      <c r="B8" s="313">
        <v>21422.0</v>
      </c>
      <c r="C8" s="190"/>
      <c r="D8" s="314">
        <v>23800.0</v>
      </c>
      <c r="E8" s="192"/>
      <c r="F8" s="193"/>
      <c r="G8" s="321">
        <v>1576.0</v>
      </c>
      <c r="H8" s="315">
        <v>8633.0</v>
      </c>
      <c r="I8" s="196"/>
      <c r="J8" s="196"/>
      <c r="K8" s="322">
        <v>314500.0</v>
      </c>
      <c r="L8" s="190"/>
    </row>
    <row r="9" ht="20.25" customHeight="1">
      <c r="A9" s="317">
        <v>612.0</v>
      </c>
      <c r="B9" s="318">
        <v>21423.0</v>
      </c>
      <c r="C9" s="199"/>
      <c r="D9" s="199"/>
      <c r="E9" s="327">
        <v>13990.0</v>
      </c>
      <c r="F9" s="201"/>
      <c r="G9" s="320">
        <v>1575.0</v>
      </c>
      <c r="H9" s="318">
        <v>8634.0</v>
      </c>
      <c r="I9" s="199"/>
      <c r="J9" s="319">
        <v>140000.0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1577.0</v>
      </c>
      <c r="H10" s="313">
        <v>8635.0</v>
      </c>
      <c r="I10" s="191"/>
      <c r="J10" s="314">
        <v>58480.0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1578.0</v>
      </c>
      <c r="H11" s="318">
        <v>8636.0</v>
      </c>
      <c r="I11" s="199"/>
      <c r="J11" s="319">
        <v>20490.0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1579.0</v>
      </c>
      <c r="H12" s="313">
        <v>8637.0</v>
      </c>
      <c r="I12" s="190"/>
      <c r="J12" s="191"/>
      <c r="K12" s="322">
        <v>41990.0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20">
        <v>1580.0</v>
      </c>
      <c r="H13" s="318">
        <v>8639.0</v>
      </c>
      <c r="I13" s="199"/>
      <c r="J13" s="199"/>
      <c r="K13" s="319">
        <v>28980.0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8638.0</v>
      </c>
      <c r="I14" s="190"/>
      <c r="J14" s="190"/>
      <c r="K14" s="190"/>
      <c r="L14" s="322">
        <v>10000.0</v>
      </c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23800</v>
      </c>
      <c r="E21" s="211">
        <f>SUM($E8:$E20)</f>
        <v>13990</v>
      </c>
      <c r="F21" s="211">
        <f>SUM($F8:$F20)</f>
        <v>0</v>
      </c>
      <c r="G21" s="212"/>
      <c r="H21" s="210" t="s">
        <v>49</v>
      </c>
      <c r="I21" s="211">
        <f>SUM($I8:$I20)</f>
        <v>0</v>
      </c>
      <c r="J21" s="211">
        <f>SUM($J8:$J20)</f>
        <v>218970</v>
      </c>
      <c r="K21" s="211">
        <f>SUM($K8:$K20)</f>
        <v>385470</v>
      </c>
      <c r="L21" s="211">
        <f>SUM($L8:$L20)</f>
        <v>10000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652230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0</v>
      </c>
      <c r="G28" s="236"/>
      <c r="I28" s="233"/>
      <c r="J28" s="237" t="s">
        <v>10</v>
      </c>
      <c r="K28" s="238"/>
      <c r="L28" s="239"/>
    </row>
    <row r="29" ht="15.75" customHeight="1">
      <c r="A29" s="232"/>
      <c r="C29" s="233"/>
      <c r="D29" s="237" t="s">
        <v>58</v>
      </c>
      <c r="E29" s="240"/>
      <c r="F29" s="239">
        <f>D21+J21</f>
        <v>242770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399460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10000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652230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>
        <v>0.0</v>
      </c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652230</v>
      </c>
      <c r="G38" s="263"/>
      <c r="H38" s="264"/>
      <c r="I38" s="265"/>
      <c r="J38" s="260"/>
      <c r="K38" s="261" t="s">
        <v>69</v>
      </c>
      <c r="L38" s="262">
        <f>L35+L37</f>
        <v>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5">
        <v>10.0</v>
      </c>
      <c r="L42" s="277">
        <f t="shared" ref="L42:L45" si="2">J42*K42</f>
        <v>5000</v>
      </c>
    </row>
    <row r="43" ht="16.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325">
        <v>23.0</v>
      </c>
      <c r="L43" s="277">
        <f t="shared" si="2"/>
        <v>2300</v>
      </c>
    </row>
    <row r="44" ht="16.5" customHeight="1">
      <c r="A44" s="232"/>
      <c r="C44" s="233"/>
      <c r="D44" s="273">
        <v>5000.0</v>
      </c>
      <c r="E44" s="325">
        <v>1.0</v>
      </c>
      <c r="F44" s="275">
        <f t="shared" si="1"/>
        <v>5000</v>
      </c>
      <c r="G44" s="276"/>
      <c r="I44" s="233"/>
      <c r="J44" s="273">
        <v>50.0</v>
      </c>
      <c r="K44" s="325">
        <v>5.0</v>
      </c>
      <c r="L44" s="277">
        <f t="shared" si="2"/>
        <v>250</v>
      </c>
    </row>
    <row r="45" ht="16.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5">
        <v>58.0</v>
      </c>
      <c r="L45" s="277">
        <f t="shared" si="2"/>
        <v>580</v>
      </c>
    </row>
    <row r="46" ht="16.5" customHeight="1">
      <c r="A46" s="252"/>
      <c r="B46" s="253"/>
      <c r="C46" s="254"/>
      <c r="D46" s="273">
        <v>1000.0</v>
      </c>
      <c r="E46" s="325">
        <v>22.0</v>
      </c>
      <c r="F46" s="275">
        <f t="shared" si="1"/>
        <v>22000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27000</v>
      </c>
      <c r="G47" s="263"/>
      <c r="H47" s="264"/>
      <c r="I47" s="265"/>
      <c r="J47" s="280"/>
      <c r="K47" s="281" t="s">
        <v>76</v>
      </c>
      <c r="L47" s="282">
        <f>SUM(L42:L46)</f>
        <v>8130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'22'!J63</f>
        <v>35130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35130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652230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>
        <f>F35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687360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652230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35130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45891.0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1574.0</v>
      </c>
      <c r="B8" s="313">
        <v>21421.0</v>
      </c>
      <c r="C8" s="190"/>
      <c r="D8" s="314">
        <v>6700.0</v>
      </c>
      <c r="E8" s="192"/>
      <c r="F8" s="193"/>
      <c r="G8" s="321">
        <v>6237.0</v>
      </c>
      <c r="H8" s="315">
        <v>8629.0</v>
      </c>
      <c r="I8" s="196"/>
      <c r="J8" s="316">
        <v>41990.0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0">
        <v>8880.0</v>
      </c>
      <c r="H9" s="318">
        <v>8630.0</v>
      </c>
      <c r="I9" s="199"/>
      <c r="J9" s="319">
        <v>47000.0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1574.0</v>
      </c>
      <c r="H10" s="313">
        <v>8631.0</v>
      </c>
      <c r="I10" s="191"/>
      <c r="J10" s="314">
        <v>38490.0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6821.0</v>
      </c>
      <c r="H11" s="318">
        <v>8632.0</v>
      </c>
      <c r="I11" s="199"/>
      <c r="J11" s="319">
        <v>13990.0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6700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141470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148170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148170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148170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148170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10.0</v>
      </c>
      <c r="L40" s="277">
        <f t="shared" ref="L40:L43" si="2">J40*K40</f>
        <v>5000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23.0</v>
      </c>
      <c r="L41" s="277">
        <f t="shared" si="2"/>
        <v>2300</v>
      </c>
    </row>
    <row r="42" ht="16.5" customHeight="1">
      <c r="A42" s="232"/>
      <c r="C42" s="233"/>
      <c r="D42" s="273">
        <v>5000.0</v>
      </c>
      <c r="E42" s="325">
        <v>1.0</v>
      </c>
      <c r="F42" s="275">
        <f t="shared" si="1"/>
        <v>5000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58.0</v>
      </c>
      <c r="L43" s="277">
        <f t="shared" si="2"/>
        <v>580</v>
      </c>
    </row>
    <row r="44" ht="16.5" customHeight="1">
      <c r="A44" s="252"/>
      <c r="B44" s="253"/>
      <c r="C44" s="254"/>
      <c r="D44" s="273">
        <v>1000.0</v>
      </c>
      <c r="E44" s="325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27000</v>
      </c>
      <c r="G45" s="263"/>
      <c r="H45" s="264"/>
      <c r="I45" s="265"/>
      <c r="J45" s="280"/>
      <c r="K45" s="281" t="s">
        <v>76</v>
      </c>
      <c r="L45" s="282">
        <f>SUM(L40:L44)</f>
        <v>8130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'21'!J62</f>
        <v>35130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35130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148170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183300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148170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35130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45890.0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607.0</v>
      </c>
      <c r="B8" s="313">
        <v>21419.0</v>
      </c>
      <c r="C8" s="190"/>
      <c r="D8" s="314">
        <v>43450.0</v>
      </c>
      <c r="E8" s="192"/>
      <c r="F8" s="193"/>
      <c r="G8" s="321">
        <v>1168.0</v>
      </c>
      <c r="H8" s="315">
        <v>8624.0</v>
      </c>
      <c r="I8" s="196"/>
      <c r="J8" s="316">
        <v>24990.0</v>
      </c>
      <c r="K8" s="190"/>
      <c r="L8" s="190"/>
    </row>
    <row r="9" ht="20.25" customHeight="1">
      <c r="A9" s="317">
        <v>608.0</v>
      </c>
      <c r="B9" s="318">
        <v>21420.0</v>
      </c>
      <c r="C9" s="199"/>
      <c r="D9" s="319">
        <v>41200.0</v>
      </c>
      <c r="E9" s="200"/>
      <c r="F9" s="201"/>
      <c r="G9" s="202"/>
      <c r="H9" s="318">
        <v>8625.0</v>
      </c>
      <c r="I9" s="199"/>
      <c r="J9" s="319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1573.0</v>
      </c>
      <c r="H10" s="313">
        <v>8626.0</v>
      </c>
      <c r="I10" s="191"/>
      <c r="J10" s="191"/>
      <c r="K10" s="322">
        <v>83980.0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608.0</v>
      </c>
      <c r="H11" s="318">
        <v>8627.0</v>
      </c>
      <c r="I11" s="199"/>
      <c r="J11" s="319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7222.0</v>
      </c>
      <c r="H12" s="313">
        <v>8628.0</v>
      </c>
      <c r="I12" s="190"/>
      <c r="J12" s="191"/>
      <c r="K12" s="322">
        <v>35980.0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84650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74970</v>
      </c>
      <c r="K18" s="211">
        <f>SUM($K8:$K17)</f>
        <v>119960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279580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159620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119960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279580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279580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10.0</v>
      </c>
      <c r="L39" s="277">
        <f t="shared" ref="L39:L42" si="2">J39*K39</f>
        <v>5000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5">
        <v>23.0</v>
      </c>
      <c r="L40" s="277">
        <f t="shared" si="2"/>
        <v>2300</v>
      </c>
    </row>
    <row r="41" ht="16.5" customHeight="1">
      <c r="A41" s="232"/>
      <c r="C41" s="233"/>
      <c r="D41" s="273">
        <v>5000.0</v>
      </c>
      <c r="E41" s="325">
        <v>1.0</v>
      </c>
      <c r="F41" s="275">
        <f t="shared" si="1"/>
        <v>5000</v>
      </c>
      <c r="G41" s="276"/>
      <c r="I41" s="233"/>
      <c r="J41" s="273">
        <v>50.0</v>
      </c>
      <c r="K41" s="325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58.0</v>
      </c>
      <c r="L42" s="277">
        <f t="shared" si="2"/>
        <v>580</v>
      </c>
    </row>
    <row r="43" ht="16.5" customHeight="1">
      <c r="A43" s="252"/>
      <c r="B43" s="253"/>
      <c r="C43" s="254"/>
      <c r="D43" s="273">
        <v>1000.0</v>
      </c>
      <c r="E43" s="325">
        <v>22.0</v>
      </c>
      <c r="F43" s="275">
        <f t="shared" si="1"/>
        <v>22000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27000</v>
      </c>
      <c r="G44" s="263"/>
      <c r="H44" s="264"/>
      <c r="I44" s="265"/>
      <c r="J44" s="280"/>
      <c r="K44" s="281" t="s">
        <v>76</v>
      </c>
      <c r="L44" s="282">
        <f>SUM(L39:L43)</f>
        <v>8130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'20'!J63</f>
        <v>35130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35130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279580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314710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279580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35130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45889.0</v>
      </c>
      <c r="D1" s="164"/>
      <c r="E1" s="162"/>
      <c r="F1" s="161" t="s">
        <v>39</v>
      </c>
      <c r="G1" s="164"/>
      <c r="H1" s="162"/>
      <c r="I1" s="310" t="s">
        <v>96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21417.0</v>
      </c>
      <c r="C8" s="190"/>
      <c r="D8" s="191"/>
      <c r="E8" s="192"/>
      <c r="F8" s="328">
        <v>47880.0</v>
      </c>
      <c r="G8" s="321">
        <v>1570.0</v>
      </c>
      <c r="H8" s="315" t="s">
        <v>92</v>
      </c>
      <c r="I8" s="196"/>
      <c r="J8" s="316">
        <v>106500.0</v>
      </c>
      <c r="K8" s="190"/>
      <c r="L8" s="190"/>
    </row>
    <row r="9" ht="20.25" customHeight="1">
      <c r="A9" s="317">
        <v>605.0</v>
      </c>
      <c r="B9" s="318">
        <v>21418.0</v>
      </c>
      <c r="C9" s="199"/>
      <c r="D9" s="319">
        <v>15600.0</v>
      </c>
      <c r="E9" s="200"/>
      <c r="F9" s="201"/>
      <c r="G9" s="320">
        <v>9170.0</v>
      </c>
      <c r="H9" s="318">
        <v>8620.0</v>
      </c>
      <c r="I9" s="199"/>
      <c r="J9" s="319">
        <v>39500.0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1571.0</v>
      </c>
      <c r="H10" s="313">
        <v>8621.0</v>
      </c>
      <c r="I10" s="191"/>
      <c r="J10" s="314">
        <v>49500.0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1572.0</v>
      </c>
      <c r="H11" s="318">
        <v>8622.0</v>
      </c>
      <c r="I11" s="199"/>
      <c r="J11" s="319">
        <v>78480.0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3382.0</v>
      </c>
      <c r="H12" s="313">
        <v>8623.0</v>
      </c>
      <c r="I12" s="190"/>
      <c r="J12" s="314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15600</v>
      </c>
      <c r="E19" s="211">
        <f>SUM($E8:$E18)</f>
        <v>0</v>
      </c>
      <c r="F19" s="211">
        <f>SUM($F8:$F18)</f>
        <v>47880</v>
      </c>
      <c r="G19" s="212"/>
      <c r="H19" s="210" t="s">
        <v>49</v>
      </c>
      <c r="I19" s="211">
        <f>SUM($I8:$I18)</f>
        <v>0</v>
      </c>
      <c r="J19" s="211">
        <f>SUM($J8:$J18)</f>
        <v>298970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362450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323">
        <v>20000.0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314570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47880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362450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20000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362450</v>
      </c>
      <c r="G36" s="263"/>
      <c r="H36" s="264"/>
      <c r="I36" s="265"/>
      <c r="J36" s="260"/>
      <c r="K36" s="261" t="s">
        <v>69</v>
      </c>
      <c r="L36" s="262">
        <f>L33+L35</f>
        <v>20000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10.0</v>
      </c>
      <c r="L40" s="277">
        <f t="shared" ref="L40:L43" si="2">J40*K40</f>
        <v>5000</v>
      </c>
    </row>
    <row r="41" ht="16.5" customHeight="1">
      <c r="A41" s="232"/>
      <c r="C41" s="233"/>
      <c r="D41" s="273">
        <v>10000.0</v>
      </c>
      <c r="E41" s="325"/>
      <c r="F41" s="275">
        <f t="shared" si="1"/>
        <v>0</v>
      </c>
      <c r="G41" s="276"/>
      <c r="I41" s="233"/>
      <c r="J41" s="273">
        <v>100.0</v>
      </c>
      <c r="K41" s="325">
        <v>23.0</v>
      </c>
      <c r="L41" s="277">
        <f t="shared" si="2"/>
        <v>2300</v>
      </c>
    </row>
    <row r="42" ht="16.5" customHeight="1">
      <c r="A42" s="232"/>
      <c r="C42" s="233"/>
      <c r="D42" s="273">
        <v>5000.0</v>
      </c>
      <c r="E42" s="325">
        <v>1.0</v>
      </c>
      <c r="F42" s="275">
        <f t="shared" si="1"/>
        <v>5000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58.0</v>
      </c>
      <c r="L43" s="277">
        <f t="shared" si="2"/>
        <v>580</v>
      </c>
    </row>
    <row r="44" ht="16.5" customHeight="1">
      <c r="A44" s="252"/>
      <c r="B44" s="253"/>
      <c r="C44" s="254"/>
      <c r="D44" s="273">
        <v>1000.0</v>
      </c>
      <c r="E44" s="325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27000</v>
      </c>
      <c r="G45" s="263"/>
      <c r="H45" s="264"/>
      <c r="I45" s="265"/>
      <c r="J45" s="280"/>
      <c r="K45" s="281" t="s">
        <v>76</v>
      </c>
      <c r="L45" s="282">
        <f>SUM(L40:L44)</f>
        <v>8130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'19'!J62</f>
        <v>55130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97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35130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362450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20000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397580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342450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35130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45888.0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602.0</v>
      </c>
      <c r="B8" s="313">
        <v>21415.0</v>
      </c>
      <c r="C8" s="190"/>
      <c r="D8" s="314">
        <v>16990.0</v>
      </c>
      <c r="E8" s="192"/>
      <c r="F8" s="193"/>
      <c r="G8" s="321">
        <v>1569.0</v>
      </c>
      <c r="H8" s="315">
        <v>8614.0</v>
      </c>
      <c r="I8" s="196"/>
      <c r="J8" s="316">
        <v>135000.0</v>
      </c>
      <c r="K8" s="190"/>
      <c r="L8" s="190"/>
    </row>
    <row r="9" ht="20.25" customHeight="1">
      <c r="A9" s="317">
        <v>603.0</v>
      </c>
      <c r="B9" s="318">
        <v>21416.0</v>
      </c>
      <c r="C9" s="199"/>
      <c r="D9" s="319">
        <v>6600.0</v>
      </c>
      <c r="E9" s="200"/>
      <c r="F9" s="201"/>
      <c r="G9" s="320">
        <v>1010.0</v>
      </c>
      <c r="H9" s="318">
        <v>8615.0</v>
      </c>
      <c r="I9" s="199"/>
      <c r="J9" s="319">
        <v>35500.0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8110.0</v>
      </c>
      <c r="H10" s="313">
        <v>8616.0</v>
      </c>
      <c r="I10" s="191"/>
      <c r="J10" s="314">
        <v>20000.0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8">
        <v>8617.0</v>
      </c>
      <c r="I11" s="319">
        <v>15990.0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4759.0</v>
      </c>
      <c r="H12" s="313">
        <v>8618.0</v>
      </c>
      <c r="I12" s="190"/>
      <c r="J12" s="314">
        <v>52500.0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8619.0</v>
      </c>
      <c r="I13" s="319">
        <v>24990.0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23590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40980</v>
      </c>
      <c r="J18" s="211">
        <f>SUM($J8:$J17)</f>
        <v>243000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307570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40980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266590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307570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>
        <v>0.0</v>
      </c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307570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8.0</v>
      </c>
      <c r="L39" s="277">
        <f t="shared" ref="L39:L42" si="2">J39*K39</f>
        <v>4000</v>
      </c>
    </row>
    <row r="40" ht="16.5" customHeight="1">
      <c r="A40" s="232"/>
      <c r="C40" s="233"/>
      <c r="D40" s="273">
        <v>10000.0</v>
      </c>
      <c r="E40" s="325">
        <v>2.0</v>
      </c>
      <c r="F40" s="275">
        <f t="shared" si="1"/>
        <v>20000</v>
      </c>
      <c r="G40" s="276"/>
      <c r="I40" s="233"/>
      <c r="J40" s="273">
        <v>100.0</v>
      </c>
      <c r="K40" s="325">
        <v>23.0</v>
      </c>
      <c r="L40" s="277">
        <f t="shared" si="2"/>
        <v>2300</v>
      </c>
    </row>
    <row r="41" ht="16.5" customHeight="1">
      <c r="A41" s="232"/>
      <c r="C41" s="233"/>
      <c r="D41" s="273">
        <v>5000.0</v>
      </c>
      <c r="E41" s="325">
        <v>1.0</v>
      </c>
      <c r="F41" s="275">
        <f t="shared" si="1"/>
        <v>5000</v>
      </c>
      <c r="G41" s="276"/>
      <c r="I41" s="233"/>
      <c r="J41" s="273">
        <v>50.0</v>
      </c>
      <c r="K41" s="325">
        <v>5.0</v>
      </c>
      <c r="L41" s="277">
        <f t="shared" si="2"/>
        <v>250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58.0</v>
      </c>
      <c r="L42" s="277">
        <f t="shared" si="2"/>
        <v>580</v>
      </c>
    </row>
    <row r="43" ht="16.5" customHeight="1">
      <c r="A43" s="252"/>
      <c r="B43" s="253"/>
      <c r="C43" s="254"/>
      <c r="D43" s="273">
        <v>1000.0</v>
      </c>
      <c r="E43" s="325">
        <v>23.0</v>
      </c>
      <c r="F43" s="275">
        <f t="shared" si="1"/>
        <v>23000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48000</v>
      </c>
      <c r="G44" s="263"/>
      <c r="H44" s="264"/>
      <c r="I44" s="265"/>
      <c r="J44" s="280"/>
      <c r="K44" s="281" t="s">
        <v>76</v>
      </c>
      <c r="L44" s="282">
        <f>SUM(L39:L43)</f>
        <v>7130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'18'!J61</f>
        <v>14150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55130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307570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321720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307570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55130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45887.0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599.0</v>
      </c>
      <c r="B8" s="313">
        <v>21413.0</v>
      </c>
      <c r="C8" s="190"/>
      <c r="D8" s="191"/>
      <c r="E8" s="329">
        <v>27950.0</v>
      </c>
      <c r="F8" s="193"/>
      <c r="G8" s="321">
        <v>1566.0</v>
      </c>
      <c r="H8" s="315">
        <v>8610.0</v>
      </c>
      <c r="I8" s="196"/>
      <c r="J8" s="196"/>
      <c r="K8" s="322">
        <v>69500.0</v>
      </c>
      <c r="L8" s="190"/>
    </row>
    <row r="9" ht="20.25" customHeight="1">
      <c r="A9" s="317">
        <v>600.0</v>
      </c>
      <c r="B9" s="318">
        <v>21414.0</v>
      </c>
      <c r="C9" s="199"/>
      <c r="D9" s="319">
        <v>12190.0</v>
      </c>
      <c r="E9" s="200"/>
      <c r="F9" s="201"/>
      <c r="G9" s="320">
        <v>1567.0</v>
      </c>
      <c r="H9" s="318">
        <v>8611.0</v>
      </c>
      <c r="I9" s="199"/>
      <c r="J9" s="199"/>
      <c r="K9" s="319">
        <v>20490.0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1568.0</v>
      </c>
      <c r="H10" s="313">
        <v>8612.0</v>
      </c>
      <c r="I10" s="191"/>
      <c r="J10" s="314">
        <v>41990.0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599.0</v>
      </c>
      <c r="H11" s="318">
        <v>8613.0</v>
      </c>
      <c r="I11" s="199"/>
      <c r="J11" s="199"/>
      <c r="K11" s="319">
        <v>10000.0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12190</v>
      </c>
      <c r="E17" s="211">
        <f>SUM($E8:$E16)</f>
        <v>27950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41990</v>
      </c>
      <c r="K17" s="211">
        <f>SUM($K8:$K16)</f>
        <v>99990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182120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54180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127940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182120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182120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8.0</v>
      </c>
      <c r="L38" s="277">
        <f t="shared" ref="L38:L41" si="2">J38*K38</f>
        <v>4000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23.0</v>
      </c>
      <c r="L39" s="277">
        <f t="shared" si="2"/>
        <v>2300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5">
        <v>5.0</v>
      </c>
      <c r="L40" s="277">
        <f t="shared" si="2"/>
        <v>250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5">
        <v>60.0</v>
      </c>
      <c r="L41" s="277">
        <f t="shared" si="2"/>
        <v>600</v>
      </c>
    </row>
    <row r="42" ht="16.5" customHeight="1">
      <c r="A42" s="252"/>
      <c r="B42" s="253"/>
      <c r="C42" s="254"/>
      <c r="D42" s="273">
        <v>1000.0</v>
      </c>
      <c r="E42" s="325">
        <v>7.0</v>
      </c>
      <c r="F42" s="275">
        <f t="shared" si="1"/>
        <v>7000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7000</v>
      </c>
      <c r="G43" s="263"/>
      <c r="H43" s="264"/>
      <c r="I43" s="265"/>
      <c r="J43" s="280"/>
      <c r="K43" s="281" t="s">
        <v>76</v>
      </c>
      <c r="L43" s="282">
        <f>SUM(L38:L42)</f>
        <v>7150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'17'!J69</f>
        <v>14150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14150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182120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196270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182120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14150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'16'!J63</f>
        <v>14150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14150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14150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-14150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45885.0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567.0</v>
      </c>
      <c r="B8" s="313">
        <v>21411.0</v>
      </c>
      <c r="C8" s="190"/>
      <c r="D8" s="314">
        <v>8600.0</v>
      </c>
      <c r="E8" s="192"/>
      <c r="F8" s="193"/>
      <c r="G8" s="321">
        <v>2647.0</v>
      </c>
      <c r="H8" s="315">
        <v>8602.0</v>
      </c>
      <c r="I8" s="196"/>
      <c r="J8" s="316">
        <v>10000.0</v>
      </c>
      <c r="K8" s="190"/>
      <c r="L8" s="190"/>
    </row>
    <row r="9" ht="20.25" customHeight="1">
      <c r="A9" s="317">
        <v>1010.0</v>
      </c>
      <c r="B9" s="318">
        <v>21412.0</v>
      </c>
      <c r="C9" s="199"/>
      <c r="D9" s="319">
        <v>9900.0</v>
      </c>
      <c r="E9" s="200"/>
      <c r="F9" s="201"/>
      <c r="G9" s="320">
        <v>2648.0</v>
      </c>
      <c r="H9" s="318">
        <v>8604.0</v>
      </c>
      <c r="I9" s="199"/>
      <c r="J9" s="319">
        <v>25980.0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1565.0</v>
      </c>
      <c r="H10" s="313">
        <v>8603.0</v>
      </c>
      <c r="I10" s="191"/>
      <c r="J10" s="314">
        <v>80000.0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1010.0</v>
      </c>
      <c r="H11" s="318">
        <v>8605.0</v>
      </c>
      <c r="I11" s="199"/>
      <c r="J11" s="319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3238.0</v>
      </c>
      <c r="H12" s="313">
        <v>8606.0</v>
      </c>
      <c r="I12" s="190"/>
      <c r="J12" s="314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8607.0</v>
      </c>
      <c r="I13" s="199"/>
      <c r="J13" s="319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1">
        <v>9396.0</v>
      </c>
      <c r="H14" s="313">
        <v>8608.0</v>
      </c>
      <c r="I14" s="190"/>
      <c r="J14" s="322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20">
        <v>3570.0</v>
      </c>
      <c r="H15" s="318">
        <v>8609.0</v>
      </c>
      <c r="I15" s="199"/>
      <c r="J15" s="319">
        <v>49500.0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18500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211470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229970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229970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229970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229970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8.0</v>
      </c>
      <c r="L40" s="277">
        <f t="shared" ref="L40:L43" si="2">J40*K40</f>
        <v>4000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23.0</v>
      </c>
      <c r="L41" s="277">
        <f t="shared" si="2"/>
        <v>2300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60.0</v>
      </c>
      <c r="L43" s="277">
        <f t="shared" si="2"/>
        <v>600</v>
      </c>
    </row>
    <row r="44" ht="16.5" customHeight="1">
      <c r="A44" s="252"/>
      <c r="B44" s="253"/>
      <c r="C44" s="254"/>
      <c r="D44" s="273">
        <v>1000.0</v>
      </c>
      <c r="E44" s="325">
        <v>7.0</v>
      </c>
      <c r="F44" s="275">
        <f t="shared" si="1"/>
        <v>7000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7000</v>
      </c>
      <c r="G45" s="263"/>
      <c r="H45" s="264"/>
      <c r="I45" s="265"/>
      <c r="J45" s="280"/>
      <c r="K45" s="281" t="s">
        <v>76</v>
      </c>
      <c r="L45" s="282">
        <f>SUM(L40:L44)</f>
        <v>7150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'15'!J61</f>
        <v>14150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14150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229970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244120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229970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14150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45884.0</v>
      </c>
      <c r="D1" s="164"/>
      <c r="E1" s="162"/>
      <c r="F1" s="161" t="s">
        <v>39</v>
      </c>
      <c r="G1" s="164"/>
      <c r="H1" s="162"/>
      <c r="I1" s="310" t="s">
        <v>98</v>
      </c>
      <c r="J1" s="164"/>
      <c r="K1" s="164"/>
      <c r="L1" s="162"/>
    </row>
    <row r="2" ht="20.25" customHeight="1">
      <c r="A2" s="161" t="s">
        <v>40</v>
      </c>
      <c r="B2" s="162"/>
      <c r="C2" s="311" t="s">
        <v>99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593.0</v>
      </c>
      <c r="B8" s="313">
        <v>21408.0</v>
      </c>
      <c r="C8" s="190"/>
      <c r="D8" s="191"/>
      <c r="E8" s="329">
        <v>33800.0</v>
      </c>
      <c r="F8" s="193"/>
      <c r="G8" s="321">
        <v>1560.0</v>
      </c>
      <c r="H8" s="315">
        <v>8596.0</v>
      </c>
      <c r="I8" s="196"/>
      <c r="J8" s="316">
        <v>90000.0</v>
      </c>
      <c r="K8" s="190"/>
      <c r="L8" s="190"/>
    </row>
    <row r="9" ht="20.25" customHeight="1">
      <c r="A9" s="317">
        <v>594.0</v>
      </c>
      <c r="B9" s="318">
        <v>21409.0</v>
      </c>
      <c r="C9" s="199"/>
      <c r="D9" s="319">
        <v>24500.0</v>
      </c>
      <c r="E9" s="200"/>
      <c r="F9" s="201"/>
      <c r="G9" s="320">
        <v>1561.0</v>
      </c>
      <c r="H9" s="318">
        <v>8597.0</v>
      </c>
      <c r="I9" s="199"/>
      <c r="J9" s="319">
        <v>33480.0</v>
      </c>
      <c r="K9" s="199"/>
      <c r="L9" s="199"/>
    </row>
    <row r="10" ht="20.25" customHeight="1">
      <c r="A10" s="312">
        <v>595.0</v>
      </c>
      <c r="B10" s="313">
        <v>21410.0</v>
      </c>
      <c r="C10" s="190"/>
      <c r="D10" s="191"/>
      <c r="E10" s="329">
        <v>25790.0</v>
      </c>
      <c r="F10" s="193"/>
      <c r="G10" s="321">
        <v>1562.0</v>
      </c>
      <c r="H10" s="313">
        <v>8598.0</v>
      </c>
      <c r="I10" s="191"/>
      <c r="J10" s="314">
        <v>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1563.0</v>
      </c>
      <c r="H11" s="318">
        <v>8599.0</v>
      </c>
      <c r="I11" s="199"/>
      <c r="J11" s="199"/>
      <c r="K11" s="319">
        <v>100490.0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1564.0</v>
      </c>
      <c r="H12" s="313">
        <v>8600.0</v>
      </c>
      <c r="I12" s="190"/>
      <c r="J12" s="314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0">
        <v>41010.0</v>
      </c>
      <c r="H13" s="318">
        <v>8601.0</v>
      </c>
      <c r="I13" s="199"/>
      <c r="J13" s="199"/>
      <c r="K13" s="319">
        <v>10000.0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24500</v>
      </c>
      <c r="E17" s="211">
        <f>SUM($E8:$E16)</f>
        <v>59590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155970</v>
      </c>
      <c r="K17" s="211">
        <f>SUM($K8:$K16)</f>
        <v>110490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350550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180470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170080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350550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350550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8.0</v>
      </c>
      <c r="L38" s="277">
        <f t="shared" ref="L38:L41" si="2">J38*K38</f>
        <v>4000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23.0</v>
      </c>
      <c r="L39" s="277">
        <f t="shared" si="2"/>
        <v>2300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5">
        <v>5.0</v>
      </c>
      <c r="L40" s="277">
        <f t="shared" si="2"/>
        <v>250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5">
        <v>60.0</v>
      </c>
      <c r="L41" s="277">
        <f t="shared" si="2"/>
        <v>600</v>
      </c>
    </row>
    <row r="42" ht="16.5" customHeight="1">
      <c r="A42" s="252"/>
      <c r="B42" s="253"/>
      <c r="C42" s="254"/>
      <c r="D42" s="273">
        <v>1000.0</v>
      </c>
      <c r="E42" s="325">
        <v>7.0</v>
      </c>
      <c r="F42" s="275">
        <f t="shared" si="1"/>
        <v>7000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7000</v>
      </c>
      <c r="G43" s="263"/>
      <c r="H43" s="264"/>
      <c r="I43" s="265"/>
      <c r="J43" s="280"/>
      <c r="K43" s="281" t="s">
        <v>76</v>
      </c>
      <c r="L43" s="282">
        <f>SUM(L38:L42)</f>
        <v>7150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'14'!J63</f>
        <v>14150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14150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350550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364700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350550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14150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45883.0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21404.0</v>
      </c>
      <c r="C8" s="190"/>
      <c r="D8" s="191"/>
      <c r="E8" s="192"/>
      <c r="F8" s="330">
        <v>11175.0</v>
      </c>
      <c r="G8" s="321">
        <v>1558.0</v>
      </c>
      <c r="H8" s="315">
        <v>8593.0</v>
      </c>
      <c r="I8" s="196"/>
      <c r="J8" s="316">
        <v>159500.0</v>
      </c>
      <c r="K8" s="190"/>
      <c r="L8" s="190"/>
    </row>
    <row r="9" ht="20.25" customHeight="1">
      <c r="A9" s="317">
        <v>1701.0</v>
      </c>
      <c r="B9" s="318">
        <v>21405.0</v>
      </c>
      <c r="C9" s="199"/>
      <c r="D9" s="199"/>
      <c r="E9" s="327">
        <v>33800.0</v>
      </c>
      <c r="F9" s="330"/>
      <c r="G9" s="320">
        <v>3901.0</v>
      </c>
      <c r="H9" s="318">
        <v>8594.0</v>
      </c>
      <c r="I9" s="199"/>
      <c r="J9" s="199"/>
      <c r="K9" s="319">
        <v>41990.0</v>
      </c>
      <c r="L9" s="319"/>
    </row>
    <row r="10" ht="20.25" customHeight="1">
      <c r="A10" s="188"/>
      <c r="B10" s="313">
        <v>21406.0</v>
      </c>
      <c r="C10" s="190"/>
      <c r="D10" s="191"/>
      <c r="E10" s="329">
        <v>1.0</v>
      </c>
      <c r="F10" s="193"/>
      <c r="G10" s="321">
        <v>1559.0</v>
      </c>
      <c r="H10" s="313">
        <v>8595.0</v>
      </c>
      <c r="I10" s="191"/>
      <c r="J10" s="314">
        <v>93300.0</v>
      </c>
      <c r="K10" s="190"/>
      <c r="L10" s="190"/>
    </row>
    <row r="11" ht="20.25" customHeight="1">
      <c r="A11" s="197"/>
      <c r="B11" s="318">
        <v>21407.0</v>
      </c>
      <c r="C11" s="319">
        <v>26200.0</v>
      </c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26200</v>
      </c>
      <c r="D19" s="211">
        <f>SUM($D8:$D18)</f>
        <v>0</v>
      </c>
      <c r="E19" s="211">
        <f>SUM($E8:$E18)</f>
        <v>33801</v>
      </c>
      <c r="F19" s="211">
        <f>SUM($F8:$F18)</f>
        <v>11175</v>
      </c>
      <c r="G19" s="212"/>
      <c r="H19" s="210" t="s">
        <v>49</v>
      </c>
      <c r="I19" s="211">
        <f>SUM($I8:$I18)</f>
        <v>0</v>
      </c>
      <c r="J19" s="211">
        <f>SUM($J8:$J18)</f>
        <v>252800</v>
      </c>
      <c r="K19" s="211">
        <f>SUM($K8:$K18)</f>
        <v>41990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365966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26200</v>
      </c>
      <c r="G26" s="236"/>
      <c r="I26" s="233"/>
      <c r="J26" s="237" t="s">
        <v>10</v>
      </c>
      <c r="K26" s="238"/>
      <c r="L26" s="323">
        <v>41000.0</v>
      </c>
    </row>
    <row r="27" ht="15.75" customHeight="1">
      <c r="A27" s="232"/>
      <c r="C27" s="233"/>
      <c r="D27" s="237" t="s">
        <v>58</v>
      </c>
      <c r="E27" s="240"/>
      <c r="F27" s="239">
        <f>D19+J19</f>
        <v>252800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75791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11175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365966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41000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365966</v>
      </c>
      <c r="G36" s="263"/>
      <c r="H36" s="264"/>
      <c r="I36" s="265"/>
      <c r="J36" s="260"/>
      <c r="K36" s="261" t="s">
        <v>69</v>
      </c>
      <c r="L36" s="262">
        <f>L33+L35</f>
        <v>41000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8.0</v>
      </c>
      <c r="L40" s="277">
        <f t="shared" ref="L40:L43" si="2">J40*K40</f>
        <v>4000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23.0</v>
      </c>
      <c r="L41" s="277">
        <f t="shared" si="2"/>
        <v>2300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325"/>
      <c r="F43" s="275">
        <f t="shared" si="1"/>
        <v>0</v>
      </c>
      <c r="G43" s="276"/>
      <c r="I43" s="233"/>
      <c r="J43" s="273">
        <v>10.0</v>
      </c>
      <c r="K43" s="325">
        <v>60.0</v>
      </c>
      <c r="L43" s="277">
        <f t="shared" si="2"/>
        <v>600</v>
      </c>
    </row>
    <row r="44" ht="16.5" customHeight="1">
      <c r="A44" s="252"/>
      <c r="B44" s="253"/>
      <c r="C44" s="254"/>
      <c r="D44" s="273">
        <v>1000.0</v>
      </c>
      <c r="E44" s="325">
        <v>7.0</v>
      </c>
      <c r="F44" s="275">
        <f t="shared" si="1"/>
        <v>7000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7000</v>
      </c>
      <c r="G45" s="263"/>
      <c r="H45" s="264"/>
      <c r="I45" s="265"/>
      <c r="J45" s="280"/>
      <c r="K45" s="281" t="s">
        <v>76</v>
      </c>
      <c r="L45" s="282">
        <f>SUM(L40:L44)</f>
        <v>7150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'13'!J63</f>
        <v>28950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100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14150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365966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41000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353916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324966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14150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45882.0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1557.0</v>
      </c>
      <c r="B8" s="313">
        <v>21403.0</v>
      </c>
      <c r="C8" s="190"/>
      <c r="D8" s="314">
        <v>3800.0</v>
      </c>
      <c r="E8" s="192"/>
      <c r="F8" s="193"/>
      <c r="G8" s="321">
        <v>1556.0</v>
      </c>
      <c r="H8" s="315">
        <v>8590.0</v>
      </c>
      <c r="I8" s="196"/>
      <c r="J8" s="316">
        <v>157500.0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8">
        <v>8591.0</v>
      </c>
      <c r="I9" s="319">
        <v>80000.0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1554.0</v>
      </c>
      <c r="H10" s="313">
        <v>8591.0</v>
      </c>
      <c r="I10" s="191"/>
      <c r="J10" s="191"/>
      <c r="K10" s="322">
        <v>90000.0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31">
        <v>1.5551557E7</v>
      </c>
      <c r="H11" s="318">
        <v>8591.0</v>
      </c>
      <c r="I11" s="199"/>
      <c r="J11" s="319">
        <v>125000.0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5070.0</v>
      </c>
      <c r="H12" s="313">
        <v>8592.0</v>
      </c>
      <c r="I12" s="190"/>
      <c r="J12" s="314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3800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80000</v>
      </c>
      <c r="J19" s="211">
        <f>SUM($J8:$J18)</f>
        <v>298490</v>
      </c>
      <c r="K19" s="211">
        <f>SUM($K8:$K18)</f>
        <v>90000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472290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80000</v>
      </c>
      <c r="G26" s="236"/>
      <c r="I26" s="233"/>
      <c r="J26" s="237" t="s">
        <v>10</v>
      </c>
      <c r="K26" s="238"/>
      <c r="L26" s="323">
        <v>87500.0</v>
      </c>
    </row>
    <row r="27" ht="15.75" customHeight="1">
      <c r="A27" s="232"/>
      <c r="C27" s="233"/>
      <c r="D27" s="237" t="s">
        <v>58</v>
      </c>
      <c r="E27" s="240"/>
      <c r="F27" s="239">
        <f>D19+J19</f>
        <v>302290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90000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472290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>
        <v>0.0</v>
      </c>
      <c r="G33" s="236"/>
      <c r="I33" s="233"/>
      <c r="J33" s="244" t="s">
        <v>64</v>
      </c>
      <c r="K33" s="245"/>
      <c r="L33" s="246">
        <f>SUM(L26:L32)</f>
        <v>87500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472290</v>
      </c>
      <c r="G36" s="263"/>
      <c r="H36" s="264"/>
      <c r="I36" s="265"/>
      <c r="J36" s="260"/>
      <c r="K36" s="261" t="s">
        <v>69</v>
      </c>
      <c r="L36" s="262">
        <f>L33+L35</f>
        <v>87500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9.0</v>
      </c>
      <c r="L40" s="277">
        <f t="shared" ref="L40:L43" si="2">J40*K40</f>
        <v>4500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26.0</v>
      </c>
      <c r="L41" s="277">
        <f t="shared" si="2"/>
        <v>2600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5.0</v>
      </c>
      <c r="L42" s="277">
        <f t="shared" si="2"/>
        <v>250</v>
      </c>
    </row>
    <row r="43" ht="16.5" customHeight="1">
      <c r="A43" s="232"/>
      <c r="C43" s="233"/>
      <c r="D43" s="273">
        <v>2000.0</v>
      </c>
      <c r="E43" s="325">
        <v>1.0</v>
      </c>
      <c r="F43" s="275">
        <f t="shared" si="1"/>
        <v>2000</v>
      </c>
      <c r="G43" s="276"/>
      <c r="I43" s="233"/>
      <c r="J43" s="273">
        <v>10.0</v>
      </c>
      <c r="K43" s="325">
        <v>60.0</v>
      </c>
      <c r="L43" s="277">
        <f t="shared" si="2"/>
        <v>600</v>
      </c>
    </row>
    <row r="44" ht="16.5" customHeight="1">
      <c r="A44" s="252"/>
      <c r="B44" s="253"/>
      <c r="C44" s="254"/>
      <c r="D44" s="273">
        <v>1000.0</v>
      </c>
      <c r="E44" s="325">
        <v>19.0</v>
      </c>
      <c r="F44" s="275">
        <f t="shared" si="1"/>
        <v>19000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21000</v>
      </c>
      <c r="G45" s="263"/>
      <c r="H45" s="264"/>
      <c r="I45" s="265"/>
      <c r="J45" s="280"/>
      <c r="K45" s="281" t="s">
        <v>76</v>
      </c>
      <c r="L45" s="282">
        <f>SUM(L40:L44)</f>
        <v>7950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'12'!J65</f>
        <v>36450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6" t="s">
        <v>101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28950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472290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87500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421240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384790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28950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45881.0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102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1551.0</v>
      </c>
      <c r="B8" s="313">
        <v>21399.0</v>
      </c>
      <c r="C8" s="190"/>
      <c r="D8" s="314">
        <v>4300.0</v>
      </c>
      <c r="E8" s="192"/>
      <c r="F8" s="193"/>
      <c r="G8" s="321">
        <v>1550.0</v>
      </c>
      <c r="H8" s="315">
        <v>8584.0</v>
      </c>
      <c r="I8" s="196"/>
      <c r="J8" s="316">
        <v>45000.0</v>
      </c>
      <c r="K8" s="190"/>
      <c r="L8" s="190"/>
    </row>
    <row r="9" ht="20.25" customHeight="1">
      <c r="A9" s="317">
        <v>1552.0</v>
      </c>
      <c r="B9" s="318">
        <v>21400.0</v>
      </c>
      <c r="C9" s="199"/>
      <c r="D9" s="199"/>
      <c r="E9" s="327">
        <v>8900.0</v>
      </c>
      <c r="F9" s="201"/>
      <c r="G9" s="202"/>
      <c r="H9" s="318">
        <v>8584.0</v>
      </c>
      <c r="I9" s="199"/>
      <c r="J9" s="199"/>
      <c r="K9" s="199"/>
      <c r="L9" s="319">
        <v>10000.0</v>
      </c>
    </row>
    <row r="10" ht="20.25" customHeight="1">
      <c r="A10" s="312">
        <v>591.0</v>
      </c>
      <c r="B10" s="313">
        <v>21401.0</v>
      </c>
      <c r="C10" s="190"/>
      <c r="D10" s="191"/>
      <c r="E10" s="329">
        <v>3500.0</v>
      </c>
      <c r="F10" s="193"/>
      <c r="G10" s="321">
        <v>1551.0</v>
      </c>
      <c r="H10" s="313">
        <v>8585.0</v>
      </c>
      <c r="I10" s="191"/>
      <c r="J10" s="314">
        <v>150000.0</v>
      </c>
      <c r="K10" s="190"/>
      <c r="L10" s="190"/>
    </row>
    <row r="11" ht="20.25" customHeight="1">
      <c r="A11" s="197"/>
      <c r="B11" s="318">
        <v>21402.0</v>
      </c>
      <c r="C11" s="319"/>
      <c r="D11" s="199"/>
      <c r="E11" s="200"/>
      <c r="F11" s="201"/>
      <c r="G11" s="320">
        <v>1552.0</v>
      </c>
      <c r="H11" s="318">
        <v>8586.0</v>
      </c>
      <c r="I11" s="199"/>
      <c r="J11" s="199"/>
      <c r="K11" s="319">
        <v>37500.0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5093.0</v>
      </c>
      <c r="H12" s="313">
        <v>8587.0</v>
      </c>
      <c r="I12" s="190"/>
      <c r="J12" s="191"/>
      <c r="K12" s="322">
        <v>38500.0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20">
        <v>1553.0</v>
      </c>
      <c r="H13" s="318">
        <v>8588.0</v>
      </c>
      <c r="I13" s="199"/>
      <c r="J13" s="319">
        <v>289500.0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8589.0</v>
      </c>
      <c r="I14" s="322">
        <v>10000.0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4300</v>
      </c>
      <c r="E21" s="211">
        <f>SUM($E8:$E20)</f>
        <v>12400</v>
      </c>
      <c r="F21" s="211">
        <f>SUM($F8:$F20)</f>
        <v>0</v>
      </c>
      <c r="G21" s="212"/>
      <c r="H21" s="210" t="s">
        <v>49</v>
      </c>
      <c r="I21" s="211">
        <f>SUM($I8:$I20)</f>
        <v>10000</v>
      </c>
      <c r="J21" s="211">
        <f>SUM($J8:$J20)</f>
        <v>484500</v>
      </c>
      <c r="K21" s="211">
        <f>SUM($K8:$K20)</f>
        <v>76000</v>
      </c>
      <c r="L21" s="211">
        <f>SUM($L8:$L20)</f>
        <v>10000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597200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10000</v>
      </c>
      <c r="G28" s="236"/>
      <c r="I28" s="233"/>
      <c r="J28" s="237" t="s">
        <v>10</v>
      </c>
      <c r="K28" s="238"/>
      <c r="L28" s="323"/>
    </row>
    <row r="29" ht="15.75" customHeight="1">
      <c r="A29" s="232"/>
      <c r="C29" s="233"/>
      <c r="D29" s="237" t="s">
        <v>58</v>
      </c>
      <c r="E29" s="240"/>
      <c r="F29" s="239">
        <f>D21+J21</f>
        <v>488800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88400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10000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597200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323">
        <v>16690.0</v>
      </c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16690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613890</v>
      </c>
      <c r="G38" s="263"/>
      <c r="H38" s="264"/>
      <c r="I38" s="265"/>
      <c r="J38" s="260"/>
      <c r="K38" s="261" t="s">
        <v>69</v>
      </c>
      <c r="L38" s="262">
        <f>L35+L37</f>
        <v>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5">
        <v>10.0</v>
      </c>
      <c r="L42" s="277">
        <f t="shared" ref="L42:L45" si="2">J42*K42</f>
        <v>5000</v>
      </c>
    </row>
    <row r="43" ht="16.5" customHeight="1">
      <c r="A43" s="232"/>
      <c r="C43" s="233"/>
      <c r="D43" s="273">
        <v>10000.0</v>
      </c>
      <c r="E43" s="325">
        <v>1.0</v>
      </c>
      <c r="F43" s="275">
        <f t="shared" si="1"/>
        <v>10000</v>
      </c>
      <c r="G43" s="276"/>
      <c r="I43" s="233"/>
      <c r="J43" s="273">
        <v>100.0</v>
      </c>
      <c r="K43" s="325">
        <v>26.0</v>
      </c>
      <c r="L43" s="277">
        <f t="shared" si="2"/>
        <v>2600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5">
        <v>5.0</v>
      </c>
      <c r="L44" s="277">
        <f t="shared" si="2"/>
        <v>250</v>
      </c>
    </row>
    <row r="45" ht="16.5" customHeight="1">
      <c r="A45" s="232"/>
      <c r="C45" s="233"/>
      <c r="D45" s="273">
        <v>2000.0</v>
      </c>
      <c r="E45" s="325">
        <v>1.0</v>
      </c>
      <c r="F45" s="275">
        <f t="shared" si="1"/>
        <v>2000</v>
      </c>
      <c r="G45" s="276"/>
      <c r="I45" s="233"/>
      <c r="J45" s="273">
        <v>10.0</v>
      </c>
      <c r="K45" s="325">
        <v>60.0</v>
      </c>
      <c r="L45" s="277">
        <f t="shared" si="2"/>
        <v>600</v>
      </c>
    </row>
    <row r="46" ht="16.5" customHeight="1">
      <c r="A46" s="252"/>
      <c r="B46" s="253"/>
      <c r="C46" s="254"/>
      <c r="D46" s="273">
        <v>1000.0</v>
      </c>
      <c r="E46" s="325">
        <v>16.0</v>
      </c>
      <c r="F46" s="275">
        <f t="shared" si="1"/>
        <v>16000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28000</v>
      </c>
      <c r="G47" s="263"/>
      <c r="H47" s="264"/>
      <c r="I47" s="265"/>
      <c r="J47" s="280"/>
      <c r="K47" s="281" t="s">
        <v>76</v>
      </c>
      <c r="L47" s="282">
        <f>SUM(L42:L46)</f>
        <v>8450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'11'!J64</f>
        <v>9760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36450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597200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>
        <f>F35</f>
        <v>16690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623650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613890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36450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45880.0</v>
      </c>
      <c r="D1" s="164"/>
      <c r="E1" s="162"/>
      <c r="F1" s="161" t="s">
        <v>39</v>
      </c>
      <c r="G1" s="164"/>
      <c r="H1" s="162"/>
      <c r="I1" s="310" t="s">
        <v>103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1">
        <v>9103.0</v>
      </c>
      <c r="H8" s="315">
        <v>8582.0</v>
      </c>
      <c r="I8" s="196"/>
      <c r="J8" s="316">
        <v>30990.0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8">
        <v>8583.0</v>
      </c>
      <c r="I9" s="199"/>
      <c r="J9" s="199"/>
      <c r="K9" s="199"/>
      <c r="L9" s="319">
        <v>27500.0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30990</v>
      </c>
      <c r="K20" s="211">
        <f>SUM($K8:$K19)</f>
        <v>0</v>
      </c>
      <c r="L20" s="211">
        <f>SUM($L8:$L19)</f>
        <v>27500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58490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30990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27500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58490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58490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5">
        <v>5.0</v>
      </c>
      <c r="L41" s="277">
        <f t="shared" ref="L41:L44" si="2">J41*K41</f>
        <v>2500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5">
        <v>17.0</v>
      </c>
      <c r="L42" s="277">
        <f t="shared" si="2"/>
        <v>1700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274"/>
      <c r="L43" s="277">
        <f t="shared" si="2"/>
        <v>0</v>
      </c>
    </row>
    <row r="44" ht="16.5" customHeight="1">
      <c r="A44" s="232"/>
      <c r="C44" s="233"/>
      <c r="D44" s="273">
        <v>2000.0</v>
      </c>
      <c r="E44" s="325">
        <v>1.0</v>
      </c>
      <c r="F44" s="275">
        <f t="shared" si="1"/>
        <v>2000</v>
      </c>
      <c r="G44" s="276"/>
      <c r="I44" s="233"/>
      <c r="J44" s="273">
        <v>10.0</v>
      </c>
      <c r="K44" s="325">
        <v>56.0</v>
      </c>
      <c r="L44" s="277">
        <f t="shared" si="2"/>
        <v>560</v>
      </c>
    </row>
    <row r="45" ht="16.5" customHeight="1">
      <c r="A45" s="252"/>
      <c r="B45" s="253"/>
      <c r="C45" s="254"/>
      <c r="D45" s="273">
        <v>1000.0</v>
      </c>
      <c r="E45" s="325">
        <v>3.0</v>
      </c>
      <c r="F45" s="275">
        <f t="shared" si="1"/>
        <v>3000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5000</v>
      </c>
      <c r="G46" s="263"/>
      <c r="H46" s="264"/>
      <c r="I46" s="265"/>
      <c r="J46" s="280"/>
      <c r="K46" s="281" t="s">
        <v>76</v>
      </c>
      <c r="L46" s="282">
        <f>SUM(L41:L45)</f>
        <v>4760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'10'!J69</f>
        <v>9760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9760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58490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68250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58490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9760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'09'!J64</f>
        <v>9760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9760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9760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-9760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2">
        <v>45878.0</v>
      </c>
      <c r="D1" s="164"/>
      <c r="E1" s="162"/>
      <c r="F1" s="161" t="s">
        <v>39</v>
      </c>
      <c r="G1" s="164"/>
      <c r="H1" s="162"/>
      <c r="I1" s="310" t="s">
        <v>98</v>
      </c>
      <c r="J1" s="164"/>
      <c r="K1" s="164"/>
      <c r="L1" s="162"/>
    </row>
    <row r="2" ht="20.25" customHeight="1">
      <c r="A2" s="161" t="s">
        <v>40</v>
      </c>
      <c r="B2" s="162"/>
      <c r="C2" s="311" t="s">
        <v>99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587.0</v>
      </c>
      <c r="B8" s="313">
        <v>21397.0</v>
      </c>
      <c r="C8" s="190"/>
      <c r="D8" s="314">
        <v>19990.0</v>
      </c>
      <c r="E8" s="192"/>
      <c r="F8" s="193"/>
      <c r="G8" s="321">
        <v>1545.0</v>
      </c>
      <c r="H8" s="315">
        <v>8576.0</v>
      </c>
      <c r="I8" s="196"/>
      <c r="J8" s="196"/>
      <c r="K8" s="322">
        <v>84500.0</v>
      </c>
      <c r="L8" s="190"/>
    </row>
    <row r="9" ht="20.25" customHeight="1">
      <c r="A9" s="317">
        <v>588.0</v>
      </c>
      <c r="B9" s="318">
        <v>21398.0</v>
      </c>
      <c r="C9" s="199"/>
      <c r="D9" s="319">
        <v>18990.0</v>
      </c>
      <c r="E9" s="200"/>
      <c r="F9" s="201"/>
      <c r="G9" s="320">
        <v>1546.0</v>
      </c>
      <c r="H9" s="318">
        <v>8577.0</v>
      </c>
      <c r="I9" s="199"/>
      <c r="J9" s="319">
        <v>32490.0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1547.0</v>
      </c>
      <c r="H10" s="313">
        <v>8578.0</v>
      </c>
      <c r="I10" s="191"/>
      <c r="J10" s="314">
        <v>28980.0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1548.0</v>
      </c>
      <c r="H11" s="318">
        <v>8579.0</v>
      </c>
      <c r="I11" s="199"/>
      <c r="J11" s="319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8037617.0</v>
      </c>
      <c r="H12" s="313">
        <v>8580.0</v>
      </c>
      <c r="I12" s="190"/>
      <c r="J12" s="191"/>
      <c r="K12" s="190"/>
      <c r="L12" s="322">
        <v>28980.0</v>
      </c>
    </row>
    <row r="13" ht="20.25" customHeight="1">
      <c r="A13" s="197"/>
      <c r="B13" s="198"/>
      <c r="C13" s="199"/>
      <c r="D13" s="199"/>
      <c r="E13" s="200"/>
      <c r="F13" s="201"/>
      <c r="G13" s="320">
        <v>1549.0</v>
      </c>
      <c r="H13" s="318">
        <v>8581.0</v>
      </c>
      <c r="I13" s="199"/>
      <c r="J13" s="319">
        <v>15990.0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38980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97460</v>
      </c>
      <c r="K20" s="211">
        <f>SUM($K8:$K19)</f>
        <v>84500</v>
      </c>
      <c r="L20" s="211">
        <f>SUM($L8:$L19)</f>
        <v>28980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249920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136440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84500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28980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249920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>
        <v>0.0</v>
      </c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249920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5">
        <v>5.0</v>
      </c>
      <c r="L41" s="277">
        <f t="shared" ref="L41:L44" si="2">J41*K41</f>
        <v>2500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5">
        <v>17.0</v>
      </c>
      <c r="L42" s="277">
        <f t="shared" si="2"/>
        <v>1700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274"/>
      <c r="L43" s="277">
        <f t="shared" si="2"/>
        <v>0</v>
      </c>
    </row>
    <row r="44" ht="16.5" customHeight="1">
      <c r="A44" s="232"/>
      <c r="C44" s="233"/>
      <c r="D44" s="273">
        <v>2000.0</v>
      </c>
      <c r="E44" s="325">
        <v>1.0</v>
      </c>
      <c r="F44" s="275">
        <f t="shared" si="1"/>
        <v>2000</v>
      </c>
      <c r="G44" s="276"/>
      <c r="I44" s="233"/>
      <c r="J44" s="273">
        <v>10.0</v>
      </c>
      <c r="K44" s="325">
        <v>56.0</v>
      </c>
      <c r="L44" s="277">
        <f t="shared" si="2"/>
        <v>560</v>
      </c>
    </row>
    <row r="45" ht="16.5" customHeight="1">
      <c r="A45" s="252"/>
      <c r="B45" s="253"/>
      <c r="C45" s="254"/>
      <c r="D45" s="273">
        <v>1000.0</v>
      </c>
      <c r="E45" s="325">
        <v>3.0</v>
      </c>
      <c r="F45" s="275">
        <f t="shared" si="1"/>
        <v>3000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5000</v>
      </c>
      <c r="G46" s="263"/>
      <c r="H46" s="264"/>
      <c r="I46" s="265"/>
      <c r="J46" s="280"/>
      <c r="K46" s="281" t="s">
        <v>76</v>
      </c>
      <c r="L46" s="282">
        <f>SUM(L41:L45)</f>
        <v>4760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'08'!J62</f>
        <v>9760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9760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249920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>
        <f>F34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259680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249920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9760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45877.0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7869.0</v>
      </c>
      <c r="B8" s="313">
        <v>21395.0</v>
      </c>
      <c r="C8" s="190"/>
      <c r="D8" s="314">
        <v>16990.0</v>
      </c>
      <c r="E8" s="192"/>
      <c r="F8" s="193"/>
      <c r="G8" s="321">
        <v>1544.0</v>
      </c>
      <c r="H8" s="315">
        <v>8573.0</v>
      </c>
      <c r="I8" s="196"/>
      <c r="J8" s="316">
        <v>105500.0</v>
      </c>
      <c r="K8" s="190"/>
      <c r="L8" s="190"/>
    </row>
    <row r="9" ht="20.25" customHeight="1">
      <c r="A9" s="317">
        <v>585.0</v>
      </c>
      <c r="B9" s="318">
        <v>21396.0</v>
      </c>
      <c r="C9" s="199"/>
      <c r="D9" s="199"/>
      <c r="E9" s="327">
        <v>6880.0</v>
      </c>
      <c r="F9" s="201"/>
      <c r="G9" s="320">
        <v>7869.0</v>
      </c>
      <c r="H9" s="318">
        <v>8574.0</v>
      </c>
      <c r="I9" s="199"/>
      <c r="J9" s="319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199.0</v>
      </c>
      <c r="H10" s="313">
        <v>8575.0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16990</v>
      </c>
      <c r="E18" s="211">
        <f>SUM($E8:$E17)</f>
        <v>6880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131490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155360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>
        <v>0.0</v>
      </c>
    </row>
    <row r="26" ht="15.75" customHeight="1">
      <c r="A26" s="232"/>
      <c r="C26" s="233"/>
      <c r="D26" s="237" t="s">
        <v>58</v>
      </c>
      <c r="E26" s="240"/>
      <c r="F26" s="239">
        <f>D18+J18</f>
        <v>148480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6880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155360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>
        <v>0.0</v>
      </c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155360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5.0</v>
      </c>
      <c r="L39" s="277">
        <f t="shared" ref="L39:L42" si="2">J39*K39</f>
        <v>2500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5">
        <v>17.0</v>
      </c>
      <c r="L40" s="277">
        <f t="shared" si="2"/>
        <v>1700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325">
        <v>1.0</v>
      </c>
      <c r="F42" s="275">
        <f t="shared" si="1"/>
        <v>2000</v>
      </c>
      <c r="G42" s="276"/>
      <c r="I42" s="233"/>
      <c r="J42" s="273">
        <v>10.0</v>
      </c>
      <c r="K42" s="325">
        <v>56.0</v>
      </c>
      <c r="L42" s="277">
        <f t="shared" si="2"/>
        <v>560</v>
      </c>
    </row>
    <row r="43" ht="16.5" customHeight="1">
      <c r="A43" s="252"/>
      <c r="B43" s="253"/>
      <c r="C43" s="254"/>
      <c r="D43" s="273">
        <v>1000.0</v>
      </c>
      <c r="E43" s="325">
        <v>3.0</v>
      </c>
      <c r="F43" s="275">
        <f t="shared" si="1"/>
        <v>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5000</v>
      </c>
      <c r="G44" s="263"/>
      <c r="H44" s="264"/>
      <c r="I44" s="265"/>
      <c r="J44" s="280"/>
      <c r="K44" s="281" t="s">
        <v>76</v>
      </c>
      <c r="L44" s="282">
        <f>SUM(L39:L43)</f>
        <v>4760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'07'!J60</f>
        <v>9760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9760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155360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165120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155360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9760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45876.0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21394.0</v>
      </c>
      <c r="C8" s="190"/>
      <c r="D8" s="191"/>
      <c r="E8" s="192"/>
      <c r="F8" s="328">
        <v>8490.0</v>
      </c>
      <c r="G8" s="194"/>
      <c r="H8" s="315">
        <v>8570.0</v>
      </c>
      <c r="I8" s="196"/>
      <c r="J8" s="196"/>
      <c r="K8" s="190"/>
      <c r="L8" s="322">
        <v>24990.0</v>
      </c>
    </row>
    <row r="9" ht="20.25" customHeight="1">
      <c r="A9" s="197"/>
      <c r="B9" s="198"/>
      <c r="C9" s="199"/>
      <c r="D9" s="199"/>
      <c r="E9" s="200"/>
      <c r="F9" s="201"/>
      <c r="G9" s="202"/>
      <c r="H9" s="318">
        <v>8571.0</v>
      </c>
      <c r="I9" s="199"/>
      <c r="J9" s="199"/>
      <c r="K9" s="199"/>
      <c r="L9" s="319">
        <v>60990.0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8572.0</v>
      </c>
      <c r="I10" s="191"/>
      <c r="J10" s="191"/>
      <c r="K10" s="190"/>
      <c r="L10" s="322">
        <v>28980.0</v>
      </c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97"/>
      <c r="B14" s="198"/>
      <c r="C14" s="199"/>
      <c r="D14" s="199"/>
      <c r="E14" s="200"/>
      <c r="F14" s="201"/>
      <c r="G14" s="202"/>
      <c r="H14" s="198"/>
      <c r="I14" s="199"/>
      <c r="J14" s="199"/>
      <c r="K14" s="199"/>
      <c r="L14" s="19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8490</v>
      </c>
      <c r="G16" s="212"/>
      <c r="H16" s="210" t="s">
        <v>49</v>
      </c>
      <c r="I16" s="211">
        <f>SUM($I8:$I15)</f>
        <v>0</v>
      </c>
      <c r="J16" s="211">
        <f>SUM($J8:$J15)</f>
        <v>0</v>
      </c>
      <c r="K16" s="211">
        <f>SUM($K8:$K15)</f>
        <v>0</v>
      </c>
      <c r="L16" s="211">
        <f>SUM($L8:$L15)</f>
        <v>114960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123450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239"/>
    </row>
    <row r="24" ht="15.75" customHeight="1">
      <c r="A24" s="232"/>
      <c r="C24" s="233"/>
      <c r="D24" s="237" t="s">
        <v>58</v>
      </c>
      <c r="E24" s="240"/>
      <c r="F24" s="239">
        <f>D16+J16</f>
        <v>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123450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123450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123450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5">
        <v>5.0</v>
      </c>
      <c r="L37" s="277">
        <f t="shared" ref="L37:L40" si="2">J37*K37</f>
        <v>2500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5">
        <v>17.0</v>
      </c>
      <c r="L38" s="277">
        <f t="shared" si="2"/>
        <v>1700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274"/>
      <c r="L39" s="277">
        <f t="shared" si="2"/>
        <v>0</v>
      </c>
    </row>
    <row r="40" ht="16.5" customHeight="1">
      <c r="A40" s="232"/>
      <c r="C40" s="233"/>
      <c r="D40" s="273">
        <v>2000.0</v>
      </c>
      <c r="E40" s="325">
        <v>1.0</v>
      </c>
      <c r="F40" s="275">
        <f t="shared" si="1"/>
        <v>2000</v>
      </c>
      <c r="G40" s="276"/>
      <c r="I40" s="233"/>
      <c r="J40" s="273">
        <v>10.0</v>
      </c>
      <c r="K40" s="325">
        <v>56.0</v>
      </c>
      <c r="L40" s="277">
        <f t="shared" si="2"/>
        <v>560</v>
      </c>
    </row>
    <row r="41" ht="16.5" customHeight="1">
      <c r="A41" s="252"/>
      <c r="B41" s="253"/>
      <c r="C41" s="254"/>
      <c r="D41" s="273">
        <v>1000.0</v>
      </c>
      <c r="E41" s="325">
        <v>3.0</v>
      </c>
      <c r="F41" s="275">
        <f t="shared" si="1"/>
        <v>3000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5000</v>
      </c>
      <c r="G42" s="263"/>
      <c r="H42" s="264"/>
      <c r="I42" s="265"/>
      <c r="J42" s="280"/>
      <c r="K42" s="281" t="s">
        <v>76</v>
      </c>
      <c r="L42" s="282">
        <f>SUM(L37:L41)</f>
        <v>4760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'06'!J61</f>
        <v>9760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29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9760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123450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133210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123450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9760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45875.0</v>
      </c>
      <c r="D1" s="164"/>
      <c r="E1" s="162"/>
      <c r="F1" s="161" t="s">
        <v>39</v>
      </c>
      <c r="G1" s="164"/>
      <c r="H1" s="162"/>
      <c r="I1" s="310" t="s">
        <v>95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1">
        <v>8144.0</v>
      </c>
      <c r="H8" s="315">
        <v>8568.0</v>
      </c>
      <c r="I8" s="196"/>
      <c r="J8" s="316">
        <v>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8">
        <v>8569.0</v>
      </c>
      <c r="I9" s="199"/>
      <c r="J9" s="199"/>
      <c r="K9" s="199"/>
      <c r="L9" s="319">
        <v>18000.0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15000</v>
      </c>
      <c r="K17" s="211">
        <f>SUM($K8:$K16)</f>
        <v>0</v>
      </c>
      <c r="L17" s="211">
        <f>SUM($L8:$L16)</f>
        <v>18000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33000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3">
        <v>20000.0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15000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18000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33000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20000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33000</v>
      </c>
      <c r="G34" s="263"/>
      <c r="H34" s="264"/>
      <c r="I34" s="265"/>
      <c r="J34" s="260"/>
      <c r="K34" s="261" t="s">
        <v>69</v>
      </c>
      <c r="L34" s="262">
        <f>L31+L33</f>
        <v>20000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5.0</v>
      </c>
      <c r="L38" s="277">
        <f t="shared" ref="L38:L41" si="2">J38*K38</f>
        <v>2500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17.0</v>
      </c>
      <c r="L39" s="277">
        <f t="shared" si="2"/>
        <v>1700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274"/>
      <c r="L40" s="277">
        <f t="shared" si="2"/>
        <v>0</v>
      </c>
    </row>
    <row r="41" ht="16.5" customHeight="1">
      <c r="A41" s="232"/>
      <c r="C41" s="233"/>
      <c r="D41" s="273">
        <v>2000.0</v>
      </c>
      <c r="E41" s="325">
        <v>1.0</v>
      </c>
      <c r="F41" s="275">
        <f t="shared" si="1"/>
        <v>2000</v>
      </c>
      <c r="G41" s="276"/>
      <c r="I41" s="233"/>
      <c r="J41" s="273">
        <v>10.0</v>
      </c>
      <c r="K41" s="325">
        <v>56.0</v>
      </c>
      <c r="L41" s="277">
        <f t="shared" si="2"/>
        <v>560</v>
      </c>
    </row>
    <row r="42" ht="16.5" customHeight="1">
      <c r="A42" s="252"/>
      <c r="B42" s="253"/>
      <c r="C42" s="254"/>
      <c r="D42" s="273">
        <v>1000.0</v>
      </c>
      <c r="E42" s="325">
        <v>3.0</v>
      </c>
      <c r="F42" s="275">
        <f t="shared" si="1"/>
        <v>3000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5000</v>
      </c>
      <c r="G43" s="263"/>
      <c r="H43" s="264"/>
      <c r="I43" s="265"/>
      <c r="J43" s="280"/>
      <c r="K43" s="281" t="s">
        <v>76</v>
      </c>
      <c r="L43" s="282">
        <f>SUM(L38:L42)</f>
        <v>4760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'05'!J66</f>
        <v>29760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6" t="s">
        <v>97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9760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33000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20000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42760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13000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9760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45874.0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582.0</v>
      </c>
      <c r="B8" s="313">
        <v>21391.0</v>
      </c>
      <c r="C8" s="190"/>
      <c r="D8" s="314">
        <v>16990.0</v>
      </c>
      <c r="E8" s="192"/>
      <c r="F8" s="193"/>
      <c r="G8" s="194"/>
      <c r="H8" s="315">
        <v>8558.0</v>
      </c>
      <c r="I8" s="196"/>
      <c r="J8" s="196"/>
      <c r="K8" s="190"/>
      <c r="L8" s="322">
        <v>216000.0</v>
      </c>
    </row>
    <row r="9" ht="20.25" customHeight="1">
      <c r="A9" s="317">
        <v>1543.0</v>
      </c>
      <c r="B9" s="318">
        <v>21392.0</v>
      </c>
      <c r="C9" s="199"/>
      <c r="D9" s="319">
        <v>8600.0</v>
      </c>
      <c r="E9" s="200"/>
      <c r="F9" s="201"/>
      <c r="G9" s="331">
        <v>1.5381541E7</v>
      </c>
      <c r="H9" s="318">
        <v>8559.0</v>
      </c>
      <c r="I9" s="199"/>
      <c r="J9" s="199"/>
      <c r="K9" s="319">
        <v>140000.0</v>
      </c>
      <c r="L9" s="199"/>
    </row>
    <row r="10" ht="20.25" customHeight="1">
      <c r="A10" s="188"/>
      <c r="B10" s="313">
        <v>21393.0</v>
      </c>
      <c r="C10" s="190"/>
      <c r="D10" s="191"/>
      <c r="E10" s="192"/>
      <c r="F10" s="328">
        <v>1700.0</v>
      </c>
      <c r="G10" s="321">
        <v>7296.0</v>
      </c>
      <c r="H10" s="313">
        <v>8560.0</v>
      </c>
      <c r="I10" s="191"/>
      <c r="J10" s="314">
        <v>67000.0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/>
      <c r="H11" s="318">
        <v>8561.0</v>
      </c>
      <c r="I11" s="319">
        <v>80000.0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9544.0</v>
      </c>
      <c r="H12" s="313">
        <v>8561.0</v>
      </c>
      <c r="I12" s="190"/>
      <c r="J12" s="314">
        <v>20000.0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0">
        <v>632.0</v>
      </c>
      <c r="H13" s="318">
        <v>8562.0</v>
      </c>
      <c r="I13" s="199"/>
      <c r="J13" s="319">
        <v>28980.0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1">
        <v>1542.0</v>
      </c>
      <c r="H14" s="313">
        <v>8563.0</v>
      </c>
      <c r="I14" s="190"/>
      <c r="J14" s="322">
        <v>89500.0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8">
        <v>8567.0</v>
      </c>
      <c r="I15" s="319">
        <v>10000.0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3">
        <v>8564.0</v>
      </c>
      <c r="I16" s="190"/>
      <c r="J16" s="190"/>
      <c r="K16" s="190"/>
      <c r="L16" s="322">
        <v>45000.0</v>
      </c>
    </row>
    <row r="17" ht="20.25" customHeight="1">
      <c r="A17" s="197"/>
      <c r="B17" s="198"/>
      <c r="C17" s="199"/>
      <c r="D17" s="199"/>
      <c r="E17" s="200"/>
      <c r="F17" s="201"/>
      <c r="G17" s="320">
        <v>1543.0</v>
      </c>
      <c r="H17" s="318">
        <v>8565.0</v>
      </c>
      <c r="I17" s="199"/>
      <c r="J17" s="319">
        <v>293500.0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313">
        <v>8566.0</v>
      </c>
      <c r="I18" s="322">
        <v>34980.0</v>
      </c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97"/>
      <c r="B20" s="198"/>
      <c r="C20" s="199"/>
      <c r="D20" s="199"/>
      <c r="E20" s="200"/>
      <c r="F20" s="201"/>
      <c r="G20" s="202"/>
      <c r="H20" s="198"/>
      <c r="I20" s="199"/>
      <c r="J20" s="199"/>
      <c r="K20" s="199"/>
      <c r="L20" s="199"/>
    </row>
    <row r="21" ht="20.25" customHeight="1">
      <c r="A21" s="188"/>
      <c r="B21" s="189"/>
      <c r="C21" s="190"/>
      <c r="D21" s="190"/>
      <c r="E21" s="192"/>
      <c r="F21" s="193"/>
      <c r="G21" s="194"/>
      <c r="H21" s="189"/>
      <c r="I21" s="190"/>
      <c r="J21" s="190"/>
      <c r="K21" s="190"/>
      <c r="L21" s="190"/>
    </row>
    <row r="22" ht="20.25" customHeight="1">
      <c r="A22" s="209"/>
      <c r="B22" s="210" t="s">
        <v>49</v>
      </c>
      <c r="C22" s="211">
        <f>SUM($C8:$C21)</f>
        <v>0</v>
      </c>
      <c r="D22" s="211">
        <f>SUM($D8:$D21)</f>
        <v>25590</v>
      </c>
      <c r="E22" s="211">
        <f>SUM($E8:$E21)</f>
        <v>0</v>
      </c>
      <c r="F22" s="211">
        <f>SUM($F8:$F21)</f>
        <v>1700</v>
      </c>
      <c r="G22" s="212"/>
      <c r="H22" s="210" t="s">
        <v>49</v>
      </c>
      <c r="I22" s="211">
        <f>SUM($I8:$I21)</f>
        <v>124980</v>
      </c>
      <c r="J22" s="211">
        <f>SUM($J8:$J21)</f>
        <v>498980</v>
      </c>
      <c r="K22" s="211">
        <f>SUM($K8:$K21)</f>
        <v>140000</v>
      </c>
      <c r="L22" s="211">
        <f>SUM($L8:$L21)</f>
        <v>261000</v>
      </c>
    </row>
    <row r="23" ht="3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5"/>
      <c r="K23" s="215"/>
      <c r="L23" s="215"/>
    </row>
    <row r="24" ht="21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6"/>
      <c r="K24" s="217" t="s">
        <v>50</v>
      </c>
      <c r="L24" s="218">
        <f>$C$22+$D$22+$E$22+$F$22+$I$22+$J$22+$K$22+$L$22</f>
        <v>1052250</v>
      </c>
    </row>
    <row r="25" ht="12.0" customHeight="1">
      <c r="A25" s="209"/>
      <c r="B25" s="213"/>
      <c r="C25" s="214"/>
      <c r="D25" s="214"/>
      <c r="E25" s="214"/>
      <c r="F25" s="214"/>
      <c r="G25" s="209"/>
      <c r="H25" s="215"/>
      <c r="I25" s="214"/>
      <c r="J25" s="214"/>
      <c r="K25" s="214"/>
      <c r="L25" s="219"/>
    </row>
    <row r="26" ht="26.25" customHeight="1">
      <c r="A26" s="220"/>
      <c r="B26" s="221"/>
      <c r="C26" s="222"/>
      <c r="D26" s="222"/>
      <c r="E26" s="222"/>
      <c r="F26" s="223"/>
      <c r="G26" s="223" t="s">
        <v>51</v>
      </c>
      <c r="H26" s="221"/>
      <c r="I26" s="222"/>
      <c r="J26" s="222"/>
      <c r="K26" s="222"/>
      <c r="L26" s="222"/>
    </row>
    <row r="27" ht="19.5" customHeight="1">
      <c r="A27" s="224" t="s">
        <v>52</v>
      </c>
      <c r="B27" s="225"/>
      <c r="C27" s="226"/>
      <c r="D27" s="227"/>
      <c r="E27" s="228" t="s">
        <v>53</v>
      </c>
      <c r="F27" s="229"/>
      <c r="G27" s="230" t="s">
        <v>54</v>
      </c>
      <c r="H27" s="225"/>
      <c r="I27" s="226"/>
      <c r="J27" s="231" t="s">
        <v>55</v>
      </c>
      <c r="K27" s="164"/>
      <c r="L27" s="177"/>
    </row>
    <row r="28" ht="18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34" t="s">
        <v>56</v>
      </c>
      <c r="K28" s="162"/>
      <c r="L28" s="235" t="s">
        <v>16</v>
      </c>
    </row>
    <row r="29" ht="15.75" customHeight="1">
      <c r="A29" s="232"/>
      <c r="C29" s="233"/>
      <c r="D29" s="237" t="s">
        <v>57</v>
      </c>
      <c r="E29" s="238"/>
      <c r="F29" s="239">
        <f>C22+I22</f>
        <v>124980</v>
      </c>
      <c r="G29" s="236"/>
      <c r="I29" s="233"/>
      <c r="J29" s="237" t="s">
        <v>10</v>
      </c>
      <c r="K29" s="238"/>
      <c r="L29" s="323">
        <v>150000.0</v>
      </c>
    </row>
    <row r="30" ht="15.75" customHeight="1">
      <c r="A30" s="232"/>
      <c r="C30" s="233"/>
      <c r="D30" s="237" t="s">
        <v>58</v>
      </c>
      <c r="E30" s="240"/>
      <c r="F30" s="239">
        <f>D22+J22</f>
        <v>524570</v>
      </c>
      <c r="G30" s="236"/>
      <c r="I30" s="233"/>
      <c r="J30" s="241" t="s">
        <v>59</v>
      </c>
      <c r="K30" s="242"/>
      <c r="L30" s="243"/>
    </row>
    <row r="31" ht="15.75" customHeight="1">
      <c r="A31" s="232"/>
      <c r="C31" s="233"/>
      <c r="D31" s="237" t="s">
        <v>60</v>
      </c>
      <c r="E31" s="240"/>
      <c r="F31" s="239">
        <f>E22+K22</f>
        <v>140000</v>
      </c>
      <c r="G31" s="236"/>
      <c r="I31" s="233"/>
      <c r="J31" s="241" t="s">
        <v>61</v>
      </c>
      <c r="K31" s="242"/>
      <c r="L31" s="243"/>
    </row>
    <row r="32" ht="15.75" customHeight="1">
      <c r="A32" s="232"/>
      <c r="C32" s="233"/>
      <c r="D32" s="237" t="s">
        <v>62</v>
      </c>
      <c r="E32" s="240"/>
      <c r="F32" s="239">
        <f>F22+L22</f>
        <v>262700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4" t="s">
        <v>50</v>
      </c>
      <c r="E33" s="245"/>
      <c r="F33" s="246">
        <f>SUM(F29:F32)</f>
        <v>1052250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7" t="s">
        <v>63</v>
      </c>
      <c r="E34" s="164"/>
      <c r="F34" s="177"/>
      <c r="G34" s="236"/>
      <c r="I34" s="233"/>
      <c r="J34" s="241"/>
      <c r="K34" s="242"/>
      <c r="L34" s="243"/>
    </row>
    <row r="35" ht="15.75" customHeight="1">
      <c r="A35" s="232"/>
      <c r="C35" s="233"/>
      <c r="D35" s="234" t="s">
        <v>56</v>
      </c>
      <c r="E35" s="162"/>
      <c r="F35" s="235" t="s">
        <v>16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8" t="s">
        <v>10</v>
      </c>
      <c r="E36" s="249"/>
      <c r="F36" s="239"/>
      <c r="G36" s="236"/>
      <c r="I36" s="233"/>
      <c r="J36" s="244" t="s">
        <v>64</v>
      </c>
      <c r="K36" s="245"/>
      <c r="L36" s="246">
        <f>SUM(L29:L35)</f>
        <v>150000</v>
      </c>
    </row>
    <row r="37" ht="15.75" customHeight="1">
      <c r="A37" s="232"/>
      <c r="C37" s="233"/>
      <c r="D37" s="250" t="s">
        <v>61</v>
      </c>
      <c r="E37" s="251"/>
      <c r="F37" s="243"/>
      <c r="G37" s="236"/>
      <c r="I37" s="233"/>
      <c r="J37" s="231" t="s">
        <v>65</v>
      </c>
      <c r="K37" s="164"/>
      <c r="L37" s="177"/>
    </row>
    <row r="38" ht="18.75" customHeight="1">
      <c r="A38" s="252"/>
      <c r="B38" s="253"/>
      <c r="C38" s="254"/>
      <c r="D38" s="244" t="s">
        <v>66</v>
      </c>
      <c r="E38" s="245"/>
      <c r="F38" s="246">
        <f>SUM(F36:F37)</f>
        <v>0</v>
      </c>
      <c r="G38" s="255"/>
      <c r="H38" s="256"/>
      <c r="I38" s="257"/>
      <c r="J38" s="241" t="s">
        <v>67</v>
      </c>
      <c r="K38" s="251"/>
      <c r="L38" s="243"/>
    </row>
    <row r="39" ht="15.75" customHeight="1">
      <c r="A39" s="209"/>
      <c r="B39" s="258"/>
      <c r="C39" s="259"/>
      <c r="D39" s="260"/>
      <c r="E39" s="261" t="s">
        <v>68</v>
      </c>
      <c r="F39" s="262">
        <f>F33+F38</f>
        <v>1052250</v>
      </c>
      <c r="G39" s="263"/>
      <c r="H39" s="264"/>
      <c r="I39" s="265"/>
      <c r="J39" s="260"/>
      <c r="K39" s="261" t="s">
        <v>69</v>
      </c>
      <c r="L39" s="262">
        <f>L36+L38</f>
        <v>150000</v>
      </c>
    </row>
    <row r="40" ht="11.25" customHeight="1">
      <c r="A40" s="209"/>
      <c r="B40" s="213"/>
      <c r="C40" s="214"/>
      <c r="D40" s="214"/>
      <c r="E40" s="214"/>
      <c r="F40" s="214"/>
      <c r="G40" s="266"/>
      <c r="H40" s="267"/>
      <c r="I40" s="268"/>
      <c r="K40" s="214"/>
      <c r="L40" s="214"/>
    </row>
    <row r="41" ht="15.75" customHeight="1">
      <c r="A41" s="220"/>
      <c r="B41" s="221"/>
      <c r="C41" s="222"/>
      <c r="D41" s="222"/>
      <c r="E41" s="222"/>
      <c r="F41" s="223"/>
      <c r="G41" s="223" t="s">
        <v>70</v>
      </c>
      <c r="H41" s="221"/>
      <c r="I41" s="222"/>
      <c r="J41" s="222"/>
      <c r="K41" s="222"/>
      <c r="L41" s="222"/>
    </row>
    <row r="42" ht="16.5" customHeight="1">
      <c r="A42" s="269" t="s">
        <v>71</v>
      </c>
      <c r="B42" s="225"/>
      <c r="C42" s="226"/>
      <c r="D42" s="270" t="s">
        <v>72</v>
      </c>
      <c r="E42" s="270" t="s">
        <v>73</v>
      </c>
      <c r="F42" s="271" t="s">
        <v>16</v>
      </c>
      <c r="G42" s="272" t="s">
        <v>74</v>
      </c>
      <c r="H42" s="225"/>
      <c r="I42" s="226"/>
      <c r="J42" s="270" t="s">
        <v>72</v>
      </c>
      <c r="K42" s="270" t="s">
        <v>73</v>
      </c>
      <c r="L42" s="270" t="s">
        <v>16</v>
      </c>
    </row>
    <row r="43" ht="16.5" customHeight="1">
      <c r="A43" s="232"/>
      <c r="C43" s="233"/>
      <c r="D43" s="273">
        <v>20000.0</v>
      </c>
      <c r="E43" s="325"/>
      <c r="F43" s="275">
        <f t="shared" ref="F43:F47" si="1">D43*E43</f>
        <v>0</v>
      </c>
      <c r="G43" s="276"/>
      <c r="I43" s="233"/>
      <c r="J43" s="273">
        <v>500.0</v>
      </c>
      <c r="K43" s="325">
        <v>5.0</v>
      </c>
      <c r="L43" s="277">
        <f t="shared" ref="L43:L46" si="2">J43*K43</f>
        <v>2500</v>
      </c>
    </row>
    <row r="44" ht="16.5" customHeight="1">
      <c r="A44" s="232"/>
      <c r="C44" s="233"/>
      <c r="D44" s="273">
        <v>10000.0</v>
      </c>
      <c r="E44" s="325"/>
      <c r="F44" s="275">
        <f t="shared" si="1"/>
        <v>0</v>
      </c>
      <c r="G44" s="276"/>
      <c r="I44" s="233"/>
      <c r="J44" s="273">
        <v>100.0</v>
      </c>
      <c r="K44" s="325">
        <v>17.0</v>
      </c>
      <c r="L44" s="277">
        <f t="shared" si="2"/>
        <v>1700</v>
      </c>
    </row>
    <row r="45" ht="16.5" customHeight="1">
      <c r="A45" s="232"/>
      <c r="C45" s="233"/>
      <c r="D45" s="273">
        <v>5000.0</v>
      </c>
      <c r="E45" s="325">
        <v>4.0</v>
      </c>
      <c r="F45" s="275">
        <f t="shared" si="1"/>
        <v>20000</v>
      </c>
      <c r="G45" s="276"/>
      <c r="I45" s="233"/>
      <c r="J45" s="273">
        <v>50.0</v>
      </c>
      <c r="K45" s="274"/>
      <c r="L45" s="277">
        <f t="shared" si="2"/>
        <v>0</v>
      </c>
    </row>
    <row r="46" ht="16.5" customHeight="1">
      <c r="A46" s="232"/>
      <c r="C46" s="233"/>
      <c r="D46" s="273">
        <v>2000.0</v>
      </c>
      <c r="E46" s="325">
        <v>1.0</v>
      </c>
      <c r="F46" s="275">
        <f t="shared" si="1"/>
        <v>2000</v>
      </c>
      <c r="G46" s="276"/>
      <c r="I46" s="233"/>
      <c r="J46" s="273">
        <v>10.0</v>
      </c>
      <c r="K46" s="325">
        <v>56.0</v>
      </c>
      <c r="L46" s="277">
        <f t="shared" si="2"/>
        <v>560</v>
      </c>
    </row>
    <row r="47" ht="16.5" customHeight="1">
      <c r="A47" s="252"/>
      <c r="B47" s="253"/>
      <c r="C47" s="254"/>
      <c r="D47" s="273">
        <v>1000.0</v>
      </c>
      <c r="E47" s="325">
        <v>3.0</v>
      </c>
      <c r="F47" s="275">
        <f t="shared" si="1"/>
        <v>3000</v>
      </c>
      <c r="G47" s="278"/>
      <c r="H47" s="253"/>
      <c r="I47" s="254"/>
      <c r="J47" s="273"/>
      <c r="K47" s="279"/>
      <c r="L47" s="277"/>
    </row>
    <row r="48" ht="15.75" customHeight="1">
      <c r="A48" s="209"/>
      <c r="B48" s="213"/>
      <c r="C48" s="214"/>
      <c r="D48" s="280"/>
      <c r="E48" s="281" t="s">
        <v>75</v>
      </c>
      <c r="F48" s="282">
        <f>SUM(F43:F47)</f>
        <v>25000</v>
      </c>
      <c r="G48" s="263"/>
      <c r="H48" s="264"/>
      <c r="I48" s="265"/>
      <c r="J48" s="280"/>
      <c r="K48" s="281" t="s">
        <v>76</v>
      </c>
      <c r="L48" s="282">
        <f>SUM(L43:L47)</f>
        <v>4760</v>
      </c>
    </row>
    <row r="49" ht="15.7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8.0" customHeight="1">
      <c r="A50" s="209"/>
      <c r="B50" s="213"/>
      <c r="C50" s="214"/>
      <c r="D50" s="214"/>
      <c r="E50" s="214"/>
      <c r="F50" s="214"/>
      <c r="G50" s="283"/>
      <c r="H50" s="283"/>
      <c r="I50" s="284" t="s">
        <v>77</v>
      </c>
      <c r="J50" s="285"/>
      <c r="K50" s="283"/>
      <c r="L50" s="214"/>
    </row>
    <row r="51" ht="4.5" customHeight="1">
      <c r="A51" s="209"/>
      <c r="B51" s="213"/>
      <c r="C51" s="214"/>
      <c r="D51" s="214"/>
      <c r="E51" s="214"/>
      <c r="F51" s="214"/>
      <c r="G51" s="209"/>
      <c r="H51" s="213"/>
      <c r="I51" s="214"/>
      <c r="J51" s="214"/>
      <c r="K51" s="214"/>
      <c r="L51" s="214"/>
    </row>
    <row r="52" ht="15.0" customHeight="1">
      <c r="A52" s="286"/>
      <c r="B52" s="287" t="s">
        <v>78</v>
      </c>
      <c r="C52" s="225"/>
      <c r="D52" s="225"/>
      <c r="E52" s="226"/>
      <c r="F52" s="214"/>
      <c r="G52" s="288"/>
      <c r="H52" s="288"/>
      <c r="I52" s="289" t="s">
        <v>79</v>
      </c>
      <c r="J52" s="290">
        <f>'04'!J66</f>
        <v>54780</v>
      </c>
      <c r="K52" s="291"/>
      <c r="L52" s="214"/>
    </row>
    <row r="53" ht="4.5" customHeight="1">
      <c r="A53" s="286"/>
      <c r="B53" s="252"/>
      <c r="C53" s="253"/>
      <c r="D53" s="253"/>
      <c r="E53" s="254"/>
      <c r="F53" s="214"/>
      <c r="G53" s="209"/>
      <c r="H53" s="213"/>
      <c r="I53" s="214"/>
      <c r="J53" s="215"/>
      <c r="K53" s="214"/>
      <c r="L53" s="214"/>
    </row>
    <row r="54" ht="18.75" customHeight="1">
      <c r="A54" s="292"/>
      <c r="B54" s="326" t="s">
        <v>104</v>
      </c>
      <c r="C54" s="225"/>
      <c r="D54" s="225"/>
      <c r="E54" s="226"/>
      <c r="F54" s="214"/>
      <c r="G54" s="294"/>
      <c r="H54" s="294"/>
      <c r="I54" s="295" t="s">
        <v>80</v>
      </c>
      <c r="J54" s="296">
        <f>F48+L48</f>
        <v>29760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4"/>
      <c r="H56" s="294"/>
      <c r="I56" s="295" t="s">
        <v>50</v>
      </c>
      <c r="J56" s="296">
        <f>L24</f>
        <v>1052250</v>
      </c>
      <c r="K56" s="297"/>
      <c r="L56" s="219"/>
    </row>
    <row r="57" ht="4.5" customHeight="1">
      <c r="A57" s="292"/>
      <c r="B57" s="232"/>
      <c r="E57" s="233"/>
      <c r="F57" s="214"/>
      <c r="G57" s="209"/>
      <c r="H57" s="266"/>
      <c r="I57" s="267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63</v>
      </c>
      <c r="J58" s="300" t="str">
        <f>F36</f>
        <v/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55</v>
      </c>
      <c r="J60" s="300">
        <f>L29+L38</f>
        <v>150000</v>
      </c>
      <c r="K60" s="297"/>
      <c r="L60" s="214"/>
    </row>
    <row r="61" ht="4.5" customHeight="1">
      <c r="A61" s="292"/>
      <c r="B61" s="232"/>
      <c r="E61" s="233"/>
      <c r="F61" s="214"/>
      <c r="G61" s="209"/>
      <c r="H61" s="209"/>
      <c r="I61" s="213"/>
      <c r="J61" s="215"/>
      <c r="K61" s="214"/>
      <c r="L61" s="214"/>
    </row>
    <row r="62" ht="15.75" customHeight="1">
      <c r="A62" s="292"/>
      <c r="B62" s="232"/>
      <c r="E62" s="233"/>
      <c r="F62" s="214"/>
      <c r="G62" s="298"/>
      <c r="H62" s="298"/>
      <c r="I62" s="299" t="s">
        <v>81</v>
      </c>
      <c r="J62" s="300">
        <f>J52+J56+J58-J60</f>
        <v>957030</v>
      </c>
      <c r="K62" s="301"/>
      <c r="L62" s="214"/>
    </row>
    <row r="63" ht="4.5" customHeight="1">
      <c r="A63" s="209"/>
      <c r="B63" s="232"/>
      <c r="E63" s="233"/>
      <c r="F63" s="214"/>
      <c r="G63" s="209"/>
      <c r="H63" s="213"/>
      <c r="I63" s="214"/>
      <c r="J63" s="215"/>
      <c r="K63" s="214"/>
      <c r="L63" s="214"/>
    </row>
    <row r="64" ht="15.75" customHeight="1">
      <c r="A64" s="209"/>
      <c r="B64" s="232"/>
      <c r="E64" s="233"/>
      <c r="F64" s="214"/>
      <c r="G64" s="288"/>
      <c r="H64" s="288"/>
      <c r="I64" s="289" t="s">
        <v>82</v>
      </c>
      <c r="J64" s="300">
        <f>J62-J52</f>
        <v>902250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09"/>
      <c r="B66" s="232"/>
      <c r="E66" s="233"/>
      <c r="F66" s="214"/>
      <c r="G66" s="294"/>
      <c r="H66" s="294"/>
      <c r="I66" s="295" t="s">
        <v>83</v>
      </c>
      <c r="J66" s="300">
        <f>J52+F29+(F36-(L29+L38))</f>
        <v>29760</v>
      </c>
      <c r="K66" s="302"/>
      <c r="L66" s="214"/>
    </row>
    <row r="67" ht="4.5" customHeight="1">
      <c r="A67" s="292"/>
      <c r="B67" s="232"/>
      <c r="E67" s="233"/>
      <c r="F67" s="214"/>
      <c r="G67" s="209"/>
      <c r="H67" s="213"/>
      <c r="I67" s="213"/>
      <c r="J67" s="215"/>
      <c r="K67" s="214"/>
      <c r="L67" s="214"/>
    </row>
    <row r="68" ht="18.75" customHeight="1">
      <c r="A68" s="292"/>
      <c r="B68" s="252"/>
      <c r="C68" s="253"/>
      <c r="D68" s="253"/>
      <c r="E68" s="254"/>
      <c r="F68" s="214"/>
      <c r="G68" s="294"/>
      <c r="H68" s="294"/>
      <c r="I68" s="295" t="s">
        <v>84</v>
      </c>
      <c r="J68" s="303">
        <f>J54-J66</f>
        <v>0</v>
      </c>
      <c r="K68" s="240"/>
      <c r="L68" s="214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4.2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45873.0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580.0</v>
      </c>
      <c r="B8" s="313">
        <v>21390.0</v>
      </c>
      <c r="C8" s="190"/>
      <c r="D8" s="314">
        <v>8900.0</v>
      </c>
      <c r="E8" s="192"/>
      <c r="F8" s="193"/>
      <c r="G8" s="194"/>
      <c r="H8" s="315">
        <v>8546.0</v>
      </c>
      <c r="I8" s="196"/>
      <c r="J8" s="196"/>
      <c r="K8" s="190"/>
      <c r="L8" s="322">
        <v>10000.0</v>
      </c>
    </row>
    <row r="9" ht="20.25" customHeight="1">
      <c r="A9" s="197"/>
      <c r="B9" s="198"/>
      <c r="C9" s="199"/>
      <c r="D9" s="199"/>
      <c r="E9" s="200"/>
      <c r="F9" s="201"/>
      <c r="G9" s="320">
        <v>1539.0</v>
      </c>
      <c r="H9" s="318">
        <v>8546.0</v>
      </c>
      <c r="I9" s="199"/>
      <c r="J9" s="319">
        <v>35000.0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0">
        <v>9588.0</v>
      </c>
      <c r="H10" s="318">
        <v>8547.0</v>
      </c>
      <c r="I10" s="191"/>
      <c r="J10" s="314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5068.0</v>
      </c>
      <c r="H11" s="318">
        <v>8548.0</v>
      </c>
      <c r="I11" s="199"/>
      <c r="J11" s="319">
        <v>53500.0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469.0</v>
      </c>
      <c r="H12" s="313">
        <v>8549.0</v>
      </c>
      <c r="I12" s="190"/>
      <c r="J12" s="314">
        <v>17500.0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8">
        <v>8550.0</v>
      </c>
      <c r="I13" s="319">
        <v>10000.0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1">
        <v>1375.0</v>
      </c>
      <c r="H14" s="313">
        <v>8551.0</v>
      </c>
      <c r="I14" s="190"/>
      <c r="J14" s="322">
        <v>15990.0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8">
        <v>8552.0</v>
      </c>
      <c r="I15" s="319">
        <v>10000.0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3">
        <v>8553.0</v>
      </c>
      <c r="I16" s="322">
        <v>10000.0</v>
      </c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20">
        <v>5857.0</v>
      </c>
      <c r="H17" s="318">
        <v>8554.0</v>
      </c>
      <c r="I17" s="199"/>
      <c r="J17" s="319">
        <v>31980.0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313">
        <v>8555.0</v>
      </c>
      <c r="I18" s="190"/>
      <c r="J18" s="322">
        <v>24990.0</v>
      </c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321">
        <v>2891.0</v>
      </c>
      <c r="H19" s="335">
        <v>8556.0</v>
      </c>
      <c r="I19" s="205"/>
      <c r="J19" s="205"/>
      <c r="K19" s="336">
        <v>25980.0</v>
      </c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321">
        <v>8622.0</v>
      </c>
      <c r="H20" s="313">
        <v>8557.0</v>
      </c>
      <c r="I20" s="190"/>
      <c r="J20" s="190"/>
      <c r="K20" s="322">
        <v>57960.0</v>
      </c>
      <c r="L20" s="190"/>
    </row>
    <row r="21" ht="20.25" customHeight="1">
      <c r="A21" s="188"/>
      <c r="B21" s="189"/>
      <c r="C21" s="190"/>
      <c r="D21" s="190"/>
      <c r="E21" s="192"/>
      <c r="F21" s="193"/>
      <c r="G21" s="194"/>
      <c r="H21" s="189"/>
      <c r="I21" s="190"/>
      <c r="J21" s="190"/>
      <c r="K21" s="190"/>
      <c r="L21" s="190"/>
    </row>
    <row r="22" ht="20.25" customHeight="1">
      <c r="A22" s="209"/>
      <c r="B22" s="210" t="s">
        <v>49</v>
      </c>
      <c r="C22" s="211">
        <f>SUM($C8:$C21)</f>
        <v>0</v>
      </c>
      <c r="D22" s="211">
        <f>SUM($D8:$D21)</f>
        <v>8900</v>
      </c>
      <c r="E22" s="211">
        <f>SUM($E8:$E21)</f>
        <v>0</v>
      </c>
      <c r="F22" s="211">
        <f>SUM($F8:$F21)</f>
        <v>0</v>
      </c>
      <c r="G22" s="212"/>
      <c r="H22" s="210" t="s">
        <v>49</v>
      </c>
      <c r="I22" s="211">
        <f>SUM($I8:$I21)</f>
        <v>30000</v>
      </c>
      <c r="J22" s="211">
        <f>SUM($J8:$J21)</f>
        <v>193960</v>
      </c>
      <c r="K22" s="211">
        <f>SUM($K8:$K21)</f>
        <v>83940</v>
      </c>
      <c r="L22" s="211">
        <f>SUM($L8:$L21)</f>
        <v>10000</v>
      </c>
    </row>
    <row r="23" ht="3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5"/>
      <c r="K23" s="215"/>
      <c r="L23" s="215"/>
    </row>
    <row r="24" ht="21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6"/>
      <c r="K24" s="217" t="s">
        <v>50</v>
      </c>
      <c r="L24" s="218">
        <f>$C$22+$D$22+$E$22+$F$22+$I$22+$J$22+$K$22+$L$22</f>
        <v>326800</v>
      </c>
    </row>
    <row r="25" ht="12.0" customHeight="1">
      <c r="A25" s="209"/>
      <c r="B25" s="213"/>
      <c r="C25" s="214"/>
      <c r="D25" s="214"/>
      <c r="E25" s="214"/>
      <c r="F25" s="214"/>
      <c r="G25" s="209"/>
      <c r="H25" s="215"/>
      <c r="I25" s="214"/>
      <c r="J25" s="214"/>
      <c r="K25" s="214"/>
      <c r="L25" s="219"/>
    </row>
    <row r="26" ht="26.25" customHeight="1">
      <c r="A26" s="220"/>
      <c r="B26" s="221"/>
      <c r="C26" s="222"/>
      <c r="D26" s="222"/>
      <c r="E26" s="222"/>
      <c r="F26" s="223"/>
      <c r="G26" s="223" t="s">
        <v>51</v>
      </c>
      <c r="H26" s="221"/>
      <c r="I26" s="222"/>
      <c r="J26" s="222"/>
      <c r="K26" s="222"/>
      <c r="L26" s="222"/>
    </row>
    <row r="27" ht="19.5" customHeight="1">
      <c r="A27" s="224" t="s">
        <v>52</v>
      </c>
      <c r="B27" s="225"/>
      <c r="C27" s="226"/>
      <c r="D27" s="227"/>
      <c r="E27" s="228" t="s">
        <v>53</v>
      </c>
      <c r="F27" s="229"/>
      <c r="G27" s="230" t="s">
        <v>54</v>
      </c>
      <c r="H27" s="225"/>
      <c r="I27" s="226"/>
      <c r="J27" s="231" t="s">
        <v>55</v>
      </c>
      <c r="K27" s="164"/>
      <c r="L27" s="177"/>
    </row>
    <row r="28" ht="18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34" t="s">
        <v>56</v>
      </c>
      <c r="K28" s="162"/>
      <c r="L28" s="235" t="s">
        <v>16</v>
      </c>
    </row>
    <row r="29" ht="15.75" customHeight="1">
      <c r="A29" s="232"/>
      <c r="C29" s="233"/>
      <c r="D29" s="237" t="s">
        <v>57</v>
      </c>
      <c r="E29" s="238"/>
      <c r="F29" s="239">
        <f>C22+I22</f>
        <v>30000</v>
      </c>
      <c r="G29" s="236"/>
      <c r="I29" s="233"/>
      <c r="J29" s="237" t="s">
        <v>10</v>
      </c>
      <c r="K29" s="238"/>
      <c r="L29" s="239"/>
    </row>
    <row r="30" ht="15.75" customHeight="1">
      <c r="A30" s="232"/>
      <c r="C30" s="233"/>
      <c r="D30" s="237" t="s">
        <v>58</v>
      </c>
      <c r="E30" s="240"/>
      <c r="F30" s="239">
        <f>D22+J22</f>
        <v>202860</v>
      </c>
      <c r="G30" s="236"/>
      <c r="I30" s="233"/>
      <c r="J30" s="241" t="s">
        <v>59</v>
      </c>
      <c r="K30" s="242"/>
      <c r="L30" s="243"/>
    </row>
    <row r="31" ht="15.75" customHeight="1">
      <c r="A31" s="232"/>
      <c r="C31" s="233"/>
      <c r="D31" s="237" t="s">
        <v>60</v>
      </c>
      <c r="E31" s="240"/>
      <c r="F31" s="239">
        <f>E22+K22</f>
        <v>83940</v>
      </c>
      <c r="G31" s="236"/>
      <c r="I31" s="233"/>
      <c r="J31" s="241" t="s">
        <v>61</v>
      </c>
      <c r="K31" s="242"/>
      <c r="L31" s="243"/>
    </row>
    <row r="32" ht="15.75" customHeight="1">
      <c r="A32" s="232"/>
      <c r="C32" s="233"/>
      <c r="D32" s="237" t="s">
        <v>62</v>
      </c>
      <c r="E32" s="240"/>
      <c r="F32" s="239">
        <f>F22+L22</f>
        <v>10000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4" t="s">
        <v>50</v>
      </c>
      <c r="E33" s="245"/>
      <c r="F33" s="246">
        <f>SUM(F29:F32)</f>
        <v>326800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7" t="s">
        <v>63</v>
      </c>
      <c r="E34" s="164"/>
      <c r="F34" s="177"/>
      <c r="G34" s="236"/>
      <c r="I34" s="233"/>
      <c r="J34" s="241"/>
      <c r="K34" s="242"/>
      <c r="L34" s="243"/>
    </row>
    <row r="35" ht="15.75" customHeight="1">
      <c r="A35" s="232"/>
      <c r="C35" s="233"/>
      <c r="D35" s="234" t="s">
        <v>56</v>
      </c>
      <c r="E35" s="162"/>
      <c r="F35" s="235" t="s">
        <v>16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8" t="s">
        <v>10</v>
      </c>
      <c r="E36" s="249"/>
      <c r="F36" s="239"/>
      <c r="G36" s="236"/>
      <c r="I36" s="233"/>
      <c r="J36" s="244" t="s">
        <v>64</v>
      </c>
      <c r="K36" s="245"/>
      <c r="L36" s="246">
        <f>SUM(L29:L35)</f>
        <v>0</v>
      </c>
    </row>
    <row r="37" ht="15.75" customHeight="1">
      <c r="A37" s="232"/>
      <c r="C37" s="233"/>
      <c r="D37" s="250" t="s">
        <v>61</v>
      </c>
      <c r="E37" s="251"/>
      <c r="F37" s="243"/>
      <c r="G37" s="236"/>
      <c r="I37" s="233"/>
      <c r="J37" s="231" t="s">
        <v>65</v>
      </c>
      <c r="K37" s="164"/>
      <c r="L37" s="177"/>
    </row>
    <row r="38" ht="18.75" customHeight="1">
      <c r="A38" s="252"/>
      <c r="B38" s="253"/>
      <c r="C38" s="254"/>
      <c r="D38" s="244" t="s">
        <v>66</v>
      </c>
      <c r="E38" s="245"/>
      <c r="F38" s="246">
        <f>SUM(F36:F37)</f>
        <v>0</v>
      </c>
      <c r="G38" s="255"/>
      <c r="H38" s="256"/>
      <c r="I38" s="257"/>
      <c r="J38" s="241" t="s">
        <v>67</v>
      </c>
      <c r="K38" s="251"/>
      <c r="L38" s="243"/>
    </row>
    <row r="39" ht="15.75" customHeight="1">
      <c r="A39" s="209"/>
      <c r="B39" s="258"/>
      <c r="C39" s="259"/>
      <c r="D39" s="260"/>
      <c r="E39" s="261" t="s">
        <v>68</v>
      </c>
      <c r="F39" s="262">
        <f>F33+F38</f>
        <v>326800</v>
      </c>
      <c r="G39" s="263"/>
      <c r="H39" s="264"/>
      <c r="I39" s="265"/>
      <c r="J39" s="260"/>
      <c r="K39" s="261" t="s">
        <v>69</v>
      </c>
      <c r="L39" s="262">
        <f>L36+L38</f>
        <v>0</v>
      </c>
    </row>
    <row r="40" ht="11.25" customHeight="1">
      <c r="A40" s="209"/>
      <c r="B40" s="213"/>
      <c r="C40" s="214"/>
      <c r="D40" s="214"/>
      <c r="E40" s="214"/>
      <c r="F40" s="214"/>
      <c r="G40" s="266"/>
      <c r="H40" s="267"/>
      <c r="I40" s="268"/>
      <c r="K40" s="214"/>
      <c r="L40" s="214"/>
    </row>
    <row r="41" ht="15.75" customHeight="1">
      <c r="A41" s="220"/>
      <c r="B41" s="221"/>
      <c r="C41" s="222"/>
      <c r="D41" s="222"/>
      <c r="E41" s="222"/>
      <c r="F41" s="223"/>
      <c r="G41" s="223" t="s">
        <v>70</v>
      </c>
      <c r="H41" s="221"/>
      <c r="I41" s="222"/>
      <c r="J41" s="222"/>
      <c r="K41" s="222"/>
      <c r="L41" s="222"/>
    </row>
    <row r="42" ht="16.5" customHeight="1">
      <c r="A42" s="269" t="s">
        <v>71</v>
      </c>
      <c r="B42" s="225"/>
      <c r="C42" s="226"/>
      <c r="D42" s="270" t="s">
        <v>72</v>
      </c>
      <c r="E42" s="270" t="s">
        <v>73</v>
      </c>
      <c r="F42" s="271" t="s">
        <v>16</v>
      </c>
      <c r="G42" s="272" t="s">
        <v>74</v>
      </c>
      <c r="H42" s="225"/>
      <c r="I42" s="226"/>
      <c r="J42" s="270" t="s">
        <v>72</v>
      </c>
      <c r="K42" s="270" t="s">
        <v>73</v>
      </c>
      <c r="L42" s="270" t="s">
        <v>16</v>
      </c>
    </row>
    <row r="43" ht="16.5" customHeight="1">
      <c r="A43" s="232"/>
      <c r="C43" s="233"/>
      <c r="D43" s="273">
        <v>20000.0</v>
      </c>
      <c r="E43" s="274"/>
      <c r="F43" s="275">
        <f t="shared" ref="F43:F47" si="1">D43*E43</f>
        <v>0</v>
      </c>
      <c r="G43" s="276"/>
      <c r="I43" s="233"/>
      <c r="J43" s="273">
        <v>500.0</v>
      </c>
      <c r="K43" s="325">
        <v>5.0</v>
      </c>
      <c r="L43" s="277">
        <f t="shared" ref="L43:L46" si="2">J43*K43</f>
        <v>2500</v>
      </c>
    </row>
    <row r="44" ht="16.5" customHeight="1">
      <c r="A44" s="232"/>
      <c r="C44" s="233"/>
      <c r="D44" s="273">
        <v>10000.0</v>
      </c>
      <c r="E44" s="325">
        <v>3.0</v>
      </c>
      <c r="F44" s="275">
        <f t="shared" si="1"/>
        <v>30000</v>
      </c>
      <c r="G44" s="276"/>
      <c r="I44" s="233"/>
      <c r="J44" s="273">
        <v>100.0</v>
      </c>
      <c r="K44" s="325">
        <v>17.0</v>
      </c>
      <c r="L44" s="277">
        <f t="shared" si="2"/>
        <v>1700</v>
      </c>
    </row>
    <row r="45" ht="16.5" customHeight="1">
      <c r="A45" s="232"/>
      <c r="C45" s="233"/>
      <c r="D45" s="273">
        <v>5000.0</v>
      </c>
      <c r="E45" s="325">
        <v>3.0</v>
      </c>
      <c r="F45" s="275">
        <f t="shared" si="1"/>
        <v>15000</v>
      </c>
      <c r="G45" s="276"/>
      <c r="I45" s="233"/>
      <c r="J45" s="273">
        <v>50.0</v>
      </c>
      <c r="K45" s="274"/>
      <c r="L45" s="277">
        <f t="shared" si="2"/>
        <v>0</v>
      </c>
    </row>
    <row r="46" ht="16.5" customHeight="1">
      <c r="A46" s="232"/>
      <c r="C46" s="233"/>
      <c r="D46" s="273">
        <v>2000.0</v>
      </c>
      <c r="E46" s="325">
        <v>1.0</v>
      </c>
      <c r="F46" s="275">
        <f t="shared" si="1"/>
        <v>2000</v>
      </c>
      <c r="G46" s="276"/>
      <c r="I46" s="233"/>
      <c r="J46" s="273">
        <v>10.0</v>
      </c>
      <c r="K46" s="325">
        <v>58.0</v>
      </c>
      <c r="L46" s="277">
        <f t="shared" si="2"/>
        <v>580</v>
      </c>
    </row>
    <row r="47" ht="16.5" customHeight="1">
      <c r="A47" s="252"/>
      <c r="B47" s="253"/>
      <c r="C47" s="254"/>
      <c r="D47" s="273">
        <v>1000.0</v>
      </c>
      <c r="E47" s="325">
        <v>3.0</v>
      </c>
      <c r="F47" s="275">
        <f t="shared" si="1"/>
        <v>3000</v>
      </c>
      <c r="G47" s="278"/>
      <c r="H47" s="253"/>
      <c r="I47" s="254"/>
      <c r="J47" s="273"/>
      <c r="K47" s="279"/>
      <c r="L47" s="277"/>
    </row>
    <row r="48" ht="15.75" customHeight="1">
      <c r="A48" s="209"/>
      <c r="B48" s="213"/>
      <c r="C48" s="214"/>
      <c r="D48" s="280"/>
      <c r="E48" s="281" t="s">
        <v>75</v>
      </c>
      <c r="F48" s="282">
        <f>SUM(F43:F47)</f>
        <v>50000</v>
      </c>
      <c r="G48" s="263"/>
      <c r="H48" s="264"/>
      <c r="I48" s="265"/>
      <c r="J48" s="280"/>
      <c r="K48" s="281" t="s">
        <v>76</v>
      </c>
      <c r="L48" s="282">
        <f>SUM(L43:L47)</f>
        <v>4780</v>
      </c>
    </row>
    <row r="49" ht="15.7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8.0" customHeight="1">
      <c r="A50" s="209"/>
      <c r="B50" s="213"/>
      <c r="C50" s="214"/>
      <c r="D50" s="214"/>
      <c r="E50" s="214"/>
      <c r="F50" s="214"/>
      <c r="G50" s="283"/>
      <c r="H50" s="283"/>
      <c r="I50" s="284" t="s">
        <v>77</v>
      </c>
      <c r="J50" s="285"/>
      <c r="K50" s="283"/>
      <c r="L50" s="214"/>
    </row>
    <row r="51" ht="4.5" customHeight="1">
      <c r="A51" s="209"/>
      <c r="B51" s="213"/>
      <c r="C51" s="214"/>
      <c r="D51" s="214"/>
      <c r="E51" s="214"/>
      <c r="F51" s="214"/>
      <c r="G51" s="209"/>
      <c r="H51" s="213"/>
      <c r="I51" s="214"/>
      <c r="J51" s="214"/>
      <c r="K51" s="214"/>
      <c r="L51" s="214"/>
    </row>
    <row r="52" ht="15.0" customHeight="1">
      <c r="A52" s="286"/>
      <c r="B52" s="287" t="s">
        <v>78</v>
      </c>
      <c r="C52" s="225"/>
      <c r="D52" s="225"/>
      <c r="E52" s="226"/>
      <c r="F52" s="214"/>
      <c r="G52" s="288"/>
      <c r="H52" s="288"/>
      <c r="I52" s="289" t="s">
        <v>79</v>
      </c>
      <c r="J52" s="290">
        <f>'03'!J69</f>
        <v>24780</v>
      </c>
      <c r="K52" s="291"/>
      <c r="L52" s="214"/>
    </row>
    <row r="53" ht="4.5" customHeight="1">
      <c r="A53" s="286"/>
      <c r="B53" s="252"/>
      <c r="C53" s="253"/>
      <c r="D53" s="253"/>
      <c r="E53" s="254"/>
      <c r="F53" s="214"/>
      <c r="G53" s="209"/>
      <c r="H53" s="213"/>
      <c r="I53" s="214"/>
      <c r="J53" s="215"/>
      <c r="K53" s="214"/>
      <c r="L53" s="214"/>
    </row>
    <row r="54" ht="18.75" customHeight="1">
      <c r="A54" s="292"/>
      <c r="B54" s="293"/>
      <c r="C54" s="225"/>
      <c r="D54" s="225"/>
      <c r="E54" s="226"/>
      <c r="F54" s="214"/>
      <c r="G54" s="294"/>
      <c r="H54" s="294"/>
      <c r="I54" s="295" t="s">
        <v>80</v>
      </c>
      <c r="J54" s="296">
        <f>F48+L48</f>
        <v>54780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4"/>
      <c r="H56" s="294"/>
      <c r="I56" s="295" t="s">
        <v>50</v>
      </c>
      <c r="J56" s="296">
        <f>L24</f>
        <v>326800</v>
      </c>
      <c r="K56" s="297"/>
      <c r="L56" s="219"/>
    </row>
    <row r="57" ht="4.5" customHeight="1">
      <c r="A57" s="292"/>
      <c r="B57" s="232"/>
      <c r="E57" s="233"/>
      <c r="F57" s="214"/>
      <c r="G57" s="209"/>
      <c r="H57" s="266"/>
      <c r="I57" s="267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63</v>
      </c>
      <c r="J58" s="300" t="str">
        <f>F36</f>
        <v/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55</v>
      </c>
      <c r="J60" s="300">
        <f>L29+L38</f>
        <v>0</v>
      </c>
      <c r="K60" s="297"/>
      <c r="L60" s="214"/>
    </row>
    <row r="61" ht="4.5" customHeight="1">
      <c r="A61" s="292"/>
      <c r="B61" s="232"/>
      <c r="E61" s="233"/>
      <c r="F61" s="214"/>
      <c r="G61" s="209"/>
      <c r="H61" s="209"/>
      <c r="I61" s="213"/>
      <c r="J61" s="215"/>
      <c r="K61" s="214"/>
      <c r="L61" s="214"/>
    </row>
    <row r="62" ht="15.75" customHeight="1">
      <c r="A62" s="292"/>
      <c r="B62" s="232"/>
      <c r="E62" s="233"/>
      <c r="F62" s="214"/>
      <c r="G62" s="298"/>
      <c r="H62" s="298"/>
      <c r="I62" s="299" t="s">
        <v>81</v>
      </c>
      <c r="J62" s="300">
        <f>J52+J56+J58-J60</f>
        <v>351580</v>
      </c>
      <c r="K62" s="301"/>
      <c r="L62" s="214"/>
    </row>
    <row r="63" ht="4.5" customHeight="1">
      <c r="A63" s="209"/>
      <c r="B63" s="232"/>
      <c r="E63" s="233"/>
      <c r="F63" s="214"/>
      <c r="G63" s="209"/>
      <c r="H63" s="213"/>
      <c r="I63" s="214"/>
      <c r="J63" s="215"/>
      <c r="K63" s="214"/>
      <c r="L63" s="214"/>
    </row>
    <row r="64" ht="15.75" customHeight="1">
      <c r="A64" s="209"/>
      <c r="B64" s="232"/>
      <c r="E64" s="233"/>
      <c r="F64" s="214"/>
      <c r="G64" s="288"/>
      <c r="H64" s="288"/>
      <c r="I64" s="289" t="s">
        <v>82</v>
      </c>
      <c r="J64" s="300">
        <f>J62-J52</f>
        <v>326800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09"/>
      <c r="B66" s="232"/>
      <c r="E66" s="233"/>
      <c r="F66" s="214"/>
      <c r="G66" s="294"/>
      <c r="H66" s="294"/>
      <c r="I66" s="295" t="s">
        <v>83</v>
      </c>
      <c r="J66" s="300">
        <f>J52+F29+(F36-(L29+L38))</f>
        <v>54780</v>
      </c>
      <c r="K66" s="302"/>
      <c r="L66" s="214"/>
    </row>
    <row r="67" ht="4.5" customHeight="1">
      <c r="A67" s="292"/>
      <c r="B67" s="232"/>
      <c r="E67" s="233"/>
      <c r="F67" s="214"/>
      <c r="G67" s="209"/>
      <c r="H67" s="213"/>
      <c r="I67" s="213"/>
      <c r="J67" s="215"/>
      <c r="K67" s="214"/>
      <c r="L67" s="214"/>
    </row>
    <row r="68" ht="18.75" customHeight="1">
      <c r="A68" s="292"/>
      <c r="B68" s="252"/>
      <c r="C68" s="253"/>
      <c r="D68" s="253"/>
      <c r="E68" s="254"/>
      <c r="F68" s="214"/>
      <c r="G68" s="294"/>
      <c r="H68" s="294"/>
      <c r="I68" s="295" t="s">
        <v>84</v>
      </c>
      <c r="J68" s="303">
        <f>J54-J66</f>
        <v>0</v>
      </c>
      <c r="K68" s="240"/>
      <c r="L68" s="214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4.2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3.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9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5.7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'02'!J69</f>
        <v>24780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5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24780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-24780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45871.0</v>
      </c>
      <c r="D1" s="164"/>
      <c r="E1" s="162"/>
      <c r="F1" s="161" t="s">
        <v>39</v>
      </c>
      <c r="G1" s="164"/>
      <c r="H1" s="162"/>
      <c r="I1" s="310" t="s">
        <v>98</v>
      </c>
      <c r="J1" s="164"/>
      <c r="K1" s="164"/>
      <c r="L1" s="162"/>
    </row>
    <row r="2" ht="20.25" customHeight="1">
      <c r="A2" s="161" t="s">
        <v>40</v>
      </c>
      <c r="B2" s="162"/>
      <c r="C2" s="332">
        <v>45871.0</v>
      </c>
      <c r="D2" s="164"/>
      <c r="E2" s="162"/>
      <c r="F2" s="161" t="s">
        <v>41</v>
      </c>
      <c r="G2" s="164"/>
      <c r="H2" s="162"/>
      <c r="I2" s="165"/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577.0</v>
      </c>
      <c r="B8" s="313">
        <v>21389.0</v>
      </c>
      <c r="C8" s="190"/>
      <c r="D8" s="314">
        <v>4200.0</v>
      </c>
      <c r="E8" s="192"/>
      <c r="F8" s="193"/>
      <c r="G8" s="321">
        <v>1533.0</v>
      </c>
      <c r="H8" s="315">
        <v>8541.0</v>
      </c>
      <c r="I8" s="196"/>
      <c r="J8" s="316">
        <v>35000.0</v>
      </c>
      <c r="K8" s="190"/>
      <c r="L8" s="190"/>
    </row>
    <row r="9" ht="20.25" customHeight="1">
      <c r="A9" s="317">
        <v>578.0</v>
      </c>
      <c r="B9" s="318">
        <v>21388.0</v>
      </c>
      <c r="C9" s="199"/>
      <c r="D9" s="319">
        <v>21500.0</v>
      </c>
      <c r="E9" s="200"/>
      <c r="F9" s="201"/>
      <c r="G9" s="320">
        <v>1534.0</v>
      </c>
      <c r="H9" s="318">
        <v>8542.0</v>
      </c>
      <c r="I9" s="199"/>
      <c r="J9" s="319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1">
        <v>1535.0</v>
      </c>
      <c r="H10" s="313">
        <v>8543.0</v>
      </c>
      <c r="I10" s="191"/>
      <c r="J10" s="191"/>
      <c r="K10" s="322">
        <v>224500.0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20">
        <v>1536.0</v>
      </c>
      <c r="H11" s="318">
        <v>8545.0</v>
      </c>
      <c r="I11" s="199"/>
      <c r="J11" s="319">
        <v>25490.0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1">
        <v>1537.0</v>
      </c>
      <c r="H12" s="313">
        <v>8544.0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25700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80490</v>
      </c>
      <c r="K25" s="211">
        <f>SUM($K8:$K24)</f>
        <v>224500</v>
      </c>
      <c r="L25" s="211">
        <f>SUM($L8:$L24)</f>
        <v>0</v>
      </c>
    </row>
    <row r="26" ht="4.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330690</v>
      </c>
    </row>
    <row r="28" ht="8.2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106190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224500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330690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330690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5">
        <v>5.0</v>
      </c>
      <c r="L46" s="277">
        <f t="shared" ref="L46:L49" si="2">J46*K46</f>
        <v>2500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5">
        <v>17.0</v>
      </c>
      <c r="L47" s="277">
        <f t="shared" si="2"/>
        <v>1700</v>
      </c>
    </row>
    <row r="48" ht="15.75" customHeight="1">
      <c r="A48" s="232"/>
      <c r="C48" s="233"/>
      <c r="D48" s="273">
        <v>5000.0</v>
      </c>
      <c r="E48" s="325">
        <v>3.0</v>
      </c>
      <c r="F48" s="275">
        <f t="shared" si="1"/>
        <v>15000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325">
        <v>1.0</v>
      </c>
      <c r="F49" s="275">
        <f t="shared" si="1"/>
        <v>2000</v>
      </c>
      <c r="G49" s="276"/>
      <c r="I49" s="233"/>
      <c r="J49" s="273">
        <v>10.0</v>
      </c>
      <c r="K49" s="325">
        <v>58.0</v>
      </c>
      <c r="L49" s="277">
        <f t="shared" si="2"/>
        <v>580</v>
      </c>
    </row>
    <row r="50" ht="15.75" customHeight="1">
      <c r="A50" s="252"/>
      <c r="B50" s="253"/>
      <c r="C50" s="254"/>
      <c r="D50" s="273">
        <v>1000.0</v>
      </c>
      <c r="E50" s="325">
        <v>3.0</v>
      </c>
      <c r="F50" s="275">
        <f t="shared" si="1"/>
        <v>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20000</v>
      </c>
      <c r="G51" s="263"/>
      <c r="H51" s="264"/>
      <c r="I51" s="265"/>
      <c r="J51" s="280"/>
      <c r="K51" s="281" t="s">
        <v>76</v>
      </c>
      <c r="L51" s="282">
        <f>SUM(L46:L50)</f>
        <v>4780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'01'!J63</f>
        <v>24780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24780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330690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355470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330690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24780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45870.0</v>
      </c>
      <c r="D1" s="164"/>
      <c r="E1" s="162"/>
      <c r="F1" s="161" t="s">
        <v>39</v>
      </c>
      <c r="G1" s="164"/>
      <c r="H1" s="162"/>
      <c r="I1" s="310" t="s">
        <v>96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21">
        <v>7350.0</v>
      </c>
      <c r="H8" s="315">
        <v>8539.0</v>
      </c>
      <c r="I8" s="196"/>
      <c r="J8" s="316">
        <v>14500.0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0">
        <v>3920.0</v>
      </c>
      <c r="H9" s="318">
        <v>8540.0</v>
      </c>
      <c r="I9" s="199"/>
      <c r="J9" s="319">
        <v>50490.0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64990</v>
      </c>
      <c r="K19" s="211">
        <f>SUM($K8:$K18)</f>
        <v>0</v>
      </c>
      <c r="L19" s="211">
        <f>SUM($L8:$L18)</f>
        <v>0</v>
      </c>
    </row>
    <row r="20" ht="3.0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64990</v>
      </c>
    </row>
    <row r="22" ht="6.7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20.2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6.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6.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6.5" customHeight="1">
      <c r="A27" s="232"/>
      <c r="C27" s="233"/>
      <c r="D27" s="237" t="s">
        <v>58</v>
      </c>
      <c r="E27" s="240"/>
      <c r="F27" s="239">
        <f>D19+J19</f>
        <v>64990</v>
      </c>
      <c r="G27" s="236"/>
      <c r="I27" s="233"/>
      <c r="J27" s="241" t="s">
        <v>59</v>
      </c>
      <c r="K27" s="242"/>
      <c r="L27" s="243"/>
    </row>
    <row r="28" ht="16.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6.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6.5" customHeight="1">
      <c r="A30" s="232"/>
      <c r="C30" s="233"/>
      <c r="D30" s="244" t="s">
        <v>50</v>
      </c>
      <c r="E30" s="245"/>
      <c r="F30" s="246">
        <f>SUM(F26:F29)</f>
        <v>64990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5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>
        <v>0.0</v>
      </c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64990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8.7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21.0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5.7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37">
        <v>5.0</v>
      </c>
      <c r="L40" s="277">
        <f t="shared" ref="L40:L43" si="2">J40*K40</f>
        <v>2500</v>
      </c>
    </row>
    <row r="41" ht="15.7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37">
        <v>17.0</v>
      </c>
      <c r="L41" s="277">
        <f t="shared" si="2"/>
        <v>1700</v>
      </c>
    </row>
    <row r="42" ht="15.75" customHeight="1">
      <c r="A42" s="232"/>
      <c r="C42" s="233"/>
      <c r="D42" s="273">
        <v>5000.0</v>
      </c>
      <c r="E42" s="337">
        <v>3.0</v>
      </c>
      <c r="F42" s="275">
        <f t="shared" si="1"/>
        <v>15000</v>
      </c>
      <c r="G42" s="276"/>
      <c r="I42" s="233"/>
      <c r="J42" s="273">
        <v>50.0</v>
      </c>
      <c r="K42" s="338"/>
      <c r="L42" s="277">
        <f t="shared" si="2"/>
        <v>0</v>
      </c>
    </row>
    <row r="43" ht="15.75" customHeight="1">
      <c r="A43" s="232"/>
      <c r="C43" s="233"/>
      <c r="D43" s="273">
        <v>2000.0</v>
      </c>
      <c r="E43" s="337">
        <v>1.0</v>
      </c>
      <c r="F43" s="275">
        <f t="shared" si="1"/>
        <v>2000</v>
      </c>
      <c r="G43" s="276"/>
      <c r="I43" s="233"/>
      <c r="J43" s="273">
        <v>10.0</v>
      </c>
      <c r="K43" s="337">
        <v>58.0</v>
      </c>
      <c r="L43" s="277">
        <f t="shared" si="2"/>
        <v>580</v>
      </c>
    </row>
    <row r="44" ht="15.75" customHeight="1">
      <c r="A44" s="252"/>
      <c r="B44" s="253"/>
      <c r="C44" s="254"/>
      <c r="D44" s="273">
        <v>1000.0</v>
      </c>
      <c r="E44" s="337">
        <v>3.0</v>
      </c>
      <c r="F44" s="275">
        <f t="shared" si="1"/>
        <v>3000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20000</v>
      </c>
      <c r="G45" s="263"/>
      <c r="H45" s="264"/>
      <c r="I45" s="265"/>
      <c r="J45" s="280"/>
      <c r="K45" s="281" t="s">
        <v>76</v>
      </c>
      <c r="L45" s="282">
        <f>SUM(L40:L44)</f>
        <v>4780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339">
        <v>24780.0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24780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64990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89770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64990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24780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