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sVeMKXk+8ttGrDBTuUyLYI/nVRBC6qGQ+0ReWuiyc1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======
ID#AAABlFDvBMg
Pet Exotic Veterinaria    (2025-06-02 16:43:05)
nala opt+des Dani</t>
      </text>
    </comment>
    <comment authorId="0" ref="J12">
      <text>
        <t xml:space="preserve">======
ID#AAABlFDvBMc
Pet Exotic Veterinaria    (2025-06-02 16:28:31)
OPTUPLE DANI</t>
      </text>
    </comment>
    <comment authorId="0" ref="J11">
      <text>
        <t xml:space="preserve">======
ID#AAABlFDvBMI
Pet Exotic Veterinaria    (2025-06-02 15:49:59)
Tratamiento exto DC Daniela</t>
      </text>
    </comment>
    <comment authorId="0" ref="J10">
      <text>
        <t xml:space="preserve">======
ID#AAABlFDvBME
Pet Exotic Veterinaria    (2025-06-02 15:39:46)
PRES EMI+RX</t>
      </text>
    </comment>
    <comment authorId="0" ref="J9">
      <text>
        <t xml:space="preserve">======
ID#AAABlFDvBMA
Pet Exotic Veterinaria    (2025-06-02 15:39:29)
TRIPLE Y DESP</t>
      </text>
    </comment>
    <comment authorId="0" ref="I8">
      <text>
        <t xml:space="preserve">======
ID#AAABlFDvBL8
Pet Exotic Veterinaria    (2025-06-02 15:38:54)
CONSULTA FELINO</t>
      </text>
    </comment>
  </commentList>
  <extLst>
    <ext uri="GoogleSheetsCustomDataVersion2">
      <go:sheetsCustomData xmlns:go="http://customooxmlschemas.google.com/" r:id="rId1" roundtripDataSignature="AMtx7mjxrH+W6y2tluNCtBYrkuE+QYskXQ=="/>
    </ext>
  </extLst>
</comments>
</file>

<file path=xl/sharedStrings.xml><?xml version="1.0" encoding="utf-8"?>
<sst xmlns="http://schemas.openxmlformats.org/spreadsheetml/2006/main" count="2450" uniqueCount="111">
  <si>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</si>
  <si>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</si>
  <si>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</si>
  <si>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</si>
  <si>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</si>
  <si>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</si>
  <si>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</si>
  <si>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</si>
  <si>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</si>
  <si>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</si>
  <si>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</si>
  <si>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</si>
  <si>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</si>
  <si>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</si>
  <si>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</si>
  <si>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</si>
  <si>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</si>
  <si>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</si>
  <si>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</si>
  <si>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</si>
  <si>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</si>
  <si>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</si>
  <si>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</si>
  <si>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</si>
  <si>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</si>
  <si>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</si>
  <si>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</si>
  <si>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</si>
  <si>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</si>
  <si>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</si>
  <si>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</si>
  <si>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</si>
  <si>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</si>
  <si>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</si>
  <si>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</si>
  <si>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</si>
  <si>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</si>
  <si>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</si>
  <si>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</si>
  <si>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</si>
  <si>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</si>
  <si>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</si>
  <si>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</si>
  <si>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</si>
  <si>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</si>
  <si>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</si>
  <si>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</si>
  <si>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</si>
  <si>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</si>
  <si>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</si>
  <si>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</si>
  <si>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</si>
  <si>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</si>
  <si>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</si>
  <si>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</si>
  <si>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</si>
  <si>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</si>
  <si>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</si>
  <si>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</si>
  <si>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</si>
  <si>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</si>
  <si>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</si>
  <si>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</si>
  <si>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</si>
  <si>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</si>
  <si>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</si>
  <si>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</si>
  <si>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</si>
  <si>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</si>
  <si>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</si>
  <si>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</si>
  <si>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</si>
  <si>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</si>
  <si>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</si>
  <si>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</si>
  <si>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</si>
  <si>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</si>
  <si>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</si>
  <si>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</si>
  <si>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</si>
  <si>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</si>
  <si>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</si>
  <si>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</si>
  <si>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</si>
  <si>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</si>
  <si>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Alcala</t>
  </si>
  <si>
    <t>Junio</t>
  </si>
  <si>
    <t>PAMELA GALINDO</t>
  </si>
  <si>
    <t>JUNIO</t>
  </si>
  <si>
    <t>Sasha Alcalá</t>
  </si>
  <si>
    <t>M</t>
  </si>
  <si>
    <t>Retiro Ronald</t>
  </si>
  <si>
    <t>PAMELA / SASHA</t>
  </si>
  <si>
    <t>PAMLA GALINDO</t>
  </si>
  <si>
    <t>RETIRO $30.000</t>
  </si>
  <si>
    <t>RETIRO $110.000
RONALD $3.200
AGUA $5.000</t>
  </si>
  <si>
    <t>RETIRO $60.000</t>
  </si>
  <si>
    <t>PAGO XIME POR TRANSFERENCIA</t>
  </si>
  <si>
    <t>SENCILLO $8.000</t>
  </si>
  <si>
    <t>1380/1381</t>
  </si>
  <si>
    <t>MERCADO PAGO</t>
  </si>
  <si>
    <t>GETNET</t>
  </si>
  <si>
    <t>PAME $4.280
RETIRO $160.000</t>
  </si>
  <si>
    <t>RONALD $5.790
RETIRO $90.000
DIFERENCIA CON DODO DE 5.000 POR BOLETA 8275</t>
  </si>
  <si>
    <t>RETIRO $250.000
INGRESO SENCILLO $26.660</t>
  </si>
  <si>
    <t>Pago xime y caja principal</t>
  </si>
  <si>
    <t>A principal</t>
  </si>
  <si>
    <t>Caja principal</t>
  </si>
  <si>
    <t>Pago encomienda</t>
  </si>
  <si>
    <t>pago encomienda, xime y pame</t>
  </si>
  <si>
    <t xml:space="preserve">Pame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</si>
</sst>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  <font>
      <color theme="1"/>
      <name val="Calibri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36" fillId="0" fontId="18" numFmtId="0" xfId="0" applyAlignment="1" applyBorder="1" applyFont="1">
      <alignment horizontal="center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64" fillId="4" fontId="19" numFmtId="169" xfId="0" applyAlignment="1" applyBorder="1" applyFont="1" applyNumberFormat="1">
      <alignment horizontal="left" readingOrder="0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0" fillId="0" fontId="25" numFmtId="0" xfId="0" applyAlignment="1" applyFont="1">
      <alignment readingOrder="0"/>
    </xf>
    <xf borderId="1" fillId="4" fontId="1" numFmtId="0" xfId="0" applyAlignment="1" applyBorder="1" applyFont="1">
      <alignment readingOrder="0"/>
    </xf>
    <xf borderId="0" fillId="0" fontId="25" numFmtId="169" xfId="0" applyFont="1" applyNumberFormat="1"/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'02'!C20</f>
        <v>0</v>
      </c>
      <c r="E7" s="65">
        <f>'02'!D20</f>
        <v>0</v>
      </c>
      <c r="F7" s="65">
        <f>'02'!E20</f>
        <v>0</v>
      </c>
      <c r="G7" s="66">
        <f>'02'!F20</f>
        <v>0</v>
      </c>
      <c r="H7" s="67">
        <f t="shared" si="2"/>
        <v>0</v>
      </c>
      <c r="I7" s="9"/>
      <c r="J7" s="62">
        <v>2.0</v>
      </c>
      <c r="K7" s="68" t="str">
        <f>'02'!G8</f>
        <v/>
      </c>
      <c r="L7" s="64"/>
      <c r="M7" s="65">
        <f>'02'!I20</f>
        <v>10000</v>
      </c>
      <c r="N7" s="65">
        <f>'02'!J20</f>
        <v>346970</v>
      </c>
      <c r="O7" s="65">
        <f>'02'!K20</f>
        <v>0</v>
      </c>
      <c r="P7" s="66">
        <f>'02'!L20</f>
        <v>0</v>
      </c>
      <c r="Q7" s="67">
        <f t="shared" si="3"/>
        <v>356970</v>
      </c>
      <c r="R7" s="9"/>
      <c r="S7" s="9"/>
      <c r="T7" s="53">
        <f t="shared" si="4"/>
        <v>10000</v>
      </c>
      <c r="U7" s="54"/>
      <c r="V7" s="69">
        <f t="shared" ref="V7:W7" si="5">E7+N7</f>
        <v>346970</v>
      </c>
      <c r="W7" s="70">
        <f t="shared" si="5"/>
        <v>0</v>
      </c>
      <c r="X7" s="53">
        <f t="shared" si="6"/>
        <v>346970</v>
      </c>
      <c r="Y7" s="58"/>
      <c r="Z7" s="53">
        <f t="shared" si="7"/>
        <v>0</v>
      </c>
      <c r="AA7" s="54"/>
      <c r="AB7" s="71">
        <f t="shared" si="8"/>
        <v>356970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'03'!C20</f>
        <v>0</v>
      </c>
      <c r="E8" s="65">
        <f>'03'!D20</f>
        <v>0</v>
      </c>
      <c r="F8" s="49">
        <f>'03'!E20</f>
        <v>0</v>
      </c>
      <c r="G8" s="50">
        <f>'03'!F20</f>
        <v>0</v>
      </c>
      <c r="H8" s="67">
        <f t="shared" si="2"/>
        <v>0</v>
      </c>
      <c r="I8" s="9"/>
      <c r="J8" s="62">
        <v>3.0</v>
      </c>
      <c r="K8" s="72">
        <f>'03'!G8</f>
        <v>1345</v>
      </c>
      <c r="L8" s="73"/>
      <c r="M8" s="74">
        <f>'03'!I20</f>
        <v>0</v>
      </c>
      <c r="N8" s="74">
        <f>'03'!J20</f>
        <v>76991</v>
      </c>
      <c r="O8" s="49">
        <f>'03'!K20</f>
        <v>24990</v>
      </c>
      <c r="P8" s="50">
        <f>'03'!L20</f>
        <v>30990</v>
      </c>
      <c r="Q8" s="67">
        <f t="shared" si="3"/>
        <v>132971</v>
      </c>
      <c r="R8" s="9"/>
      <c r="S8" s="9"/>
      <c r="T8" s="53">
        <f t="shared" si="4"/>
        <v>0</v>
      </c>
      <c r="U8" s="54"/>
      <c r="V8" s="69">
        <f t="shared" ref="V8:W8" si="10">E8+N8</f>
        <v>76991</v>
      </c>
      <c r="W8" s="70">
        <f t="shared" si="10"/>
        <v>24990</v>
      </c>
      <c r="X8" s="53">
        <f t="shared" si="6"/>
        <v>101981</v>
      </c>
      <c r="Y8" s="58"/>
      <c r="Z8" s="53">
        <f t="shared" si="7"/>
        <v>30990</v>
      </c>
      <c r="AA8" s="54"/>
      <c r="AB8" s="71">
        <f t="shared" si="8"/>
        <v>132971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'04'!C20</f>
        <v>0</v>
      </c>
      <c r="E9" s="65">
        <f>'04'!D20</f>
        <v>0</v>
      </c>
      <c r="F9" s="65">
        <f>'04'!E20</f>
        <v>0</v>
      </c>
      <c r="G9" s="65">
        <f>'04'!F20</f>
        <v>0</v>
      </c>
      <c r="H9" s="67">
        <f t="shared" si="2"/>
        <v>0</v>
      </c>
      <c r="I9" s="9"/>
      <c r="J9" s="75">
        <v>4.0</v>
      </c>
      <c r="K9" s="52">
        <f>'04'!G8</f>
        <v>1348</v>
      </c>
      <c r="L9" s="48"/>
      <c r="M9" s="49">
        <f>'04'!I20</f>
        <v>59980</v>
      </c>
      <c r="N9" s="49">
        <f>'04'!J20</f>
        <v>419490</v>
      </c>
      <c r="O9" s="49">
        <f>'04'!K20</f>
        <v>0</v>
      </c>
      <c r="P9" s="49">
        <f>'04'!L20</f>
        <v>20000</v>
      </c>
      <c r="Q9" s="67">
        <f t="shared" si="3"/>
        <v>499470</v>
      </c>
      <c r="R9" s="9"/>
      <c r="S9" s="9"/>
      <c r="T9" s="53">
        <f t="shared" si="4"/>
        <v>59980</v>
      </c>
      <c r="U9" s="54"/>
      <c r="V9" s="69">
        <f t="shared" ref="V9:W9" si="11">E9+N9</f>
        <v>419490</v>
      </c>
      <c r="W9" s="70">
        <f t="shared" si="11"/>
        <v>0</v>
      </c>
      <c r="X9" s="53">
        <f t="shared" si="6"/>
        <v>419490</v>
      </c>
      <c r="Y9" s="58"/>
      <c r="Z9" s="53">
        <f t="shared" si="7"/>
        <v>20000</v>
      </c>
      <c r="AA9" s="54"/>
      <c r="AB9" s="71">
        <f t="shared" si="8"/>
        <v>499470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'05'!C19</f>
        <v>0</v>
      </c>
      <c r="E10" s="65">
        <f>'05'!D19</f>
        <v>0</v>
      </c>
      <c r="F10" s="65">
        <f>'05'!E19</f>
        <v>0</v>
      </c>
      <c r="G10" s="65">
        <f>'05'!F19</f>
        <v>0</v>
      </c>
      <c r="H10" s="67">
        <f t="shared" si="2"/>
        <v>0</v>
      </c>
      <c r="I10" s="9"/>
      <c r="J10" s="62">
        <v>5.0</v>
      </c>
      <c r="K10" s="63">
        <f>'05'!G8</f>
        <v>1353</v>
      </c>
      <c r="L10" s="77"/>
      <c r="M10" s="65">
        <f>'05'!I19</f>
        <v>0</v>
      </c>
      <c r="N10" s="65">
        <f>'05'!J19</f>
        <v>24990</v>
      </c>
      <c r="O10" s="65">
        <f>'05'!K19</f>
        <v>0</v>
      </c>
      <c r="P10" s="65">
        <f>'05'!L19</f>
        <v>45000</v>
      </c>
      <c r="Q10" s="67">
        <f t="shared" si="3"/>
        <v>69990</v>
      </c>
      <c r="R10" s="9"/>
      <c r="S10" s="9"/>
      <c r="T10" s="53">
        <f t="shared" si="4"/>
        <v>0</v>
      </c>
      <c r="U10" s="54"/>
      <c r="V10" s="69">
        <f t="shared" ref="V10:W10" si="12">E10+N10</f>
        <v>24990</v>
      </c>
      <c r="W10" s="70">
        <f t="shared" si="12"/>
        <v>0</v>
      </c>
      <c r="X10" s="53">
        <f t="shared" si="6"/>
        <v>24990</v>
      </c>
      <c r="Y10" s="58"/>
      <c r="Z10" s="53">
        <f t="shared" si="7"/>
        <v>45000</v>
      </c>
      <c r="AA10" s="54"/>
      <c r="AB10" s="71">
        <f t="shared" si="8"/>
        <v>69990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'06'!C20</f>
        <v>0</v>
      </c>
      <c r="E11" s="65">
        <f>'06'!D20</f>
        <v>0</v>
      </c>
      <c r="F11" s="65">
        <f>'06'!E20</f>
        <v>0</v>
      </c>
      <c r="G11" s="65">
        <f>'06'!F20</f>
        <v>0</v>
      </c>
      <c r="H11" s="67">
        <f t="shared" si="2"/>
        <v>0</v>
      </c>
      <c r="I11" s="9"/>
      <c r="J11" s="62">
        <v>6.0</v>
      </c>
      <c r="K11" s="63">
        <f>'06'!G8</f>
        <v>1354</v>
      </c>
      <c r="L11" s="77"/>
      <c r="M11" s="65">
        <f>'06'!I20</f>
        <v>0</v>
      </c>
      <c r="N11" s="65">
        <f>'06'!J20</f>
        <v>31490</v>
      </c>
      <c r="O11" s="65">
        <f>'06'!K20</f>
        <v>20490</v>
      </c>
      <c r="P11" s="65">
        <f>'06'!L20</f>
        <v>0</v>
      </c>
      <c r="Q11" s="67">
        <f t="shared" si="3"/>
        <v>51980</v>
      </c>
      <c r="R11" s="9"/>
      <c r="S11" s="9"/>
      <c r="T11" s="53">
        <f t="shared" si="4"/>
        <v>0</v>
      </c>
      <c r="U11" s="54"/>
      <c r="V11" s="69">
        <f t="shared" ref="V11:W11" si="13">E11+N11</f>
        <v>31490</v>
      </c>
      <c r="W11" s="70">
        <f t="shared" si="13"/>
        <v>20490</v>
      </c>
      <c r="X11" s="53">
        <f t="shared" si="6"/>
        <v>51980</v>
      </c>
      <c r="Y11" s="58"/>
      <c r="Z11" s="53">
        <f t="shared" si="7"/>
        <v>0</v>
      </c>
      <c r="AA11" s="54"/>
      <c r="AB11" s="71">
        <f t="shared" si="8"/>
        <v>51980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'07'!C25</f>
        <v>0</v>
      </c>
      <c r="E12" s="65">
        <f>'07'!D25</f>
        <v>0</v>
      </c>
      <c r="F12" s="65">
        <f>'07'!E25</f>
        <v>0</v>
      </c>
      <c r="G12" s="65">
        <f>'07'!F25</f>
        <v>0</v>
      </c>
      <c r="H12" s="67">
        <f t="shared" si="2"/>
        <v>0</v>
      </c>
      <c r="I12" s="9"/>
      <c r="J12" s="62">
        <v>7.0</v>
      </c>
      <c r="K12" s="63">
        <f>'07'!G8</f>
        <v>1357</v>
      </c>
      <c r="L12" s="77"/>
      <c r="M12" s="65">
        <f>'07'!I25</f>
        <v>0</v>
      </c>
      <c r="N12" s="65">
        <f>'07'!J25</f>
        <v>160980</v>
      </c>
      <c r="O12" s="65">
        <f>'07'!K25</f>
        <v>15990</v>
      </c>
      <c r="P12" s="65">
        <f>'07'!L25</f>
        <v>0</v>
      </c>
      <c r="Q12" s="67">
        <f t="shared" si="3"/>
        <v>176970</v>
      </c>
      <c r="R12" s="12"/>
      <c r="S12" s="12"/>
      <c r="T12" s="53">
        <f t="shared" si="4"/>
        <v>0</v>
      </c>
      <c r="U12" s="54"/>
      <c r="V12" s="69">
        <f t="shared" ref="V12:W12" si="14">E12+N12</f>
        <v>160980</v>
      </c>
      <c r="W12" s="70">
        <f t="shared" si="14"/>
        <v>15990</v>
      </c>
      <c r="X12" s="53">
        <f t="shared" si="6"/>
        <v>176970</v>
      </c>
      <c r="Y12" s="58"/>
      <c r="Z12" s="53">
        <f t="shared" si="7"/>
        <v>0</v>
      </c>
      <c r="AA12" s="54"/>
      <c r="AB12" s="71">
        <f t="shared" si="8"/>
        <v>176970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 t="str">
        <f>'08'!G8</f>
        <v/>
      </c>
      <c r="L13" s="77"/>
      <c r="M13" s="65">
        <f>'08'!I25</f>
        <v>0</v>
      </c>
      <c r="N13" s="65">
        <f>'08'!J25</f>
        <v>0</v>
      </c>
      <c r="O13" s="65">
        <f>'08'!K25</f>
        <v>0</v>
      </c>
      <c r="P13" s="65">
        <f>'08'!L25</f>
        <v>0</v>
      </c>
      <c r="Q13" s="67">
        <f t="shared" si="3"/>
        <v>0</v>
      </c>
      <c r="R13" s="9"/>
      <c r="S13" s="9"/>
      <c r="T13" s="53">
        <f t="shared" si="4"/>
        <v>0</v>
      </c>
      <c r="U13" s="54"/>
      <c r="V13" s="69">
        <f t="shared" ref="V13:W13" si="15">E13+N13</f>
        <v>0</v>
      </c>
      <c r="W13" s="70">
        <f t="shared" si="15"/>
        <v>0</v>
      </c>
      <c r="X13" s="53">
        <f t="shared" si="6"/>
        <v>0</v>
      </c>
      <c r="Y13" s="58"/>
      <c r="Z13" s="53">
        <f t="shared" si="7"/>
        <v>0</v>
      </c>
      <c r="AA13" s="54"/>
      <c r="AB13" s="71">
        <f t="shared" si="8"/>
        <v>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'09'!C19</f>
        <v>0</v>
      </c>
      <c r="E14" s="65">
        <f>'09'!D19</f>
        <v>0</v>
      </c>
      <c r="F14" s="65">
        <f>'09'!E19</f>
        <v>0</v>
      </c>
      <c r="G14" s="65">
        <f>'09'!F19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'09'!I19</f>
        <v>54990</v>
      </c>
      <c r="N14" s="65">
        <f>'09'!J19</f>
        <v>0</v>
      </c>
      <c r="O14" s="65">
        <f>'09'!K19</f>
        <v>0</v>
      </c>
      <c r="P14" s="65">
        <f>'09'!L19</f>
        <v>0</v>
      </c>
      <c r="Q14" s="67">
        <f t="shared" si="3"/>
        <v>54990</v>
      </c>
      <c r="R14" s="9"/>
      <c r="S14" s="9"/>
      <c r="T14" s="53">
        <f t="shared" si="4"/>
        <v>54990</v>
      </c>
      <c r="U14" s="54"/>
      <c r="V14" s="69">
        <f t="shared" ref="V14:W14" si="16">E14+N14</f>
        <v>0</v>
      </c>
      <c r="W14" s="70">
        <f t="shared" si="16"/>
        <v>0</v>
      </c>
      <c r="X14" s="53">
        <f t="shared" si="6"/>
        <v>0</v>
      </c>
      <c r="Y14" s="58"/>
      <c r="Z14" s="53">
        <f t="shared" si="7"/>
        <v>0</v>
      </c>
      <c r="AA14" s="54"/>
      <c r="AB14" s="71">
        <f t="shared" si="8"/>
        <v>54990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'10'!C19</f>
        <v>0</v>
      </c>
      <c r="E15" s="65">
        <f>'10'!D19</f>
        <v>0</v>
      </c>
      <c r="F15" s="65">
        <f>'10'!E19</f>
        <v>0</v>
      </c>
      <c r="G15" s="65">
        <f>'10'!F19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'10'!I19</f>
        <v>49500</v>
      </c>
      <c r="N15" s="65">
        <f>'10'!J19</f>
        <v>206980</v>
      </c>
      <c r="O15" s="65">
        <f>'10'!K19</f>
        <v>0</v>
      </c>
      <c r="P15" s="65">
        <f>'10'!L19</f>
        <v>0</v>
      </c>
      <c r="Q15" s="67">
        <f t="shared" si="3"/>
        <v>256480</v>
      </c>
      <c r="R15" s="9"/>
      <c r="S15" s="9"/>
      <c r="T15" s="53">
        <f t="shared" si="4"/>
        <v>49500</v>
      </c>
      <c r="U15" s="54"/>
      <c r="V15" s="69">
        <f t="shared" ref="V15:W15" si="18">E15+N15</f>
        <v>206980</v>
      </c>
      <c r="W15" s="70">
        <f t="shared" si="18"/>
        <v>0</v>
      </c>
      <c r="X15" s="53">
        <f t="shared" si="6"/>
        <v>206980</v>
      </c>
      <c r="Y15" s="58"/>
      <c r="Z15" s="53">
        <f t="shared" si="7"/>
        <v>0</v>
      </c>
      <c r="AA15" s="54"/>
      <c r="AB15" s="71">
        <f t="shared" si="8"/>
        <v>256480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1028</v>
      </c>
      <c r="C16" s="64"/>
      <c r="D16" s="65">
        <f>'11'!C20</f>
        <v>0</v>
      </c>
      <c r="E16" s="65">
        <f>'11'!D20</f>
        <v>8500</v>
      </c>
      <c r="F16" s="65">
        <f>'11'!E20</f>
        <v>0</v>
      </c>
      <c r="G16" s="65">
        <f>'11'!F20</f>
        <v>0</v>
      </c>
      <c r="H16" s="67">
        <f t="shared" si="2"/>
        <v>8500</v>
      </c>
      <c r="I16" s="9"/>
      <c r="J16" s="62">
        <v>11.0</v>
      </c>
      <c r="K16" s="63">
        <f>'11'!G8</f>
        <v>1365</v>
      </c>
      <c r="L16" s="77"/>
      <c r="M16" s="65">
        <f>'11'!I20</f>
        <v>231480</v>
      </c>
      <c r="N16" s="65">
        <f>'11'!J20</f>
        <v>96970</v>
      </c>
      <c r="O16" s="65">
        <f>'11'!K20</f>
        <v>0</v>
      </c>
      <c r="P16" s="65">
        <f>'11'!L20</f>
        <v>0</v>
      </c>
      <c r="Q16" s="67">
        <f t="shared" si="3"/>
        <v>328450</v>
      </c>
      <c r="R16" s="9"/>
      <c r="S16" s="9"/>
      <c r="T16" s="53">
        <f t="shared" si="4"/>
        <v>231480</v>
      </c>
      <c r="U16" s="54"/>
      <c r="V16" s="69">
        <f t="shared" ref="V16:W16" si="19">E16+N16</f>
        <v>105470</v>
      </c>
      <c r="W16" s="70">
        <f t="shared" si="19"/>
        <v>0</v>
      </c>
      <c r="X16" s="53">
        <f t="shared" si="6"/>
        <v>105470</v>
      </c>
      <c r="Y16" s="58"/>
      <c r="Z16" s="53">
        <f t="shared" si="7"/>
        <v>0</v>
      </c>
      <c r="AA16" s="54"/>
      <c r="AB16" s="71">
        <f t="shared" si="8"/>
        <v>336950</v>
      </c>
      <c r="AC16" s="54"/>
      <c r="AD16" s="80">
        <f>SUM(AB6:AB16)</f>
        <v>1936771</v>
      </c>
      <c r="AE16" s="12"/>
      <c r="AF16" s="5"/>
      <c r="AG16" s="5"/>
    </row>
    <row r="17">
      <c r="A17" s="62">
        <f t="shared" si="17"/>
        <v>12</v>
      </c>
      <c r="B17" s="63">
        <f>'12'!A8</f>
        <v>1369</v>
      </c>
      <c r="C17" s="77"/>
      <c r="D17" s="65">
        <f>'12'!C25</f>
        <v>0</v>
      </c>
      <c r="E17" s="65">
        <f>'12'!D25</f>
        <v>5600</v>
      </c>
      <c r="F17" s="65">
        <f>'12'!E25</f>
        <v>0</v>
      </c>
      <c r="G17" s="65">
        <f>'12'!F25</f>
        <v>0</v>
      </c>
      <c r="H17" s="67">
        <f t="shared" si="2"/>
        <v>5600</v>
      </c>
      <c r="I17" s="9"/>
      <c r="J17" s="62">
        <v>12.0</v>
      </c>
      <c r="K17" s="63">
        <f>'12'!G8</f>
        <v>1367</v>
      </c>
      <c r="L17" s="77"/>
      <c r="M17" s="65">
        <f>'12'!I25</f>
        <v>239990</v>
      </c>
      <c r="N17" s="65">
        <f>'12'!J25</f>
        <v>105970</v>
      </c>
      <c r="O17" s="65">
        <f>'12'!K25</f>
        <v>0</v>
      </c>
      <c r="P17" s="65">
        <f>'12'!L25</f>
        <v>0</v>
      </c>
      <c r="Q17" s="67">
        <f t="shared" si="3"/>
        <v>345960</v>
      </c>
      <c r="R17" s="9"/>
      <c r="S17" s="9"/>
      <c r="T17" s="53">
        <f t="shared" si="4"/>
        <v>239990</v>
      </c>
      <c r="U17" s="54"/>
      <c r="V17" s="69">
        <f t="shared" ref="V17:W17" si="20">E17+N17</f>
        <v>111570</v>
      </c>
      <c r="W17" s="70">
        <f t="shared" si="20"/>
        <v>0</v>
      </c>
      <c r="X17" s="53">
        <f t="shared" si="6"/>
        <v>111570</v>
      </c>
      <c r="Y17" s="58"/>
      <c r="Z17" s="53">
        <f t="shared" si="7"/>
        <v>0</v>
      </c>
      <c r="AA17" s="54"/>
      <c r="AB17" s="71">
        <f t="shared" si="8"/>
        <v>351560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'13'!C25</f>
        <v>0</v>
      </c>
      <c r="E18" s="65">
        <f>'13'!D25</f>
        <v>0</v>
      </c>
      <c r="F18" s="65">
        <f>'13'!E25</f>
        <v>0</v>
      </c>
      <c r="G18" s="65">
        <f>'13'!F25</f>
        <v>0</v>
      </c>
      <c r="H18" s="67">
        <f t="shared" si="2"/>
        <v>0</v>
      </c>
      <c r="I18" s="9"/>
      <c r="J18" s="62">
        <v>13.0</v>
      </c>
      <c r="K18" s="63">
        <f>'13'!G8</f>
        <v>1371</v>
      </c>
      <c r="L18" s="77"/>
      <c r="M18" s="65">
        <f>'13'!I25</f>
        <v>88490</v>
      </c>
      <c r="N18" s="65">
        <f>'13'!J25</f>
        <v>293970</v>
      </c>
      <c r="O18" s="65">
        <f>'13'!K25</f>
        <v>153960</v>
      </c>
      <c r="P18" s="65">
        <f>'13'!L25</f>
        <v>4500</v>
      </c>
      <c r="Q18" s="67">
        <f t="shared" si="3"/>
        <v>540920</v>
      </c>
      <c r="R18" s="9"/>
      <c r="S18" s="9"/>
      <c r="T18" s="53">
        <f t="shared" si="4"/>
        <v>88490</v>
      </c>
      <c r="U18" s="54"/>
      <c r="V18" s="69">
        <f t="shared" ref="V18:W18" si="21">E18+N18</f>
        <v>293970</v>
      </c>
      <c r="W18" s="70">
        <f t="shared" si="21"/>
        <v>153960</v>
      </c>
      <c r="X18" s="53">
        <f t="shared" si="6"/>
        <v>447930</v>
      </c>
      <c r="Y18" s="58"/>
      <c r="Z18" s="53">
        <f t="shared" si="7"/>
        <v>4500</v>
      </c>
      <c r="AA18" s="54"/>
      <c r="AB18" s="71">
        <f t="shared" si="8"/>
        <v>540920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4858</v>
      </c>
      <c r="C19" s="77"/>
      <c r="D19" s="65">
        <f>'14'!C25</f>
        <v>0</v>
      </c>
      <c r="E19" s="65">
        <f>'14'!D25</f>
        <v>26100</v>
      </c>
      <c r="F19" s="65">
        <f>'14'!E25</f>
        <v>0</v>
      </c>
      <c r="G19" s="65">
        <f>'14'!F25</f>
        <v>0</v>
      </c>
      <c r="H19" s="67">
        <f t="shared" si="2"/>
        <v>26100</v>
      </c>
      <c r="I19" s="9"/>
      <c r="J19" s="62">
        <v>14.0</v>
      </c>
      <c r="K19" s="63">
        <f>'14'!G8</f>
        <v>1378</v>
      </c>
      <c r="L19" s="77"/>
      <c r="M19" s="65">
        <f>'14'!I25</f>
        <v>169000</v>
      </c>
      <c r="N19" s="65">
        <f>'14'!J25</f>
        <v>419490</v>
      </c>
      <c r="O19" s="65">
        <f>'14'!K25</f>
        <v>257500</v>
      </c>
      <c r="P19" s="65">
        <f>'14'!L25</f>
        <v>40000</v>
      </c>
      <c r="Q19" s="67">
        <f t="shared" si="3"/>
        <v>885990</v>
      </c>
      <c r="R19" s="9"/>
      <c r="S19" s="9"/>
      <c r="T19" s="53">
        <f t="shared" si="4"/>
        <v>169000</v>
      </c>
      <c r="U19" s="54"/>
      <c r="V19" s="69">
        <f t="shared" ref="V19:W19" si="22">E19+N19</f>
        <v>445590</v>
      </c>
      <c r="W19" s="70">
        <f t="shared" si="22"/>
        <v>257500</v>
      </c>
      <c r="X19" s="53">
        <f t="shared" si="6"/>
        <v>703090</v>
      </c>
      <c r="Y19" s="58"/>
      <c r="Z19" s="53">
        <f t="shared" si="7"/>
        <v>40000</v>
      </c>
      <c r="AA19" s="54"/>
      <c r="AB19" s="71">
        <f t="shared" si="8"/>
        <v>912090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'15'!C25</f>
        <v>0</v>
      </c>
      <c r="E20" s="65">
        <f>'15'!D25</f>
        <v>0</v>
      </c>
      <c r="F20" s="65">
        <f>'15'!E25</f>
        <v>0</v>
      </c>
      <c r="G20" s="65">
        <f>'15'!F25</f>
        <v>0</v>
      </c>
      <c r="H20" s="67">
        <f t="shared" si="2"/>
        <v>0</v>
      </c>
      <c r="I20" s="9"/>
      <c r="J20" s="62">
        <v>15.0</v>
      </c>
      <c r="K20" s="63" t="str">
        <f>'15'!G8</f>
        <v/>
      </c>
      <c r="L20" s="77"/>
      <c r="M20" s="65">
        <f>'15'!I25</f>
        <v>0</v>
      </c>
      <c r="N20" s="65">
        <f>'15'!J25</f>
        <v>0</v>
      </c>
      <c r="O20" s="65">
        <f>'15'!K25</f>
        <v>0</v>
      </c>
      <c r="P20" s="65">
        <f>'15'!L25</f>
        <v>0</v>
      </c>
      <c r="Q20" s="67">
        <f t="shared" si="3"/>
        <v>0</v>
      </c>
      <c r="R20" s="9"/>
      <c r="S20" s="9"/>
      <c r="T20" s="53">
        <f t="shared" si="4"/>
        <v>0</v>
      </c>
      <c r="U20" s="54"/>
      <c r="V20" s="69">
        <f t="shared" ref="V20:W20" si="23">E20+N20</f>
        <v>0</v>
      </c>
      <c r="W20" s="70">
        <f t="shared" si="23"/>
        <v>0</v>
      </c>
      <c r="X20" s="53">
        <f t="shared" si="6"/>
        <v>0</v>
      </c>
      <c r="Y20" s="58"/>
      <c r="Z20" s="53">
        <f t="shared" si="7"/>
        <v>0</v>
      </c>
      <c r="AA20" s="54"/>
      <c r="AB20" s="71">
        <f t="shared" si="8"/>
        <v>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'16'!C25</f>
        <v>0</v>
      </c>
      <c r="E21" s="65">
        <f>'16'!D25</f>
        <v>0</v>
      </c>
      <c r="F21" s="65">
        <f>'16'!E25</f>
        <v>0</v>
      </c>
      <c r="G21" s="65">
        <f>'16'!F25</f>
        <v>0</v>
      </c>
      <c r="H21" s="67">
        <f t="shared" si="2"/>
        <v>0</v>
      </c>
      <c r="I21" s="9"/>
      <c r="J21" s="62">
        <v>16.0</v>
      </c>
      <c r="K21" s="63">
        <f>'16'!G8</f>
        <v>1383</v>
      </c>
      <c r="L21" s="77"/>
      <c r="M21" s="65">
        <f>'16'!I25</f>
        <v>0</v>
      </c>
      <c r="N21" s="65">
        <f>'16'!J25</f>
        <v>240000</v>
      </c>
      <c r="O21" s="65">
        <f>'16'!K25</f>
        <v>28980</v>
      </c>
      <c r="P21" s="65">
        <f>'16'!L25</f>
        <v>0</v>
      </c>
      <c r="Q21" s="67">
        <f t="shared" si="3"/>
        <v>268980</v>
      </c>
      <c r="R21" s="9"/>
      <c r="S21" s="9"/>
      <c r="T21" s="53">
        <f t="shared" si="4"/>
        <v>0</v>
      </c>
      <c r="U21" s="54"/>
      <c r="V21" s="69">
        <f t="shared" ref="V21:W21" si="24">E21+N21</f>
        <v>240000</v>
      </c>
      <c r="W21" s="70">
        <f t="shared" si="24"/>
        <v>28980</v>
      </c>
      <c r="X21" s="53">
        <f t="shared" si="6"/>
        <v>268980</v>
      </c>
      <c r="Y21" s="58"/>
      <c r="Z21" s="53">
        <f t="shared" si="7"/>
        <v>0</v>
      </c>
      <c r="AA21" s="54"/>
      <c r="AB21" s="71">
        <f t="shared" si="8"/>
        <v>268980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'17'!C25</f>
        <v>0</v>
      </c>
      <c r="E22" s="65">
        <f>'17'!D25</f>
        <v>0</v>
      </c>
      <c r="F22" s="65">
        <f>'17'!E25</f>
        <v>0</v>
      </c>
      <c r="G22" s="65">
        <f>'17'!F25</f>
        <v>0</v>
      </c>
      <c r="H22" s="67">
        <f t="shared" si="2"/>
        <v>0</v>
      </c>
      <c r="I22" s="9"/>
      <c r="J22" s="62">
        <v>17.0</v>
      </c>
      <c r="K22" s="63">
        <f>'17'!G8</f>
        <v>1385</v>
      </c>
      <c r="L22" s="77"/>
      <c r="M22" s="65">
        <f>'17'!I25</f>
        <v>0</v>
      </c>
      <c r="N22" s="65">
        <f>'17'!J25</f>
        <v>374550</v>
      </c>
      <c r="O22" s="65">
        <f>'17'!K25</f>
        <v>264500</v>
      </c>
      <c r="P22" s="65">
        <f>'17'!L25</f>
        <v>0</v>
      </c>
      <c r="Q22" s="67">
        <f t="shared" si="3"/>
        <v>639050</v>
      </c>
      <c r="R22" s="9"/>
      <c r="S22" s="9"/>
      <c r="T22" s="53">
        <f t="shared" si="4"/>
        <v>0</v>
      </c>
      <c r="U22" s="54"/>
      <c r="V22" s="69">
        <f t="shared" ref="V22:W22" si="25">E22+N22</f>
        <v>374550</v>
      </c>
      <c r="W22" s="70">
        <f t="shared" si="25"/>
        <v>264500</v>
      </c>
      <c r="X22" s="53">
        <f t="shared" si="6"/>
        <v>639050</v>
      </c>
      <c r="Y22" s="58"/>
      <c r="Z22" s="53">
        <f t="shared" si="7"/>
        <v>0</v>
      </c>
      <c r="AA22" s="54"/>
      <c r="AB22" s="71">
        <f t="shared" si="8"/>
        <v>639050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1396</v>
      </c>
      <c r="C23" s="77"/>
      <c r="D23" s="65">
        <f>'18'!C25</f>
        <v>0</v>
      </c>
      <c r="E23" s="65">
        <f>'18'!D25</f>
        <v>15200</v>
      </c>
      <c r="F23" s="65">
        <f>'18'!E25</f>
        <v>0</v>
      </c>
      <c r="G23" s="65">
        <f>'18'!F25</f>
        <v>0</v>
      </c>
      <c r="H23" s="67">
        <f t="shared" si="2"/>
        <v>15200</v>
      </c>
      <c r="I23" s="9"/>
      <c r="J23" s="62">
        <v>18.0</v>
      </c>
      <c r="K23" s="63">
        <f>'18'!G8</f>
        <v>1392</v>
      </c>
      <c r="L23" s="77"/>
      <c r="M23" s="65">
        <f>'18'!I25</f>
        <v>59500</v>
      </c>
      <c r="N23" s="65">
        <f>'18'!J25</f>
        <v>310000</v>
      </c>
      <c r="O23" s="65">
        <f>'18'!K25</f>
        <v>0</v>
      </c>
      <c r="P23" s="65">
        <f>'18'!L25</f>
        <v>0</v>
      </c>
      <c r="Q23" s="67">
        <f t="shared" si="3"/>
        <v>369500</v>
      </c>
      <c r="R23" s="9"/>
      <c r="S23" s="9"/>
      <c r="T23" s="53">
        <f t="shared" si="4"/>
        <v>59500</v>
      </c>
      <c r="U23" s="54"/>
      <c r="V23" s="69">
        <f t="shared" ref="V23:W23" si="26">E23+N23</f>
        <v>325200</v>
      </c>
      <c r="W23" s="70">
        <f t="shared" si="26"/>
        <v>0</v>
      </c>
      <c r="X23" s="53">
        <f t="shared" si="6"/>
        <v>325200</v>
      </c>
      <c r="Y23" s="58"/>
      <c r="Z23" s="53">
        <f t="shared" si="7"/>
        <v>0</v>
      </c>
      <c r="AA23" s="54"/>
      <c r="AB23" s="71">
        <f t="shared" si="8"/>
        <v>384700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'19'!C25</f>
        <v>0</v>
      </c>
      <c r="E24" s="65">
        <f>'19'!D25</f>
        <v>0</v>
      </c>
      <c r="F24" s="65">
        <f>'19'!E25</f>
        <v>0</v>
      </c>
      <c r="G24" s="65">
        <f>'19'!F25</f>
        <v>0</v>
      </c>
      <c r="H24" s="67">
        <f t="shared" si="2"/>
        <v>0</v>
      </c>
      <c r="I24" s="9"/>
      <c r="J24" s="62">
        <v>19.0</v>
      </c>
      <c r="K24" s="63">
        <f>'19'!G8</f>
        <v>1399</v>
      </c>
      <c r="L24" s="77"/>
      <c r="M24" s="65">
        <f>'19'!I25</f>
        <v>113300</v>
      </c>
      <c r="N24" s="65">
        <f>'19'!J25</f>
        <v>343490</v>
      </c>
      <c r="O24" s="65">
        <f>'19'!K25</f>
        <v>150000</v>
      </c>
      <c r="P24" s="65">
        <f>'19'!L25</f>
        <v>0</v>
      </c>
      <c r="Q24" s="67">
        <f t="shared" si="3"/>
        <v>606790</v>
      </c>
      <c r="R24" s="9"/>
      <c r="S24" s="9"/>
      <c r="T24" s="53">
        <f t="shared" si="4"/>
        <v>113300</v>
      </c>
      <c r="U24" s="54"/>
      <c r="V24" s="69">
        <f t="shared" ref="V24:W24" si="27">E24+N24</f>
        <v>343490</v>
      </c>
      <c r="W24" s="70">
        <f t="shared" si="27"/>
        <v>150000</v>
      </c>
      <c r="X24" s="53">
        <f t="shared" si="6"/>
        <v>493490</v>
      </c>
      <c r="Y24" s="58"/>
      <c r="Z24" s="53">
        <f t="shared" si="7"/>
        <v>0</v>
      </c>
      <c r="AA24" s="54"/>
      <c r="AB24" s="71">
        <f t="shared" si="8"/>
        <v>606790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1406</v>
      </c>
      <c r="C25" s="77"/>
      <c r="D25" s="65">
        <f>'20'!C23</f>
        <v>0</v>
      </c>
      <c r="E25" s="65">
        <f>'20'!D23</f>
        <v>3500</v>
      </c>
      <c r="F25" s="65">
        <f>'20'!E23</f>
        <v>0</v>
      </c>
      <c r="G25" s="65">
        <f>'20'!F23</f>
        <v>0</v>
      </c>
      <c r="H25" s="67">
        <f t="shared" si="2"/>
        <v>3500</v>
      </c>
      <c r="I25" s="9"/>
      <c r="J25" s="62">
        <v>20.0</v>
      </c>
      <c r="K25" s="63">
        <f>'20'!G8</f>
        <v>1403</v>
      </c>
      <c r="L25" s="77"/>
      <c r="M25" s="65">
        <f>'20'!I23</f>
        <v>28980</v>
      </c>
      <c r="N25" s="65">
        <f>'20'!J23</f>
        <v>151980</v>
      </c>
      <c r="O25" s="65">
        <f>'20'!K23</f>
        <v>55000</v>
      </c>
      <c r="P25" s="65">
        <f>'20'!L23</f>
        <v>0</v>
      </c>
      <c r="Q25" s="67">
        <f t="shared" si="3"/>
        <v>235960</v>
      </c>
      <c r="R25" s="9"/>
      <c r="S25" s="9"/>
      <c r="T25" s="53">
        <f t="shared" si="4"/>
        <v>28980</v>
      </c>
      <c r="U25" s="54"/>
      <c r="V25" s="69">
        <f t="shared" ref="V25:W25" si="28">E25+N25</f>
        <v>155480</v>
      </c>
      <c r="W25" s="70">
        <f t="shared" si="28"/>
        <v>55000</v>
      </c>
      <c r="X25" s="53">
        <f t="shared" si="6"/>
        <v>210480</v>
      </c>
      <c r="Y25" s="58"/>
      <c r="Z25" s="53">
        <f t="shared" si="7"/>
        <v>0</v>
      </c>
      <c r="AA25" s="54"/>
      <c r="AB25" s="71">
        <f t="shared" si="8"/>
        <v>239460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>
        <f>'21'!G8</f>
        <v>1408</v>
      </c>
      <c r="L26" s="64"/>
      <c r="M26" s="65">
        <f>'21'!I23</f>
        <v>0</v>
      </c>
      <c r="N26" s="65">
        <f>'21'!J23</f>
        <v>114960</v>
      </c>
      <c r="O26" s="65">
        <f>'21'!K23</f>
        <v>239500</v>
      </c>
      <c r="P26" s="65">
        <f>'21'!L23</f>
        <v>10000</v>
      </c>
      <c r="Q26" s="67">
        <f t="shared" si="3"/>
        <v>364460</v>
      </c>
      <c r="R26" s="9"/>
      <c r="S26" s="9"/>
      <c r="T26" s="53">
        <f t="shared" si="4"/>
        <v>0</v>
      </c>
      <c r="U26" s="54"/>
      <c r="V26" s="69">
        <f t="shared" ref="V26:W26" si="29">E26+N26</f>
        <v>114960</v>
      </c>
      <c r="W26" s="70">
        <f t="shared" si="29"/>
        <v>239500</v>
      </c>
      <c r="X26" s="53">
        <f t="shared" si="6"/>
        <v>354460</v>
      </c>
      <c r="Y26" s="58"/>
      <c r="Z26" s="53">
        <f t="shared" si="7"/>
        <v>10000</v>
      </c>
      <c r="AA26" s="54"/>
      <c r="AB26" s="71">
        <f t="shared" si="8"/>
        <v>364460</v>
      </c>
      <c r="AC26" s="54"/>
      <c r="AD26" s="80">
        <f>SUM(AB17:AB26)</f>
        <v>4308010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'22'!C25</f>
        <v>0</v>
      </c>
      <c r="E27" s="65">
        <f>'22'!D25</f>
        <v>0</v>
      </c>
      <c r="F27" s="65">
        <f>'22'!E25</f>
        <v>0</v>
      </c>
      <c r="G27" s="65">
        <f>'22'!F25</f>
        <v>0</v>
      </c>
      <c r="H27" s="67">
        <f t="shared" si="2"/>
        <v>0</v>
      </c>
      <c r="I27" s="9"/>
      <c r="J27" s="62">
        <v>22.0</v>
      </c>
      <c r="K27" s="68" t="str">
        <f>'22'!G8</f>
        <v/>
      </c>
      <c r="L27" s="64"/>
      <c r="M27" s="65">
        <f>'22'!I25</f>
        <v>0</v>
      </c>
      <c r="N27" s="65">
        <f>'22'!J25</f>
        <v>0</v>
      </c>
      <c r="O27" s="65">
        <f>'22'!K25</f>
        <v>0</v>
      </c>
      <c r="P27" s="65">
        <f>'22'!L25</f>
        <v>0</v>
      </c>
      <c r="Q27" s="67">
        <f t="shared" si="3"/>
        <v>0</v>
      </c>
      <c r="R27" s="9"/>
      <c r="S27" s="9"/>
      <c r="T27" s="53">
        <f t="shared" si="4"/>
        <v>0</v>
      </c>
      <c r="U27" s="54"/>
      <c r="V27" s="69">
        <f t="shared" ref="V27:W27" si="30">E27+N27</f>
        <v>0</v>
      </c>
      <c r="W27" s="70">
        <f t="shared" si="30"/>
        <v>0</v>
      </c>
      <c r="X27" s="53">
        <f t="shared" si="6"/>
        <v>0</v>
      </c>
      <c r="Y27" s="58"/>
      <c r="Z27" s="53">
        <f t="shared" si="7"/>
        <v>0</v>
      </c>
      <c r="AA27" s="54"/>
      <c r="AB27" s="71">
        <f t="shared" si="8"/>
        <v>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810</v>
      </c>
      <c r="C28" s="77"/>
      <c r="D28" s="65">
        <f>'23'!C25</f>
        <v>0</v>
      </c>
      <c r="E28" s="65">
        <f>'23'!D25</f>
        <v>10500</v>
      </c>
      <c r="F28" s="65">
        <f>'23'!E25</f>
        <v>35650</v>
      </c>
      <c r="G28" s="65">
        <f>'23'!F25</f>
        <v>0</v>
      </c>
      <c r="H28" s="67">
        <f t="shared" si="2"/>
        <v>46150</v>
      </c>
      <c r="I28" s="9"/>
      <c r="J28" s="62">
        <v>23.0</v>
      </c>
      <c r="K28" s="68">
        <f>'23'!G8</f>
        <v>1413</v>
      </c>
      <c r="L28" s="64"/>
      <c r="M28" s="65">
        <f>'23'!I25</f>
        <v>10000</v>
      </c>
      <c r="N28" s="65">
        <f>'23'!J25</f>
        <v>336460</v>
      </c>
      <c r="O28" s="65">
        <f>'23'!K25</f>
        <v>45000</v>
      </c>
      <c r="P28" s="65">
        <f>'23'!L25</f>
        <v>30000</v>
      </c>
      <c r="Q28" s="67">
        <f t="shared" si="3"/>
        <v>421460</v>
      </c>
      <c r="R28" s="9"/>
      <c r="S28" s="9"/>
      <c r="T28" s="53">
        <f t="shared" si="4"/>
        <v>10000</v>
      </c>
      <c r="U28" s="54"/>
      <c r="V28" s="69">
        <f t="shared" ref="V28:W28" si="31">E28+N28</f>
        <v>346960</v>
      </c>
      <c r="W28" s="70">
        <f t="shared" si="31"/>
        <v>80650</v>
      </c>
      <c r="X28" s="53">
        <f t="shared" si="6"/>
        <v>427610</v>
      </c>
      <c r="Y28" s="58"/>
      <c r="Z28" s="53">
        <f t="shared" si="7"/>
        <v>30000</v>
      </c>
      <c r="AA28" s="54"/>
      <c r="AB28" s="71">
        <f t="shared" si="8"/>
        <v>467610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'24'!C21</f>
        <v>0</v>
      </c>
      <c r="E29" s="65">
        <f>'24'!D21</f>
        <v>0</v>
      </c>
      <c r="F29" s="65">
        <f>'24'!E21</f>
        <v>0</v>
      </c>
      <c r="G29" s="65">
        <f>'24'!F21</f>
        <v>0</v>
      </c>
      <c r="H29" s="67">
        <f t="shared" si="2"/>
        <v>0</v>
      </c>
      <c r="I29" s="9"/>
      <c r="J29" s="62">
        <v>24.0</v>
      </c>
      <c r="K29" s="68">
        <f>'24'!G8</f>
        <v>1418</v>
      </c>
      <c r="L29" s="64"/>
      <c r="M29" s="65">
        <f>'24'!I21</f>
        <v>0</v>
      </c>
      <c r="N29" s="65">
        <f>'24'!J21</f>
        <v>177500</v>
      </c>
      <c r="O29" s="65">
        <f>'24'!K21</f>
        <v>0</v>
      </c>
      <c r="P29" s="65">
        <f>'24'!L21</f>
        <v>0</v>
      </c>
      <c r="Q29" s="67">
        <f t="shared" si="3"/>
        <v>177500</v>
      </c>
      <c r="R29" s="9"/>
      <c r="S29" s="9"/>
      <c r="T29" s="53">
        <f t="shared" si="4"/>
        <v>0</v>
      </c>
      <c r="U29" s="54"/>
      <c r="V29" s="69">
        <f t="shared" ref="V29:W29" si="32">E29+N29</f>
        <v>177500</v>
      </c>
      <c r="W29" s="70">
        <f t="shared" si="32"/>
        <v>0</v>
      </c>
      <c r="X29" s="53">
        <f t="shared" si="6"/>
        <v>177500</v>
      </c>
      <c r="Y29" s="58"/>
      <c r="Z29" s="53">
        <f t="shared" si="7"/>
        <v>0</v>
      </c>
      <c r="AA29" s="54"/>
      <c r="AB29" s="71">
        <f t="shared" si="8"/>
        <v>177500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2959</v>
      </c>
      <c r="C30" s="77"/>
      <c r="D30" s="65">
        <f>'25'!C20</f>
        <v>0</v>
      </c>
      <c r="E30" s="65">
        <f>'25'!D20</f>
        <v>12300</v>
      </c>
      <c r="F30" s="65">
        <f>'25'!E20</f>
        <v>0</v>
      </c>
      <c r="G30" s="65">
        <f>'25'!F20</f>
        <v>0</v>
      </c>
      <c r="H30" s="67">
        <f t="shared" si="2"/>
        <v>12300</v>
      </c>
      <c r="I30" s="9"/>
      <c r="J30" s="62">
        <v>25.0</v>
      </c>
      <c r="K30" s="63">
        <f>'25'!G8</f>
        <v>1420</v>
      </c>
      <c r="L30" s="77"/>
      <c r="M30" s="65">
        <f>'25'!I20</f>
        <v>0</v>
      </c>
      <c r="N30" s="65">
        <f>'25'!J20</f>
        <v>94500</v>
      </c>
      <c r="O30" s="65">
        <f>'25'!K20</f>
        <v>235500</v>
      </c>
      <c r="P30" s="65">
        <f>'25'!L20</f>
        <v>0</v>
      </c>
      <c r="Q30" s="67">
        <f t="shared" si="3"/>
        <v>330000</v>
      </c>
      <c r="R30" s="9"/>
      <c r="S30" s="9"/>
      <c r="T30" s="53">
        <f t="shared" si="4"/>
        <v>0</v>
      </c>
      <c r="U30" s="54"/>
      <c r="V30" s="69">
        <f t="shared" ref="V30:W30" si="33">E30+N30</f>
        <v>106800</v>
      </c>
      <c r="W30" s="70">
        <f t="shared" si="33"/>
        <v>235500</v>
      </c>
      <c r="X30" s="53">
        <f t="shared" si="6"/>
        <v>342300</v>
      </c>
      <c r="Y30" s="58"/>
      <c r="Z30" s="53">
        <f t="shared" si="7"/>
        <v>0</v>
      </c>
      <c r="AA30" s="54"/>
      <c r="AB30" s="71">
        <f t="shared" si="8"/>
        <v>342300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'26'!C18</f>
        <v>0</v>
      </c>
      <c r="E31" s="65">
        <f>'26'!D18</f>
        <v>0</v>
      </c>
      <c r="F31" s="65">
        <f>'26'!E18</f>
        <v>0</v>
      </c>
      <c r="G31" s="65">
        <f>'26'!F18</f>
        <v>0</v>
      </c>
      <c r="H31" s="67">
        <f t="shared" si="2"/>
        <v>0</v>
      </c>
      <c r="I31" s="9"/>
      <c r="J31" s="62">
        <v>26.0</v>
      </c>
      <c r="K31" s="63">
        <f>'26'!G8</f>
        <v>1425</v>
      </c>
      <c r="L31" s="77"/>
      <c r="M31" s="65">
        <f>'26'!I18</f>
        <v>10000</v>
      </c>
      <c r="N31" s="65">
        <f>'26'!J18</f>
        <v>84460</v>
      </c>
      <c r="O31" s="65">
        <f>'26'!K18</f>
        <v>189500</v>
      </c>
      <c r="P31" s="65">
        <f>'26'!L18</f>
        <v>15990</v>
      </c>
      <c r="Q31" s="67">
        <f t="shared" si="3"/>
        <v>299950</v>
      </c>
      <c r="R31" s="9"/>
      <c r="S31" s="9"/>
      <c r="T31" s="53">
        <f t="shared" si="4"/>
        <v>10000</v>
      </c>
      <c r="U31" s="54"/>
      <c r="V31" s="69">
        <f t="shared" ref="V31:W31" si="34">E31+N31</f>
        <v>84460</v>
      </c>
      <c r="W31" s="70">
        <f t="shared" si="34"/>
        <v>189500</v>
      </c>
      <c r="X31" s="53">
        <f t="shared" si="6"/>
        <v>273960</v>
      </c>
      <c r="Y31" s="58"/>
      <c r="Z31" s="53">
        <f t="shared" si="7"/>
        <v>15990</v>
      </c>
      <c r="AA31" s="54"/>
      <c r="AB31" s="71">
        <f t="shared" si="8"/>
        <v>299950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546</v>
      </c>
      <c r="C32" s="64"/>
      <c r="D32" s="65">
        <f>'27'!C20</f>
        <v>0</v>
      </c>
      <c r="E32" s="65">
        <f>'27'!D20</f>
        <v>14000</v>
      </c>
      <c r="F32" s="65">
        <f>'27'!E20</f>
        <v>0</v>
      </c>
      <c r="G32" s="65">
        <f>'27'!F20</f>
        <v>0</v>
      </c>
      <c r="H32" s="67">
        <f t="shared" si="2"/>
        <v>14000</v>
      </c>
      <c r="I32" s="9"/>
      <c r="J32" s="62">
        <v>27.0</v>
      </c>
      <c r="K32" s="81">
        <f>'27'!G8</f>
        <v>1429</v>
      </c>
      <c r="L32" s="64"/>
      <c r="M32" s="65">
        <f>'27'!I20</f>
        <v>0</v>
      </c>
      <c r="N32" s="65">
        <f>'27'!J20</f>
        <v>449990</v>
      </c>
      <c r="O32" s="65">
        <f>'27'!K20</f>
        <v>159500</v>
      </c>
      <c r="P32" s="65">
        <f>'27'!L20</f>
        <v>0</v>
      </c>
      <c r="Q32" s="67">
        <f t="shared" si="3"/>
        <v>609490</v>
      </c>
      <c r="R32" s="9"/>
      <c r="S32" s="9"/>
      <c r="T32" s="53">
        <f t="shared" si="4"/>
        <v>0</v>
      </c>
      <c r="U32" s="54"/>
      <c r="V32" s="69">
        <f t="shared" ref="V32:W32" si="35">E32+N32</f>
        <v>463990</v>
      </c>
      <c r="W32" s="70">
        <f t="shared" si="35"/>
        <v>159500</v>
      </c>
      <c r="X32" s="53">
        <f t="shared" si="6"/>
        <v>623490</v>
      </c>
      <c r="Y32" s="58"/>
      <c r="Z32" s="53">
        <f t="shared" si="7"/>
        <v>0</v>
      </c>
      <c r="AA32" s="54"/>
      <c r="AB32" s="71">
        <f t="shared" si="8"/>
        <v>623490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1435</v>
      </c>
      <c r="C33" s="64"/>
      <c r="D33" s="65">
        <f>'28'!C25</f>
        <v>0</v>
      </c>
      <c r="E33" s="65">
        <f>'28'!D25</f>
        <v>18200</v>
      </c>
      <c r="F33" s="65">
        <f>'28'!E25</f>
        <v>0</v>
      </c>
      <c r="G33" s="65">
        <f>'28'!F25</f>
        <v>0</v>
      </c>
      <c r="H33" s="67">
        <f t="shared" si="2"/>
        <v>18200</v>
      </c>
      <c r="I33" s="9"/>
      <c r="J33" s="62">
        <v>28.0</v>
      </c>
      <c r="K33" s="63">
        <f>'28'!G8</f>
        <v>1432</v>
      </c>
      <c r="L33" s="77"/>
      <c r="M33" s="65">
        <f>'28'!I25</f>
        <v>0</v>
      </c>
      <c r="N33" s="65">
        <f>'28'!J25</f>
        <v>248940</v>
      </c>
      <c r="O33" s="65">
        <f>'28'!K25</f>
        <v>124500</v>
      </c>
      <c r="P33" s="65">
        <f>'28'!L25</f>
        <v>0</v>
      </c>
      <c r="Q33" s="67">
        <f t="shared" si="3"/>
        <v>373440</v>
      </c>
      <c r="R33" s="9"/>
      <c r="S33" s="9"/>
      <c r="T33" s="53">
        <f t="shared" si="4"/>
        <v>0</v>
      </c>
      <c r="U33" s="54"/>
      <c r="V33" s="69">
        <f t="shared" ref="V33:W33" si="36">E33+N33</f>
        <v>267140</v>
      </c>
      <c r="W33" s="70">
        <f t="shared" si="36"/>
        <v>124500</v>
      </c>
      <c r="X33" s="53">
        <f t="shared" si="6"/>
        <v>391640</v>
      </c>
      <c r="Y33" s="58"/>
      <c r="Z33" s="53">
        <f t="shared" si="7"/>
        <v>0</v>
      </c>
      <c r="AA33" s="54"/>
      <c r="AB33" s="71">
        <f t="shared" si="8"/>
        <v>391640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1" t="str">
        <f>'29'!G8</f>
        <v/>
      </c>
      <c r="L34" s="64"/>
      <c r="M34" s="65">
        <f>'29'!I25</f>
        <v>0</v>
      </c>
      <c r="N34" s="65">
        <f>'29'!J25</f>
        <v>0</v>
      </c>
      <c r="O34" s="65">
        <f>'29'!K25</f>
        <v>0</v>
      </c>
      <c r="P34" s="65">
        <f>'29'!L25</f>
        <v>0</v>
      </c>
      <c r="Q34" s="67">
        <f t="shared" si="3"/>
        <v>0</v>
      </c>
      <c r="R34" s="9"/>
      <c r="S34" s="9"/>
      <c r="T34" s="53">
        <f t="shared" si="4"/>
        <v>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'30'!C21</f>
        <v>0</v>
      </c>
      <c r="E35" s="65">
        <f>'30'!D21</f>
        <v>0</v>
      </c>
      <c r="F35" s="65">
        <f>'30'!E21</f>
        <v>0</v>
      </c>
      <c r="G35" s="65">
        <f>'30'!F21</f>
        <v>0</v>
      </c>
      <c r="H35" s="67">
        <f t="shared" si="2"/>
        <v>0</v>
      </c>
      <c r="I35" s="9"/>
      <c r="J35" s="62">
        <v>30.0</v>
      </c>
      <c r="K35" s="81">
        <f>'30'!G8</f>
        <v>1438</v>
      </c>
      <c r="L35" s="64"/>
      <c r="M35" s="65">
        <f>'30'!I21</f>
        <v>20000</v>
      </c>
      <c r="N35" s="65">
        <f>'30'!J21</f>
        <v>139000</v>
      </c>
      <c r="O35" s="65">
        <f>'30'!K21</f>
        <v>38490</v>
      </c>
      <c r="P35" s="65">
        <f>'30'!L21</f>
        <v>0</v>
      </c>
      <c r="Q35" s="67">
        <f t="shared" si="3"/>
        <v>197490</v>
      </c>
      <c r="R35" s="9"/>
      <c r="S35" s="9"/>
      <c r="T35" s="53">
        <f t="shared" si="4"/>
        <v>20000</v>
      </c>
      <c r="U35" s="54"/>
      <c r="V35" s="69">
        <f t="shared" ref="V35:W35" si="38">E35+N35</f>
        <v>139000</v>
      </c>
      <c r="W35" s="70">
        <f t="shared" si="38"/>
        <v>38490</v>
      </c>
      <c r="X35" s="53">
        <f t="shared" si="6"/>
        <v>177490</v>
      </c>
      <c r="Y35" s="58"/>
      <c r="Z35" s="53">
        <f t="shared" si="7"/>
        <v>0</v>
      </c>
      <c r="AA35" s="54"/>
      <c r="AB35" s="71">
        <f t="shared" si="8"/>
        <v>197490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2499980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0</v>
      </c>
      <c r="E37" s="91">
        <f t="shared" si="40"/>
        <v>113900</v>
      </c>
      <c r="F37" s="91">
        <f t="shared" si="40"/>
        <v>35650</v>
      </c>
      <c r="G37" s="91">
        <f t="shared" si="40"/>
        <v>0</v>
      </c>
      <c r="H37" s="92">
        <f t="shared" si="40"/>
        <v>149550</v>
      </c>
      <c r="I37" s="5"/>
      <c r="J37" s="5"/>
      <c r="K37" s="93" t="s">
        <v>20</v>
      </c>
      <c r="L37" s="8"/>
      <c r="M37" s="94">
        <f t="shared" ref="M37:Q37" si="41">SUM(M6:M36)</f>
        <v>1145210</v>
      </c>
      <c r="N37" s="94">
        <f t="shared" si="41"/>
        <v>5250121</v>
      </c>
      <c r="O37" s="94">
        <f t="shared" si="41"/>
        <v>2003400</v>
      </c>
      <c r="P37" s="94">
        <f t="shared" si="41"/>
        <v>196480</v>
      </c>
      <c r="Q37" s="95">
        <f t="shared" si="41"/>
        <v>8595211</v>
      </c>
      <c r="R37" s="96" t="s">
        <v>16</v>
      </c>
      <c r="S37" s="97"/>
      <c r="T37" s="98">
        <f>SUM(T6:T36)</f>
        <v>1145210</v>
      </c>
      <c r="U37" s="54"/>
      <c r="V37" s="99">
        <f t="shared" ref="V37:X37" si="42">SUM(V6:V36)</f>
        <v>5364021</v>
      </c>
      <c r="W37" s="100">
        <f t="shared" si="42"/>
        <v>2039050</v>
      </c>
      <c r="X37" s="100">
        <f t="shared" si="42"/>
        <v>7403071</v>
      </c>
      <c r="Y37" s="54"/>
      <c r="Z37" s="98">
        <f>SUM(Z6:Z36)</f>
        <v>196480</v>
      </c>
      <c r="AA37" s="54"/>
      <c r="AB37" s="101">
        <f>SUM(AB6:AB36)</f>
        <v>8744761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7222866.387</v>
      </c>
      <c r="R38" s="105" t="s">
        <v>21</v>
      </c>
      <c r="S38" s="97"/>
      <c r="T38" s="59"/>
      <c r="U38" s="59"/>
      <c r="V38" s="106">
        <f>V37*1.49%</f>
        <v>79923.9129</v>
      </c>
      <c r="W38" s="106">
        <f>W37*2.95%</f>
        <v>60151.975</v>
      </c>
      <c r="X38" s="107">
        <f t="shared" ref="X38:X39" si="44">V38+W38</f>
        <v>140075.8879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8744761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1372344.613</v>
      </c>
      <c r="R39" s="118" t="s">
        <v>26</v>
      </c>
      <c r="S39" s="119"/>
      <c r="T39" s="59"/>
      <c r="U39" s="59"/>
      <c r="V39" s="106">
        <f t="shared" ref="V39:W39" si="43">V38*19%</f>
        <v>15185.54345</v>
      </c>
      <c r="W39" s="106">
        <f t="shared" si="43"/>
        <v>11428.87525</v>
      </c>
      <c r="X39" s="107">
        <f t="shared" si="44"/>
        <v>26614.4187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7403071</v>
      </c>
      <c r="G40" s="122">
        <f>D37+M37</f>
        <v>1145210</v>
      </c>
      <c r="H40" s="123">
        <f>G37+P37</f>
        <v>196480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5268911.544</v>
      </c>
      <c r="W40" s="124">
        <f t="shared" si="45"/>
        <v>1967469.15</v>
      </c>
      <c r="X40" s="125">
        <f t="shared" si="45"/>
        <v>7236380.693</v>
      </c>
      <c r="Y40" s="114"/>
      <c r="Z40" s="59"/>
      <c r="AA40" s="59"/>
      <c r="AB40" s="126">
        <f>AB37/27</f>
        <v>323880.037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'01'!L41+'02'!L36+'03'!L36+'04'!L36+'05'!L35+'06'!L36+'07'!L41+'08'!L41+'09'!L35+'10'!L35+'11'!L36+'12'!L41+'13'!L41+'14'!L41+'15'!L41+'16'!L41+'17'!L41+'18'!L41+'19'!L41+'20'!L39+'21'!L39+'22'!L41+'23'!L41+'24'!L37+'25'!L36+'26'!L34+'27'!L36+'28'!L41+'29'!L41+'30'!L37+'31'!L41</f>
        <v>700000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1372344.613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7372416.387</v>
      </c>
      <c r="C45" s="148" t="s">
        <v>35</v>
      </c>
      <c r="D45" s="149">
        <f>B45*0.02</f>
        <v>147448.3277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1519792.941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166690.3066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7058277.752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'30'!J65</f>
        <v>51780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51780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51780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-51780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1438.0</v>
      </c>
      <c r="H8" s="313">
        <v>8365.0</v>
      </c>
      <c r="I8" s="196"/>
      <c r="J8" s="314">
        <v>49500.0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1439.0</v>
      </c>
      <c r="H9" s="316">
        <v>8366.0</v>
      </c>
      <c r="I9" s="199"/>
      <c r="J9" s="317">
        <v>20000.0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8367.0</v>
      </c>
      <c r="I10" s="319">
        <v>20000.0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1440.0</v>
      </c>
      <c r="H11" s="316">
        <v>8368.0</v>
      </c>
      <c r="I11" s="199"/>
      <c r="J11" s="199"/>
      <c r="K11" s="317">
        <v>7500.0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1441.0</v>
      </c>
      <c r="H12" s="318">
        <v>8369.0</v>
      </c>
      <c r="I12" s="190"/>
      <c r="J12" s="319">
        <v>69500.0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1442.0</v>
      </c>
      <c r="H13" s="316">
        <v>8370.0</v>
      </c>
      <c r="I13" s="199"/>
      <c r="J13" s="199"/>
      <c r="K13" s="317">
        <v>30990.0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20000</v>
      </c>
      <c r="J21" s="211">
        <f>SUM($J8:$J20)</f>
        <v>139000</v>
      </c>
      <c r="K21" s="211">
        <f>SUM($K8:$K20)</f>
        <v>38490</v>
      </c>
      <c r="L21" s="211">
        <f>SUM($L8:$L20)</f>
        <v>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197490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20000</v>
      </c>
      <c r="G28" s="236"/>
      <c r="I28" s="233"/>
      <c r="J28" s="237" t="s">
        <v>10</v>
      </c>
      <c r="K28" s="238"/>
      <c r="L28" s="239"/>
    </row>
    <row r="29" ht="15.75" customHeight="1">
      <c r="A29" s="232"/>
      <c r="C29" s="233"/>
      <c r="D29" s="237" t="s">
        <v>58</v>
      </c>
      <c r="E29" s="240"/>
      <c r="F29" s="239">
        <f>D21+J21</f>
        <v>139000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38490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197490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>
        <v>0.0</v>
      </c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197490</v>
      </c>
      <c r="G38" s="263"/>
      <c r="H38" s="264"/>
      <c r="I38" s="265"/>
      <c r="J38" s="260"/>
      <c r="K38" s="261" t="s">
        <v>69</v>
      </c>
      <c r="L38" s="262">
        <f>L35+L37</f>
        <v>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320">
        <v>1.0</v>
      </c>
      <c r="F42" s="275">
        <f t="shared" ref="F42:F46" si="1">D42*E42</f>
        <v>20000</v>
      </c>
      <c r="G42" s="276"/>
      <c r="I42" s="233"/>
      <c r="J42" s="273">
        <v>500.0</v>
      </c>
      <c r="K42" s="320">
        <v>1.0</v>
      </c>
      <c r="L42" s="277">
        <f t="shared" ref="L42:L45" si="2">J42*K42</f>
        <v>500</v>
      </c>
    </row>
    <row r="43" ht="16.5" customHeight="1">
      <c r="A43" s="232"/>
      <c r="C43" s="233"/>
      <c r="D43" s="273">
        <v>10000.0</v>
      </c>
      <c r="E43" s="320">
        <v>1.0</v>
      </c>
      <c r="F43" s="275">
        <f t="shared" si="1"/>
        <v>10000</v>
      </c>
      <c r="G43" s="276"/>
      <c r="I43" s="233"/>
      <c r="J43" s="273">
        <v>100.0</v>
      </c>
      <c r="K43" s="320">
        <v>26.0</v>
      </c>
      <c r="L43" s="277">
        <f t="shared" si="2"/>
        <v>2600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0">
        <v>8.0</v>
      </c>
      <c r="L44" s="277">
        <f t="shared" si="2"/>
        <v>400</v>
      </c>
    </row>
    <row r="45" ht="16.5" customHeight="1">
      <c r="A45" s="232"/>
      <c r="C45" s="233"/>
      <c r="D45" s="273">
        <v>2000.0</v>
      </c>
      <c r="E45" s="320">
        <v>2.0</v>
      </c>
      <c r="F45" s="275">
        <f t="shared" si="1"/>
        <v>4000</v>
      </c>
      <c r="G45" s="276"/>
      <c r="I45" s="233"/>
      <c r="J45" s="273">
        <v>10.0</v>
      </c>
      <c r="K45" s="320">
        <v>28.0</v>
      </c>
      <c r="L45" s="277">
        <f t="shared" si="2"/>
        <v>280</v>
      </c>
    </row>
    <row r="46" ht="16.5" customHeight="1">
      <c r="A46" s="252"/>
      <c r="B46" s="253"/>
      <c r="C46" s="254"/>
      <c r="D46" s="273">
        <v>1000.0</v>
      </c>
      <c r="E46" s="320">
        <v>14.0</v>
      </c>
      <c r="F46" s="275">
        <f t="shared" si="1"/>
        <v>14000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48000</v>
      </c>
      <c r="G47" s="263"/>
      <c r="H47" s="264"/>
      <c r="I47" s="265"/>
      <c r="J47" s="280"/>
      <c r="K47" s="281" t="s">
        <v>76</v>
      </c>
      <c r="L47" s="282">
        <f>SUM(L42:L46)</f>
        <v>3780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'29'!J69</f>
        <v>31780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51780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197490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>
        <f>F35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229270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197490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51780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'28'!J69</f>
        <v>31780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31780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31780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-31780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45836.0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1435.0</v>
      </c>
      <c r="B8" s="318">
        <v>21366.0</v>
      </c>
      <c r="C8" s="190"/>
      <c r="D8" s="319">
        <v>18200.0</v>
      </c>
      <c r="E8" s="192"/>
      <c r="F8" s="193"/>
      <c r="G8" s="312">
        <v>1432.0</v>
      </c>
      <c r="H8" s="313">
        <v>8358.0</v>
      </c>
      <c r="I8" s="196"/>
      <c r="J8" s="196"/>
      <c r="K8" s="322">
        <v>124500.0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1662.0</v>
      </c>
      <c r="H9" s="316">
        <v>8359.0</v>
      </c>
      <c r="I9" s="199"/>
      <c r="J9" s="317">
        <v>17990.0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1433.0</v>
      </c>
      <c r="H10" s="318">
        <v>8360.0</v>
      </c>
      <c r="I10" s="191"/>
      <c r="J10" s="319">
        <v>92480.0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1434.0</v>
      </c>
      <c r="H11" s="316">
        <v>8361.0</v>
      </c>
      <c r="I11" s="199"/>
      <c r="J11" s="317">
        <v>45000.0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1436.0</v>
      </c>
      <c r="H12" s="318">
        <v>8362.0</v>
      </c>
      <c r="I12" s="190"/>
      <c r="J12" s="319">
        <v>28980.0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7410.0</v>
      </c>
      <c r="H13" s="316">
        <v>8363.0</v>
      </c>
      <c r="I13" s="199"/>
      <c r="J13" s="317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1437.0</v>
      </c>
      <c r="H14" s="318">
        <v>8364.0</v>
      </c>
      <c r="I14" s="190"/>
      <c r="J14" s="322">
        <v>39500.0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18200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248940</v>
      </c>
      <c r="K25" s="211">
        <f>SUM($K8:$K24)</f>
        <v>124500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391640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267140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124500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391640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391640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320">
        <v>1.0</v>
      </c>
      <c r="F47" s="275">
        <f t="shared" si="1"/>
        <v>10000</v>
      </c>
      <c r="G47" s="276"/>
      <c r="I47" s="233"/>
      <c r="J47" s="273">
        <v>100.0</v>
      </c>
      <c r="K47" s="320">
        <v>26.0</v>
      </c>
      <c r="L47" s="277">
        <f t="shared" si="2"/>
        <v>2600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2.0</v>
      </c>
      <c r="F49" s="275">
        <f t="shared" si="1"/>
        <v>4000</v>
      </c>
      <c r="G49" s="276"/>
      <c r="I49" s="233"/>
      <c r="J49" s="273">
        <v>10.0</v>
      </c>
      <c r="K49" s="320">
        <v>28.0</v>
      </c>
      <c r="L49" s="277">
        <f t="shared" si="2"/>
        <v>280</v>
      </c>
    </row>
    <row r="50" ht="16.5" customHeight="1">
      <c r="A50" s="252"/>
      <c r="B50" s="253"/>
      <c r="C50" s="254"/>
      <c r="D50" s="273">
        <v>1000.0</v>
      </c>
      <c r="E50" s="320">
        <v>14.0</v>
      </c>
      <c r="F50" s="275">
        <f t="shared" si="1"/>
        <v>14000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28000</v>
      </c>
      <c r="G51" s="263"/>
      <c r="H51" s="264"/>
      <c r="I51" s="265"/>
      <c r="J51" s="280"/>
      <c r="K51" s="281" t="s">
        <v>76</v>
      </c>
      <c r="L51" s="282">
        <f>SUM(L46:L50)</f>
        <v>3780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'27'!J64</f>
        <v>31780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31780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391640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423420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391640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31780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45835.0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546.0</v>
      </c>
      <c r="B8" s="318">
        <v>21365.0</v>
      </c>
      <c r="C8" s="190"/>
      <c r="D8" s="319">
        <v>14000.0</v>
      </c>
      <c r="E8" s="192"/>
      <c r="F8" s="193"/>
      <c r="G8" s="312">
        <v>1429.0</v>
      </c>
      <c r="H8" s="313">
        <v>8355.0</v>
      </c>
      <c r="I8" s="196"/>
      <c r="J8" s="196"/>
      <c r="K8" s="322">
        <v>159500.0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1430.0</v>
      </c>
      <c r="H9" s="316">
        <v>8356.0</v>
      </c>
      <c r="I9" s="199"/>
      <c r="J9" s="317">
        <v>15990.0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1431.0</v>
      </c>
      <c r="H10" s="318">
        <v>8357.0</v>
      </c>
      <c r="I10" s="191"/>
      <c r="J10" s="319">
        <v>434000.0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317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14000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449990</v>
      </c>
      <c r="K20" s="211">
        <f>SUM($K8:$K19)</f>
        <v>159500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623490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463990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159500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623490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623490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0">
        <v>1.0</v>
      </c>
      <c r="L41" s="277">
        <f t="shared" ref="L41:L44" si="2">J41*K41</f>
        <v>500</v>
      </c>
    </row>
    <row r="42" ht="16.5" customHeight="1">
      <c r="A42" s="232"/>
      <c r="C42" s="233"/>
      <c r="D42" s="273">
        <v>10000.0</v>
      </c>
      <c r="E42" s="320">
        <v>1.0</v>
      </c>
      <c r="F42" s="275">
        <f t="shared" si="1"/>
        <v>10000</v>
      </c>
      <c r="G42" s="276"/>
      <c r="I42" s="233"/>
      <c r="J42" s="273">
        <v>100.0</v>
      </c>
      <c r="K42" s="320">
        <v>26.0</v>
      </c>
      <c r="L42" s="277">
        <f t="shared" si="2"/>
        <v>2600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320">
        <v>2.0</v>
      </c>
      <c r="F44" s="275">
        <f t="shared" si="1"/>
        <v>4000</v>
      </c>
      <c r="G44" s="276"/>
      <c r="I44" s="233"/>
      <c r="J44" s="273">
        <v>10.0</v>
      </c>
      <c r="K44" s="320">
        <v>28.0</v>
      </c>
      <c r="L44" s="277">
        <f t="shared" si="2"/>
        <v>280</v>
      </c>
    </row>
    <row r="45" ht="16.5" customHeight="1">
      <c r="A45" s="252"/>
      <c r="B45" s="253"/>
      <c r="C45" s="254"/>
      <c r="D45" s="273">
        <v>1000.0</v>
      </c>
      <c r="E45" s="320">
        <v>14.0</v>
      </c>
      <c r="F45" s="275">
        <f t="shared" si="1"/>
        <v>14000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28000</v>
      </c>
      <c r="G46" s="263"/>
      <c r="H46" s="264"/>
      <c r="I46" s="265"/>
      <c r="J46" s="280"/>
      <c r="K46" s="281" t="s">
        <v>76</v>
      </c>
      <c r="L46" s="282">
        <f>SUM(L41:L45)</f>
        <v>3780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'26'!J62</f>
        <v>31780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31780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623490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655270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623490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31780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45834.0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1425.0</v>
      </c>
      <c r="H8" s="313">
        <v>8349.0</v>
      </c>
      <c r="I8" s="196"/>
      <c r="J8" s="314">
        <v>28980.0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1424.0</v>
      </c>
      <c r="H9" s="316">
        <v>8350.0</v>
      </c>
      <c r="I9" s="199"/>
      <c r="J9" s="199"/>
      <c r="K9" s="317">
        <v>189500.0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 t="s">
        <v>90</v>
      </c>
      <c r="H10" s="318">
        <v>8351.0</v>
      </c>
      <c r="I10" s="191"/>
      <c r="J10" s="191"/>
      <c r="K10" s="190"/>
      <c r="L10" s="322">
        <v>15990.0</v>
      </c>
    </row>
    <row r="11" ht="20.25" customHeight="1">
      <c r="A11" s="197"/>
      <c r="B11" s="198"/>
      <c r="C11" s="199"/>
      <c r="D11" s="199"/>
      <c r="E11" s="200"/>
      <c r="F11" s="201"/>
      <c r="G11" s="315">
        <v>1426.0</v>
      </c>
      <c r="H11" s="316">
        <v>8352.0</v>
      </c>
      <c r="I11" s="199"/>
      <c r="J11" s="317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1427.0</v>
      </c>
      <c r="H12" s="318">
        <v>8353.0</v>
      </c>
      <c r="I12" s="190"/>
      <c r="J12" s="319">
        <v>10490.0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8353.0</v>
      </c>
      <c r="I13" s="317">
        <v>10000.0</v>
      </c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1428.0</v>
      </c>
      <c r="H14" s="318">
        <v>8354.0</v>
      </c>
      <c r="I14" s="190"/>
      <c r="J14" s="322">
        <v>24990.0</v>
      </c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10000</v>
      </c>
      <c r="J18" s="211">
        <f>SUM($J8:$J17)</f>
        <v>84460</v>
      </c>
      <c r="K18" s="211">
        <f>SUM($K8:$K17)</f>
        <v>189500</v>
      </c>
      <c r="L18" s="211">
        <f>SUM($L8:$L17)</f>
        <v>15990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299950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10000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84460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189500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15990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299950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299950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0">
        <v>1.0</v>
      </c>
      <c r="L39" s="277">
        <f t="shared" ref="L39:L42" si="2">J39*K39</f>
        <v>500</v>
      </c>
    </row>
    <row r="40" ht="16.5" customHeight="1">
      <c r="A40" s="232"/>
      <c r="C40" s="233"/>
      <c r="D40" s="273">
        <v>10000.0</v>
      </c>
      <c r="E40" s="320">
        <v>1.0</v>
      </c>
      <c r="F40" s="275">
        <f t="shared" si="1"/>
        <v>10000</v>
      </c>
      <c r="G40" s="276"/>
      <c r="I40" s="233"/>
      <c r="J40" s="273">
        <v>100.0</v>
      </c>
      <c r="K40" s="320">
        <v>26.0</v>
      </c>
      <c r="L40" s="277">
        <f t="shared" si="2"/>
        <v>2600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0">
        <v>8.0</v>
      </c>
      <c r="L41" s="277">
        <f t="shared" si="2"/>
        <v>400</v>
      </c>
    </row>
    <row r="42" ht="16.5" customHeight="1">
      <c r="A42" s="232"/>
      <c r="C42" s="233"/>
      <c r="D42" s="273">
        <v>2000.0</v>
      </c>
      <c r="E42" s="320">
        <v>2.0</v>
      </c>
      <c r="F42" s="275">
        <f t="shared" si="1"/>
        <v>4000</v>
      </c>
      <c r="G42" s="276"/>
      <c r="I42" s="233"/>
      <c r="J42" s="273">
        <v>10.0</v>
      </c>
      <c r="K42" s="320">
        <v>28.0</v>
      </c>
      <c r="L42" s="277">
        <f t="shared" si="2"/>
        <v>280</v>
      </c>
    </row>
    <row r="43" ht="16.5" customHeight="1">
      <c r="A43" s="252"/>
      <c r="B43" s="253"/>
      <c r="C43" s="254"/>
      <c r="D43" s="273">
        <v>1000.0</v>
      </c>
      <c r="E43" s="320">
        <v>14.0</v>
      </c>
      <c r="F43" s="275">
        <f t="shared" si="1"/>
        <v>14000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28000</v>
      </c>
      <c r="G44" s="263"/>
      <c r="H44" s="264"/>
      <c r="I44" s="265"/>
      <c r="J44" s="280"/>
      <c r="K44" s="281" t="s">
        <v>76</v>
      </c>
      <c r="L44" s="282">
        <f>SUM(L39:L43)</f>
        <v>3780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'25'!J64</f>
        <v>21780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31780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299950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321730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299950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31780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45833.0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2959.0</v>
      </c>
      <c r="B8" s="318">
        <v>21364.0</v>
      </c>
      <c r="C8" s="190"/>
      <c r="D8" s="319">
        <v>12300.0</v>
      </c>
      <c r="E8" s="192"/>
      <c r="F8" s="193"/>
      <c r="G8" s="312">
        <v>1420.0</v>
      </c>
      <c r="H8" s="313">
        <v>8345.0</v>
      </c>
      <c r="I8" s="196"/>
      <c r="J8" s="196"/>
      <c r="K8" s="322">
        <v>140000.0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1421.0</v>
      </c>
      <c r="H9" s="316">
        <v>8345.0</v>
      </c>
      <c r="I9" s="199"/>
      <c r="J9" s="317">
        <v>70000.0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1422.0</v>
      </c>
      <c r="H10" s="318">
        <v>8346.0</v>
      </c>
      <c r="I10" s="191"/>
      <c r="J10" s="319">
        <v>14500.0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2959.0</v>
      </c>
      <c r="H11" s="316">
        <v>8347.0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1323.0</v>
      </c>
      <c r="H12" s="318">
        <v>8348.0</v>
      </c>
      <c r="I12" s="190"/>
      <c r="J12" s="191"/>
      <c r="K12" s="322">
        <v>95500.0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12300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94500</v>
      </c>
      <c r="K20" s="211">
        <f>SUM($K8:$K19)</f>
        <v>235500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342300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323">
        <v>20000.0</v>
      </c>
    </row>
    <row r="28" ht="15.75" customHeight="1">
      <c r="A28" s="232"/>
      <c r="C28" s="233"/>
      <c r="D28" s="237" t="s">
        <v>58</v>
      </c>
      <c r="E28" s="240"/>
      <c r="F28" s="239">
        <f>D20+J20</f>
        <v>106800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235500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342300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20000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342300</v>
      </c>
      <c r="G37" s="263"/>
      <c r="H37" s="264"/>
      <c r="I37" s="265"/>
      <c r="J37" s="260"/>
      <c r="K37" s="261" t="s">
        <v>69</v>
      </c>
      <c r="L37" s="262">
        <f>L34+L36</f>
        <v>20000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0">
        <v>1.0</v>
      </c>
      <c r="L41" s="277">
        <f t="shared" ref="L41:L44" si="2">J41*K41</f>
        <v>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26.0</v>
      </c>
      <c r="L42" s="277">
        <f t="shared" si="2"/>
        <v>2600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320">
        <v>2.0</v>
      </c>
      <c r="F44" s="275">
        <f t="shared" si="1"/>
        <v>4000</v>
      </c>
      <c r="G44" s="276"/>
      <c r="I44" s="233"/>
      <c r="J44" s="273">
        <v>10.0</v>
      </c>
      <c r="K44" s="320">
        <v>28.0</v>
      </c>
      <c r="L44" s="277">
        <f t="shared" si="2"/>
        <v>280</v>
      </c>
    </row>
    <row r="45" ht="16.5" customHeight="1">
      <c r="A45" s="252"/>
      <c r="B45" s="253"/>
      <c r="C45" s="254"/>
      <c r="D45" s="273">
        <v>1000.0</v>
      </c>
      <c r="E45" s="320">
        <v>14.0</v>
      </c>
      <c r="F45" s="275">
        <f t="shared" si="1"/>
        <v>14000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18000</v>
      </c>
      <c r="G46" s="263"/>
      <c r="H46" s="264"/>
      <c r="I46" s="265"/>
      <c r="J46" s="280"/>
      <c r="K46" s="281" t="s">
        <v>76</v>
      </c>
      <c r="L46" s="282">
        <f>SUM(L41:L45)</f>
        <v>3780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'24'!J65</f>
        <v>41780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91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21780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342300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20000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364080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322300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21780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1418.0</v>
      </c>
      <c r="H8" s="313">
        <v>8340.0</v>
      </c>
      <c r="I8" s="196"/>
      <c r="J8" s="314">
        <v>35000.0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7194.0</v>
      </c>
      <c r="H9" s="316">
        <v>8341.0</v>
      </c>
      <c r="I9" s="199"/>
      <c r="J9" s="317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543.0</v>
      </c>
      <c r="H10" s="318">
        <v>8342.0</v>
      </c>
      <c r="I10" s="191"/>
      <c r="J10" s="319">
        <v>17500.0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1419.0</v>
      </c>
      <c r="H11" s="316">
        <v>8343.0</v>
      </c>
      <c r="I11" s="199"/>
      <c r="J11" s="317">
        <v>60000.0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6492.0</v>
      </c>
      <c r="H12" s="318">
        <v>8344.0</v>
      </c>
      <c r="I12" s="190"/>
      <c r="J12" s="319">
        <v>20000.0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322" t="s">
        <v>19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0</v>
      </c>
      <c r="J21" s="211">
        <f>SUM($J8:$J20)</f>
        <v>177500</v>
      </c>
      <c r="K21" s="211">
        <f>SUM($K8:$K20)</f>
        <v>0</v>
      </c>
      <c r="L21" s="211">
        <f>SUM($L8:$L20)</f>
        <v>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177500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0</v>
      </c>
      <c r="G28" s="236"/>
      <c r="I28" s="233"/>
      <c r="J28" s="237" t="s">
        <v>10</v>
      </c>
      <c r="K28" s="238"/>
      <c r="L28" s="239"/>
    </row>
    <row r="29" ht="15.75" customHeight="1">
      <c r="A29" s="232"/>
      <c r="C29" s="233"/>
      <c r="D29" s="237" t="s">
        <v>58</v>
      </c>
      <c r="E29" s="240"/>
      <c r="F29" s="239">
        <f>D21+J21</f>
        <v>177500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177500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177500</v>
      </c>
      <c r="G38" s="263"/>
      <c r="H38" s="264"/>
      <c r="I38" s="265"/>
      <c r="J38" s="260"/>
      <c r="K38" s="261" t="s">
        <v>69</v>
      </c>
      <c r="L38" s="262">
        <f>L35+L37</f>
        <v>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0">
        <v>1.0</v>
      </c>
      <c r="L42" s="277">
        <f t="shared" ref="L42:L45" si="2">J42*K42</f>
        <v>500</v>
      </c>
    </row>
    <row r="43" ht="16.5" customHeight="1">
      <c r="A43" s="232"/>
      <c r="C43" s="233"/>
      <c r="D43" s="273">
        <v>10000.0</v>
      </c>
      <c r="E43" s="320">
        <v>1.0</v>
      </c>
      <c r="F43" s="275">
        <f t="shared" si="1"/>
        <v>10000</v>
      </c>
      <c r="G43" s="276"/>
      <c r="I43" s="233"/>
      <c r="J43" s="273">
        <v>100.0</v>
      </c>
      <c r="K43" s="320">
        <v>26.0</v>
      </c>
      <c r="L43" s="277">
        <f t="shared" si="2"/>
        <v>2600</v>
      </c>
    </row>
    <row r="44" ht="16.5" customHeight="1">
      <c r="A44" s="232"/>
      <c r="C44" s="233"/>
      <c r="D44" s="273">
        <v>5000.0</v>
      </c>
      <c r="E44" s="320">
        <v>2.0</v>
      </c>
      <c r="F44" s="275">
        <f t="shared" si="1"/>
        <v>10000</v>
      </c>
      <c r="G44" s="276"/>
      <c r="I44" s="233"/>
      <c r="J44" s="273">
        <v>50.0</v>
      </c>
      <c r="K44" s="320">
        <v>8.0</v>
      </c>
      <c r="L44" s="277">
        <f t="shared" si="2"/>
        <v>400</v>
      </c>
    </row>
    <row r="45" ht="16.5" customHeight="1">
      <c r="A45" s="232"/>
      <c r="C45" s="233"/>
      <c r="D45" s="273">
        <v>2000.0</v>
      </c>
      <c r="E45" s="320">
        <v>2.0</v>
      </c>
      <c r="F45" s="275">
        <f t="shared" si="1"/>
        <v>4000</v>
      </c>
      <c r="G45" s="276"/>
      <c r="I45" s="233"/>
      <c r="J45" s="273">
        <v>10.0</v>
      </c>
      <c r="K45" s="320">
        <v>28.0</v>
      </c>
      <c r="L45" s="277">
        <f t="shared" si="2"/>
        <v>280</v>
      </c>
    </row>
    <row r="46" ht="16.5" customHeight="1">
      <c r="A46" s="252"/>
      <c r="B46" s="253"/>
      <c r="C46" s="254"/>
      <c r="D46" s="273">
        <v>1000.0</v>
      </c>
      <c r="E46" s="320">
        <v>14.0</v>
      </c>
      <c r="F46" s="275">
        <f t="shared" si="1"/>
        <v>14000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38000</v>
      </c>
      <c r="G47" s="263"/>
      <c r="H47" s="264"/>
      <c r="I47" s="265"/>
      <c r="J47" s="280"/>
      <c r="K47" s="281" t="s">
        <v>76</v>
      </c>
      <c r="L47" s="282">
        <f>SUM(L42:L46)</f>
        <v>3780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'23'!J69</f>
        <v>41780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41780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177500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219280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177500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41780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45831.0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810.0</v>
      </c>
      <c r="B8" s="318">
        <v>21362.0</v>
      </c>
      <c r="C8" s="190"/>
      <c r="D8" s="319">
        <v>10500.0</v>
      </c>
      <c r="E8" s="192"/>
      <c r="F8" s="193"/>
      <c r="G8" s="312">
        <v>1413.0</v>
      </c>
      <c r="H8" s="313">
        <v>8330.0</v>
      </c>
      <c r="I8" s="196"/>
      <c r="J8" s="314">
        <v>39500.0</v>
      </c>
      <c r="K8" s="190"/>
      <c r="L8" s="190"/>
    </row>
    <row r="9" ht="20.25" customHeight="1">
      <c r="A9" s="325">
        <v>1416.0</v>
      </c>
      <c r="B9" s="316">
        <v>21363.0</v>
      </c>
      <c r="C9" s="199"/>
      <c r="D9" s="199"/>
      <c r="E9" s="326">
        <v>35650.0</v>
      </c>
      <c r="F9" s="201"/>
      <c r="G9" s="202"/>
      <c r="H9" s="316">
        <v>8331.0</v>
      </c>
      <c r="I9" s="317">
        <v>10000.0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2514.0</v>
      </c>
      <c r="H10" s="318">
        <v>8333.0</v>
      </c>
      <c r="I10" s="191"/>
      <c r="J10" s="319">
        <v>15990.0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8332.0</v>
      </c>
      <c r="I11" s="199"/>
      <c r="J11" s="199"/>
      <c r="K11" s="199"/>
      <c r="L11" s="317">
        <v>30000.0</v>
      </c>
    </row>
    <row r="12" ht="20.25" customHeight="1">
      <c r="A12" s="188"/>
      <c r="B12" s="189"/>
      <c r="C12" s="190"/>
      <c r="D12" s="190"/>
      <c r="E12" s="192"/>
      <c r="F12" s="193"/>
      <c r="G12" s="312">
        <v>1414.0</v>
      </c>
      <c r="H12" s="318">
        <v>8334.0</v>
      </c>
      <c r="I12" s="190"/>
      <c r="J12" s="319">
        <v>34990.0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810.0</v>
      </c>
      <c r="H13" s="316">
        <v>8335.0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1415.0</v>
      </c>
      <c r="H14" s="318">
        <v>8336.0</v>
      </c>
      <c r="I14" s="190"/>
      <c r="J14" s="322">
        <v>148000.0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1416.0</v>
      </c>
      <c r="H15" s="316">
        <v>8337.0</v>
      </c>
      <c r="I15" s="199"/>
      <c r="J15" s="199"/>
      <c r="K15" s="317">
        <v>45000.0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1417.0</v>
      </c>
      <c r="H16" s="318">
        <v>8338.0</v>
      </c>
      <c r="I16" s="190"/>
      <c r="J16" s="322">
        <v>69990.0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5">
        <v>5570.0</v>
      </c>
      <c r="H17" s="316">
        <v>8339.0</v>
      </c>
      <c r="I17" s="199"/>
      <c r="J17" s="317">
        <v>17990.0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10500</v>
      </c>
      <c r="E25" s="211">
        <f>SUM($E8:$E24)</f>
        <v>35650</v>
      </c>
      <c r="F25" s="211">
        <f>SUM($F8:$F24)</f>
        <v>0</v>
      </c>
      <c r="G25" s="212"/>
      <c r="H25" s="210" t="s">
        <v>49</v>
      </c>
      <c r="I25" s="211">
        <f>SUM($I8:$I24)</f>
        <v>10000</v>
      </c>
      <c r="J25" s="211">
        <f>SUM($J8:$J24)</f>
        <v>336460</v>
      </c>
      <c r="K25" s="211">
        <f>SUM($K8:$K24)</f>
        <v>45000</v>
      </c>
      <c r="L25" s="211">
        <f>SUM($L8:$L24)</f>
        <v>30000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467610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10000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346960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80650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30000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467610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467610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320">
        <v>1.0</v>
      </c>
      <c r="F47" s="275">
        <f t="shared" si="1"/>
        <v>10000</v>
      </c>
      <c r="G47" s="276"/>
      <c r="I47" s="233"/>
      <c r="J47" s="273">
        <v>100.0</v>
      </c>
      <c r="K47" s="320">
        <v>26.0</v>
      </c>
      <c r="L47" s="277">
        <f t="shared" si="2"/>
        <v>2600</v>
      </c>
    </row>
    <row r="48" ht="16.5" customHeight="1">
      <c r="A48" s="232"/>
      <c r="C48" s="233"/>
      <c r="D48" s="273">
        <v>5000.0</v>
      </c>
      <c r="E48" s="320">
        <v>2.0</v>
      </c>
      <c r="F48" s="275">
        <f t="shared" si="1"/>
        <v>10000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2.0</v>
      </c>
      <c r="F49" s="275">
        <f t="shared" si="1"/>
        <v>4000</v>
      </c>
      <c r="G49" s="276"/>
      <c r="I49" s="233"/>
      <c r="J49" s="273">
        <v>10.0</v>
      </c>
      <c r="K49" s="320">
        <v>28.0</v>
      </c>
      <c r="L49" s="277">
        <f t="shared" si="2"/>
        <v>280</v>
      </c>
    </row>
    <row r="50" ht="16.5" customHeight="1">
      <c r="A50" s="252"/>
      <c r="B50" s="253"/>
      <c r="C50" s="254"/>
      <c r="D50" s="273">
        <v>1000.0</v>
      </c>
      <c r="E50" s="320">
        <v>14.0</v>
      </c>
      <c r="F50" s="275">
        <f t="shared" si="1"/>
        <v>14000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38000</v>
      </c>
      <c r="G51" s="263"/>
      <c r="H51" s="264"/>
      <c r="I51" s="265"/>
      <c r="J51" s="280"/>
      <c r="K51" s="281" t="s">
        <v>76</v>
      </c>
      <c r="L51" s="282">
        <f>SUM(L46:L50)</f>
        <v>3780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'22'!J69</f>
        <v>31780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41780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467610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499390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467610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41780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'21'!J67</f>
        <v>31780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31780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31780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-31780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45829.0</v>
      </c>
      <c r="D1" s="164"/>
      <c r="E1" s="162"/>
      <c r="F1" s="161" t="s">
        <v>39</v>
      </c>
      <c r="G1" s="164"/>
      <c r="H1" s="162"/>
      <c r="I1" s="310" t="s">
        <v>92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1408.0</v>
      </c>
      <c r="H8" s="313">
        <v>8321.0</v>
      </c>
      <c r="I8" s="196"/>
      <c r="J8" s="196"/>
      <c r="K8" s="322">
        <v>109500.0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1409.0</v>
      </c>
      <c r="H9" s="316">
        <v>8322.0</v>
      </c>
      <c r="I9" s="199"/>
      <c r="J9" s="317">
        <v>19980.0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777.0</v>
      </c>
      <c r="H10" s="318">
        <v>8323.0</v>
      </c>
      <c r="I10" s="191"/>
      <c r="J10" s="191"/>
      <c r="K10" s="190"/>
      <c r="L10" s="322">
        <v>10000.0</v>
      </c>
    </row>
    <row r="11" ht="20.25" customHeight="1">
      <c r="A11" s="197"/>
      <c r="B11" s="198"/>
      <c r="C11" s="199"/>
      <c r="D11" s="199"/>
      <c r="E11" s="200"/>
      <c r="F11" s="201"/>
      <c r="G11" s="315">
        <v>1410.0</v>
      </c>
      <c r="H11" s="316">
        <v>8324.0</v>
      </c>
      <c r="I11" s="199"/>
      <c r="J11" s="317">
        <v>49490.0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8325.0</v>
      </c>
      <c r="I12" s="190"/>
      <c r="J12" s="319">
        <v>17990.0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1411.0</v>
      </c>
      <c r="H13" s="316">
        <v>8326.0</v>
      </c>
      <c r="I13" s="199"/>
      <c r="J13" s="317">
        <v>7500.0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1412.0</v>
      </c>
      <c r="H14" s="318">
        <v>8327.0</v>
      </c>
      <c r="I14" s="190"/>
      <c r="J14" s="190"/>
      <c r="K14" s="322">
        <v>130000.0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4226.0</v>
      </c>
      <c r="H15" s="316">
        <v>8328.0</v>
      </c>
      <c r="I15" s="199"/>
      <c r="J15" s="317">
        <v>10000.0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3822.0</v>
      </c>
      <c r="H16" s="318">
        <v>8329.0</v>
      </c>
      <c r="I16" s="190"/>
      <c r="J16" s="322">
        <v>10000.0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0</v>
      </c>
      <c r="J23" s="211">
        <f>SUM($J8:$J22)</f>
        <v>114960</v>
      </c>
      <c r="K23" s="211">
        <f>SUM($K8:$K22)</f>
        <v>239500</v>
      </c>
      <c r="L23" s="211">
        <f>SUM($L8:$L22)</f>
        <v>10000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364460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114960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239500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10000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364460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243"/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364460</v>
      </c>
      <c r="G40" s="263"/>
      <c r="H40" s="264"/>
      <c r="I40" s="265"/>
      <c r="J40" s="260"/>
      <c r="K40" s="261" t="s">
        <v>69</v>
      </c>
      <c r="L40" s="262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320">
        <v>1.0</v>
      </c>
      <c r="L44" s="277">
        <f t="shared" ref="L44:L47" si="2">J44*K44</f>
        <v>500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320">
        <v>26.0</v>
      </c>
      <c r="L45" s="277">
        <f t="shared" si="2"/>
        <v>2600</v>
      </c>
    </row>
    <row r="46" ht="16.5" customHeight="1">
      <c r="A46" s="232"/>
      <c r="C46" s="233"/>
      <c r="D46" s="273">
        <v>5000.0</v>
      </c>
      <c r="E46" s="320">
        <v>2.0</v>
      </c>
      <c r="F46" s="275">
        <f t="shared" si="1"/>
        <v>10000</v>
      </c>
      <c r="G46" s="276"/>
      <c r="I46" s="233"/>
      <c r="J46" s="273">
        <v>50.0</v>
      </c>
      <c r="K46" s="320">
        <v>8.0</v>
      </c>
      <c r="L46" s="277">
        <f t="shared" si="2"/>
        <v>400</v>
      </c>
    </row>
    <row r="47" ht="16.5" customHeight="1">
      <c r="A47" s="232"/>
      <c r="C47" s="233"/>
      <c r="D47" s="273">
        <v>2000.0</v>
      </c>
      <c r="E47" s="320">
        <v>2.0</v>
      </c>
      <c r="F47" s="275">
        <f t="shared" si="1"/>
        <v>4000</v>
      </c>
      <c r="G47" s="276"/>
      <c r="I47" s="233"/>
      <c r="J47" s="273">
        <v>10.0</v>
      </c>
      <c r="K47" s="320">
        <v>28.0</v>
      </c>
      <c r="L47" s="277">
        <f t="shared" si="2"/>
        <v>280</v>
      </c>
    </row>
    <row r="48" ht="16.5" customHeight="1">
      <c r="A48" s="252"/>
      <c r="B48" s="253"/>
      <c r="C48" s="254"/>
      <c r="D48" s="273">
        <v>1000.0</v>
      </c>
      <c r="E48" s="320">
        <v>14.0</v>
      </c>
      <c r="F48" s="275">
        <f t="shared" si="1"/>
        <v>14000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28000</v>
      </c>
      <c r="G49" s="263"/>
      <c r="H49" s="264"/>
      <c r="I49" s="265"/>
      <c r="J49" s="280"/>
      <c r="K49" s="281" t="s">
        <v>76</v>
      </c>
      <c r="L49" s="282">
        <f>SUM(L44:L48)</f>
        <v>3780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'20'!J67</f>
        <v>31780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293"/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31780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364460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396240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364460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31780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45828.0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1406.0</v>
      </c>
      <c r="B8" s="318">
        <v>21361.0</v>
      </c>
      <c r="C8" s="190"/>
      <c r="D8" s="319">
        <v>3500.0</v>
      </c>
      <c r="E8" s="192"/>
      <c r="F8" s="193"/>
      <c r="G8" s="312">
        <v>1403.0</v>
      </c>
      <c r="H8" s="313">
        <v>8316.0</v>
      </c>
      <c r="I8" s="196"/>
      <c r="J8" s="314">
        <v>35000.0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1404.0</v>
      </c>
      <c r="H9" s="316">
        <v>8317.0</v>
      </c>
      <c r="I9" s="199"/>
      <c r="J9" s="317">
        <v>74490.0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/>
      <c r="H10" s="318">
        <v>8318.0</v>
      </c>
      <c r="I10" s="191">
        <f>15990+12990</f>
        <v>28980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1405.0</v>
      </c>
      <c r="H11" s="316">
        <v>8319.0</v>
      </c>
      <c r="I11" s="199"/>
      <c r="J11" s="199"/>
      <c r="K11" s="317">
        <v>55000.0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1407.0</v>
      </c>
      <c r="H12" s="318">
        <v>8320.0</v>
      </c>
      <c r="I12" s="190"/>
      <c r="J12" s="319">
        <v>42490.0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3500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28980</v>
      </c>
      <c r="J23" s="211">
        <f>SUM($J8:$J22)</f>
        <v>151980</v>
      </c>
      <c r="K23" s="211">
        <f>SUM($K8:$K22)</f>
        <v>55000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239460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28980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155480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55000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239460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327">
        <v>30000.0</v>
      </c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239460</v>
      </c>
      <c r="G40" s="263"/>
      <c r="H40" s="264"/>
      <c r="I40" s="265"/>
      <c r="J40" s="260"/>
      <c r="K40" s="261" t="s">
        <v>69</v>
      </c>
      <c r="L40" s="262">
        <f>L37+L39</f>
        <v>30000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320">
        <v>1.0</v>
      </c>
      <c r="L44" s="277">
        <f t="shared" ref="L44:L47" si="2">J44*K44</f>
        <v>500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320">
        <v>26.0</v>
      </c>
      <c r="L45" s="277">
        <f t="shared" si="2"/>
        <v>2600</v>
      </c>
    </row>
    <row r="46" ht="16.5" customHeight="1">
      <c r="A46" s="232"/>
      <c r="C46" s="233"/>
      <c r="D46" s="273">
        <v>5000.0</v>
      </c>
      <c r="E46" s="320">
        <v>2.0</v>
      </c>
      <c r="F46" s="275">
        <f t="shared" si="1"/>
        <v>10000</v>
      </c>
      <c r="G46" s="276"/>
      <c r="I46" s="233"/>
      <c r="J46" s="273">
        <v>50.0</v>
      </c>
      <c r="K46" s="320">
        <v>8.0</v>
      </c>
      <c r="L46" s="277">
        <f t="shared" si="2"/>
        <v>400</v>
      </c>
    </row>
    <row r="47" ht="16.5" customHeight="1">
      <c r="A47" s="232"/>
      <c r="C47" s="233"/>
      <c r="D47" s="273">
        <v>2000.0</v>
      </c>
      <c r="E47" s="320">
        <v>2.0</v>
      </c>
      <c r="F47" s="275">
        <f t="shared" si="1"/>
        <v>4000</v>
      </c>
      <c r="G47" s="276"/>
      <c r="I47" s="233"/>
      <c r="J47" s="273">
        <v>10.0</v>
      </c>
      <c r="K47" s="320">
        <v>28.0</v>
      </c>
      <c r="L47" s="277">
        <f t="shared" si="2"/>
        <v>280</v>
      </c>
    </row>
    <row r="48" ht="16.5" customHeight="1">
      <c r="A48" s="252"/>
      <c r="B48" s="253"/>
      <c r="C48" s="254"/>
      <c r="D48" s="273">
        <v>1000.0</v>
      </c>
      <c r="E48" s="320">
        <v>14.0</v>
      </c>
      <c r="F48" s="275">
        <f t="shared" si="1"/>
        <v>14000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28000</v>
      </c>
      <c r="G49" s="263"/>
      <c r="H49" s="264"/>
      <c r="I49" s="265"/>
      <c r="J49" s="280"/>
      <c r="K49" s="281" t="s">
        <v>76</v>
      </c>
      <c r="L49" s="282">
        <f>SUM(L44:L48)</f>
        <v>3780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'19'!J69</f>
        <v>32800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324" t="s">
        <v>94</v>
      </c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31780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239460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30000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242260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209460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31780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45827.0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1399.0</v>
      </c>
      <c r="H8" s="313">
        <v>8307.0</v>
      </c>
      <c r="I8" s="196"/>
      <c r="J8" s="196"/>
      <c r="K8" s="322">
        <v>150000.0</v>
      </c>
      <c r="L8" s="190"/>
    </row>
    <row r="9" ht="20.25" customHeight="1">
      <c r="A9" s="197"/>
      <c r="B9" s="198"/>
      <c r="C9" s="199"/>
      <c r="D9" s="199"/>
      <c r="E9" s="200"/>
      <c r="F9" s="201"/>
      <c r="G9" s="315">
        <v>1397.0</v>
      </c>
      <c r="H9" s="316">
        <v>8308.0</v>
      </c>
      <c r="I9" s="199"/>
      <c r="J9" s="317">
        <v>84500.0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1398.0</v>
      </c>
      <c r="H10" s="318">
        <v>8309.0</v>
      </c>
      <c r="I10" s="191"/>
      <c r="J10" s="319">
        <v>35000.0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3819.0</v>
      </c>
      <c r="H11" s="316">
        <v>8310.0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8311.0</v>
      </c>
      <c r="I12" s="322">
        <v>113300.0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6319.0</v>
      </c>
      <c r="H13" s="316">
        <v>8312.0</v>
      </c>
      <c r="I13" s="199"/>
      <c r="J13" s="317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1400.0</v>
      </c>
      <c r="H14" s="318">
        <v>8313.0</v>
      </c>
      <c r="I14" s="190"/>
      <c r="J14" s="322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1401.0</v>
      </c>
      <c r="H15" s="316">
        <v>8314.0</v>
      </c>
      <c r="I15" s="199"/>
      <c r="J15" s="317">
        <v>155500.0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1402.0</v>
      </c>
      <c r="H16" s="318">
        <v>8315.0</v>
      </c>
      <c r="I16" s="190"/>
      <c r="J16" s="322">
        <v>23500.0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113300</v>
      </c>
      <c r="J25" s="211">
        <f>SUM($J8:$J24)</f>
        <v>343490</v>
      </c>
      <c r="K25" s="211">
        <f>SUM($K8:$K24)</f>
        <v>150000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606790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113300</v>
      </c>
      <c r="G32" s="236"/>
      <c r="I32" s="233"/>
      <c r="J32" s="237" t="s">
        <v>10</v>
      </c>
      <c r="K32" s="238"/>
      <c r="L32" s="239">
        <f>5000+3200</f>
        <v>8200</v>
      </c>
    </row>
    <row r="33" ht="15.75" customHeight="1">
      <c r="A33" s="232"/>
      <c r="C33" s="233"/>
      <c r="D33" s="237" t="s">
        <v>58</v>
      </c>
      <c r="E33" s="240"/>
      <c r="F33" s="239">
        <f>D25+J25</f>
        <v>343490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150000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606790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8200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7">
        <v>110000.0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606790</v>
      </c>
      <c r="G42" s="263"/>
      <c r="H42" s="264"/>
      <c r="I42" s="265"/>
      <c r="J42" s="260"/>
      <c r="K42" s="261" t="s">
        <v>69</v>
      </c>
      <c r="L42" s="262">
        <f>L39+L41</f>
        <v>118200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0">
        <v>26.0</v>
      </c>
      <c r="L47" s="277">
        <f t="shared" si="2"/>
        <v>2600</v>
      </c>
    </row>
    <row r="48" ht="16.5" customHeight="1">
      <c r="A48" s="232"/>
      <c r="C48" s="233"/>
      <c r="D48" s="273">
        <v>5000.0</v>
      </c>
      <c r="E48" s="320">
        <v>2.0</v>
      </c>
      <c r="F48" s="275">
        <f t="shared" si="1"/>
        <v>10000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2.0</v>
      </c>
      <c r="F49" s="275">
        <f t="shared" si="1"/>
        <v>4000</v>
      </c>
      <c r="G49" s="276"/>
      <c r="I49" s="233"/>
      <c r="J49" s="273">
        <v>10.0</v>
      </c>
      <c r="K49" s="320">
        <v>30.0</v>
      </c>
      <c r="L49" s="277">
        <f t="shared" si="2"/>
        <v>300</v>
      </c>
    </row>
    <row r="50" ht="16.5" customHeight="1">
      <c r="A50" s="252"/>
      <c r="B50" s="253"/>
      <c r="C50" s="254"/>
      <c r="D50" s="273">
        <v>1000.0</v>
      </c>
      <c r="E50" s="320">
        <v>15.0</v>
      </c>
      <c r="F50" s="275">
        <f t="shared" si="1"/>
        <v>15000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29000</v>
      </c>
      <c r="G51" s="263"/>
      <c r="H51" s="264"/>
      <c r="I51" s="265"/>
      <c r="J51" s="280"/>
      <c r="K51" s="281" t="s">
        <v>76</v>
      </c>
      <c r="L51" s="282">
        <f>SUM(L46:L50)</f>
        <v>3800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'18'!J69</f>
        <v>37700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95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32800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606790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118200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526290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488590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32800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45826.0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1396.0</v>
      </c>
      <c r="B8" s="318">
        <v>21360.0</v>
      </c>
      <c r="C8" s="190"/>
      <c r="D8" s="319">
        <v>15200.0</v>
      </c>
      <c r="E8" s="192"/>
      <c r="F8" s="193"/>
      <c r="G8" s="312">
        <v>1392.0</v>
      </c>
      <c r="H8" s="313">
        <v>8302.0</v>
      </c>
      <c r="I8" s="196"/>
      <c r="J8" s="314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1393.0</v>
      </c>
      <c r="H9" s="316">
        <v>8303.0</v>
      </c>
      <c r="I9" s="199"/>
      <c r="J9" s="317">
        <v>45000.0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8304.0</v>
      </c>
      <c r="I10" s="319">
        <v>59500.0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1395.0</v>
      </c>
      <c r="H11" s="316">
        <v>8305.0</v>
      </c>
      <c r="I11" s="199"/>
      <c r="J11" s="317">
        <v>210000.0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1394.0</v>
      </c>
      <c r="H12" s="318">
        <v>8306.0</v>
      </c>
      <c r="I12" s="190"/>
      <c r="J12" s="319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15200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59500</v>
      </c>
      <c r="J25" s="211">
        <f>SUM($J8:$J24)</f>
        <v>310000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384700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59500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325200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384700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7">
        <v>60000.0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384700</v>
      </c>
      <c r="G42" s="263"/>
      <c r="H42" s="264"/>
      <c r="I42" s="265"/>
      <c r="J42" s="260"/>
      <c r="K42" s="261" t="s">
        <v>69</v>
      </c>
      <c r="L42" s="262">
        <f>L39+L41</f>
        <v>60000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320"/>
      <c r="F47" s="275">
        <f t="shared" si="1"/>
        <v>0</v>
      </c>
      <c r="G47" s="276"/>
      <c r="I47" s="233"/>
      <c r="J47" s="273">
        <v>100.0</v>
      </c>
      <c r="K47" s="320">
        <v>25.0</v>
      </c>
      <c r="L47" s="277">
        <f t="shared" si="2"/>
        <v>2500</v>
      </c>
    </row>
    <row r="48" ht="16.5" customHeight="1">
      <c r="A48" s="232"/>
      <c r="C48" s="233"/>
      <c r="D48" s="273">
        <v>5000.0</v>
      </c>
      <c r="E48" s="320">
        <v>3.0</v>
      </c>
      <c r="F48" s="275">
        <f t="shared" si="1"/>
        <v>15000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v>30.0</v>
      </c>
      <c r="L49" s="277">
        <f t="shared" si="2"/>
        <v>300</v>
      </c>
    </row>
    <row r="50" ht="16.5" customHeight="1">
      <c r="A50" s="252"/>
      <c r="B50" s="253"/>
      <c r="C50" s="254"/>
      <c r="D50" s="273">
        <v>1000.0</v>
      </c>
      <c r="E50" s="320">
        <v>13.0</v>
      </c>
      <c r="F50" s="275">
        <f t="shared" si="1"/>
        <v>13000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34000</v>
      </c>
      <c r="G51" s="263"/>
      <c r="H51" s="264"/>
      <c r="I51" s="265"/>
      <c r="J51" s="280"/>
      <c r="K51" s="281" t="s">
        <v>76</v>
      </c>
      <c r="L51" s="282">
        <f>SUM(L46:L50)</f>
        <v>3700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'17'!J69</f>
        <v>38200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96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37700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384700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60000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362900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324700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37700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45825.0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1385.0</v>
      </c>
      <c r="H8" s="313">
        <v>8295.0</v>
      </c>
      <c r="I8" s="196"/>
      <c r="J8" s="314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1386.0</v>
      </c>
      <c r="H9" s="316">
        <v>8296.0</v>
      </c>
      <c r="I9" s="199"/>
      <c r="J9" s="317">
        <v>125000.0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1387.0</v>
      </c>
      <c r="H10" s="318">
        <v>8297.0</v>
      </c>
      <c r="I10" s="191"/>
      <c r="J10" s="191"/>
      <c r="K10" s="322">
        <v>159500.0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1389.0</v>
      </c>
      <c r="H11" s="316">
        <v>8298.0</v>
      </c>
      <c r="I11" s="199"/>
      <c r="J11" s="317">
        <v>184550.0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1388.0</v>
      </c>
      <c r="H12" s="318">
        <v>8299.0</v>
      </c>
      <c r="I12" s="190"/>
      <c r="J12" s="191"/>
      <c r="K12" s="322">
        <v>105000.0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1390.0</v>
      </c>
      <c r="H13" s="316">
        <v>8300.0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1391.0</v>
      </c>
      <c r="H14" s="318">
        <v>8301.0</v>
      </c>
      <c r="I14" s="190"/>
      <c r="J14" s="322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374550</v>
      </c>
      <c r="K25" s="211">
        <f>SUM($K8:$K24)</f>
        <v>264500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639050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374550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264500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639050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639050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0">
        <v>30.0</v>
      </c>
      <c r="L47" s="277">
        <f t="shared" si="2"/>
        <v>3000</v>
      </c>
    </row>
    <row r="48" ht="16.5" customHeight="1">
      <c r="A48" s="232"/>
      <c r="C48" s="233"/>
      <c r="D48" s="273">
        <v>5000.0</v>
      </c>
      <c r="E48" s="320">
        <v>3.0</v>
      </c>
      <c r="F48" s="275">
        <f t="shared" si="1"/>
        <v>15000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v>30.0</v>
      </c>
      <c r="L49" s="277">
        <f t="shared" si="2"/>
        <v>300</v>
      </c>
    </row>
    <row r="50" ht="16.5" customHeight="1">
      <c r="A50" s="252"/>
      <c r="B50" s="253"/>
      <c r="C50" s="254"/>
      <c r="D50" s="273">
        <v>1000.0</v>
      </c>
      <c r="E50" s="320">
        <v>13.0</v>
      </c>
      <c r="F50" s="275">
        <f t="shared" si="1"/>
        <v>13000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34000</v>
      </c>
      <c r="G51" s="263"/>
      <c r="H51" s="264"/>
      <c r="I51" s="265"/>
      <c r="J51" s="280"/>
      <c r="K51" s="281" t="s">
        <v>76</v>
      </c>
      <c r="L51" s="282">
        <f>SUM(L46:L50)</f>
        <v>4200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'16'!J69</f>
        <v>38200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97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38200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639050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677250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639050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38200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45824.0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1383.0</v>
      </c>
      <c r="H8" s="313">
        <v>8292.0</v>
      </c>
      <c r="I8" s="196"/>
      <c r="J8" s="314">
        <v>220000.0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1384.0</v>
      </c>
      <c r="H9" s="316">
        <v>8293.0</v>
      </c>
      <c r="I9" s="199"/>
      <c r="J9" s="199"/>
      <c r="K9" s="317">
        <v>28980.0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9799.0</v>
      </c>
      <c r="H10" s="318">
        <v>8294.0</v>
      </c>
      <c r="I10" s="191"/>
      <c r="J10" s="319">
        <v>20000.0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240000</v>
      </c>
      <c r="K25" s="211">
        <f>SUM($K8:$K24)</f>
        <v>28980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268980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240000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28980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268980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323">
        <v>8000.0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8000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276980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0">
        <v>30.0</v>
      </c>
      <c r="L47" s="277">
        <f t="shared" si="2"/>
        <v>3000</v>
      </c>
    </row>
    <row r="48" ht="16.5" customHeight="1">
      <c r="A48" s="232"/>
      <c r="C48" s="233"/>
      <c r="D48" s="273">
        <v>5000.0</v>
      </c>
      <c r="E48" s="320">
        <v>3.0</v>
      </c>
      <c r="F48" s="275">
        <f t="shared" si="1"/>
        <v>15000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v>30.0</v>
      </c>
      <c r="L49" s="277">
        <f t="shared" si="2"/>
        <v>300</v>
      </c>
    </row>
    <row r="50" ht="16.5" customHeight="1">
      <c r="A50" s="252"/>
      <c r="B50" s="253"/>
      <c r="C50" s="254"/>
      <c r="D50" s="273">
        <v>1000.0</v>
      </c>
      <c r="E50" s="320">
        <v>13.0</v>
      </c>
      <c r="F50" s="275">
        <f t="shared" si="1"/>
        <v>13000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34000</v>
      </c>
      <c r="G51" s="263"/>
      <c r="H51" s="264"/>
      <c r="I51" s="265"/>
      <c r="J51" s="280"/>
      <c r="K51" s="281" t="s">
        <v>76</v>
      </c>
      <c r="L51" s="282">
        <f>SUM(L46:L50)</f>
        <v>4200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'15'!J69</f>
        <v>30200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98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38200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268980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8000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307180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276980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38200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'14'!J69</f>
        <v>30200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30200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30200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-30200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45822.0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4858.0</v>
      </c>
      <c r="B8" s="318">
        <v>21358.0</v>
      </c>
      <c r="C8" s="190"/>
      <c r="D8" s="319">
        <v>8600.0</v>
      </c>
      <c r="E8" s="192"/>
      <c r="F8" s="193"/>
      <c r="G8" s="312">
        <v>1378.0</v>
      </c>
      <c r="H8" s="313">
        <v>8277.0</v>
      </c>
      <c r="I8" s="196"/>
      <c r="J8" s="314">
        <v>99500.0</v>
      </c>
      <c r="K8" s="190"/>
      <c r="L8" s="190"/>
    </row>
    <row r="9" ht="20.25" customHeight="1">
      <c r="A9" s="325">
        <v>1379.0</v>
      </c>
      <c r="B9" s="316">
        <v>21359.0</v>
      </c>
      <c r="C9" s="199"/>
      <c r="D9" s="317">
        <v>17500.0</v>
      </c>
      <c r="E9" s="200"/>
      <c r="F9" s="201"/>
      <c r="G9" s="202"/>
      <c r="H9" s="316">
        <v>8278.0</v>
      </c>
      <c r="I9" s="317">
        <v>20000.0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2766.0</v>
      </c>
      <c r="H10" s="318">
        <v>8279.0</v>
      </c>
      <c r="I10" s="191"/>
      <c r="J10" s="319">
        <v>20490.0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4250.0</v>
      </c>
      <c r="H11" s="316">
        <v>8280.0</v>
      </c>
      <c r="I11" s="199"/>
      <c r="J11" s="199"/>
      <c r="K11" s="317">
        <v>39500.0</v>
      </c>
      <c r="L11" s="317"/>
    </row>
    <row r="12" ht="20.25" customHeight="1">
      <c r="A12" s="188"/>
      <c r="B12" s="189"/>
      <c r="C12" s="190"/>
      <c r="D12" s="190"/>
      <c r="E12" s="192"/>
      <c r="F12" s="193"/>
      <c r="G12" s="312">
        <v>7581.0</v>
      </c>
      <c r="H12" s="318">
        <v>8281.0</v>
      </c>
      <c r="I12" s="190"/>
      <c r="J12" s="191"/>
      <c r="K12" s="190"/>
      <c r="L12" s="322">
        <v>30000.0</v>
      </c>
    </row>
    <row r="13" ht="20.25" customHeight="1">
      <c r="A13" s="197"/>
      <c r="B13" s="198"/>
      <c r="C13" s="199"/>
      <c r="D13" s="199"/>
      <c r="E13" s="200"/>
      <c r="F13" s="201"/>
      <c r="G13" s="315">
        <v>1379.0</v>
      </c>
      <c r="H13" s="316">
        <v>8282.0</v>
      </c>
      <c r="I13" s="199"/>
      <c r="J13" s="199">
        <f>10000+49500</f>
        <v>59500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8">
        <v>8283.0</v>
      </c>
      <c r="I14" s="322">
        <v>59500.0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6">
        <v>8284.0</v>
      </c>
      <c r="I15" s="317">
        <v>10000.0</v>
      </c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 t="s">
        <v>99</v>
      </c>
      <c r="H16" s="318">
        <v>8285.0</v>
      </c>
      <c r="I16" s="190"/>
      <c r="J16" s="190"/>
      <c r="K16" s="322">
        <v>198000.0</v>
      </c>
      <c r="L16" s="190"/>
    </row>
    <row r="17" ht="20.25" customHeight="1">
      <c r="A17" s="197"/>
      <c r="B17" s="198"/>
      <c r="C17" s="199"/>
      <c r="D17" s="199"/>
      <c r="E17" s="200"/>
      <c r="F17" s="201"/>
      <c r="G17" s="315">
        <v>1382.0</v>
      </c>
      <c r="H17" s="316">
        <v>8286.0</v>
      </c>
      <c r="I17" s="199"/>
      <c r="J17" s="317">
        <v>200000.0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318">
        <v>8287.0</v>
      </c>
      <c r="I18" s="322">
        <v>69500.0</v>
      </c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328">
        <v>2651.0</v>
      </c>
      <c r="H19" s="329">
        <v>8288.0</v>
      </c>
      <c r="I19" s="205"/>
      <c r="J19" s="205"/>
      <c r="K19" s="330">
        <v>20000.0</v>
      </c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318">
        <v>8289.0</v>
      </c>
      <c r="I20" s="322">
        <v>10000.0</v>
      </c>
      <c r="J20" s="190"/>
      <c r="K20" s="190"/>
      <c r="L20" s="190"/>
      <c r="N20" s="331"/>
    </row>
    <row r="21" ht="20.25" customHeight="1">
      <c r="A21" s="203"/>
      <c r="B21" s="204"/>
      <c r="C21" s="205"/>
      <c r="D21" s="205"/>
      <c r="E21" s="206"/>
      <c r="F21" s="207"/>
      <c r="G21" s="328">
        <v>6108.0</v>
      </c>
      <c r="H21" s="329">
        <v>8290.0</v>
      </c>
      <c r="I21" s="205"/>
      <c r="J21" s="330">
        <v>40000.0</v>
      </c>
      <c r="K21" s="205"/>
      <c r="L21" s="205"/>
      <c r="M21" s="9"/>
      <c r="N21" s="33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312">
        <v>6598.0</v>
      </c>
      <c r="H22" s="318">
        <v>8291.0</v>
      </c>
      <c r="I22" s="190"/>
      <c r="J22" s="190"/>
      <c r="K22" s="190"/>
      <c r="L22" s="322">
        <v>10000.0</v>
      </c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  <c r="M24" s="333">
        <f>J10+K11+K19+J21+D8</f>
        <v>128590</v>
      </c>
      <c r="N24" s="331" t="s">
        <v>100</v>
      </c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26100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169000</v>
      </c>
      <c r="J25" s="211">
        <f>SUM($J8:$J24)</f>
        <v>419490</v>
      </c>
      <c r="K25" s="211">
        <f>SUM($K8:$K24)</f>
        <v>257500</v>
      </c>
      <c r="L25" s="211">
        <f>SUM($L8:$L24)</f>
        <v>40000</v>
      </c>
      <c r="M25" s="333">
        <f>J25+K25-J10-K11-K19-J21+D9</f>
        <v>574500</v>
      </c>
      <c r="N25" s="331" t="s">
        <v>101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912090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169000</v>
      </c>
      <c r="G32" s="236"/>
      <c r="I32" s="233"/>
      <c r="J32" s="237" t="s">
        <v>10</v>
      </c>
      <c r="K32" s="238"/>
      <c r="L32" s="323">
        <v>4280.0</v>
      </c>
    </row>
    <row r="33" ht="15.75" customHeight="1">
      <c r="A33" s="232"/>
      <c r="C33" s="233"/>
      <c r="D33" s="237" t="s">
        <v>58</v>
      </c>
      <c r="E33" s="240"/>
      <c r="F33" s="239">
        <f>D25+J25</f>
        <v>445590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257500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40000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912090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4280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7">
        <f>80000+80000</f>
        <v>160000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912090</v>
      </c>
      <c r="G42" s="263"/>
      <c r="H42" s="264"/>
      <c r="I42" s="265"/>
      <c r="J42" s="260"/>
      <c r="K42" s="261" t="s">
        <v>69</v>
      </c>
      <c r="L42" s="262">
        <f>L39+L41</f>
        <v>164280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0"/>
      <c r="F46" s="275">
        <f t="shared" ref="F46:F50" si="1">D46*E46</f>
        <v>0</v>
      </c>
      <c r="G46" s="276"/>
      <c r="I46" s="233"/>
      <c r="J46" s="273">
        <v>500.0</v>
      </c>
      <c r="K46" s="320">
        <v>1.0</v>
      </c>
      <c r="L46" s="277">
        <f t="shared" ref="L46:L49" si="2">J46*K46</f>
        <v>500</v>
      </c>
    </row>
    <row r="47" ht="16.5" customHeight="1">
      <c r="A47" s="232"/>
      <c r="C47" s="233"/>
      <c r="D47" s="273">
        <v>10000.0</v>
      </c>
      <c r="E47" s="320"/>
      <c r="F47" s="275">
        <f t="shared" si="1"/>
        <v>0</v>
      </c>
      <c r="G47" s="276"/>
      <c r="I47" s="233"/>
      <c r="J47" s="273">
        <v>100.0</v>
      </c>
      <c r="K47" s="320">
        <f>23+7</f>
        <v>30</v>
      </c>
      <c r="L47" s="277">
        <f t="shared" si="2"/>
        <v>3000</v>
      </c>
    </row>
    <row r="48" ht="16.5" customHeight="1">
      <c r="A48" s="232"/>
      <c r="C48" s="233"/>
      <c r="D48" s="273">
        <v>5000.0</v>
      </c>
      <c r="E48" s="320">
        <v>3.0</v>
      </c>
      <c r="F48" s="275">
        <f t="shared" si="1"/>
        <v>15000</v>
      </c>
      <c r="G48" s="276"/>
      <c r="I48" s="233"/>
      <c r="J48" s="273">
        <v>50.0</v>
      </c>
      <c r="K48" s="320">
        <f>8</f>
        <v>8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f>28+2</f>
        <v>30</v>
      </c>
      <c r="L49" s="277">
        <f t="shared" si="2"/>
        <v>300</v>
      </c>
    </row>
    <row r="50" ht="16.5" customHeight="1">
      <c r="A50" s="252"/>
      <c r="B50" s="253"/>
      <c r="C50" s="254"/>
      <c r="D50" s="273">
        <v>1000.0</v>
      </c>
      <c r="E50" s="320">
        <v>5.0</v>
      </c>
      <c r="F50" s="275">
        <f t="shared" si="1"/>
        <v>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26000</v>
      </c>
      <c r="G51" s="263"/>
      <c r="H51" s="264"/>
      <c r="I51" s="265"/>
      <c r="J51" s="280"/>
      <c r="K51" s="281" t="s">
        <v>76</v>
      </c>
      <c r="L51" s="282">
        <f>SUM(L46:L50)</f>
        <v>4200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'13'!J69</f>
        <v>25480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102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30200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912090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164280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773290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747810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30200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45821.0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1371.0</v>
      </c>
      <c r="H8" s="313">
        <v>8267.0</v>
      </c>
      <c r="I8" s="196"/>
      <c r="J8" s="314">
        <v>118000.0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1373.0</v>
      </c>
      <c r="H9" s="316">
        <v>8268.0</v>
      </c>
      <c r="I9" s="317">
        <v>29500.0</v>
      </c>
      <c r="J9" s="317">
        <v>60000.0</v>
      </c>
      <c r="K9" s="317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1374.0</v>
      </c>
      <c r="H10" s="318">
        <v>8269.0</v>
      </c>
      <c r="I10" s="191"/>
      <c r="J10" s="319">
        <v>35000.0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1372.0</v>
      </c>
      <c r="H11" s="316">
        <v>8270.0</v>
      </c>
      <c r="I11" s="199"/>
      <c r="J11" s="317">
        <v>45000.0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1375.0</v>
      </c>
      <c r="H12" s="318">
        <v>8271.0</v>
      </c>
      <c r="I12" s="190"/>
      <c r="J12" s="319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6">
        <v>8272.0</v>
      </c>
      <c r="I13" s="199"/>
      <c r="J13" s="199"/>
      <c r="K13" s="199"/>
      <c r="L13" s="317">
        <v>4500.0</v>
      </c>
    </row>
    <row r="14" ht="20.25" customHeight="1">
      <c r="A14" s="188"/>
      <c r="B14" s="189"/>
      <c r="C14" s="190"/>
      <c r="D14" s="190"/>
      <c r="E14" s="192"/>
      <c r="F14" s="193"/>
      <c r="G14" s="312">
        <v>1376.0</v>
      </c>
      <c r="H14" s="318">
        <v>8273.0</v>
      </c>
      <c r="I14" s="190"/>
      <c r="J14" s="190"/>
      <c r="K14" s="322">
        <v>153960.0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1377.0</v>
      </c>
      <c r="H15" s="316">
        <v>8274.0</v>
      </c>
      <c r="I15" s="199"/>
      <c r="J15" s="317">
        <v>19980.0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8">
        <v>8275.0</v>
      </c>
      <c r="I16" s="322">
        <v>30000.0</v>
      </c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316">
        <v>8276.0</v>
      </c>
      <c r="I17" s="317">
        <v>28990.0</v>
      </c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88490</v>
      </c>
      <c r="J25" s="211">
        <f>SUM($J8:$J24)</f>
        <v>293970</v>
      </c>
      <c r="K25" s="211">
        <f>SUM($K8:$K24)</f>
        <v>153960</v>
      </c>
      <c r="L25" s="211">
        <f>SUM($L8:$L24)</f>
        <v>4500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540920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88490</v>
      </c>
      <c r="G32" s="236"/>
      <c r="I32" s="233"/>
      <c r="J32" s="237" t="s">
        <v>10</v>
      </c>
      <c r="K32" s="238"/>
      <c r="L32" s="323">
        <f>3000+2790</f>
        <v>5790</v>
      </c>
    </row>
    <row r="33" ht="15.75" customHeight="1">
      <c r="A33" s="232"/>
      <c r="C33" s="233"/>
      <c r="D33" s="237" t="s">
        <v>58</v>
      </c>
      <c r="E33" s="240"/>
      <c r="F33" s="239">
        <f>D25+J25</f>
        <v>293970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153960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4500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540920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5790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7">
        <f>40000+20000+30000</f>
        <v>90000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540920</v>
      </c>
      <c r="G42" s="263"/>
      <c r="H42" s="264"/>
      <c r="I42" s="265"/>
      <c r="J42" s="260"/>
      <c r="K42" s="261" t="s">
        <v>69</v>
      </c>
      <c r="L42" s="262">
        <f>L39+L41</f>
        <v>95790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0"/>
      <c r="F46" s="275">
        <f t="shared" ref="F46:F50" si="1">D46*E46</f>
        <v>0</v>
      </c>
      <c r="G46" s="276"/>
      <c r="I46" s="233"/>
      <c r="J46" s="273">
        <v>500.0</v>
      </c>
      <c r="K46" s="320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320"/>
      <c r="F47" s="275">
        <f t="shared" si="1"/>
        <v>0</v>
      </c>
      <c r="G47" s="276"/>
      <c r="I47" s="233"/>
      <c r="J47" s="273">
        <v>100.0</v>
      </c>
      <c r="K47" s="320">
        <v>28.0</v>
      </c>
      <c r="L47" s="277">
        <f t="shared" si="2"/>
        <v>2800</v>
      </c>
    </row>
    <row r="48" ht="16.5" customHeight="1">
      <c r="A48" s="232"/>
      <c r="C48" s="233"/>
      <c r="D48" s="273">
        <v>5000.0</v>
      </c>
      <c r="E48" s="320">
        <v>2.0</v>
      </c>
      <c r="F48" s="275">
        <f t="shared" si="1"/>
        <v>10000</v>
      </c>
      <c r="G48" s="276"/>
      <c r="I48" s="233"/>
      <c r="J48" s="273">
        <v>50.0</v>
      </c>
      <c r="K48" s="320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v>28.0</v>
      </c>
      <c r="L49" s="277">
        <f t="shared" si="2"/>
        <v>280</v>
      </c>
    </row>
    <row r="50" ht="16.5" customHeight="1">
      <c r="A50" s="252"/>
      <c r="B50" s="253"/>
      <c r="C50" s="254"/>
      <c r="D50" s="273">
        <v>1000.0</v>
      </c>
      <c r="E50" s="320">
        <v>5.0</v>
      </c>
      <c r="F50" s="275">
        <f t="shared" si="1"/>
        <v>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21000</v>
      </c>
      <c r="G51" s="263"/>
      <c r="H51" s="264"/>
      <c r="I51" s="265"/>
      <c r="J51" s="280"/>
      <c r="K51" s="281" t="s">
        <v>76</v>
      </c>
      <c r="L51" s="282">
        <f>SUM(L46:L50)</f>
        <v>4480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'12'!J69</f>
        <v>32780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103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25480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540920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95790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477910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445130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25480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45820.0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1369.0</v>
      </c>
      <c r="B8" s="318">
        <v>21357.0</v>
      </c>
      <c r="C8" s="190"/>
      <c r="D8" s="319">
        <v>5600.0</v>
      </c>
      <c r="E8" s="192"/>
      <c r="F8" s="193"/>
      <c r="G8" s="312">
        <v>1367.0</v>
      </c>
      <c r="H8" s="313">
        <v>8261.0</v>
      </c>
      <c r="I8" s="196"/>
      <c r="J8" s="314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1368.0</v>
      </c>
      <c r="H9" s="316">
        <v>8262.0</v>
      </c>
      <c r="I9" s="199"/>
      <c r="J9" s="317">
        <v>35980.0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8263.0</v>
      </c>
      <c r="I10" s="319">
        <v>126000.0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8264.0</v>
      </c>
      <c r="I11" s="317">
        <v>39500.0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8265.0</v>
      </c>
      <c r="I12" s="322">
        <v>74490.0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1370.0</v>
      </c>
      <c r="H13" s="316">
        <v>8266.0</v>
      </c>
      <c r="I13" s="199"/>
      <c r="J13" s="317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5600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239990</v>
      </c>
      <c r="J25" s="211">
        <f>SUM($J8:$J24)</f>
        <v>105970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351560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239990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111570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351560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f>10000+8000+5000+2500+1000+100+60</f>
        <v>26660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26660</v>
      </c>
      <c r="G41" s="255"/>
      <c r="H41" s="256"/>
      <c r="I41" s="257"/>
      <c r="J41" s="241" t="s">
        <v>67</v>
      </c>
      <c r="K41" s="251"/>
      <c r="L41" s="327">
        <f>140000+110000</f>
        <v>250000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378220</v>
      </c>
      <c r="G42" s="263"/>
      <c r="H42" s="264"/>
      <c r="I42" s="265"/>
      <c r="J42" s="260"/>
      <c r="K42" s="261" t="s">
        <v>69</v>
      </c>
      <c r="L42" s="262">
        <f>L39+L41</f>
        <v>250000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0"/>
      <c r="F46" s="275">
        <f t="shared" ref="F46:F50" si="1">D46*E46</f>
        <v>0</v>
      </c>
      <c r="G46" s="276"/>
      <c r="I46" s="233"/>
      <c r="J46" s="273">
        <v>500.0</v>
      </c>
      <c r="K46" s="320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320"/>
      <c r="F47" s="275">
        <f t="shared" si="1"/>
        <v>0</v>
      </c>
      <c r="G47" s="276"/>
      <c r="I47" s="233"/>
      <c r="J47" s="273">
        <v>100.0</v>
      </c>
      <c r="K47" s="320">
        <f>6+25</f>
        <v>31</v>
      </c>
      <c r="L47" s="277">
        <f t="shared" si="2"/>
        <v>3100</v>
      </c>
    </row>
    <row r="48" ht="16.5" customHeight="1">
      <c r="A48" s="232"/>
      <c r="C48" s="233"/>
      <c r="D48" s="273">
        <v>5000.0</v>
      </c>
      <c r="E48" s="320">
        <v>3.0</v>
      </c>
      <c r="F48" s="275">
        <f t="shared" si="1"/>
        <v>15000</v>
      </c>
      <c r="G48" s="276"/>
      <c r="I48" s="233"/>
      <c r="J48" s="273">
        <v>50.0</v>
      </c>
      <c r="K48" s="320">
        <f>6+2</f>
        <v>8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0">
        <v>3.0</v>
      </c>
      <c r="F49" s="275">
        <f t="shared" si="1"/>
        <v>6000</v>
      </c>
      <c r="G49" s="276"/>
      <c r="I49" s="233"/>
      <c r="J49" s="273">
        <v>10.0</v>
      </c>
      <c r="K49" s="320">
        <f>22+6</f>
        <v>28</v>
      </c>
      <c r="L49" s="277">
        <f t="shared" si="2"/>
        <v>280</v>
      </c>
    </row>
    <row r="50" ht="16.5" customHeight="1">
      <c r="A50" s="252"/>
      <c r="B50" s="253"/>
      <c r="C50" s="254"/>
      <c r="D50" s="273">
        <v>1000.0</v>
      </c>
      <c r="E50" s="320">
        <v>7.0</v>
      </c>
      <c r="F50" s="275">
        <f t="shared" si="1"/>
        <v>7000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28000</v>
      </c>
      <c r="G51" s="263"/>
      <c r="H51" s="264"/>
      <c r="I51" s="265"/>
      <c r="J51" s="280"/>
      <c r="K51" s="281" t="s">
        <v>76</v>
      </c>
      <c r="L51" s="282">
        <f>SUM(L46:L50)</f>
        <v>4780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'11'!J64</f>
        <v>16130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4" t="s">
        <v>104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32780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351560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26660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250000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144350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128220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32780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45819.0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21">
        <v>1028.0</v>
      </c>
      <c r="B8" s="318">
        <v>21356.0</v>
      </c>
      <c r="C8" s="190"/>
      <c r="D8" s="319">
        <v>8500.0</v>
      </c>
      <c r="E8" s="192"/>
      <c r="F8" s="193"/>
      <c r="G8" s="312">
        <v>1365.0</v>
      </c>
      <c r="H8" s="313">
        <v>8251.0</v>
      </c>
      <c r="I8" s="196"/>
      <c r="J8" s="314">
        <v>25000.0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8252.0</v>
      </c>
      <c r="I9" s="317">
        <v>30990.0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8253.0</v>
      </c>
      <c r="I10" s="319">
        <v>35000.0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1366.0</v>
      </c>
      <c r="H11" s="316">
        <v>8254.0</v>
      </c>
      <c r="I11" s="199"/>
      <c r="J11" s="317">
        <v>5000.0</v>
      </c>
      <c r="K11" s="199"/>
      <c r="L11" s="317"/>
    </row>
    <row r="12" ht="20.25" customHeight="1">
      <c r="A12" s="188"/>
      <c r="B12" s="189"/>
      <c r="C12" s="190"/>
      <c r="D12" s="190"/>
      <c r="E12" s="192"/>
      <c r="F12" s="193"/>
      <c r="G12" s="194"/>
      <c r="H12" s="318">
        <v>8255.0</v>
      </c>
      <c r="I12" s="322">
        <v>24990.0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366.0</v>
      </c>
      <c r="H13" s="316">
        <v>8256.0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8">
        <v>8257.0</v>
      </c>
      <c r="I14" s="322">
        <v>140500.0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6716.0</v>
      </c>
      <c r="H15" s="316">
        <v>8259.0</v>
      </c>
      <c r="I15" s="199"/>
      <c r="J15" s="317">
        <v>15990.0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2">
        <v>1028.0</v>
      </c>
      <c r="H16" s="318">
        <v>8260.0</v>
      </c>
      <c r="I16" s="190"/>
      <c r="J16" s="322">
        <v>15990.0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5">
        <v>9423.0</v>
      </c>
      <c r="H17" s="316">
        <v>8258.0</v>
      </c>
      <c r="I17" s="199"/>
      <c r="J17" s="317">
        <v>24990.0</v>
      </c>
      <c r="K17" s="199"/>
      <c r="L17" s="199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8500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231480</v>
      </c>
      <c r="J20" s="211">
        <f>SUM($J8:$J19)</f>
        <v>96970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336950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231480</v>
      </c>
      <c r="G27" s="236"/>
      <c r="I27" s="233"/>
      <c r="J27" s="237" t="s">
        <v>10</v>
      </c>
      <c r="K27" s="238"/>
      <c r="L27" s="323">
        <v>240000.0</v>
      </c>
    </row>
    <row r="28" ht="15.75" customHeight="1">
      <c r="A28" s="232"/>
      <c r="C28" s="233"/>
      <c r="D28" s="237" t="s">
        <v>58</v>
      </c>
      <c r="E28" s="240"/>
      <c r="F28" s="239">
        <f>D20+J20</f>
        <v>105470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336950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240000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336950</v>
      </c>
      <c r="G37" s="263"/>
      <c r="H37" s="264"/>
      <c r="I37" s="265"/>
      <c r="J37" s="260"/>
      <c r="K37" s="261" t="s">
        <v>69</v>
      </c>
      <c r="L37" s="262">
        <f>L34+L36</f>
        <v>240000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0">
        <v>3.0</v>
      </c>
      <c r="L41" s="277">
        <f t="shared" ref="L41:L44" si="2">J41*K41</f>
        <v>1500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11.0</v>
      </c>
      <c r="L42" s="277">
        <f t="shared" si="2"/>
        <v>1100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6.0</v>
      </c>
      <c r="L43" s="277">
        <f t="shared" si="2"/>
        <v>300</v>
      </c>
    </row>
    <row r="44" ht="16.5" customHeight="1">
      <c r="A44" s="232"/>
      <c r="C44" s="233"/>
      <c r="D44" s="273">
        <v>2000.0</v>
      </c>
      <c r="E44" s="320">
        <v>2.0</v>
      </c>
      <c r="F44" s="275">
        <f t="shared" si="1"/>
        <v>4000</v>
      </c>
      <c r="G44" s="276"/>
      <c r="I44" s="233"/>
      <c r="J44" s="273">
        <v>10.0</v>
      </c>
      <c r="K44" s="320">
        <v>23.0</v>
      </c>
      <c r="L44" s="277">
        <f t="shared" si="2"/>
        <v>230</v>
      </c>
    </row>
    <row r="45" ht="16.5" customHeight="1">
      <c r="A45" s="252"/>
      <c r="B45" s="253"/>
      <c r="C45" s="254"/>
      <c r="D45" s="273">
        <v>1000.0</v>
      </c>
      <c r="E45" s="320">
        <v>9.0</v>
      </c>
      <c r="F45" s="275">
        <f t="shared" si="1"/>
        <v>9000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13000</v>
      </c>
      <c r="G46" s="263"/>
      <c r="H46" s="264"/>
      <c r="I46" s="265"/>
      <c r="J46" s="280"/>
      <c r="K46" s="281" t="s">
        <v>76</v>
      </c>
      <c r="L46" s="282">
        <f>SUM(L41:L45)</f>
        <v>3130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'10'!J63</f>
        <v>24650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105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16130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336950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240000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121600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96950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16130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45818.0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8243.0</v>
      </c>
      <c r="I8" s="314">
        <v>39500.0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8244.0</v>
      </c>
      <c r="I9" s="317">
        <v>10000.0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728.0</v>
      </c>
      <c r="H10" s="318">
        <v>8245.0</v>
      </c>
      <c r="I10" s="191"/>
      <c r="J10" s="319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2669.0</v>
      </c>
      <c r="H11" s="316">
        <v>8246.0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6384.0</v>
      </c>
      <c r="H12" s="318">
        <v>8247.0</v>
      </c>
      <c r="I12" s="190"/>
      <c r="J12" s="319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1362.0</v>
      </c>
      <c r="H13" s="316">
        <v>8248.0</v>
      </c>
      <c r="I13" s="199"/>
      <c r="J13" s="317">
        <v>34990.0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1363.0</v>
      </c>
      <c r="H14" s="318">
        <v>8249.0</v>
      </c>
      <c r="I14" s="190"/>
      <c r="J14" s="322">
        <v>37500.0</v>
      </c>
      <c r="K14" s="322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1364.0</v>
      </c>
      <c r="H15" s="316">
        <v>8250.0</v>
      </c>
      <c r="I15" s="199"/>
      <c r="J15" s="317">
        <v>89500.0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49500</v>
      </c>
      <c r="J19" s="211">
        <f>SUM($J8:$J18)</f>
        <v>206980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256480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49500</v>
      </c>
      <c r="G26" s="236"/>
      <c r="I26" s="233"/>
      <c r="J26" s="237" t="s">
        <v>10</v>
      </c>
      <c r="K26" s="238"/>
      <c r="L26" s="323">
        <v>50000.0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206980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256480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50000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256480</v>
      </c>
      <c r="G36" s="263"/>
      <c r="H36" s="264"/>
      <c r="I36" s="265"/>
      <c r="J36" s="260"/>
      <c r="K36" s="261" t="s">
        <v>69</v>
      </c>
      <c r="L36" s="262">
        <f>L33+L35</f>
        <v>50000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0">
        <v>2.0</v>
      </c>
      <c r="L40" s="277">
        <f t="shared" ref="L40:L43" si="2">J40*K40</f>
        <v>1000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0">
        <v>11.0</v>
      </c>
      <c r="L41" s="277">
        <f t="shared" si="2"/>
        <v>1100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0">
        <v>6.0</v>
      </c>
      <c r="L42" s="277">
        <f t="shared" si="2"/>
        <v>300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0">
        <v>25.0</v>
      </c>
      <c r="L43" s="277">
        <f t="shared" si="2"/>
        <v>250</v>
      </c>
    </row>
    <row r="44" ht="16.5" customHeight="1">
      <c r="A44" s="252"/>
      <c r="B44" s="253"/>
      <c r="C44" s="254"/>
      <c r="D44" s="273">
        <v>1000.0</v>
      </c>
      <c r="E44" s="320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22000</v>
      </c>
      <c r="G45" s="263"/>
      <c r="H45" s="264"/>
      <c r="I45" s="265"/>
      <c r="J45" s="280"/>
      <c r="K45" s="281" t="s">
        <v>76</v>
      </c>
      <c r="L45" s="282">
        <f>SUM(L40:L44)</f>
        <v>2650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'09'!J63</f>
        <v>25150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4" t="s">
        <v>106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24650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256480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50000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231630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206480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24650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45817.0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8240.0</v>
      </c>
      <c r="I8" s="314">
        <v>20000.0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6">
        <v>8241.0</v>
      </c>
      <c r="I9" s="317">
        <v>10000.0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8242.0</v>
      </c>
      <c r="I10" s="319">
        <v>24990.0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54990</v>
      </c>
      <c r="J19" s="211">
        <f>SUM($J8:$J18)</f>
        <v>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54990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54990</v>
      </c>
      <c r="G26" s="236"/>
      <c r="I26" s="233"/>
      <c r="J26" s="237" t="s">
        <v>10</v>
      </c>
      <c r="K26" s="238"/>
      <c r="L26" s="323">
        <v>60000.0</v>
      </c>
    </row>
    <row r="27" ht="15.75" customHeight="1">
      <c r="A27" s="232"/>
      <c r="C27" s="233"/>
      <c r="D27" s="237" t="s">
        <v>58</v>
      </c>
      <c r="E27" s="240"/>
      <c r="F27" s="239">
        <f>D19+J19</f>
        <v>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54990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323">
        <v>7600.0</v>
      </c>
      <c r="G33" s="236"/>
      <c r="I33" s="233"/>
      <c r="J33" s="244" t="s">
        <v>64</v>
      </c>
      <c r="K33" s="245"/>
      <c r="L33" s="246">
        <f>SUM(L26:L32)</f>
        <v>60000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7600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62590</v>
      </c>
      <c r="G36" s="263"/>
      <c r="H36" s="264"/>
      <c r="I36" s="265"/>
      <c r="J36" s="260"/>
      <c r="K36" s="261" t="s">
        <v>69</v>
      </c>
      <c r="L36" s="262">
        <f>L33+L35</f>
        <v>60000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0">
        <v>3.0</v>
      </c>
      <c r="L40" s="277">
        <f t="shared" ref="L40:L43" si="2">J40*K40</f>
        <v>1500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0">
        <v>11.0</v>
      </c>
      <c r="L41" s="277">
        <f t="shared" si="2"/>
        <v>1100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0">
        <v>6.0</v>
      </c>
      <c r="L42" s="277">
        <f t="shared" si="2"/>
        <v>300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0">
        <v>25.0</v>
      </c>
      <c r="L43" s="277">
        <f t="shared" si="2"/>
        <v>250</v>
      </c>
    </row>
    <row r="44" ht="16.5" customHeight="1">
      <c r="A44" s="252"/>
      <c r="B44" s="253"/>
      <c r="C44" s="254"/>
      <c r="D44" s="273">
        <v>1000.0</v>
      </c>
      <c r="E44" s="320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22000</v>
      </c>
      <c r="G45" s="263"/>
      <c r="H45" s="264"/>
      <c r="I45" s="265"/>
      <c r="J45" s="280"/>
      <c r="K45" s="281" t="s">
        <v>76</v>
      </c>
      <c r="L45" s="282">
        <f>SUM(L40:L44)</f>
        <v>3150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'08'!J69</f>
        <v>22560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4" t="s">
        <v>107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25150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54990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7600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60000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25150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2590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25150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'07'!J69</f>
        <v>22560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22560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22560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-22560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45815.0</v>
      </c>
      <c r="D1" s="164"/>
      <c r="E1" s="162"/>
      <c r="F1" s="161" t="s">
        <v>39</v>
      </c>
      <c r="G1" s="164"/>
      <c r="H1" s="162"/>
      <c r="I1" s="310" t="s">
        <v>87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1357.0</v>
      </c>
      <c r="H8" s="313">
        <v>8234.0</v>
      </c>
      <c r="I8" s="196"/>
      <c r="J8" s="314">
        <v>107000.0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1358.0</v>
      </c>
      <c r="H9" s="316">
        <v>8235.0</v>
      </c>
      <c r="I9" s="199"/>
      <c r="J9" s="317">
        <v>17990.0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7762.0</v>
      </c>
      <c r="H10" s="318">
        <v>8236.0</v>
      </c>
      <c r="I10" s="191"/>
      <c r="J10" s="191"/>
      <c r="K10" s="322">
        <v>15990.0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1359.0</v>
      </c>
      <c r="H11" s="316">
        <v>8237.0</v>
      </c>
      <c r="I11" s="199"/>
      <c r="J11" s="317">
        <v>10000.0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1360.0</v>
      </c>
      <c r="H12" s="318">
        <v>8238.0</v>
      </c>
      <c r="I12" s="190"/>
      <c r="J12" s="319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1361.0</v>
      </c>
      <c r="H13" s="316">
        <v>8239.0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160980</v>
      </c>
      <c r="K25" s="211">
        <f>SUM($K8:$K24)</f>
        <v>15990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176970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160980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15990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176970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176970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0">
        <v>1.0</v>
      </c>
      <c r="L47" s="277">
        <f t="shared" si="2"/>
        <v>100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0">
        <v>6.0</v>
      </c>
      <c r="L48" s="277">
        <f t="shared" si="2"/>
        <v>300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0">
        <v>16.0</v>
      </c>
      <c r="L49" s="277">
        <f t="shared" si="2"/>
        <v>160</v>
      </c>
    </row>
    <row r="50" ht="16.5" customHeight="1">
      <c r="A50" s="252"/>
      <c r="B50" s="253"/>
      <c r="C50" s="254"/>
      <c r="D50" s="273">
        <v>1000.0</v>
      </c>
      <c r="E50" s="320">
        <v>22.0</v>
      </c>
      <c r="F50" s="275">
        <f t="shared" si="1"/>
        <v>22000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22000</v>
      </c>
      <c r="G51" s="263"/>
      <c r="H51" s="264"/>
      <c r="I51" s="265"/>
      <c r="J51" s="280"/>
      <c r="K51" s="281" t="s">
        <v>76</v>
      </c>
      <c r="L51" s="282">
        <f>SUM(L46:L50)</f>
        <v>560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'06'!J64</f>
        <v>22560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22560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176970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199530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176970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22560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45814.0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1354.0</v>
      </c>
      <c r="H8" s="313">
        <v>8237.0</v>
      </c>
      <c r="I8" s="196"/>
      <c r="J8" s="314">
        <v>21490.0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1355.0</v>
      </c>
      <c r="H9" s="316">
        <v>8232.0</v>
      </c>
      <c r="I9" s="199"/>
      <c r="J9" s="317">
        <v>10000.0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1356.0</v>
      </c>
      <c r="H10" s="318">
        <v>8233.0</v>
      </c>
      <c r="I10" s="191"/>
      <c r="J10" s="191"/>
      <c r="K10" s="322">
        <v>20490.0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31490</v>
      </c>
      <c r="K20" s="211">
        <f>SUM($K8:$K19)</f>
        <v>20490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51980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31490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20490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51980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51980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1.0</v>
      </c>
      <c r="L42" s="277">
        <f t="shared" si="2"/>
        <v>100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6.0</v>
      </c>
      <c r="L43" s="277">
        <f t="shared" si="2"/>
        <v>300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0">
        <v>16.0</v>
      </c>
      <c r="L44" s="277">
        <f t="shared" si="2"/>
        <v>160</v>
      </c>
    </row>
    <row r="45" ht="16.5" customHeight="1">
      <c r="A45" s="252"/>
      <c r="B45" s="253"/>
      <c r="C45" s="254"/>
      <c r="D45" s="273">
        <v>1000.0</v>
      </c>
      <c r="E45" s="320">
        <v>22.0</v>
      </c>
      <c r="F45" s="275">
        <f t="shared" si="1"/>
        <v>22000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22000</v>
      </c>
      <c r="G46" s="263"/>
      <c r="H46" s="264"/>
      <c r="I46" s="265"/>
      <c r="J46" s="280"/>
      <c r="K46" s="281" t="s">
        <v>76</v>
      </c>
      <c r="L46" s="282">
        <f>SUM(L41:L45)</f>
        <v>560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'05'!J63</f>
        <v>22560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22560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51980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74540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51980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22560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45813.0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1353.0</v>
      </c>
      <c r="H8" s="313">
        <v>8229.0</v>
      </c>
      <c r="I8" s="196"/>
      <c r="J8" s="314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8087847.0</v>
      </c>
      <c r="H9" s="316">
        <v>8230.0</v>
      </c>
      <c r="I9" s="199"/>
      <c r="J9" s="199"/>
      <c r="K9" s="199"/>
      <c r="L9" s="317">
        <v>45000.0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24990</v>
      </c>
      <c r="K19" s="211">
        <f>SUM($K8:$K18)</f>
        <v>0</v>
      </c>
      <c r="L19" s="211">
        <f>SUM($L8:$L18)</f>
        <v>45000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69990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323">
        <v>7400.0</v>
      </c>
    </row>
    <row r="27" ht="15.75" customHeight="1">
      <c r="A27" s="232"/>
      <c r="C27" s="233"/>
      <c r="D27" s="237" t="s">
        <v>58</v>
      </c>
      <c r="E27" s="240"/>
      <c r="F27" s="239">
        <f>D19+J19</f>
        <v>24990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45000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69990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7400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69990</v>
      </c>
      <c r="G36" s="263"/>
      <c r="H36" s="264"/>
      <c r="I36" s="265"/>
      <c r="J36" s="260"/>
      <c r="K36" s="261" t="s">
        <v>69</v>
      </c>
      <c r="L36" s="262">
        <f>L33+L35</f>
        <v>7400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274"/>
      <c r="L40" s="277">
        <f t="shared" ref="L40:L43" si="2">J40*K40</f>
        <v>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0">
        <v>1.0</v>
      </c>
      <c r="L41" s="277">
        <f t="shared" si="2"/>
        <v>100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0">
        <v>6.0</v>
      </c>
      <c r="L42" s="277">
        <f t="shared" si="2"/>
        <v>300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0">
        <v>16.0</v>
      </c>
      <c r="L43" s="277">
        <f t="shared" si="2"/>
        <v>160</v>
      </c>
    </row>
    <row r="44" ht="16.5" customHeight="1">
      <c r="A44" s="252"/>
      <c r="B44" s="253"/>
      <c r="C44" s="254"/>
      <c r="D44" s="273">
        <v>1000.0</v>
      </c>
      <c r="E44" s="320">
        <v>22.0</v>
      </c>
      <c r="F44" s="275">
        <f t="shared" si="1"/>
        <v>22000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22000</v>
      </c>
      <c r="G45" s="263"/>
      <c r="H45" s="264"/>
      <c r="I45" s="265"/>
      <c r="J45" s="280"/>
      <c r="K45" s="281" t="s">
        <v>76</v>
      </c>
      <c r="L45" s="282">
        <f>SUM(L40:L44)</f>
        <v>560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'04'!J64</f>
        <v>29960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4" t="s">
        <v>108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22560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69990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7400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92550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62590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22560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45812.0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1348.0</v>
      </c>
      <c r="H8" s="313">
        <v>8221.0</v>
      </c>
      <c r="I8" s="314"/>
      <c r="J8" s="314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2363.0</v>
      </c>
      <c r="H9" s="316">
        <v>8222.0</v>
      </c>
      <c r="I9" s="199"/>
      <c r="J9" s="317">
        <v>19990.0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8">
        <v>8223.0</v>
      </c>
      <c r="I10" s="319">
        <v>24990.0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1350.0</v>
      </c>
      <c r="H11" s="316">
        <v>8224.0</v>
      </c>
      <c r="I11" s="199"/>
      <c r="J11" s="317">
        <v>344500.0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9074.0</v>
      </c>
      <c r="H12" s="318">
        <v>8225.0</v>
      </c>
      <c r="I12" s="190"/>
      <c r="J12" s="191"/>
      <c r="K12" s="190"/>
      <c r="L12" s="322">
        <v>20000.0</v>
      </c>
    </row>
    <row r="13" ht="20.25" customHeight="1">
      <c r="A13" s="197"/>
      <c r="B13" s="198"/>
      <c r="C13" s="199"/>
      <c r="D13" s="199"/>
      <c r="E13" s="200"/>
      <c r="F13" s="201"/>
      <c r="G13" s="315">
        <v>1349.0</v>
      </c>
      <c r="H13" s="316">
        <v>8226.0</v>
      </c>
      <c r="I13" s="199"/>
      <c r="J13" s="317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8">
        <v>8227.0</v>
      </c>
      <c r="I14" s="322">
        <v>10000.0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6">
        <v>8228.0</v>
      </c>
      <c r="I15" s="317">
        <v>24990.0</v>
      </c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59980</v>
      </c>
      <c r="J20" s="211">
        <f>SUM($J8:$J19)</f>
        <v>419490</v>
      </c>
      <c r="K20" s="211">
        <f>SUM($K8:$K19)</f>
        <v>0</v>
      </c>
      <c r="L20" s="211">
        <f>SUM($L8:$L19)</f>
        <v>20000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499470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59980</v>
      </c>
      <c r="G27" s="236"/>
      <c r="I27" s="233"/>
      <c r="J27" s="237" t="s">
        <v>10</v>
      </c>
      <c r="K27" s="238"/>
      <c r="L27" s="323">
        <v>65600.0</v>
      </c>
    </row>
    <row r="28" ht="15.75" customHeight="1">
      <c r="A28" s="232"/>
      <c r="C28" s="233"/>
      <c r="D28" s="237" t="s">
        <v>58</v>
      </c>
      <c r="E28" s="240"/>
      <c r="F28" s="239">
        <f>D20+J20</f>
        <v>419490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20000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499470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65600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499470</v>
      </c>
      <c r="G37" s="263"/>
      <c r="H37" s="264"/>
      <c r="I37" s="265"/>
      <c r="J37" s="260"/>
      <c r="K37" s="261" t="s">
        <v>69</v>
      </c>
      <c r="L37" s="262">
        <f>L34+L36</f>
        <v>65600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5.0</v>
      </c>
      <c r="L42" s="277">
        <f t="shared" si="2"/>
        <v>500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6.0</v>
      </c>
      <c r="L43" s="277">
        <f t="shared" si="2"/>
        <v>300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0">
        <v>16.0</v>
      </c>
      <c r="L44" s="277">
        <f t="shared" si="2"/>
        <v>160</v>
      </c>
    </row>
    <row r="45" ht="16.5" customHeight="1">
      <c r="A45" s="252"/>
      <c r="B45" s="253"/>
      <c r="C45" s="254"/>
      <c r="D45" s="273">
        <v>1000.0</v>
      </c>
      <c r="E45" s="320">
        <v>29.0</v>
      </c>
      <c r="F45" s="275">
        <f t="shared" si="1"/>
        <v>29000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29000</v>
      </c>
      <c r="G46" s="263"/>
      <c r="H46" s="264"/>
      <c r="I46" s="265"/>
      <c r="J46" s="280"/>
      <c r="K46" s="281" t="s">
        <v>76</v>
      </c>
      <c r="L46" s="282">
        <f>SUM(L41:L45)</f>
        <v>960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'03'!J64</f>
        <v>35580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109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29960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499470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65600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469450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433870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29960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45811.0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2">
        <v>1345.0</v>
      </c>
      <c r="H8" s="313">
        <v>8218.0</v>
      </c>
      <c r="I8" s="196"/>
      <c r="J8" s="314">
        <v>27491.0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1346.0</v>
      </c>
      <c r="H9" s="316">
        <v>8219.0</v>
      </c>
      <c r="I9" s="199"/>
      <c r="J9" s="317">
        <v>49500.0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1347.0</v>
      </c>
      <c r="H10" s="318">
        <v>8219.0</v>
      </c>
      <c r="I10" s="191"/>
      <c r="J10" s="191"/>
      <c r="K10" s="322">
        <v>24990.0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6">
        <v>8220.0</v>
      </c>
      <c r="I11" s="199"/>
      <c r="J11" s="199"/>
      <c r="K11" s="199"/>
      <c r="L11" s="317">
        <v>30990.0</v>
      </c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76991</v>
      </c>
      <c r="K20" s="211">
        <f>SUM($K8:$K19)</f>
        <v>24990</v>
      </c>
      <c r="L20" s="211">
        <f>SUM($L8:$L19)</f>
        <v>30990</v>
      </c>
    </row>
    <row r="21" ht="3.0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0.2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132971</v>
      </c>
    </row>
    <row r="23" ht="13.5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0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20.2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5.0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0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0" customHeight="1">
      <c r="A28" s="232"/>
      <c r="C28" s="233"/>
      <c r="D28" s="237" t="s">
        <v>58</v>
      </c>
      <c r="E28" s="240"/>
      <c r="F28" s="239">
        <f>D20+J20</f>
        <v>76991</v>
      </c>
      <c r="G28" s="236"/>
      <c r="I28" s="233"/>
      <c r="J28" s="241" t="s">
        <v>59</v>
      </c>
      <c r="K28" s="242"/>
      <c r="L28" s="243"/>
    </row>
    <row r="29" ht="15.0" customHeight="1">
      <c r="A29" s="232"/>
      <c r="C29" s="233"/>
      <c r="D29" s="237" t="s">
        <v>60</v>
      </c>
      <c r="E29" s="240"/>
      <c r="F29" s="239">
        <f>E20+K20</f>
        <v>24990</v>
      </c>
      <c r="G29" s="236"/>
      <c r="I29" s="233"/>
      <c r="J29" s="241" t="s">
        <v>61</v>
      </c>
      <c r="K29" s="242"/>
      <c r="L29" s="243"/>
    </row>
    <row r="30" ht="15.0" customHeight="1">
      <c r="A30" s="232"/>
      <c r="C30" s="233"/>
      <c r="D30" s="237" t="s">
        <v>62</v>
      </c>
      <c r="E30" s="240"/>
      <c r="F30" s="239">
        <f>F20+L20</f>
        <v>30990</v>
      </c>
      <c r="G30" s="236"/>
      <c r="I30" s="233"/>
      <c r="J30" s="241"/>
      <c r="K30" s="242"/>
      <c r="L30" s="243"/>
    </row>
    <row r="31" ht="15.0" customHeight="1">
      <c r="A31" s="232"/>
      <c r="C31" s="233"/>
      <c r="D31" s="244" t="s">
        <v>50</v>
      </c>
      <c r="E31" s="245"/>
      <c r="F31" s="246">
        <f>SUM(F27:F30)</f>
        <v>132971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5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132971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8.7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20.2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9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5.7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5.7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10.0</v>
      </c>
      <c r="L42" s="277">
        <f t="shared" si="2"/>
        <v>1000</v>
      </c>
    </row>
    <row r="43" ht="15.7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8.0</v>
      </c>
      <c r="L43" s="277">
        <f t="shared" si="2"/>
        <v>400</v>
      </c>
    </row>
    <row r="44" ht="15.7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0">
        <v>18.0</v>
      </c>
      <c r="L44" s="277">
        <f t="shared" si="2"/>
        <v>180</v>
      </c>
    </row>
    <row r="45" ht="15.75" customHeight="1">
      <c r="A45" s="252"/>
      <c r="B45" s="253"/>
      <c r="C45" s="254"/>
      <c r="D45" s="273">
        <v>1000.0</v>
      </c>
      <c r="E45" s="320">
        <v>34.0</v>
      </c>
      <c r="F45" s="275">
        <f t="shared" si="1"/>
        <v>34000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34000</v>
      </c>
      <c r="G46" s="263"/>
      <c r="H46" s="264"/>
      <c r="I46" s="265"/>
      <c r="J46" s="280"/>
      <c r="K46" s="281" t="s">
        <v>76</v>
      </c>
      <c r="L46" s="282">
        <f>SUM(L41:L45)</f>
        <v>1580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'02'!J64</f>
        <v>35580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5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35580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132971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168551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132971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35580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45810.0</v>
      </c>
      <c r="D1" s="164"/>
      <c r="E1" s="162"/>
      <c r="F1" s="161" t="s">
        <v>39</v>
      </c>
      <c r="G1" s="164"/>
      <c r="H1" s="162"/>
      <c r="I1" s="310" t="s">
        <v>89</v>
      </c>
      <c r="J1" s="164"/>
      <c r="K1" s="164"/>
      <c r="L1" s="162"/>
    </row>
    <row r="2" ht="20.25" customHeight="1">
      <c r="A2" s="161" t="s">
        <v>40</v>
      </c>
      <c r="B2" s="162"/>
      <c r="C2" s="311" t="s">
        <v>88</v>
      </c>
      <c r="D2" s="164"/>
      <c r="E2" s="162"/>
      <c r="F2" s="161" t="s">
        <v>41</v>
      </c>
      <c r="G2" s="164"/>
      <c r="H2" s="162"/>
      <c r="I2" s="310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3">
        <v>8210.0</v>
      </c>
      <c r="I8" s="314">
        <v>10000.0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5">
        <v>1339.0</v>
      </c>
      <c r="H9" s="316">
        <v>8211.0</v>
      </c>
      <c r="I9" s="199"/>
      <c r="J9" s="317">
        <v>20490.0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2">
        <v>1340.0</v>
      </c>
      <c r="H10" s="318">
        <v>8213.0</v>
      </c>
      <c r="I10" s="191"/>
      <c r="J10" s="319">
        <v>120500.0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5">
        <v>1341.0</v>
      </c>
      <c r="H11" s="316">
        <v>8215.0</v>
      </c>
      <c r="I11" s="199"/>
      <c r="J11" s="317">
        <v>39500.0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2">
        <v>1342.0</v>
      </c>
      <c r="H12" s="318">
        <v>8216.0</v>
      </c>
      <c r="I12" s="190"/>
      <c r="J12" s="319">
        <v>15990.0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5">
        <v>1343.0</v>
      </c>
      <c r="H13" s="316">
        <v>8212.0</v>
      </c>
      <c r="I13" s="199"/>
      <c r="J13" s="317">
        <v>20490.0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2">
        <v>1340.0</v>
      </c>
      <c r="H14" s="318">
        <v>8214.0</v>
      </c>
      <c r="I14" s="190"/>
      <c r="J14" s="322">
        <v>120000.0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5">
        <v>1344.0</v>
      </c>
      <c r="H15" s="316">
        <v>8215.0</v>
      </c>
      <c r="I15" s="199"/>
      <c r="J15" s="317">
        <v>10000.0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10000</v>
      </c>
      <c r="J20" s="211">
        <f>SUM($J8:$J19)</f>
        <v>346970</v>
      </c>
      <c r="K20" s="211">
        <f>SUM($K8:$K19)</f>
        <v>0</v>
      </c>
      <c r="L20" s="211">
        <f>SUM($L8:$L19)</f>
        <v>0</v>
      </c>
    </row>
    <row r="21" ht="4.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0.2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356970</v>
      </c>
    </row>
    <row r="23" ht="8.25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0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20.2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5.0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0" customHeight="1">
      <c r="A27" s="232"/>
      <c r="C27" s="233"/>
      <c r="D27" s="237" t="s">
        <v>57</v>
      </c>
      <c r="E27" s="238"/>
      <c r="F27" s="239">
        <f>C20+I20</f>
        <v>10000</v>
      </c>
      <c r="G27" s="236"/>
      <c r="I27" s="233"/>
      <c r="J27" s="237" t="s">
        <v>10</v>
      </c>
      <c r="K27" s="238"/>
      <c r="L27" s="323">
        <v>10000.0</v>
      </c>
    </row>
    <row r="28" ht="15.0" customHeight="1">
      <c r="A28" s="232"/>
      <c r="C28" s="233"/>
      <c r="D28" s="237" t="s">
        <v>58</v>
      </c>
      <c r="E28" s="240"/>
      <c r="F28" s="239">
        <f>D20+J20</f>
        <v>346970</v>
      </c>
      <c r="G28" s="236"/>
      <c r="I28" s="233"/>
      <c r="J28" s="241" t="s">
        <v>59</v>
      </c>
      <c r="K28" s="242"/>
      <c r="L28" s="243"/>
    </row>
    <row r="29" ht="15.0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0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0" customHeight="1">
      <c r="A31" s="232"/>
      <c r="C31" s="233"/>
      <c r="D31" s="244" t="s">
        <v>50</v>
      </c>
      <c r="E31" s="245"/>
      <c r="F31" s="246">
        <f>SUM(F27:F30)</f>
        <v>356970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10000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5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356970</v>
      </c>
      <c r="G37" s="263"/>
      <c r="H37" s="264"/>
      <c r="I37" s="265"/>
      <c r="J37" s="260"/>
      <c r="K37" s="261" t="s">
        <v>69</v>
      </c>
      <c r="L37" s="262">
        <f>L34+L36</f>
        <v>10000</v>
      </c>
    </row>
    <row r="38" ht="18.7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20.2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21.0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5.7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274"/>
      <c r="L41" s="277">
        <f t="shared" ref="L41:L44" si="2">J41*K41</f>
        <v>0</v>
      </c>
    </row>
    <row r="42" ht="15.7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0">
        <v>10.0</v>
      </c>
      <c r="L42" s="277">
        <f t="shared" si="2"/>
        <v>1000</v>
      </c>
    </row>
    <row r="43" ht="15.7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0">
        <v>8.0</v>
      </c>
      <c r="L43" s="277">
        <f t="shared" si="2"/>
        <v>400</v>
      </c>
    </row>
    <row r="44" ht="15.7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0">
        <v>18.0</v>
      </c>
      <c r="L44" s="277">
        <f t="shared" si="2"/>
        <v>180</v>
      </c>
    </row>
    <row r="45" ht="15.75" customHeight="1">
      <c r="A45" s="252"/>
      <c r="B45" s="253"/>
      <c r="C45" s="254"/>
      <c r="D45" s="273">
        <v>1000.0</v>
      </c>
      <c r="E45" s="320">
        <v>34.0</v>
      </c>
      <c r="F45" s="275">
        <f t="shared" si="1"/>
        <v>34000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34000</v>
      </c>
      <c r="G46" s="263"/>
      <c r="H46" s="264"/>
      <c r="I46" s="265"/>
      <c r="J46" s="280"/>
      <c r="K46" s="281" t="s">
        <v>76</v>
      </c>
      <c r="L46" s="282">
        <f>SUM(L41:L45)</f>
        <v>1580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'01'!J69</f>
        <v>35580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4" t="s">
        <v>110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35580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356970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10000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382550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346970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35580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5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4" t="s">
        <v>44</v>
      </c>
      <c r="B5" s="164"/>
      <c r="C5" s="164"/>
      <c r="D5" s="164"/>
      <c r="E5" s="164"/>
      <c r="F5" s="177"/>
      <c r="G5" s="335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0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0.2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6.75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0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20.2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6.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6.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6.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6.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6.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6.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5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>
        <v>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8.7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20.2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21.0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5.7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5.7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5.7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5.7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5.7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336">
        <v>35580.0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35580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35580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5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-35580</v>
      </c>
      <c r="K71" s="240"/>
      <c r="L71" s="214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