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ga07c4NXpiyGY78AXJNXPWwyrCVfCRXu3BsDzSfxaFc="/>
    </ext>
  </extLst>
</workbook>
</file>

<file path=xl/sharedStrings.xml><?xml version="1.0" encoding="utf-8"?>
<sst xmlns="http://schemas.openxmlformats.org/spreadsheetml/2006/main" count="2443" uniqueCount="106">
  <si>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</si>
  <si>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</si>
  <si>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</si>
  <si>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</si>
  <si>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</si>
  <si>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</si>
  <si>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</si>
  <si>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</si>
  <si>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</si>
  <si>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</si>
  <si>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</si>
  <si>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</si>
  <si>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</si>
  <si>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</si>
  <si>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</si>
  <si>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</si>
  <si>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</si>
  <si>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</si>
  <si>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</si>
  <si>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</si>
  <si>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</si>
  <si>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</si>
  <si>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</si>
  <si>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</si>
  <si>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</si>
  <si>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</si>
  <si>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</si>
  <si>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</si>
  <si>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</si>
  <si>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</si>
  <si>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</si>
  <si>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</si>
  <si>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</si>
  <si>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</si>
  <si>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</si>
  <si>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</si>
  <si>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</si>
  <si>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</si>
  <si>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</si>
  <si>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</si>
  <si>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</si>
  <si>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</si>
  <si>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</si>
  <si>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</si>
  <si>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</si>
  <si>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</si>
  <si>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</si>
  <si>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</si>
  <si>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</si>
  <si>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</si>
  <si>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</si>
  <si>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</si>
  <si>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</si>
  <si>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</si>
  <si>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</si>
  <si>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</si>
  <si>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</si>
  <si>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</si>
  <si>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</si>
  <si>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</si>
  <si>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</si>
  <si>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</si>
  <si>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</si>
  <si>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</si>
  <si>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</si>
  <si>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</si>
  <si>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</si>
  <si>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</si>
  <si>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</si>
  <si>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</si>
  <si>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</si>
  <si>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</si>
  <si>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</si>
  <si>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</si>
  <si>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</si>
  <si>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</si>
  <si>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</si>
  <si>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</si>
  <si>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</si>
  <si>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</si>
  <si>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</si>
  <si>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</si>
  <si>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</si>
  <si>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</si>
  <si>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</si>
  <si>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Katherine Martinez</t>
  </si>
  <si>
    <t>Noviembre</t>
  </si>
  <si>
    <t>Sasha Alcala</t>
  </si>
  <si>
    <t>NOVIEMBRE</t>
  </si>
  <si>
    <t>Sasha Alcalá</t>
  </si>
  <si>
    <t>agua y caja principal</t>
  </si>
  <si>
    <t>ronald</t>
  </si>
  <si>
    <t>retiro caja 30.000 retiro de caja 20.000</t>
  </si>
  <si>
    <t>a caja, xime y uber</t>
  </si>
  <si>
    <t>Salida Ronald</t>
  </si>
  <si>
    <t>Encomienda Pamela</t>
  </si>
  <si>
    <t>Sasha y Ronald</t>
  </si>
  <si>
    <t>ronald y xime</t>
  </si>
  <si>
    <t xml:space="preserve">NOVIEMBRE </t>
  </si>
  <si>
    <t>Ronald</t>
  </si>
  <si>
    <t>envio</t>
  </si>
  <si>
    <t>KATHERINE MARTINEZ</t>
  </si>
  <si>
    <t xml:space="preserve">retiro de katherine de $ 1000 que dio para un vuelto el sabado pasado </t>
  </si>
  <si>
    <t>Pago Xime + pago envio</t>
  </si>
  <si>
    <t>4 bidones de Agua</t>
  </si>
  <si>
    <t xml:space="preserve">retiro de caja 40.000/ entrada 1000 que Katherine dio de vuelto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</si>
</sst>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35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center" vertical="center"/>
    </xf>
    <xf borderId="35" fillId="26" fontId="18" numFmtId="0" xfId="0" applyAlignment="1" applyBorder="1" applyFont="1">
      <alignment horizontal="center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34" fillId="0" fontId="18" numFmtId="3" xfId="0" applyAlignment="1" applyBorder="1" applyFont="1" applyNumberFormat="1">
      <alignment horizontal="center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'01'!C18</f>
        <v>0</v>
      </c>
      <c r="E6" s="49">
        <f>'01'!D18</f>
        <v>0</v>
      </c>
      <c r="F6" s="49">
        <f>'01'!E18</f>
        <v>0</v>
      </c>
      <c r="G6" s="50">
        <f>'01'!F18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'01'!I18</f>
        <v>52500</v>
      </c>
      <c r="N6" s="49">
        <f>'01'!J18</f>
        <v>149980</v>
      </c>
      <c r="O6" s="49">
        <f>'01'!K18</f>
        <v>0</v>
      </c>
      <c r="P6" s="50">
        <f>'01'!L18</f>
        <v>45000</v>
      </c>
      <c r="Q6" s="51">
        <f t="shared" ref="Q6:Q36" si="3">M6+N6+O6+P6</f>
        <v>247480</v>
      </c>
      <c r="R6" s="9"/>
      <c r="S6" s="9"/>
      <c r="T6" s="53">
        <f t="shared" ref="T6:T36" si="4">D6+M6</f>
        <v>52500</v>
      </c>
      <c r="U6" s="54"/>
      <c r="V6" s="55">
        <f t="shared" ref="V6:W6" si="1">E6+N6</f>
        <v>149980</v>
      </c>
      <c r="W6" s="56">
        <f t="shared" si="1"/>
        <v>0</v>
      </c>
      <c r="X6" s="57">
        <f t="shared" ref="X6:X36" si="6">V6+W6</f>
        <v>149980</v>
      </c>
      <c r="Y6" s="58"/>
      <c r="Z6" s="53">
        <f t="shared" ref="Z6:Z36" si="7">G6+P6</f>
        <v>45000</v>
      </c>
      <c r="AA6" s="59"/>
      <c r="AB6" s="60">
        <f t="shared" ref="AB6:AB36" si="8">D6+E6+F6+G6+M6+N6+O6+P6</f>
        <v>247480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'02'!C25</f>
        <v>0</v>
      </c>
      <c r="E7" s="65">
        <f>'02'!D25</f>
        <v>0</v>
      </c>
      <c r="F7" s="65">
        <f>'02'!E25</f>
        <v>0</v>
      </c>
      <c r="G7" s="66">
        <f>'02'!F25</f>
        <v>0</v>
      </c>
      <c r="H7" s="67">
        <f t="shared" si="2"/>
        <v>0</v>
      </c>
      <c r="I7" s="9"/>
      <c r="J7" s="62">
        <v>2.0</v>
      </c>
      <c r="K7" s="68" t="str">
        <f>'02'!G8</f>
        <v/>
      </c>
      <c r="L7" s="64"/>
      <c r="M7" s="65">
        <f>'02'!I25</f>
        <v>0</v>
      </c>
      <c r="N7" s="65">
        <f>'02'!J25</f>
        <v>0</v>
      </c>
      <c r="O7" s="65">
        <f>'02'!K25</f>
        <v>0</v>
      </c>
      <c r="P7" s="66">
        <f>'02'!L25</f>
        <v>0</v>
      </c>
      <c r="Q7" s="67">
        <f t="shared" si="3"/>
        <v>0</v>
      </c>
      <c r="R7" s="9"/>
      <c r="S7" s="9"/>
      <c r="T7" s="53">
        <f t="shared" si="4"/>
        <v>0</v>
      </c>
      <c r="U7" s="54"/>
      <c r="V7" s="69">
        <f t="shared" ref="V7:W7" si="5">E7+N7</f>
        <v>0</v>
      </c>
      <c r="W7" s="70">
        <f t="shared" si="5"/>
        <v>0</v>
      </c>
      <c r="X7" s="53">
        <f t="shared" si="6"/>
        <v>0</v>
      </c>
      <c r="Y7" s="58"/>
      <c r="Z7" s="53">
        <f t="shared" si="7"/>
        <v>0</v>
      </c>
      <c r="AA7" s="54"/>
      <c r="AB7" s="71">
        <f t="shared" si="8"/>
        <v>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'03'!C18</f>
        <v>0</v>
      </c>
      <c r="E8" s="65">
        <f>'03'!D18</f>
        <v>0</v>
      </c>
      <c r="F8" s="49">
        <f>'03'!E18</f>
        <v>0</v>
      </c>
      <c r="G8" s="50">
        <f>'03'!F18</f>
        <v>0</v>
      </c>
      <c r="H8" s="67">
        <f t="shared" si="2"/>
        <v>0</v>
      </c>
      <c r="I8" s="9"/>
      <c r="J8" s="62">
        <v>3.0</v>
      </c>
      <c r="K8" s="72" t="str">
        <f>'03'!G8</f>
        <v/>
      </c>
      <c r="L8" s="73"/>
      <c r="M8" s="74">
        <f>'03'!I18</f>
        <v>10000</v>
      </c>
      <c r="N8" s="74">
        <f>'03'!J18</f>
        <v>391490</v>
      </c>
      <c r="O8" s="49">
        <f>'03'!K18</f>
        <v>0</v>
      </c>
      <c r="P8" s="50">
        <f>'03'!L18</f>
        <v>35000</v>
      </c>
      <c r="Q8" s="67">
        <f t="shared" si="3"/>
        <v>436490</v>
      </c>
      <c r="R8" s="9"/>
      <c r="S8" s="9"/>
      <c r="T8" s="53">
        <f t="shared" si="4"/>
        <v>10000</v>
      </c>
      <c r="U8" s="54"/>
      <c r="V8" s="69">
        <f t="shared" ref="V8:W8" si="10">E8+N8</f>
        <v>391490</v>
      </c>
      <c r="W8" s="70">
        <f t="shared" si="10"/>
        <v>0</v>
      </c>
      <c r="X8" s="53">
        <f t="shared" si="6"/>
        <v>391490</v>
      </c>
      <c r="Y8" s="58"/>
      <c r="Z8" s="53">
        <f t="shared" si="7"/>
        <v>35000</v>
      </c>
      <c r="AA8" s="54"/>
      <c r="AB8" s="71">
        <f t="shared" si="8"/>
        <v>436490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'04'!C18</f>
        <v>0</v>
      </c>
      <c r="E9" s="65">
        <f>'04'!D18</f>
        <v>0</v>
      </c>
      <c r="F9" s="65">
        <f>'04'!E18</f>
        <v>0</v>
      </c>
      <c r="G9" s="65">
        <f>'04'!F18</f>
        <v>0</v>
      </c>
      <c r="H9" s="67">
        <f t="shared" si="2"/>
        <v>0</v>
      </c>
      <c r="I9" s="9"/>
      <c r="J9" s="75">
        <v>4.0</v>
      </c>
      <c r="K9" s="52" t="str">
        <f>'04'!G8</f>
        <v/>
      </c>
      <c r="L9" s="48"/>
      <c r="M9" s="49">
        <f>'04'!I18</f>
        <v>0</v>
      </c>
      <c r="N9" s="49">
        <f>'04'!J18</f>
        <v>45000</v>
      </c>
      <c r="O9" s="49">
        <f>'04'!K18</f>
        <v>0</v>
      </c>
      <c r="P9" s="49">
        <f>'04'!L18</f>
        <v>10000</v>
      </c>
      <c r="Q9" s="67">
        <f t="shared" si="3"/>
        <v>55000</v>
      </c>
      <c r="R9" s="9"/>
      <c r="S9" s="9"/>
      <c r="T9" s="53">
        <f t="shared" si="4"/>
        <v>0</v>
      </c>
      <c r="U9" s="54"/>
      <c r="V9" s="69">
        <f t="shared" ref="V9:W9" si="11">E9+N9</f>
        <v>45000</v>
      </c>
      <c r="W9" s="70">
        <f t="shared" si="11"/>
        <v>0</v>
      </c>
      <c r="X9" s="53">
        <f t="shared" si="6"/>
        <v>45000</v>
      </c>
      <c r="Y9" s="58"/>
      <c r="Z9" s="53">
        <f t="shared" si="7"/>
        <v>10000</v>
      </c>
      <c r="AA9" s="54"/>
      <c r="AB9" s="71">
        <f t="shared" si="8"/>
        <v>55000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1789</v>
      </c>
      <c r="C10" s="77"/>
      <c r="D10" s="65">
        <f>'05'!C19</f>
        <v>0</v>
      </c>
      <c r="E10" s="65">
        <f>'05'!D19</f>
        <v>7500</v>
      </c>
      <c r="F10" s="65">
        <f>'05'!E19</f>
        <v>0</v>
      </c>
      <c r="G10" s="65">
        <f>'05'!F19</f>
        <v>0</v>
      </c>
      <c r="H10" s="67">
        <f t="shared" si="2"/>
        <v>7500</v>
      </c>
      <c r="I10" s="9"/>
      <c r="J10" s="62">
        <v>5.0</v>
      </c>
      <c r="K10" s="63">
        <f>'05'!G8</f>
        <v>1785</v>
      </c>
      <c r="L10" s="77"/>
      <c r="M10" s="65">
        <f>'05'!I19</f>
        <v>0</v>
      </c>
      <c r="N10" s="65">
        <f>'05'!J19</f>
        <v>259530</v>
      </c>
      <c r="O10" s="65">
        <f>'05'!K19</f>
        <v>217000</v>
      </c>
      <c r="P10" s="65">
        <f>'05'!L19</f>
        <v>0</v>
      </c>
      <c r="Q10" s="67">
        <f t="shared" si="3"/>
        <v>476530</v>
      </c>
      <c r="R10" s="9"/>
      <c r="S10" s="9"/>
      <c r="T10" s="53">
        <f t="shared" si="4"/>
        <v>0</v>
      </c>
      <c r="U10" s="54"/>
      <c r="V10" s="69">
        <f t="shared" ref="V10:W10" si="12">E10+N10</f>
        <v>267030</v>
      </c>
      <c r="W10" s="70">
        <f t="shared" si="12"/>
        <v>217000</v>
      </c>
      <c r="X10" s="53">
        <f t="shared" si="6"/>
        <v>484030</v>
      </c>
      <c r="Y10" s="58"/>
      <c r="Z10" s="53">
        <f t="shared" si="7"/>
        <v>0</v>
      </c>
      <c r="AA10" s="54"/>
      <c r="AB10" s="71">
        <f t="shared" si="8"/>
        <v>484030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668</v>
      </c>
      <c r="C11" s="77"/>
      <c r="D11" s="65">
        <f>'06'!C16</f>
        <v>3200</v>
      </c>
      <c r="E11" s="65">
        <f>'06'!D16</f>
        <v>21400</v>
      </c>
      <c r="F11" s="65">
        <f>'06'!E16</f>
        <v>0</v>
      </c>
      <c r="G11" s="65">
        <f>'06'!F16</f>
        <v>0</v>
      </c>
      <c r="H11" s="67">
        <f t="shared" si="2"/>
        <v>24600</v>
      </c>
      <c r="I11" s="9"/>
      <c r="J11" s="62">
        <v>6.0</v>
      </c>
      <c r="K11" s="63" t="str">
        <f>'06'!G8</f>
        <v/>
      </c>
      <c r="L11" s="77"/>
      <c r="M11" s="65">
        <f>'06'!I16</f>
        <v>0</v>
      </c>
      <c r="N11" s="65">
        <f>'06'!J16</f>
        <v>144490</v>
      </c>
      <c r="O11" s="65">
        <f>'06'!K16</f>
        <v>0</v>
      </c>
      <c r="P11" s="65">
        <f>'06'!L16</f>
        <v>0</v>
      </c>
      <c r="Q11" s="67">
        <f t="shared" si="3"/>
        <v>144490</v>
      </c>
      <c r="R11" s="9"/>
      <c r="S11" s="9"/>
      <c r="T11" s="53">
        <f t="shared" si="4"/>
        <v>3200</v>
      </c>
      <c r="U11" s="54"/>
      <c r="V11" s="69">
        <f t="shared" ref="V11:W11" si="13">E11+N11</f>
        <v>165890</v>
      </c>
      <c r="W11" s="70">
        <f t="shared" si="13"/>
        <v>0</v>
      </c>
      <c r="X11" s="53">
        <f t="shared" si="6"/>
        <v>165890</v>
      </c>
      <c r="Y11" s="58"/>
      <c r="Z11" s="53">
        <f t="shared" si="7"/>
        <v>0</v>
      </c>
      <c r="AA11" s="54"/>
      <c r="AB11" s="71">
        <f t="shared" si="8"/>
        <v>169090</v>
      </c>
      <c r="AC11" s="54"/>
      <c r="AD11" s="61"/>
      <c r="AE11" s="12"/>
      <c r="AF11" s="5"/>
      <c r="AG11" s="5"/>
    </row>
    <row r="12">
      <c r="A12" s="62">
        <v>7.0</v>
      </c>
      <c r="B12" s="63">
        <f>'07'!A8</f>
        <v>1791</v>
      </c>
      <c r="C12" s="77"/>
      <c r="D12" s="65">
        <f>'07'!C17</f>
        <v>0</v>
      </c>
      <c r="E12" s="65">
        <f>'07'!D17</f>
        <v>8600</v>
      </c>
      <c r="F12" s="65">
        <f>'07'!E17</f>
        <v>20000</v>
      </c>
      <c r="G12" s="65">
        <f>'07'!F17</f>
        <v>0</v>
      </c>
      <c r="H12" s="67">
        <f t="shared" si="2"/>
        <v>28600</v>
      </c>
      <c r="I12" s="9"/>
      <c r="J12" s="62">
        <v>7.0</v>
      </c>
      <c r="K12" s="63" t="str">
        <f>'07'!G8</f>
        <v/>
      </c>
      <c r="L12" s="77"/>
      <c r="M12" s="65">
        <f>'07'!I17</f>
        <v>28000</v>
      </c>
      <c r="N12" s="65">
        <f>'07'!J17</f>
        <v>440490</v>
      </c>
      <c r="O12" s="65">
        <f>'07'!K17</f>
        <v>439500</v>
      </c>
      <c r="P12" s="65">
        <f>'07'!L17</f>
        <v>40000</v>
      </c>
      <c r="Q12" s="67">
        <f t="shared" si="3"/>
        <v>947990</v>
      </c>
      <c r="R12" s="12"/>
      <c r="S12" s="12"/>
      <c r="T12" s="53">
        <f t="shared" si="4"/>
        <v>28000</v>
      </c>
      <c r="U12" s="54"/>
      <c r="V12" s="69">
        <f t="shared" ref="V12:W12" si="14">E12+N12</f>
        <v>449090</v>
      </c>
      <c r="W12" s="70">
        <f t="shared" si="14"/>
        <v>459500</v>
      </c>
      <c r="X12" s="53">
        <f t="shared" si="6"/>
        <v>908590</v>
      </c>
      <c r="Y12" s="58"/>
      <c r="Z12" s="53">
        <f t="shared" si="7"/>
        <v>40000</v>
      </c>
      <c r="AA12" s="54"/>
      <c r="AB12" s="71">
        <f t="shared" si="8"/>
        <v>976590</v>
      </c>
      <c r="AC12" s="54"/>
      <c r="AD12" s="61"/>
      <c r="AE12" s="12"/>
      <c r="AF12" s="5"/>
      <c r="AG12" s="5"/>
    </row>
    <row r="13">
      <c r="A13" s="62">
        <v>8.0</v>
      </c>
      <c r="B13" s="63">
        <f>'08'!A8</f>
        <v>672</v>
      </c>
      <c r="C13" s="77"/>
      <c r="D13" s="65">
        <f>'08'!C25</f>
        <v>0</v>
      </c>
      <c r="E13" s="65">
        <f>'08'!D25</f>
        <v>15670</v>
      </c>
      <c r="F13" s="65">
        <f>'08'!E25</f>
        <v>0</v>
      </c>
      <c r="G13" s="65">
        <f>'08'!F25</f>
        <v>0</v>
      </c>
      <c r="H13" s="67">
        <f t="shared" si="2"/>
        <v>15670</v>
      </c>
      <c r="I13" s="9"/>
      <c r="J13" s="78">
        <v>8.0</v>
      </c>
      <c r="K13" s="76">
        <f>'08'!G8</f>
        <v>1795</v>
      </c>
      <c r="L13" s="77"/>
      <c r="M13" s="65">
        <f>'08'!I25</f>
        <v>0</v>
      </c>
      <c r="N13" s="65">
        <f>'08'!J25</f>
        <v>351970</v>
      </c>
      <c r="O13" s="65">
        <f>'08'!K25</f>
        <v>31980</v>
      </c>
      <c r="P13" s="65">
        <f>'08'!L25</f>
        <v>14500</v>
      </c>
      <c r="Q13" s="67">
        <f t="shared" si="3"/>
        <v>398450</v>
      </c>
      <c r="R13" s="9"/>
      <c r="S13" s="9"/>
      <c r="T13" s="53">
        <f t="shared" si="4"/>
        <v>0</v>
      </c>
      <c r="U13" s="54"/>
      <c r="V13" s="69">
        <f t="shared" ref="V13:W13" si="15">E13+N13</f>
        <v>367640</v>
      </c>
      <c r="W13" s="70">
        <f t="shared" si="15"/>
        <v>31980</v>
      </c>
      <c r="X13" s="53">
        <f t="shared" si="6"/>
        <v>399620</v>
      </c>
      <c r="Y13" s="58"/>
      <c r="Z13" s="53">
        <f t="shared" si="7"/>
        <v>14500</v>
      </c>
      <c r="AA13" s="54"/>
      <c r="AB13" s="71">
        <f t="shared" si="8"/>
        <v>414120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0</v>
      </c>
      <c r="I14" s="9"/>
      <c r="J14" s="62">
        <v>9.0</v>
      </c>
      <c r="K14" s="79" t="str">
        <f>'09'!G8</f>
        <v/>
      </c>
      <c r="L14" s="72"/>
      <c r="M14" s="65">
        <f>'09'!I25</f>
        <v>0</v>
      </c>
      <c r="N14" s="65">
        <f>'09'!J25</f>
        <v>0</v>
      </c>
      <c r="O14" s="65">
        <f>'09'!K25</f>
        <v>0</v>
      </c>
      <c r="P14" s="65">
        <f>'09'!L25</f>
        <v>0</v>
      </c>
      <c r="Q14" s="67">
        <f t="shared" si="3"/>
        <v>0</v>
      </c>
      <c r="R14" s="9"/>
      <c r="S14" s="9"/>
      <c r="T14" s="53">
        <f t="shared" si="4"/>
        <v>0</v>
      </c>
      <c r="U14" s="54"/>
      <c r="V14" s="69">
        <f t="shared" ref="V14:W14" si="16">E14+N14</f>
        <v>0</v>
      </c>
      <c r="W14" s="70">
        <f t="shared" si="16"/>
        <v>0</v>
      </c>
      <c r="X14" s="53">
        <f t="shared" si="6"/>
        <v>0</v>
      </c>
      <c r="Y14" s="58"/>
      <c r="Z14" s="53">
        <f t="shared" si="7"/>
        <v>0</v>
      </c>
      <c r="AA14" s="54"/>
      <c r="AB14" s="71">
        <f t="shared" si="8"/>
        <v>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'10'!C17</f>
        <v>1980</v>
      </c>
      <c r="E15" s="65">
        <f>'10'!D17</f>
        <v>30190</v>
      </c>
      <c r="F15" s="65">
        <f>'10'!E17</f>
        <v>0</v>
      </c>
      <c r="G15" s="65">
        <f>'10'!F17</f>
        <v>0</v>
      </c>
      <c r="H15" s="67">
        <f t="shared" si="2"/>
        <v>32170</v>
      </c>
      <c r="I15" s="9"/>
      <c r="J15" s="62">
        <v>10.0</v>
      </c>
      <c r="K15" s="68" t="str">
        <f>'10'!G8</f>
        <v/>
      </c>
      <c r="L15" s="64"/>
      <c r="M15" s="65">
        <f>'10'!I17</f>
        <v>0</v>
      </c>
      <c r="N15" s="65">
        <f>'10'!J17</f>
        <v>178430</v>
      </c>
      <c r="O15" s="65">
        <f>'10'!K17</f>
        <v>10000</v>
      </c>
      <c r="P15" s="65">
        <f>'10'!L17</f>
        <v>10000</v>
      </c>
      <c r="Q15" s="67">
        <f t="shared" si="3"/>
        <v>198430</v>
      </c>
      <c r="R15" s="9"/>
      <c r="S15" s="9"/>
      <c r="T15" s="53">
        <f t="shared" si="4"/>
        <v>1980</v>
      </c>
      <c r="U15" s="54"/>
      <c r="V15" s="69">
        <f t="shared" ref="V15:W15" si="18">E15+N15</f>
        <v>208620</v>
      </c>
      <c r="W15" s="70">
        <f t="shared" si="18"/>
        <v>10000</v>
      </c>
      <c r="X15" s="53">
        <f t="shared" si="6"/>
        <v>218620</v>
      </c>
      <c r="Y15" s="58"/>
      <c r="Z15" s="53">
        <f t="shared" si="7"/>
        <v>10000</v>
      </c>
      <c r="AA15" s="54"/>
      <c r="AB15" s="71">
        <f t="shared" si="8"/>
        <v>230600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677</v>
      </c>
      <c r="C16" s="64"/>
      <c r="D16" s="65">
        <f>'11'!C20</f>
        <v>0</v>
      </c>
      <c r="E16" s="65">
        <f>'11'!D20</f>
        <v>18800</v>
      </c>
      <c r="F16" s="65">
        <f>'11'!E20</f>
        <v>0</v>
      </c>
      <c r="G16" s="65">
        <f>'11'!F20</f>
        <v>0</v>
      </c>
      <c r="H16" s="67">
        <f t="shared" si="2"/>
        <v>18800</v>
      </c>
      <c r="I16" s="9"/>
      <c r="J16" s="62">
        <v>11.0</v>
      </c>
      <c r="K16" s="63">
        <f>'11'!G8</f>
        <v>1811</v>
      </c>
      <c r="L16" s="77"/>
      <c r="M16" s="65">
        <f>'11'!I20</f>
        <v>0</v>
      </c>
      <c r="N16" s="65">
        <f>'11'!J20</f>
        <v>378970</v>
      </c>
      <c r="O16" s="65">
        <f>'11'!K20</f>
        <v>181700</v>
      </c>
      <c r="P16" s="65">
        <f>'11'!L20</f>
        <v>10000</v>
      </c>
      <c r="Q16" s="67">
        <f t="shared" si="3"/>
        <v>570670</v>
      </c>
      <c r="R16" s="9"/>
      <c r="S16" s="9"/>
      <c r="T16" s="53">
        <f t="shared" si="4"/>
        <v>0</v>
      </c>
      <c r="U16" s="54"/>
      <c r="V16" s="69">
        <f t="shared" ref="V16:W16" si="19">E16+N16</f>
        <v>397770</v>
      </c>
      <c r="W16" s="70">
        <f t="shared" si="19"/>
        <v>181700</v>
      </c>
      <c r="X16" s="53">
        <f t="shared" si="6"/>
        <v>579470</v>
      </c>
      <c r="Y16" s="58"/>
      <c r="Z16" s="53">
        <f t="shared" si="7"/>
        <v>10000</v>
      </c>
      <c r="AA16" s="54"/>
      <c r="AB16" s="71">
        <f t="shared" si="8"/>
        <v>589470</v>
      </c>
      <c r="AC16" s="54"/>
      <c r="AD16" s="80">
        <f>SUM(AB6:AB16)</f>
        <v>3602870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'12'!C18</f>
        <v>4890</v>
      </c>
      <c r="E17" s="65">
        <f>'12'!D18</f>
        <v>0</v>
      </c>
      <c r="F17" s="65">
        <f>'12'!E18</f>
        <v>0</v>
      </c>
      <c r="G17" s="65">
        <f>'12'!F18</f>
        <v>0</v>
      </c>
      <c r="H17" s="67">
        <f t="shared" si="2"/>
        <v>4890</v>
      </c>
      <c r="I17" s="9"/>
      <c r="J17" s="62">
        <v>12.0</v>
      </c>
      <c r="K17" s="63">
        <f>'12'!G8</f>
        <v>1815</v>
      </c>
      <c r="L17" s="77"/>
      <c r="M17" s="65">
        <f>'12'!I18</f>
        <v>59500</v>
      </c>
      <c r="N17" s="65">
        <f>'12'!J18</f>
        <v>334480</v>
      </c>
      <c r="O17" s="65">
        <f>'12'!K18</f>
        <v>0</v>
      </c>
      <c r="P17" s="65">
        <f>'12'!L18</f>
        <v>0</v>
      </c>
      <c r="Q17" s="67">
        <f t="shared" si="3"/>
        <v>393980</v>
      </c>
      <c r="R17" s="9"/>
      <c r="S17" s="9"/>
      <c r="T17" s="53">
        <f t="shared" si="4"/>
        <v>64390</v>
      </c>
      <c r="U17" s="54"/>
      <c r="V17" s="69">
        <f t="shared" ref="V17:W17" si="20">E17+N17</f>
        <v>334480</v>
      </c>
      <c r="W17" s="70">
        <f t="shared" si="20"/>
        <v>0</v>
      </c>
      <c r="X17" s="53">
        <f t="shared" si="6"/>
        <v>334480</v>
      </c>
      <c r="Y17" s="58"/>
      <c r="Z17" s="53">
        <f t="shared" si="7"/>
        <v>0</v>
      </c>
      <c r="AA17" s="54"/>
      <c r="AB17" s="71">
        <f t="shared" si="8"/>
        <v>398870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679</v>
      </c>
      <c r="C18" s="77"/>
      <c r="D18" s="65">
        <f>'13'!C17</f>
        <v>0</v>
      </c>
      <c r="E18" s="65">
        <f>'13'!D17</f>
        <v>31350</v>
      </c>
      <c r="F18" s="65">
        <f>'13'!E17</f>
        <v>0</v>
      </c>
      <c r="G18" s="65">
        <f>'13'!F17</f>
        <v>0</v>
      </c>
      <c r="H18" s="67">
        <f t="shared" si="2"/>
        <v>31350</v>
      </c>
      <c r="I18" s="9"/>
      <c r="J18" s="62">
        <v>13.0</v>
      </c>
      <c r="K18" s="63" t="str">
        <f>'13'!G8</f>
        <v/>
      </c>
      <c r="L18" s="77"/>
      <c r="M18" s="65">
        <f>'13'!I17</f>
        <v>0</v>
      </c>
      <c r="N18" s="65">
        <f>'13'!J17</f>
        <v>0</v>
      </c>
      <c r="O18" s="65">
        <f>'13'!K17</f>
        <v>0</v>
      </c>
      <c r="P18" s="65">
        <f>'13'!L17</f>
        <v>111500</v>
      </c>
      <c r="Q18" s="67">
        <f t="shared" si="3"/>
        <v>111500</v>
      </c>
      <c r="R18" s="9"/>
      <c r="S18" s="9"/>
      <c r="T18" s="53">
        <f t="shared" si="4"/>
        <v>0</v>
      </c>
      <c r="U18" s="54"/>
      <c r="V18" s="69">
        <f t="shared" ref="V18:W18" si="21">E18+N18</f>
        <v>31350</v>
      </c>
      <c r="W18" s="70">
        <f t="shared" si="21"/>
        <v>0</v>
      </c>
      <c r="X18" s="53">
        <f t="shared" si="6"/>
        <v>31350</v>
      </c>
      <c r="Y18" s="58"/>
      <c r="Z18" s="53">
        <f t="shared" si="7"/>
        <v>111500</v>
      </c>
      <c r="AA18" s="54"/>
      <c r="AB18" s="71">
        <f t="shared" si="8"/>
        <v>142850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>
        <f>'14'!A8</f>
        <v>681</v>
      </c>
      <c r="C19" s="77"/>
      <c r="D19" s="65">
        <f>'14'!C19</f>
        <v>3200</v>
      </c>
      <c r="E19" s="65">
        <f>'14'!D19</f>
        <v>19700</v>
      </c>
      <c r="F19" s="65">
        <f>'14'!E19</f>
        <v>0</v>
      </c>
      <c r="G19" s="65">
        <f>'14'!F19</f>
        <v>0</v>
      </c>
      <c r="H19" s="67">
        <f t="shared" si="2"/>
        <v>22900</v>
      </c>
      <c r="I19" s="9"/>
      <c r="J19" s="62">
        <v>14.0</v>
      </c>
      <c r="K19" s="63">
        <f>'14'!G8</f>
        <v>1816</v>
      </c>
      <c r="L19" s="77"/>
      <c r="M19" s="65">
        <f>'14'!I19</f>
        <v>8100</v>
      </c>
      <c r="N19" s="65">
        <f>'14'!J19</f>
        <v>59990</v>
      </c>
      <c r="O19" s="65">
        <f>'14'!K19</f>
        <v>74490</v>
      </c>
      <c r="P19" s="65">
        <f>'14'!L19</f>
        <v>0</v>
      </c>
      <c r="Q19" s="67">
        <f t="shared" si="3"/>
        <v>142580</v>
      </c>
      <c r="R19" s="9"/>
      <c r="S19" s="9"/>
      <c r="T19" s="53">
        <f t="shared" si="4"/>
        <v>11300</v>
      </c>
      <c r="U19" s="54"/>
      <c r="V19" s="69">
        <f t="shared" ref="V19:W19" si="22">E19+N19</f>
        <v>79690</v>
      </c>
      <c r="W19" s="70">
        <f t="shared" si="22"/>
        <v>74490</v>
      </c>
      <c r="X19" s="53">
        <f t="shared" si="6"/>
        <v>154180</v>
      </c>
      <c r="Y19" s="58"/>
      <c r="Z19" s="53">
        <f t="shared" si="7"/>
        <v>0</v>
      </c>
      <c r="AA19" s="54"/>
      <c r="AB19" s="71">
        <f t="shared" si="8"/>
        <v>165480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'15'!C17</f>
        <v>0</v>
      </c>
      <c r="E20" s="65">
        <f>'15'!D17</f>
        <v>0</v>
      </c>
      <c r="F20" s="65">
        <f>'15'!E17</f>
        <v>0</v>
      </c>
      <c r="G20" s="65">
        <f>'15'!F17</f>
        <v>0</v>
      </c>
      <c r="H20" s="67">
        <f t="shared" si="2"/>
        <v>0</v>
      </c>
      <c r="I20" s="9"/>
      <c r="J20" s="62">
        <v>15.0</v>
      </c>
      <c r="K20" s="63">
        <f>'15'!G8</f>
        <v>1820</v>
      </c>
      <c r="L20" s="77"/>
      <c r="M20" s="65">
        <f>'15'!I17</f>
        <v>0</v>
      </c>
      <c r="N20" s="65">
        <f>'15'!J17</f>
        <v>155980</v>
      </c>
      <c r="O20" s="65">
        <f>'15'!K17</f>
        <v>0</v>
      </c>
      <c r="P20" s="65">
        <f>'15'!L17</f>
        <v>425000</v>
      </c>
      <c r="Q20" s="67">
        <f t="shared" si="3"/>
        <v>580980</v>
      </c>
      <c r="R20" s="9"/>
      <c r="S20" s="9"/>
      <c r="T20" s="53">
        <f t="shared" si="4"/>
        <v>0</v>
      </c>
      <c r="U20" s="54"/>
      <c r="V20" s="69">
        <f t="shared" ref="V20:W20" si="23">E20+N20</f>
        <v>155980</v>
      </c>
      <c r="W20" s="70">
        <f t="shared" si="23"/>
        <v>0</v>
      </c>
      <c r="X20" s="53">
        <f t="shared" si="6"/>
        <v>155980</v>
      </c>
      <c r="Y20" s="58"/>
      <c r="Z20" s="53">
        <f t="shared" si="7"/>
        <v>425000</v>
      </c>
      <c r="AA20" s="54"/>
      <c r="AB20" s="71">
        <f t="shared" si="8"/>
        <v>580980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'16'!C25</f>
        <v>0</v>
      </c>
      <c r="E21" s="65">
        <f>'16'!D25</f>
        <v>0</v>
      </c>
      <c r="F21" s="65">
        <f>'16'!E25</f>
        <v>0</v>
      </c>
      <c r="G21" s="65">
        <f>'16'!F25</f>
        <v>0</v>
      </c>
      <c r="H21" s="67">
        <f t="shared" si="2"/>
        <v>0</v>
      </c>
      <c r="I21" s="9"/>
      <c r="J21" s="62">
        <v>16.0</v>
      </c>
      <c r="K21" s="63" t="str">
        <f>'16'!G8</f>
        <v/>
      </c>
      <c r="L21" s="77"/>
      <c r="M21" s="65">
        <f>'16'!I25</f>
        <v>0</v>
      </c>
      <c r="N21" s="65">
        <f>'16'!J25</f>
        <v>0</v>
      </c>
      <c r="O21" s="65">
        <f>'16'!K25</f>
        <v>0</v>
      </c>
      <c r="P21" s="65">
        <f>'16'!L25</f>
        <v>0</v>
      </c>
      <c r="Q21" s="67">
        <f t="shared" si="3"/>
        <v>0</v>
      </c>
      <c r="R21" s="9"/>
      <c r="S21" s="9"/>
      <c r="T21" s="53">
        <f t="shared" si="4"/>
        <v>0</v>
      </c>
      <c r="U21" s="54"/>
      <c r="V21" s="69">
        <f t="shared" ref="V21:W21" si="24">E21+N21</f>
        <v>0</v>
      </c>
      <c r="W21" s="70">
        <f t="shared" si="24"/>
        <v>0</v>
      </c>
      <c r="X21" s="53">
        <f t="shared" si="6"/>
        <v>0</v>
      </c>
      <c r="Y21" s="58"/>
      <c r="Z21" s="53">
        <f t="shared" si="7"/>
        <v>0</v>
      </c>
      <c r="AA21" s="54"/>
      <c r="AB21" s="71">
        <f t="shared" si="8"/>
        <v>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>
        <f>'17'!A8</f>
        <v>684</v>
      </c>
      <c r="C22" s="77"/>
      <c r="D22" s="65">
        <f>'17'!C19</f>
        <v>0</v>
      </c>
      <c r="E22" s="65">
        <f>'17'!D19</f>
        <v>29690</v>
      </c>
      <c r="F22" s="65">
        <f>'17'!E19</f>
        <v>0</v>
      </c>
      <c r="G22" s="65">
        <f>'17'!F19</f>
        <v>0</v>
      </c>
      <c r="H22" s="67">
        <f t="shared" si="2"/>
        <v>29690</v>
      </c>
      <c r="I22" s="9"/>
      <c r="J22" s="62">
        <v>17.0</v>
      </c>
      <c r="K22" s="63">
        <f>'17'!G8</f>
        <v>1827</v>
      </c>
      <c r="L22" s="77"/>
      <c r="M22" s="65">
        <f>'17'!I19</f>
        <v>0</v>
      </c>
      <c r="N22" s="65">
        <f>'17'!J19</f>
        <v>438470</v>
      </c>
      <c r="O22" s="65">
        <f>'17'!K19</f>
        <v>20980</v>
      </c>
      <c r="P22" s="65">
        <f>'17'!L19</f>
        <v>105000</v>
      </c>
      <c r="Q22" s="67">
        <f t="shared" si="3"/>
        <v>564450</v>
      </c>
      <c r="R22" s="9"/>
      <c r="S22" s="9"/>
      <c r="T22" s="53">
        <f t="shared" si="4"/>
        <v>0</v>
      </c>
      <c r="U22" s="54"/>
      <c r="V22" s="69">
        <f t="shared" ref="V22:W22" si="25">E22+N22</f>
        <v>468160</v>
      </c>
      <c r="W22" s="70">
        <f t="shared" si="25"/>
        <v>20980</v>
      </c>
      <c r="X22" s="53">
        <f t="shared" si="6"/>
        <v>489140</v>
      </c>
      <c r="Y22" s="58"/>
      <c r="Z22" s="53">
        <f t="shared" si="7"/>
        <v>105000</v>
      </c>
      <c r="AA22" s="54"/>
      <c r="AB22" s="71">
        <f t="shared" si="8"/>
        <v>594140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688</v>
      </c>
      <c r="C23" s="77"/>
      <c r="D23" s="65">
        <f>'18'!C19</f>
        <v>0</v>
      </c>
      <c r="E23" s="65">
        <f>'18'!D19</f>
        <v>13550</v>
      </c>
      <c r="F23" s="65">
        <f>'18'!E19</f>
        <v>0</v>
      </c>
      <c r="G23" s="65">
        <f>'18'!F19</f>
        <v>0</v>
      </c>
      <c r="H23" s="67">
        <f t="shared" si="2"/>
        <v>13550</v>
      </c>
      <c r="I23" s="9"/>
      <c r="J23" s="62">
        <v>18.0</v>
      </c>
      <c r="K23" s="63" t="str">
        <f>'18'!G8</f>
        <v/>
      </c>
      <c r="L23" s="77"/>
      <c r="M23" s="65">
        <f>'18'!I19</f>
        <v>35000</v>
      </c>
      <c r="N23" s="65">
        <f>'18'!J19</f>
        <v>0</v>
      </c>
      <c r="O23" s="65">
        <f>'18'!K19</f>
        <v>0</v>
      </c>
      <c r="P23" s="65">
        <f>'18'!L19</f>
        <v>0</v>
      </c>
      <c r="Q23" s="67">
        <f t="shared" si="3"/>
        <v>35000</v>
      </c>
      <c r="R23" s="9"/>
      <c r="S23" s="9"/>
      <c r="T23" s="53">
        <f t="shared" si="4"/>
        <v>35000</v>
      </c>
      <c r="U23" s="54"/>
      <c r="V23" s="69">
        <f t="shared" ref="V23:W23" si="26">E23+N23</f>
        <v>13550</v>
      </c>
      <c r="W23" s="70">
        <f t="shared" si="26"/>
        <v>0</v>
      </c>
      <c r="X23" s="53">
        <f t="shared" si="6"/>
        <v>13550</v>
      </c>
      <c r="Y23" s="58"/>
      <c r="Z23" s="53">
        <f t="shared" si="7"/>
        <v>0</v>
      </c>
      <c r="AA23" s="54"/>
      <c r="AB23" s="71">
        <f t="shared" si="8"/>
        <v>48550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'19'!C14</f>
        <v>0</v>
      </c>
      <c r="E24" s="65">
        <f>'19'!D14</f>
        <v>0</v>
      </c>
      <c r="F24" s="65">
        <f>'19'!E14</f>
        <v>0</v>
      </c>
      <c r="G24" s="65">
        <f>'19'!F14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'19'!I14</f>
        <v>105000</v>
      </c>
      <c r="N24" s="65">
        <f>'19'!J14</f>
        <v>0</v>
      </c>
      <c r="O24" s="65">
        <f>'19'!K14</f>
        <v>0</v>
      </c>
      <c r="P24" s="65">
        <f>'19'!L14</f>
        <v>0</v>
      </c>
      <c r="Q24" s="67">
        <f t="shared" si="3"/>
        <v>105000</v>
      </c>
      <c r="R24" s="9"/>
      <c r="S24" s="9"/>
      <c r="T24" s="53">
        <f t="shared" si="4"/>
        <v>105000</v>
      </c>
      <c r="U24" s="54"/>
      <c r="V24" s="69">
        <f t="shared" ref="V24:W24" si="27">E24+N24</f>
        <v>0</v>
      </c>
      <c r="W24" s="70">
        <f t="shared" si="27"/>
        <v>0</v>
      </c>
      <c r="X24" s="53">
        <f t="shared" si="6"/>
        <v>0</v>
      </c>
      <c r="Y24" s="58"/>
      <c r="Z24" s="53">
        <f t="shared" si="7"/>
        <v>0</v>
      </c>
      <c r="AA24" s="54"/>
      <c r="AB24" s="71">
        <f t="shared" si="8"/>
        <v>105000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'20'!C17</f>
        <v>0</v>
      </c>
      <c r="E25" s="65">
        <f>'20'!D17</f>
        <v>0</v>
      </c>
      <c r="F25" s="65">
        <f>'20'!E17</f>
        <v>0</v>
      </c>
      <c r="G25" s="65">
        <f>'20'!F17</f>
        <v>0</v>
      </c>
      <c r="H25" s="67">
        <f t="shared" si="2"/>
        <v>0</v>
      </c>
      <c r="I25" s="9"/>
      <c r="J25" s="62">
        <v>20.0</v>
      </c>
      <c r="K25" s="63">
        <f>'20'!G8</f>
        <v>1833</v>
      </c>
      <c r="L25" s="77"/>
      <c r="M25" s="65">
        <f>'20'!I17</f>
        <v>0</v>
      </c>
      <c r="N25" s="65">
        <f>'20'!J17</f>
        <v>0</v>
      </c>
      <c r="O25" s="65">
        <f>'20'!K17</f>
        <v>205500</v>
      </c>
      <c r="P25" s="65">
        <f>'20'!L17</f>
        <v>0</v>
      </c>
      <c r="Q25" s="67">
        <f t="shared" si="3"/>
        <v>205500</v>
      </c>
      <c r="R25" s="9"/>
      <c r="S25" s="9"/>
      <c r="T25" s="53">
        <f t="shared" si="4"/>
        <v>0</v>
      </c>
      <c r="U25" s="54"/>
      <c r="V25" s="69">
        <f t="shared" ref="V25:W25" si="28">E25+N25</f>
        <v>0</v>
      </c>
      <c r="W25" s="70">
        <f t="shared" si="28"/>
        <v>205500</v>
      </c>
      <c r="X25" s="53">
        <f t="shared" si="6"/>
        <v>205500</v>
      </c>
      <c r="Y25" s="58"/>
      <c r="Z25" s="53">
        <f t="shared" si="7"/>
        <v>0</v>
      </c>
      <c r="AA25" s="54"/>
      <c r="AB25" s="71">
        <f t="shared" si="8"/>
        <v>205500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'21'!C17</f>
        <v>0</v>
      </c>
      <c r="E26" s="65">
        <f>'21'!D17</f>
        <v>0</v>
      </c>
      <c r="F26" s="65">
        <f>'21'!E17</f>
        <v>0</v>
      </c>
      <c r="G26" s="65">
        <f>'21'!F17</f>
        <v>0</v>
      </c>
      <c r="H26" s="67">
        <f t="shared" si="2"/>
        <v>0</v>
      </c>
      <c r="I26" s="9"/>
      <c r="J26" s="62">
        <v>21.0</v>
      </c>
      <c r="K26" s="68" t="str">
        <f>'21'!G8</f>
        <v/>
      </c>
      <c r="L26" s="64"/>
      <c r="M26" s="65">
        <f>'21'!I17</f>
        <v>30490</v>
      </c>
      <c r="N26" s="65">
        <f>'21'!J17</f>
        <v>155480</v>
      </c>
      <c r="O26" s="65">
        <f>'21'!K17</f>
        <v>0</v>
      </c>
      <c r="P26" s="65">
        <f>'21'!L17</f>
        <v>0</v>
      </c>
      <c r="Q26" s="67">
        <f t="shared" si="3"/>
        <v>185970</v>
      </c>
      <c r="R26" s="9"/>
      <c r="S26" s="9"/>
      <c r="T26" s="53">
        <f t="shared" si="4"/>
        <v>30490</v>
      </c>
      <c r="U26" s="54"/>
      <c r="V26" s="69">
        <f t="shared" ref="V26:W26" si="29">E26+N26</f>
        <v>155480</v>
      </c>
      <c r="W26" s="70">
        <f t="shared" si="29"/>
        <v>0</v>
      </c>
      <c r="X26" s="53">
        <f t="shared" si="6"/>
        <v>155480</v>
      </c>
      <c r="Y26" s="58"/>
      <c r="Z26" s="53">
        <f t="shared" si="7"/>
        <v>0</v>
      </c>
      <c r="AA26" s="54"/>
      <c r="AB26" s="71">
        <f t="shared" si="8"/>
        <v>185970</v>
      </c>
      <c r="AC26" s="54"/>
      <c r="AD26" s="80">
        <f>SUM(AB17:AB26)</f>
        <v>2427340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31010</v>
      </c>
      <c r="C27" s="77"/>
      <c r="D27" s="65">
        <f>'22'!C18</f>
        <v>0</v>
      </c>
      <c r="E27" s="65">
        <f>'22'!D18</f>
        <v>11990</v>
      </c>
      <c r="F27" s="65">
        <f>'22'!E18</f>
        <v>10500</v>
      </c>
      <c r="G27" s="65">
        <f>'22'!F18</f>
        <v>0</v>
      </c>
      <c r="H27" s="67">
        <f t="shared" si="2"/>
        <v>22490</v>
      </c>
      <c r="I27" s="9"/>
      <c r="J27" s="62">
        <v>22.0</v>
      </c>
      <c r="K27" s="68">
        <f>'22'!G8</f>
        <v>1838</v>
      </c>
      <c r="L27" s="64"/>
      <c r="M27" s="65">
        <f>'22'!I18</f>
        <v>40000</v>
      </c>
      <c r="N27" s="65">
        <f>'22'!J18</f>
        <v>88480</v>
      </c>
      <c r="O27" s="65">
        <f>'22'!K18</f>
        <v>255000</v>
      </c>
      <c r="P27" s="65">
        <f>'22'!L18</f>
        <v>0</v>
      </c>
      <c r="Q27" s="67">
        <f t="shared" si="3"/>
        <v>383480</v>
      </c>
      <c r="R27" s="9"/>
      <c r="S27" s="9"/>
      <c r="T27" s="53">
        <f t="shared" si="4"/>
        <v>40000</v>
      </c>
      <c r="U27" s="54"/>
      <c r="V27" s="69">
        <f t="shared" ref="V27:W27" si="30">E27+N27</f>
        <v>100470</v>
      </c>
      <c r="W27" s="70">
        <f t="shared" si="30"/>
        <v>265500</v>
      </c>
      <c r="X27" s="53">
        <f t="shared" si="6"/>
        <v>365970</v>
      </c>
      <c r="Y27" s="58"/>
      <c r="Z27" s="53">
        <f t="shared" si="7"/>
        <v>0</v>
      </c>
      <c r="AA27" s="54"/>
      <c r="AB27" s="71">
        <f t="shared" si="8"/>
        <v>405970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'23'!C25</f>
        <v>0</v>
      </c>
      <c r="E28" s="65">
        <f>'23'!D25</f>
        <v>0</v>
      </c>
      <c r="F28" s="65">
        <f>'23'!E25</f>
        <v>0</v>
      </c>
      <c r="G28" s="65">
        <f>'23'!F25</f>
        <v>0</v>
      </c>
      <c r="H28" s="67">
        <f t="shared" si="2"/>
        <v>0</v>
      </c>
      <c r="I28" s="9"/>
      <c r="J28" s="62">
        <v>23.0</v>
      </c>
      <c r="K28" s="68" t="str">
        <f>'23'!G8</f>
        <v/>
      </c>
      <c r="L28" s="64"/>
      <c r="M28" s="65">
        <f>'23'!I25</f>
        <v>0</v>
      </c>
      <c r="N28" s="65">
        <f>'23'!J25</f>
        <v>0</v>
      </c>
      <c r="O28" s="65">
        <f>'23'!K25</f>
        <v>0</v>
      </c>
      <c r="P28" s="65">
        <f>'23'!L25</f>
        <v>0</v>
      </c>
      <c r="Q28" s="67">
        <f t="shared" si="3"/>
        <v>0</v>
      </c>
      <c r="R28" s="9"/>
      <c r="S28" s="9"/>
      <c r="T28" s="53">
        <f t="shared" si="4"/>
        <v>0</v>
      </c>
      <c r="U28" s="54"/>
      <c r="V28" s="69">
        <f t="shared" ref="V28:W28" si="31">E28+N28</f>
        <v>0</v>
      </c>
      <c r="W28" s="70">
        <f t="shared" si="31"/>
        <v>0</v>
      </c>
      <c r="X28" s="53">
        <f t="shared" si="6"/>
        <v>0</v>
      </c>
      <c r="Y28" s="58"/>
      <c r="Z28" s="53">
        <f t="shared" si="7"/>
        <v>0</v>
      </c>
      <c r="AA28" s="54"/>
      <c r="AB28" s="71">
        <f t="shared" si="8"/>
        <v>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'24'!C16</f>
        <v>3800</v>
      </c>
      <c r="E29" s="65">
        <f>'24'!D16</f>
        <v>0</v>
      </c>
      <c r="F29" s="65">
        <f>'24'!E16</f>
        <v>0</v>
      </c>
      <c r="G29" s="65">
        <f>'24'!F16</f>
        <v>0</v>
      </c>
      <c r="H29" s="67">
        <f t="shared" si="2"/>
        <v>3800</v>
      </c>
      <c r="I29" s="9"/>
      <c r="J29" s="62">
        <v>24.0</v>
      </c>
      <c r="K29" s="68" t="str">
        <f>'24'!G8</f>
        <v/>
      </c>
      <c r="L29" s="64"/>
      <c r="M29" s="65">
        <f>'24'!I16</f>
        <v>0</v>
      </c>
      <c r="N29" s="65">
        <f>'24'!J16</f>
        <v>15990</v>
      </c>
      <c r="O29" s="65">
        <f>'24'!K16</f>
        <v>421000</v>
      </c>
      <c r="P29" s="65">
        <f>'24'!L16</f>
        <v>10000</v>
      </c>
      <c r="Q29" s="67">
        <f t="shared" si="3"/>
        <v>446990</v>
      </c>
      <c r="R29" s="9"/>
      <c r="S29" s="9"/>
      <c r="T29" s="53">
        <f t="shared" si="4"/>
        <v>3800</v>
      </c>
      <c r="U29" s="54"/>
      <c r="V29" s="69">
        <f t="shared" ref="V29:W29" si="32">E29+N29</f>
        <v>15990</v>
      </c>
      <c r="W29" s="70">
        <f t="shared" si="32"/>
        <v>421000</v>
      </c>
      <c r="X29" s="53">
        <f t="shared" si="6"/>
        <v>436990</v>
      </c>
      <c r="Y29" s="58"/>
      <c r="Z29" s="53">
        <f t="shared" si="7"/>
        <v>10000</v>
      </c>
      <c r="AA29" s="54"/>
      <c r="AB29" s="71">
        <f t="shared" si="8"/>
        <v>450790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'25'!C19</f>
        <v>0</v>
      </c>
      <c r="E30" s="65">
        <f>'25'!D19</f>
        <v>0</v>
      </c>
      <c r="F30" s="65">
        <f>'25'!E19</f>
        <v>0</v>
      </c>
      <c r="G30" s="65">
        <f>'25'!F19</f>
        <v>0</v>
      </c>
      <c r="H30" s="67">
        <f t="shared" si="2"/>
        <v>0</v>
      </c>
      <c r="I30" s="9"/>
      <c r="J30" s="62">
        <v>25.0</v>
      </c>
      <c r="K30" s="63" t="str">
        <f>'25'!G8</f>
        <v/>
      </c>
      <c r="L30" s="77"/>
      <c r="M30" s="65">
        <f>'25'!I19</f>
        <v>0</v>
      </c>
      <c r="N30" s="65">
        <f>'25'!J19</f>
        <v>15990</v>
      </c>
      <c r="O30" s="65">
        <f>'25'!K19</f>
        <v>0</v>
      </c>
      <c r="P30" s="65">
        <f>'25'!L19</f>
        <v>0</v>
      </c>
      <c r="Q30" s="67">
        <f t="shared" si="3"/>
        <v>15990</v>
      </c>
      <c r="R30" s="9"/>
      <c r="S30" s="9"/>
      <c r="T30" s="53">
        <f t="shared" si="4"/>
        <v>0</v>
      </c>
      <c r="U30" s="54"/>
      <c r="V30" s="69">
        <f t="shared" ref="V30:W30" si="33">E30+N30</f>
        <v>15990</v>
      </c>
      <c r="W30" s="70">
        <f t="shared" si="33"/>
        <v>0</v>
      </c>
      <c r="X30" s="53">
        <f t="shared" si="6"/>
        <v>15990</v>
      </c>
      <c r="Y30" s="58"/>
      <c r="Z30" s="53">
        <f t="shared" si="7"/>
        <v>0</v>
      </c>
      <c r="AA30" s="54"/>
      <c r="AB30" s="71">
        <f t="shared" si="8"/>
        <v>15990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695</v>
      </c>
      <c r="C31" s="77"/>
      <c r="D31" s="65">
        <f>'26'!C17</f>
        <v>0</v>
      </c>
      <c r="E31" s="65">
        <f>'26'!D17</f>
        <v>22900</v>
      </c>
      <c r="F31" s="65">
        <f>'26'!E17</f>
        <v>0</v>
      </c>
      <c r="G31" s="65">
        <f>'26'!F17</f>
        <v>0</v>
      </c>
      <c r="H31" s="67">
        <f t="shared" si="2"/>
        <v>22900</v>
      </c>
      <c r="I31" s="9"/>
      <c r="J31" s="62">
        <v>26.0</v>
      </c>
      <c r="K31" s="63" t="str">
        <f>'26'!G8</f>
        <v/>
      </c>
      <c r="L31" s="77"/>
      <c r="M31" s="65">
        <f>'26'!I17</f>
        <v>0</v>
      </c>
      <c r="N31" s="65">
        <f>'26'!J17</f>
        <v>321990</v>
      </c>
      <c r="O31" s="65">
        <f>'26'!K17</f>
        <v>10000</v>
      </c>
      <c r="P31" s="65">
        <f>'26'!L17</f>
        <v>0</v>
      </c>
      <c r="Q31" s="67">
        <f t="shared" si="3"/>
        <v>331990</v>
      </c>
      <c r="R31" s="9"/>
      <c r="S31" s="9"/>
      <c r="T31" s="53">
        <f t="shared" si="4"/>
        <v>0</v>
      </c>
      <c r="U31" s="54"/>
      <c r="V31" s="69">
        <f t="shared" ref="V31:W31" si="34">E31+N31</f>
        <v>344890</v>
      </c>
      <c r="W31" s="70">
        <f t="shared" si="34"/>
        <v>10000</v>
      </c>
      <c r="X31" s="53">
        <f t="shared" si="6"/>
        <v>354890</v>
      </c>
      <c r="Y31" s="58"/>
      <c r="Z31" s="53">
        <f t="shared" si="7"/>
        <v>0</v>
      </c>
      <c r="AA31" s="54"/>
      <c r="AB31" s="71">
        <f t="shared" si="8"/>
        <v>354890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'27'!C21</f>
        <v>7400</v>
      </c>
      <c r="E32" s="65">
        <f>'27'!D21</f>
        <v>12500</v>
      </c>
      <c r="F32" s="65">
        <f>'27'!E21</f>
        <v>0</v>
      </c>
      <c r="G32" s="65">
        <f>'27'!F21</f>
        <v>0</v>
      </c>
      <c r="H32" s="67">
        <f t="shared" si="2"/>
        <v>19900</v>
      </c>
      <c r="I32" s="9"/>
      <c r="J32" s="62">
        <v>27.0</v>
      </c>
      <c r="K32" s="81" t="str">
        <f>'27'!G8</f>
        <v/>
      </c>
      <c r="L32" s="64"/>
      <c r="M32" s="65">
        <f>'27'!I21</f>
        <v>59500</v>
      </c>
      <c r="N32" s="65">
        <f>'27'!J21</f>
        <v>648470</v>
      </c>
      <c r="O32" s="65">
        <f>'27'!K21</f>
        <v>324500</v>
      </c>
      <c r="P32" s="65">
        <f>'27'!L21</f>
        <v>40000</v>
      </c>
      <c r="Q32" s="67">
        <f t="shared" si="3"/>
        <v>1072470</v>
      </c>
      <c r="R32" s="9"/>
      <c r="S32" s="9"/>
      <c r="T32" s="53">
        <f t="shared" si="4"/>
        <v>66900</v>
      </c>
      <c r="U32" s="54"/>
      <c r="V32" s="69">
        <f t="shared" ref="V32:W32" si="35">E32+N32</f>
        <v>660970</v>
      </c>
      <c r="W32" s="70">
        <f t="shared" si="35"/>
        <v>324500</v>
      </c>
      <c r="X32" s="53">
        <f t="shared" si="6"/>
        <v>985470</v>
      </c>
      <c r="Y32" s="58"/>
      <c r="Z32" s="53">
        <f t="shared" si="7"/>
        <v>40000</v>
      </c>
      <c r="AA32" s="54"/>
      <c r="AB32" s="71">
        <f t="shared" si="8"/>
        <v>1092370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'28'!C18</f>
        <v>0</v>
      </c>
      <c r="E33" s="65">
        <f>'28'!D18</f>
        <v>18290</v>
      </c>
      <c r="F33" s="65">
        <f>'28'!E18</f>
        <v>0</v>
      </c>
      <c r="G33" s="65">
        <f>'28'!F18</f>
        <v>0</v>
      </c>
      <c r="H33" s="67">
        <f t="shared" si="2"/>
        <v>18290</v>
      </c>
      <c r="I33" s="9"/>
      <c r="J33" s="62">
        <v>28.0</v>
      </c>
      <c r="K33" s="63" t="str">
        <f>'28'!G8</f>
        <v/>
      </c>
      <c r="L33" s="77"/>
      <c r="M33" s="65">
        <f>'28'!I18</f>
        <v>0</v>
      </c>
      <c r="N33" s="65">
        <f>'28'!J18</f>
        <v>269980</v>
      </c>
      <c r="O33" s="65">
        <f>'28'!K18</f>
        <v>0</v>
      </c>
      <c r="P33" s="65">
        <f>'28'!L18</f>
        <v>0</v>
      </c>
      <c r="Q33" s="67">
        <f t="shared" si="3"/>
        <v>269980</v>
      </c>
      <c r="R33" s="9"/>
      <c r="S33" s="9"/>
      <c r="T33" s="53">
        <f t="shared" si="4"/>
        <v>0</v>
      </c>
      <c r="U33" s="54"/>
      <c r="V33" s="69">
        <f t="shared" ref="V33:W33" si="36">E33+N33</f>
        <v>288270</v>
      </c>
      <c r="W33" s="70">
        <f t="shared" si="36"/>
        <v>0</v>
      </c>
      <c r="X33" s="53">
        <f t="shared" si="6"/>
        <v>288270</v>
      </c>
      <c r="Y33" s="58"/>
      <c r="Z33" s="53">
        <f t="shared" si="7"/>
        <v>0</v>
      </c>
      <c r="AA33" s="54"/>
      <c r="AB33" s="71">
        <f t="shared" si="8"/>
        <v>288270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>
        <f>'29'!A8</f>
        <v>699</v>
      </c>
      <c r="C34" s="64"/>
      <c r="D34" s="65">
        <f>'29'!C19</f>
        <v>0</v>
      </c>
      <c r="E34" s="65">
        <f>'29'!D19</f>
        <v>18460</v>
      </c>
      <c r="F34" s="65">
        <f>'29'!E19</f>
        <v>21990</v>
      </c>
      <c r="G34" s="65">
        <f>'29'!F19</f>
        <v>0</v>
      </c>
      <c r="H34" s="67">
        <f t="shared" si="2"/>
        <v>40450</v>
      </c>
      <c r="I34" s="9"/>
      <c r="J34" s="62">
        <v>29.0</v>
      </c>
      <c r="K34" s="81">
        <f>'29'!G8</f>
        <v>1856</v>
      </c>
      <c r="L34" s="64"/>
      <c r="M34" s="65">
        <f>'29'!I19</f>
        <v>22990</v>
      </c>
      <c r="N34" s="65">
        <f>'29'!J19</f>
        <v>217980</v>
      </c>
      <c r="O34" s="65">
        <f>'29'!K19</f>
        <v>31980</v>
      </c>
      <c r="P34" s="65">
        <f>'29'!L19</f>
        <v>0</v>
      </c>
      <c r="Q34" s="67">
        <f t="shared" si="3"/>
        <v>272950</v>
      </c>
      <c r="R34" s="9"/>
      <c r="S34" s="9"/>
      <c r="T34" s="53">
        <f t="shared" si="4"/>
        <v>22990</v>
      </c>
      <c r="U34" s="54"/>
      <c r="V34" s="69">
        <f t="shared" ref="V34:W34" si="37">E34+N34</f>
        <v>236440</v>
      </c>
      <c r="W34" s="70">
        <f t="shared" si="37"/>
        <v>53970</v>
      </c>
      <c r="X34" s="53">
        <f t="shared" si="6"/>
        <v>290410</v>
      </c>
      <c r="Y34" s="58"/>
      <c r="Z34" s="53">
        <f t="shared" si="7"/>
        <v>0</v>
      </c>
      <c r="AA34" s="54"/>
      <c r="AB34" s="71">
        <f t="shared" si="8"/>
        <v>313400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1" t="str">
        <f>'30'!G8</f>
        <v/>
      </c>
      <c r="L35" s="64"/>
      <c r="M35" s="65">
        <f>'30'!I25</f>
        <v>0</v>
      </c>
      <c r="N35" s="65">
        <f>'30'!J25</f>
        <v>0</v>
      </c>
      <c r="O35" s="65">
        <f>'30'!K25</f>
        <v>0</v>
      </c>
      <c r="P35" s="65">
        <f>'30'!L25</f>
        <v>0</v>
      </c>
      <c r="Q35" s="67">
        <f t="shared" si="3"/>
        <v>0</v>
      </c>
      <c r="R35" s="9"/>
      <c r="S35" s="9"/>
      <c r="T35" s="53">
        <f t="shared" si="4"/>
        <v>0</v>
      </c>
      <c r="U35" s="54"/>
      <c r="V35" s="69">
        <f t="shared" ref="V35:W35" si="38">E35+N35</f>
        <v>0</v>
      </c>
      <c r="W35" s="70">
        <f t="shared" si="38"/>
        <v>0</v>
      </c>
      <c r="X35" s="53">
        <f t="shared" si="6"/>
        <v>0</v>
      </c>
      <c r="Y35" s="58"/>
      <c r="Z35" s="53">
        <f t="shared" si="7"/>
        <v>0</v>
      </c>
      <c r="AA35" s="54"/>
      <c r="AB35" s="71">
        <f t="shared" si="8"/>
        <v>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2921680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24470</v>
      </c>
      <c r="E37" s="91">
        <f t="shared" si="40"/>
        <v>280590</v>
      </c>
      <c r="F37" s="91">
        <f t="shared" si="40"/>
        <v>52490</v>
      </c>
      <c r="G37" s="91">
        <f t="shared" si="40"/>
        <v>0</v>
      </c>
      <c r="H37" s="92">
        <f t="shared" si="40"/>
        <v>357550</v>
      </c>
      <c r="I37" s="5"/>
      <c r="J37" s="5"/>
      <c r="K37" s="93" t="s">
        <v>20</v>
      </c>
      <c r="L37" s="8"/>
      <c r="M37" s="94">
        <f t="shared" ref="M37:Q37" si="41">SUM(M6:M36)</f>
        <v>451080</v>
      </c>
      <c r="N37" s="94">
        <f t="shared" si="41"/>
        <v>5063630</v>
      </c>
      <c r="O37" s="94">
        <f t="shared" si="41"/>
        <v>2223630</v>
      </c>
      <c r="P37" s="94">
        <f t="shared" si="41"/>
        <v>856000</v>
      </c>
      <c r="Q37" s="95">
        <f t="shared" si="41"/>
        <v>8594340</v>
      </c>
      <c r="R37" s="96" t="s">
        <v>16</v>
      </c>
      <c r="S37" s="97"/>
      <c r="T37" s="98">
        <f>SUM(T6:T36)</f>
        <v>475550</v>
      </c>
      <c r="U37" s="54"/>
      <c r="V37" s="99">
        <f t="shared" ref="V37:X37" si="42">SUM(V6:V36)</f>
        <v>5344220</v>
      </c>
      <c r="W37" s="100">
        <f t="shared" si="42"/>
        <v>2276120</v>
      </c>
      <c r="X37" s="100">
        <f t="shared" si="42"/>
        <v>7620340</v>
      </c>
      <c r="Y37" s="54"/>
      <c r="Z37" s="98">
        <f>SUM(Z6:Z36)</f>
        <v>856000</v>
      </c>
      <c r="AA37" s="54"/>
      <c r="AB37" s="101">
        <f>SUM(AB6:AB36)</f>
        <v>8951890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7222134.454</v>
      </c>
      <c r="R38" s="105" t="s">
        <v>21</v>
      </c>
      <c r="S38" s="97"/>
      <c r="T38" s="59"/>
      <c r="U38" s="59"/>
      <c r="V38" s="106">
        <f>V37*1.49%</f>
        <v>79628.878</v>
      </c>
      <c r="W38" s="106">
        <f>W37*2.95%</f>
        <v>67145.54</v>
      </c>
      <c r="X38" s="107">
        <f t="shared" ref="X38:X39" si="44">V38+W38</f>
        <v>146774.418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8951890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1372205.546</v>
      </c>
      <c r="R39" s="118" t="s">
        <v>26</v>
      </c>
      <c r="S39" s="119"/>
      <c r="T39" s="59"/>
      <c r="U39" s="59"/>
      <c r="V39" s="106">
        <f t="shared" ref="V39:W39" si="43">V38*19%</f>
        <v>15129.48682</v>
      </c>
      <c r="W39" s="106">
        <f t="shared" si="43"/>
        <v>12757.6526</v>
      </c>
      <c r="X39" s="107">
        <f t="shared" si="44"/>
        <v>27887.13942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7620340</v>
      </c>
      <c r="G40" s="122">
        <f>D37+M37</f>
        <v>475550</v>
      </c>
      <c r="H40" s="123">
        <f>G37+P37</f>
        <v>856000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5249461.635</v>
      </c>
      <c r="W40" s="124">
        <f t="shared" si="45"/>
        <v>2196216.807</v>
      </c>
      <c r="X40" s="125">
        <f t="shared" si="45"/>
        <v>7445678.443</v>
      </c>
      <c r="Y40" s="114"/>
      <c r="Z40" s="59"/>
      <c r="AA40" s="59"/>
      <c r="AB40" s="126">
        <f>AB37/27</f>
        <v>331551.4815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'01'!L34+'02'!L41+'03'!L34+'04'!L34+'05'!L35+'06'!L32+'07'!L33+'08'!L41+'09'!L41+'10'!L33+'11'!L36+'12'!L34+'13'!L33+'14'!L35+'15'!L33+'16'!L41+'17'!L35+'18'!L35+'19'!L30+'20'!L33+'21'!L33+'22'!L34+'23'!L41+'24'!L32+'25'!L35+'26'!L33+'27'!L37+'28'!L34+'29'!L35+'30'!L41+'31'!L41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1372205.546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7579684.454</v>
      </c>
      <c r="C45" s="148" t="s">
        <v>35</v>
      </c>
      <c r="D45" s="149">
        <f>B45*0.02</f>
        <v>151593.6891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1523799.235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174661.5574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7253429.207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'30'!J69</f>
        <v>36460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36460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36460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-36460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'29'!J63</f>
        <v>36460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36460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36460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-36460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45990.0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699.0</v>
      </c>
      <c r="B8" s="313">
        <v>21507.0</v>
      </c>
      <c r="C8" s="190"/>
      <c r="D8" s="314">
        <v>3960.0</v>
      </c>
      <c r="E8" s="192"/>
      <c r="F8" s="193"/>
      <c r="G8" s="315">
        <v>1856.0</v>
      </c>
      <c r="H8" s="316">
        <v>9049.0</v>
      </c>
      <c r="I8" s="196"/>
      <c r="J8" s="317">
        <v>85000.0</v>
      </c>
      <c r="K8" s="190"/>
      <c r="L8" s="190"/>
    </row>
    <row r="9" ht="20.25" customHeight="1">
      <c r="A9" s="318">
        <v>700.0</v>
      </c>
      <c r="B9" s="319">
        <v>21508.0</v>
      </c>
      <c r="C9" s="199"/>
      <c r="D9" s="199"/>
      <c r="E9" s="320">
        <v>990.0</v>
      </c>
      <c r="F9" s="201"/>
      <c r="G9" s="321">
        <v>1857.0</v>
      </c>
      <c r="H9" s="319">
        <v>9050.0</v>
      </c>
      <c r="I9" s="199"/>
      <c r="J9" s="322">
        <v>40000.0</v>
      </c>
      <c r="K9" s="199"/>
      <c r="L9" s="199"/>
    </row>
    <row r="10" ht="20.25" customHeight="1">
      <c r="A10" s="312">
        <v>701.0</v>
      </c>
      <c r="B10" s="313">
        <v>21509.0</v>
      </c>
      <c r="C10" s="190"/>
      <c r="D10" s="314">
        <v>14500.0</v>
      </c>
      <c r="E10" s="192"/>
      <c r="F10" s="193"/>
      <c r="G10" s="315">
        <v>1858.0</v>
      </c>
      <c r="H10" s="313">
        <v>9051.0</v>
      </c>
      <c r="I10" s="191"/>
      <c r="J10" s="314">
        <v>49500.0</v>
      </c>
      <c r="K10" s="190"/>
      <c r="L10" s="190"/>
    </row>
    <row r="11" ht="20.25" customHeight="1">
      <c r="A11" s="318">
        <v>703.0</v>
      </c>
      <c r="B11" s="319">
        <v>21510.0</v>
      </c>
      <c r="C11" s="199"/>
      <c r="D11" s="322"/>
      <c r="E11" s="320">
        <v>21000.0</v>
      </c>
      <c r="F11" s="201"/>
      <c r="G11" s="202"/>
      <c r="H11" s="319">
        <v>9052.0</v>
      </c>
      <c r="I11" s="322">
        <v>12990.0</v>
      </c>
      <c r="J11" s="199"/>
      <c r="K11" s="199"/>
      <c r="L11" s="199"/>
    </row>
    <row r="12" ht="20.25" customHeight="1">
      <c r="A12" s="312"/>
      <c r="B12" s="313"/>
      <c r="C12" s="190"/>
      <c r="D12" s="190"/>
      <c r="E12" s="323"/>
      <c r="F12" s="193"/>
      <c r="G12" s="315">
        <v>1859.0</v>
      </c>
      <c r="H12" s="313">
        <v>9053.0</v>
      </c>
      <c r="I12" s="190"/>
      <c r="J12" s="314">
        <v>14500.0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9054.0</v>
      </c>
      <c r="I13" s="322">
        <v>10000.0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1860.0</v>
      </c>
      <c r="H14" s="313">
        <v>9055.0</v>
      </c>
      <c r="I14" s="190"/>
      <c r="J14" s="190"/>
      <c r="K14" s="324">
        <v>31980.0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21">
        <v>1861.0</v>
      </c>
      <c r="H15" s="319">
        <v>9056.0</v>
      </c>
      <c r="I15" s="199"/>
      <c r="J15" s="322">
        <v>28980.0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18460</v>
      </c>
      <c r="E19" s="211">
        <f>SUM($E8:$E18)</f>
        <v>21990</v>
      </c>
      <c r="F19" s="211">
        <f>SUM($F8:$F18)</f>
        <v>0</v>
      </c>
      <c r="G19" s="212"/>
      <c r="H19" s="210" t="s">
        <v>49</v>
      </c>
      <c r="I19" s="211">
        <f>SUM($I8:$I18)</f>
        <v>22990</v>
      </c>
      <c r="J19" s="211">
        <f>SUM($J8:$J18)</f>
        <v>217980</v>
      </c>
      <c r="K19" s="211">
        <f>SUM($K8:$K18)</f>
        <v>31980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313400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22990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236440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53970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313400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>
        <v>0.0</v>
      </c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313400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1.0</v>
      </c>
      <c r="L40" s="277">
        <f t="shared" ref="L40:L43" si="2">J40*K40</f>
        <v>500</v>
      </c>
    </row>
    <row r="41" ht="16.5" customHeight="1">
      <c r="A41" s="232"/>
      <c r="C41" s="233"/>
      <c r="D41" s="273">
        <v>10000.0</v>
      </c>
      <c r="E41" s="325">
        <v>3.0</v>
      </c>
      <c r="F41" s="275">
        <f t="shared" si="1"/>
        <v>30000</v>
      </c>
      <c r="G41" s="276"/>
      <c r="I41" s="233"/>
      <c r="J41" s="273">
        <v>100.0</v>
      </c>
      <c r="K41" s="325">
        <v>11.0</v>
      </c>
      <c r="L41" s="277">
        <f t="shared" si="2"/>
        <v>1100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10.0</v>
      </c>
      <c r="L42" s="277">
        <f t="shared" si="2"/>
        <v>500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36.0</v>
      </c>
      <c r="L43" s="277">
        <f t="shared" si="2"/>
        <v>360</v>
      </c>
    </row>
    <row r="44" ht="16.5" customHeight="1">
      <c r="A44" s="252"/>
      <c r="B44" s="253"/>
      <c r="C44" s="254"/>
      <c r="D44" s="273">
        <v>1000.0</v>
      </c>
      <c r="E44" s="325">
        <v>4.0</v>
      </c>
      <c r="F44" s="275">
        <f t="shared" si="1"/>
        <v>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34000</v>
      </c>
      <c r="G45" s="263"/>
      <c r="H45" s="264"/>
      <c r="I45" s="265"/>
      <c r="J45" s="280"/>
      <c r="K45" s="281" t="s">
        <v>76</v>
      </c>
      <c r="L45" s="282">
        <f>SUM(L40:L44)</f>
        <v>2460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'28'!J62</f>
        <v>13470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36460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313400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326870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313400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36460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45989.0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21505.0</v>
      </c>
      <c r="C8" s="190"/>
      <c r="D8" s="314">
        <v>13990.0</v>
      </c>
      <c r="E8" s="192"/>
      <c r="F8" s="193"/>
      <c r="G8" s="194"/>
      <c r="H8" s="316">
        <v>9046.0</v>
      </c>
      <c r="I8" s="196"/>
      <c r="J8" s="317">
        <v>18000.0</v>
      </c>
      <c r="K8" s="190"/>
      <c r="L8" s="190"/>
    </row>
    <row r="9" ht="20.25" customHeight="1">
      <c r="A9" s="318">
        <v>697.0</v>
      </c>
      <c r="B9" s="319">
        <v>21506.0</v>
      </c>
      <c r="C9" s="199"/>
      <c r="D9" s="322">
        <v>4300.0</v>
      </c>
      <c r="E9" s="200"/>
      <c r="F9" s="201"/>
      <c r="G9" s="321">
        <v>1854.0</v>
      </c>
      <c r="H9" s="319">
        <v>9047.0</v>
      </c>
      <c r="I9" s="199"/>
      <c r="J9" s="322">
        <v>28980.0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1855.0</v>
      </c>
      <c r="H10" s="313">
        <v>9048.0</v>
      </c>
      <c r="I10" s="191"/>
      <c r="J10" s="314">
        <v>223000.0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203"/>
      <c r="B14" s="204"/>
      <c r="C14" s="205"/>
      <c r="D14" s="205"/>
      <c r="E14" s="206"/>
      <c r="F14" s="207"/>
      <c r="G14" s="208"/>
      <c r="H14" s="204"/>
      <c r="I14" s="205"/>
      <c r="J14" s="205"/>
      <c r="K14" s="205"/>
      <c r="L14" s="205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18290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269980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288270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288270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288270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288270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5">
        <v>1.0</v>
      </c>
      <c r="L39" s="277">
        <f t="shared" ref="L39:L42" si="2">J39*K39</f>
        <v>500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5">
        <v>11.0</v>
      </c>
      <c r="L40" s="277">
        <f t="shared" si="2"/>
        <v>1100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5">
        <v>10.0</v>
      </c>
      <c r="L41" s="277">
        <f t="shared" si="2"/>
        <v>500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37.0</v>
      </c>
      <c r="L42" s="277">
        <f t="shared" si="2"/>
        <v>370</v>
      </c>
    </row>
    <row r="43" ht="16.5" customHeight="1">
      <c r="A43" s="252"/>
      <c r="B43" s="253"/>
      <c r="C43" s="254"/>
      <c r="D43" s="273">
        <v>1000.0</v>
      </c>
      <c r="E43" s="325">
        <v>11.0</v>
      </c>
      <c r="F43" s="275">
        <f t="shared" si="1"/>
        <v>11000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11000</v>
      </c>
      <c r="G44" s="263"/>
      <c r="H44" s="264"/>
      <c r="I44" s="265"/>
      <c r="J44" s="280"/>
      <c r="K44" s="281" t="s">
        <v>76</v>
      </c>
      <c r="L44" s="282">
        <f>SUM(L39:L43)</f>
        <v>2470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'27'!J65</f>
        <v>13470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13470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288270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301740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288270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13470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21502.0</v>
      </c>
      <c r="C8" s="190"/>
      <c r="D8" s="314">
        <v>3900.0</v>
      </c>
      <c r="E8" s="192"/>
      <c r="F8" s="193"/>
      <c r="G8" s="194"/>
      <c r="H8" s="316">
        <v>9036.0</v>
      </c>
      <c r="I8" s="196"/>
      <c r="J8" s="317">
        <v>27500.0</v>
      </c>
      <c r="K8" s="190"/>
      <c r="L8" s="190"/>
    </row>
    <row r="9" ht="20.25" customHeight="1">
      <c r="A9" s="197"/>
      <c r="B9" s="319">
        <v>21503.0</v>
      </c>
      <c r="C9" s="199"/>
      <c r="D9" s="322">
        <v>8600.0</v>
      </c>
      <c r="E9" s="200"/>
      <c r="F9" s="201"/>
      <c r="G9" s="202"/>
      <c r="H9" s="319">
        <v>9037.0</v>
      </c>
      <c r="I9" s="199"/>
      <c r="J9" s="322">
        <v>15990.0</v>
      </c>
      <c r="K9" s="199"/>
      <c r="L9" s="199"/>
    </row>
    <row r="10" ht="20.25" customHeight="1">
      <c r="A10" s="188"/>
      <c r="B10" s="313">
        <v>21504.0</v>
      </c>
      <c r="C10" s="324">
        <v>7400.0</v>
      </c>
      <c r="D10" s="191"/>
      <c r="E10" s="192"/>
      <c r="F10" s="193"/>
      <c r="G10" s="194"/>
      <c r="H10" s="313">
        <v>9038.0</v>
      </c>
      <c r="I10" s="191"/>
      <c r="J10" s="314">
        <v>12990.0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1848.0</v>
      </c>
      <c r="H11" s="319">
        <v>9039.0</v>
      </c>
      <c r="I11" s="199"/>
      <c r="J11" s="322">
        <v>45000.0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1849.0</v>
      </c>
      <c r="H12" s="313">
        <v>9040.0</v>
      </c>
      <c r="I12" s="190"/>
      <c r="J12" s="314">
        <v>204500.0</v>
      </c>
      <c r="K12" s="190"/>
      <c r="L12" s="190"/>
    </row>
    <row r="13" ht="20.25" customHeight="1">
      <c r="A13" s="326"/>
      <c r="B13" s="198"/>
      <c r="C13" s="199"/>
      <c r="D13" s="199"/>
      <c r="E13" s="199"/>
      <c r="F13" s="199"/>
      <c r="G13" s="327">
        <v>1850.0</v>
      </c>
      <c r="H13" s="319">
        <v>9041.0</v>
      </c>
      <c r="I13" s="199"/>
      <c r="J13" s="322">
        <v>7500.0</v>
      </c>
      <c r="K13" s="199"/>
      <c r="L13" s="199"/>
    </row>
    <row r="14" ht="20.25" customHeight="1">
      <c r="A14" s="328"/>
      <c r="B14" s="189"/>
      <c r="C14" s="190"/>
      <c r="D14" s="190"/>
      <c r="E14" s="190"/>
      <c r="F14" s="190"/>
      <c r="G14" s="329">
        <v>1851.0</v>
      </c>
      <c r="H14" s="313">
        <v>9042.0</v>
      </c>
      <c r="I14" s="190"/>
      <c r="J14" s="324">
        <v>314500.0</v>
      </c>
      <c r="K14" s="190"/>
      <c r="L14" s="190"/>
    </row>
    <row r="15" ht="20.25" customHeight="1">
      <c r="A15" s="328"/>
      <c r="B15" s="189"/>
      <c r="C15" s="190"/>
      <c r="D15" s="190"/>
      <c r="E15" s="190"/>
      <c r="F15" s="190"/>
      <c r="G15" s="328"/>
      <c r="H15" s="313">
        <v>9043.0</v>
      </c>
      <c r="I15" s="324">
        <v>59500.0</v>
      </c>
      <c r="J15" s="324"/>
      <c r="K15" s="190"/>
      <c r="L15" s="190"/>
    </row>
    <row r="16" ht="20.25" customHeight="1">
      <c r="A16" s="328"/>
      <c r="B16" s="189"/>
      <c r="C16" s="190"/>
      <c r="D16" s="190"/>
      <c r="E16" s="190"/>
      <c r="F16" s="190"/>
      <c r="G16" s="328"/>
      <c r="H16" s="313">
        <v>9044.0</v>
      </c>
      <c r="I16" s="190"/>
      <c r="J16" s="324">
        <v>20490.0</v>
      </c>
      <c r="K16" s="190"/>
      <c r="L16" s="190"/>
    </row>
    <row r="17" ht="20.25" customHeight="1">
      <c r="A17" s="328"/>
      <c r="B17" s="189"/>
      <c r="C17" s="190"/>
      <c r="D17" s="190"/>
      <c r="E17" s="190"/>
      <c r="F17" s="190"/>
      <c r="G17" s="329">
        <v>1853.0</v>
      </c>
      <c r="H17" s="313">
        <v>9045.0</v>
      </c>
      <c r="I17" s="190"/>
      <c r="J17" s="190"/>
      <c r="K17" s="324">
        <v>324500.0</v>
      </c>
      <c r="L17" s="190"/>
    </row>
    <row r="18" ht="20.25" customHeight="1">
      <c r="A18" s="328"/>
      <c r="B18" s="189"/>
      <c r="C18" s="190"/>
      <c r="D18" s="190"/>
      <c r="E18" s="190"/>
      <c r="F18" s="190"/>
      <c r="G18" s="328"/>
      <c r="H18" s="313">
        <v>9045.0</v>
      </c>
      <c r="I18" s="190"/>
      <c r="J18" s="190"/>
      <c r="K18" s="190"/>
      <c r="L18" s="324">
        <v>40000.0</v>
      </c>
    </row>
    <row r="19" ht="20.25" customHeight="1">
      <c r="A19" s="328"/>
      <c r="B19" s="189"/>
      <c r="C19" s="190"/>
      <c r="D19" s="190"/>
      <c r="E19" s="190"/>
      <c r="F19" s="190"/>
      <c r="G19" s="328"/>
      <c r="H19" s="189"/>
      <c r="I19" s="190"/>
      <c r="J19" s="190"/>
      <c r="K19" s="190"/>
      <c r="L19" s="190"/>
    </row>
    <row r="20" ht="20.25" customHeight="1">
      <c r="A20" s="328"/>
      <c r="B20" s="189"/>
      <c r="C20" s="190"/>
      <c r="D20" s="190"/>
      <c r="E20" s="190"/>
      <c r="F20" s="190"/>
      <c r="G20" s="328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SUM($C8:$C14)</f>
        <v>7400</v>
      </c>
      <c r="D21" s="211">
        <f>SUM($D8:$D14)</f>
        <v>12500</v>
      </c>
      <c r="E21" s="211">
        <f>SUM($E8:$E14)</f>
        <v>0</v>
      </c>
      <c r="F21" s="211">
        <f>SUM($F8:$F14)</f>
        <v>0</v>
      </c>
      <c r="G21" s="212"/>
      <c r="H21" s="210" t="s">
        <v>49</v>
      </c>
      <c r="I21" s="211">
        <f>SUM($I8:$I15)</f>
        <v>59500</v>
      </c>
      <c r="J21" s="211">
        <f>SUM($J8:$J16)</f>
        <v>648470</v>
      </c>
      <c r="K21" s="211">
        <f>SUM($K8:$K17)</f>
        <v>324500</v>
      </c>
      <c r="L21" s="211">
        <f>SUM($L8:$L18)</f>
        <v>40000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1092370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66900</v>
      </c>
      <c r="G28" s="236"/>
      <c r="I28" s="233"/>
      <c r="J28" s="237" t="s">
        <v>10</v>
      </c>
      <c r="K28" s="238"/>
      <c r="L28" s="330">
        <v>77500.0</v>
      </c>
    </row>
    <row r="29" ht="15.75" customHeight="1">
      <c r="A29" s="232"/>
      <c r="C29" s="233"/>
      <c r="D29" s="237" t="s">
        <v>58</v>
      </c>
      <c r="E29" s="240"/>
      <c r="F29" s="239">
        <f>D21+J21</f>
        <v>660970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324500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40000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1092370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77500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1092370</v>
      </c>
      <c r="G38" s="263"/>
      <c r="H38" s="264"/>
      <c r="I38" s="265"/>
      <c r="J38" s="260"/>
      <c r="K38" s="261" t="s">
        <v>69</v>
      </c>
      <c r="L38" s="262">
        <f>L35+L37</f>
        <v>77500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5">
        <v>1.0</v>
      </c>
      <c r="L42" s="277">
        <f t="shared" ref="L42:L45" si="2">J42*K42</f>
        <v>500</v>
      </c>
    </row>
    <row r="43" ht="16.5" customHeight="1">
      <c r="A43" s="232"/>
      <c r="C43" s="233"/>
      <c r="D43" s="273">
        <v>10000.0</v>
      </c>
      <c r="E43" s="274"/>
      <c r="F43" s="275">
        <f t="shared" si="1"/>
        <v>0</v>
      </c>
      <c r="G43" s="276"/>
      <c r="I43" s="233"/>
      <c r="J43" s="273">
        <v>100.0</v>
      </c>
      <c r="K43" s="325">
        <v>11.0</v>
      </c>
      <c r="L43" s="277">
        <f t="shared" si="2"/>
        <v>1100</v>
      </c>
    </row>
    <row r="44" ht="16.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5">
        <v>10.0</v>
      </c>
      <c r="L44" s="277">
        <f t="shared" si="2"/>
        <v>500</v>
      </c>
    </row>
    <row r="45" ht="16.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5">
        <v>37.0</v>
      </c>
      <c r="L45" s="277">
        <f t="shared" si="2"/>
        <v>370</v>
      </c>
    </row>
    <row r="46" ht="16.5" customHeight="1">
      <c r="A46" s="252"/>
      <c r="B46" s="253"/>
      <c r="C46" s="254"/>
      <c r="D46" s="273">
        <v>1000.0</v>
      </c>
      <c r="E46" s="325">
        <v>11.0</v>
      </c>
      <c r="F46" s="275">
        <f t="shared" si="1"/>
        <v>11000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11000</v>
      </c>
      <c r="G47" s="263"/>
      <c r="H47" s="264"/>
      <c r="I47" s="265"/>
      <c r="J47" s="280"/>
      <c r="K47" s="281" t="s">
        <v>76</v>
      </c>
      <c r="L47" s="282">
        <f>SUM(L42:L46)</f>
        <v>2470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'26'!J61</f>
        <v>24070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331" t="s">
        <v>90</v>
      </c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13470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1092370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77500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1038940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1014870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13470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45987.0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695.0</v>
      </c>
      <c r="B8" s="313">
        <v>21499.0</v>
      </c>
      <c r="C8" s="190"/>
      <c r="D8" s="314">
        <v>10500.0</v>
      </c>
      <c r="E8" s="192"/>
      <c r="F8" s="193"/>
      <c r="G8" s="194"/>
      <c r="H8" s="316">
        <v>9032.0</v>
      </c>
      <c r="I8" s="196"/>
      <c r="J8" s="317">
        <v>20490.0</v>
      </c>
      <c r="K8" s="190"/>
      <c r="L8" s="190"/>
    </row>
    <row r="9" ht="20.25" customHeight="1">
      <c r="A9" s="197"/>
      <c r="B9" s="319">
        <v>21500.0</v>
      </c>
      <c r="C9" s="199"/>
      <c r="D9" s="322">
        <v>3800.0</v>
      </c>
      <c r="E9" s="200"/>
      <c r="F9" s="201"/>
      <c r="G9" s="202"/>
      <c r="H9" s="319">
        <v>9033.0</v>
      </c>
      <c r="I9" s="199"/>
      <c r="J9" s="322">
        <v>15000.0</v>
      </c>
      <c r="K9" s="199"/>
      <c r="L9" s="199"/>
    </row>
    <row r="10" ht="20.25" customHeight="1">
      <c r="A10" s="312">
        <v>1847.0</v>
      </c>
      <c r="B10" s="313">
        <v>21501.0</v>
      </c>
      <c r="C10" s="190"/>
      <c r="D10" s="314">
        <v>8600.0</v>
      </c>
      <c r="E10" s="192"/>
      <c r="F10" s="193"/>
      <c r="G10" s="194"/>
      <c r="H10" s="313">
        <v>9034.0</v>
      </c>
      <c r="I10" s="191"/>
      <c r="J10" s="191"/>
      <c r="K10" s="324">
        <v>10000.0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32">
        <v>1.8471844E7</v>
      </c>
      <c r="H11" s="319">
        <v>9035.0</v>
      </c>
      <c r="I11" s="199"/>
      <c r="J11" s="322">
        <v>286500.0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22900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321990</v>
      </c>
      <c r="K17" s="211">
        <f>SUM($K8:$K16)</f>
        <v>10000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354890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344890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10000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354890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354890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2.0</v>
      </c>
      <c r="L38" s="277">
        <f t="shared" ref="L38:L41" si="2">J38*K38</f>
        <v>1000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5">
        <v>12.0</v>
      </c>
      <c r="L39" s="277">
        <f t="shared" si="2"/>
        <v>1200</v>
      </c>
    </row>
    <row r="40" ht="16.5" customHeight="1">
      <c r="A40" s="232"/>
      <c r="C40" s="233"/>
      <c r="D40" s="273">
        <v>5000.0</v>
      </c>
      <c r="E40" s="325">
        <v>1.0</v>
      </c>
      <c r="F40" s="275">
        <f t="shared" si="1"/>
        <v>5000</v>
      </c>
      <c r="G40" s="276"/>
      <c r="I40" s="233"/>
      <c r="J40" s="273">
        <v>50.0</v>
      </c>
      <c r="K40" s="325">
        <v>10.0</v>
      </c>
      <c r="L40" s="277">
        <f t="shared" si="2"/>
        <v>500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5">
        <v>37.0</v>
      </c>
      <c r="L41" s="277">
        <f t="shared" si="2"/>
        <v>370</v>
      </c>
    </row>
    <row r="42" ht="16.5" customHeight="1">
      <c r="A42" s="252"/>
      <c r="B42" s="253"/>
      <c r="C42" s="254"/>
      <c r="D42" s="273">
        <v>1000.0</v>
      </c>
      <c r="E42" s="325">
        <v>16.0</v>
      </c>
      <c r="F42" s="275">
        <f t="shared" si="1"/>
        <v>16000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21000</v>
      </c>
      <c r="G43" s="263"/>
      <c r="H43" s="264"/>
      <c r="I43" s="265"/>
      <c r="J43" s="280"/>
      <c r="K43" s="281" t="s">
        <v>76</v>
      </c>
      <c r="L43" s="282">
        <f>SUM(L38:L42)</f>
        <v>3070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'25'!J63</f>
        <v>24070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24070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354890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378960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354890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24070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45986.0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9031.0</v>
      </c>
      <c r="I8" s="196"/>
      <c r="J8" s="317">
        <v>15990.0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15990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15990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15990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15990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15990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2.0</v>
      </c>
      <c r="L40" s="277">
        <f t="shared" ref="L40:L43" si="2">J40*K40</f>
        <v>1000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12.0</v>
      </c>
      <c r="L41" s="277">
        <f t="shared" si="2"/>
        <v>1200</v>
      </c>
    </row>
    <row r="42" ht="16.5" customHeight="1">
      <c r="A42" s="232"/>
      <c r="C42" s="233"/>
      <c r="D42" s="273">
        <v>5000.0</v>
      </c>
      <c r="E42" s="325">
        <v>1.0</v>
      </c>
      <c r="F42" s="275">
        <f t="shared" si="1"/>
        <v>5000</v>
      </c>
      <c r="G42" s="276"/>
      <c r="I42" s="233"/>
      <c r="J42" s="273">
        <v>50.0</v>
      </c>
      <c r="K42" s="325">
        <v>10.0</v>
      </c>
      <c r="L42" s="277">
        <f t="shared" si="2"/>
        <v>500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37.0</v>
      </c>
      <c r="L43" s="277">
        <f t="shared" si="2"/>
        <v>370</v>
      </c>
    </row>
    <row r="44" ht="16.5" customHeight="1">
      <c r="A44" s="252"/>
      <c r="B44" s="253"/>
      <c r="C44" s="254"/>
      <c r="D44" s="273">
        <v>1000.0</v>
      </c>
      <c r="E44" s="325">
        <v>16.0</v>
      </c>
      <c r="F44" s="275">
        <f t="shared" si="1"/>
        <v>16000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21000</v>
      </c>
      <c r="G45" s="263"/>
      <c r="H45" s="264"/>
      <c r="I45" s="265"/>
      <c r="J45" s="280"/>
      <c r="K45" s="281" t="s">
        <v>76</v>
      </c>
      <c r="L45" s="282">
        <f>SUM(L40:L44)</f>
        <v>3070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'24'!J60</f>
        <v>24070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24070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15990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40060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15990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24070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45985.0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21498.0</v>
      </c>
      <c r="C8" s="324">
        <v>3800.0</v>
      </c>
      <c r="D8" s="191"/>
      <c r="E8" s="192"/>
      <c r="F8" s="193"/>
      <c r="G8" s="194"/>
      <c r="H8" s="316">
        <v>9027.0</v>
      </c>
      <c r="I8" s="196"/>
      <c r="J8" s="196"/>
      <c r="K8" s="190"/>
      <c r="L8" s="324">
        <v>10000.0</v>
      </c>
    </row>
    <row r="9" ht="20.25" customHeight="1">
      <c r="A9" s="197"/>
      <c r="B9" s="198"/>
      <c r="C9" s="199"/>
      <c r="D9" s="199"/>
      <c r="E9" s="200"/>
      <c r="F9" s="201"/>
      <c r="G9" s="321">
        <v>1842.0</v>
      </c>
      <c r="H9" s="319">
        <v>9027.0</v>
      </c>
      <c r="I9" s="199"/>
      <c r="J9" s="199"/>
      <c r="K9" s="322">
        <v>45000.0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1843.0</v>
      </c>
      <c r="H10" s="313">
        <v>9028.0</v>
      </c>
      <c r="I10" s="191"/>
      <c r="J10" s="314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1841.0</v>
      </c>
      <c r="H11" s="319">
        <v>9029.0</v>
      </c>
      <c r="I11" s="199"/>
      <c r="J11" s="199"/>
      <c r="K11" s="322">
        <v>197002.0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1841.0</v>
      </c>
      <c r="H12" s="313">
        <v>9030.0</v>
      </c>
      <c r="I12" s="190"/>
      <c r="J12" s="191"/>
      <c r="K12" s="324">
        <v>178998.0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9"/>
      <c r="B16" s="210" t="s">
        <v>49</v>
      </c>
      <c r="C16" s="211">
        <f>SUM($C8:$C15)</f>
        <v>3800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15990</v>
      </c>
      <c r="K16" s="211">
        <f>SUM($K8:$K15)</f>
        <v>421000</v>
      </c>
      <c r="L16" s="211">
        <f>SUM($L8:$L15)</f>
        <v>10000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450790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3800</v>
      </c>
      <c r="G23" s="236"/>
      <c r="I23" s="233"/>
      <c r="J23" s="237" t="s">
        <v>10</v>
      </c>
      <c r="K23" s="238"/>
      <c r="L23" s="330">
        <v>20000.0</v>
      </c>
    </row>
    <row r="24" ht="15.75" customHeight="1">
      <c r="A24" s="232"/>
      <c r="C24" s="233"/>
      <c r="D24" s="237" t="s">
        <v>58</v>
      </c>
      <c r="E24" s="240"/>
      <c r="F24" s="239">
        <f>D16+J16</f>
        <v>15990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421000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10000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450790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20000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450790</v>
      </c>
      <c r="G33" s="263"/>
      <c r="H33" s="264"/>
      <c r="I33" s="265"/>
      <c r="J33" s="260"/>
      <c r="K33" s="261" t="s">
        <v>69</v>
      </c>
      <c r="L33" s="262">
        <f>L30+L32</f>
        <v>20000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325">
        <v>1.0</v>
      </c>
      <c r="F38" s="275">
        <f t="shared" si="1"/>
        <v>10000</v>
      </c>
      <c r="G38" s="276"/>
      <c r="I38" s="233"/>
      <c r="J38" s="273">
        <v>100.0</v>
      </c>
      <c r="K38" s="325">
        <v>12.0</v>
      </c>
      <c r="L38" s="277">
        <f t="shared" si="2"/>
        <v>1200</v>
      </c>
    </row>
    <row r="39" ht="16.5" customHeight="1">
      <c r="A39" s="232"/>
      <c r="C39" s="233"/>
      <c r="D39" s="273">
        <v>5000.0</v>
      </c>
      <c r="E39" s="325">
        <v>1.0</v>
      </c>
      <c r="F39" s="275">
        <f t="shared" si="1"/>
        <v>5000</v>
      </c>
      <c r="G39" s="276"/>
      <c r="I39" s="233"/>
      <c r="J39" s="273">
        <v>50.0</v>
      </c>
      <c r="K39" s="325">
        <v>10.0</v>
      </c>
      <c r="L39" s="277">
        <f t="shared" si="2"/>
        <v>500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5">
        <v>37.0</v>
      </c>
      <c r="L40" s="277">
        <f t="shared" si="2"/>
        <v>370</v>
      </c>
    </row>
    <row r="41" ht="16.5" customHeight="1">
      <c r="A41" s="252"/>
      <c r="B41" s="253"/>
      <c r="C41" s="254"/>
      <c r="D41" s="273">
        <v>1000.0</v>
      </c>
      <c r="E41" s="325">
        <v>7.0</v>
      </c>
      <c r="F41" s="275">
        <f t="shared" si="1"/>
        <v>7000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22000</v>
      </c>
      <c r="G42" s="263"/>
      <c r="H42" s="264"/>
      <c r="I42" s="265"/>
      <c r="J42" s="280"/>
      <c r="K42" s="281" t="s">
        <v>76</v>
      </c>
      <c r="L42" s="282">
        <f>SUM(L37:L41)</f>
        <v>2070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'23'!J69</f>
        <v>40270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31" t="s">
        <v>91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24070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450790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20000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471060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430790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24070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'22'!J62</f>
        <v>40270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40270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40270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-40270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45983.0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31010.0</v>
      </c>
      <c r="B8" s="313">
        <v>21496.0</v>
      </c>
      <c r="C8" s="190"/>
      <c r="D8" s="191"/>
      <c r="E8" s="323">
        <v>10500.0</v>
      </c>
      <c r="F8" s="193"/>
      <c r="G8" s="315">
        <v>1838.0</v>
      </c>
      <c r="H8" s="316">
        <v>9020.0</v>
      </c>
      <c r="I8" s="196"/>
      <c r="J8" s="196"/>
      <c r="K8" s="324">
        <v>255000.0</v>
      </c>
      <c r="L8" s="190"/>
    </row>
    <row r="9" ht="20.25" customHeight="1">
      <c r="A9" s="318">
        <v>690.0</v>
      </c>
      <c r="B9" s="319">
        <v>21497.0</v>
      </c>
      <c r="C9" s="199"/>
      <c r="D9" s="322">
        <v>11990.0</v>
      </c>
      <c r="E9" s="200"/>
      <c r="F9" s="201"/>
      <c r="G9" s="321">
        <v>1836.0</v>
      </c>
      <c r="H9" s="319">
        <v>9021.0</v>
      </c>
      <c r="I9" s="199"/>
      <c r="J9" s="322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1837.0</v>
      </c>
      <c r="H10" s="313">
        <v>9022.0</v>
      </c>
      <c r="I10" s="191"/>
      <c r="J10" s="314">
        <v>10000.0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1839.0</v>
      </c>
      <c r="H11" s="319">
        <v>9023.0</v>
      </c>
      <c r="I11" s="199"/>
      <c r="J11" s="322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1840.0</v>
      </c>
      <c r="H12" s="313">
        <v>9024.0</v>
      </c>
      <c r="I12" s="190"/>
      <c r="J12" s="314">
        <v>35500.0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9025.0</v>
      </c>
      <c r="I13" s="322">
        <v>10000.0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9026.0</v>
      </c>
      <c r="I14" s="324">
        <v>30000.0</v>
      </c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11990</v>
      </c>
      <c r="E18" s="211">
        <f>SUM($E8:$E17)</f>
        <v>10500</v>
      </c>
      <c r="F18" s="211">
        <f>SUM($F8:$F17)</f>
        <v>0</v>
      </c>
      <c r="G18" s="212"/>
      <c r="H18" s="210" t="s">
        <v>49</v>
      </c>
      <c r="I18" s="211">
        <f>SUM($I8:$I17)</f>
        <v>40000</v>
      </c>
      <c r="J18" s="211">
        <f>SUM($J8:$J17)</f>
        <v>88480</v>
      </c>
      <c r="K18" s="211">
        <f>SUM($K8:$K17)</f>
        <v>255000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405970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40000</v>
      </c>
      <c r="G25" s="236"/>
      <c r="I25" s="233"/>
      <c r="J25" s="237" t="s">
        <v>10</v>
      </c>
      <c r="K25" s="238"/>
      <c r="L25" s="330">
        <v>50000.0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100470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265500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405970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50000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405970</v>
      </c>
      <c r="G35" s="263"/>
      <c r="H35" s="264"/>
      <c r="I35" s="265"/>
      <c r="J35" s="260"/>
      <c r="K35" s="261" t="s">
        <v>69</v>
      </c>
      <c r="L35" s="262">
        <f>L32+L34</f>
        <v>50000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5">
        <v>1.0</v>
      </c>
      <c r="F39" s="275">
        <f t="shared" ref="F39:F43" si="1">D39*E39</f>
        <v>20000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5">
        <v>1.0</v>
      </c>
      <c r="F40" s="275">
        <f t="shared" si="1"/>
        <v>10000</v>
      </c>
      <c r="G40" s="276"/>
      <c r="I40" s="233"/>
      <c r="J40" s="273">
        <v>100.0</v>
      </c>
      <c r="K40" s="325">
        <v>14.0</v>
      </c>
      <c r="L40" s="277">
        <f t="shared" si="2"/>
        <v>1400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5">
        <v>10.0</v>
      </c>
      <c r="L41" s="277">
        <f t="shared" si="2"/>
        <v>500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37.0</v>
      </c>
      <c r="L42" s="277">
        <f t="shared" si="2"/>
        <v>370</v>
      </c>
    </row>
    <row r="43" ht="16.5" customHeight="1">
      <c r="A43" s="252"/>
      <c r="B43" s="253"/>
      <c r="C43" s="254"/>
      <c r="D43" s="273">
        <v>1000.0</v>
      </c>
      <c r="E43" s="325">
        <v>8.0</v>
      </c>
      <c r="F43" s="275">
        <f t="shared" si="1"/>
        <v>8000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38000</v>
      </c>
      <c r="G44" s="263"/>
      <c r="H44" s="264"/>
      <c r="I44" s="265"/>
      <c r="J44" s="280"/>
      <c r="K44" s="281" t="s">
        <v>76</v>
      </c>
      <c r="L44" s="282">
        <f>SUM(L39:L43)</f>
        <v>2270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'21'!J61</f>
        <v>50270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31" t="s">
        <v>92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40270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405970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50000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406240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355970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40270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45982.0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9014.0</v>
      </c>
      <c r="I8" s="317">
        <v>10000.0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9015.0</v>
      </c>
      <c r="I9" s="199"/>
      <c r="J9" s="322">
        <v>59500.0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1834.0</v>
      </c>
      <c r="H10" s="313">
        <v>9016.0</v>
      </c>
      <c r="I10" s="191"/>
      <c r="J10" s="314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9017.0</v>
      </c>
      <c r="I11" s="199"/>
      <c r="J11" s="322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9018.0</v>
      </c>
      <c r="I12" s="324">
        <v>20490.0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1">
        <v>1835.0</v>
      </c>
      <c r="H13" s="319">
        <v>9019.0</v>
      </c>
      <c r="I13" s="199"/>
      <c r="J13" s="322">
        <v>55000.0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30490</v>
      </c>
      <c r="J17" s="211">
        <f>SUM($J8:$J16)</f>
        <v>155480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185970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30490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155480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185970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185970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325">
        <v>1.0</v>
      </c>
      <c r="F38" s="275">
        <f t="shared" ref="F38:F42" si="1">D38*E38</f>
        <v>20000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5">
        <v>1.0</v>
      </c>
      <c r="F39" s="275">
        <f t="shared" si="1"/>
        <v>10000</v>
      </c>
      <c r="G39" s="276"/>
      <c r="I39" s="233"/>
      <c r="J39" s="273">
        <v>100.0</v>
      </c>
      <c r="K39" s="325">
        <v>14.0</v>
      </c>
      <c r="L39" s="277">
        <f t="shared" si="2"/>
        <v>1400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5">
        <v>10.0</v>
      </c>
      <c r="L40" s="277">
        <f t="shared" si="2"/>
        <v>500</v>
      </c>
    </row>
    <row r="41" ht="16.5" customHeight="1">
      <c r="A41" s="232"/>
      <c r="C41" s="233"/>
      <c r="D41" s="273">
        <v>2000.0</v>
      </c>
      <c r="E41" s="325">
        <v>4.0</v>
      </c>
      <c r="F41" s="275">
        <f t="shared" si="1"/>
        <v>8000</v>
      </c>
      <c r="G41" s="276"/>
      <c r="I41" s="233"/>
      <c r="J41" s="273">
        <v>10.0</v>
      </c>
      <c r="K41" s="325">
        <v>37.0</v>
      </c>
      <c r="L41" s="277">
        <f t="shared" si="2"/>
        <v>370</v>
      </c>
    </row>
    <row r="42" ht="16.5" customHeight="1">
      <c r="A42" s="252"/>
      <c r="B42" s="253"/>
      <c r="C42" s="254"/>
      <c r="D42" s="273">
        <v>1000.0</v>
      </c>
      <c r="E42" s="325">
        <v>10.0</v>
      </c>
      <c r="F42" s="275">
        <f t="shared" si="1"/>
        <v>10000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48000</v>
      </c>
      <c r="G43" s="263"/>
      <c r="H43" s="264"/>
      <c r="I43" s="265"/>
      <c r="J43" s="280"/>
      <c r="K43" s="281" t="s">
        <v>76</v>
      </c>
      <c r="L43" s="282">
        <f>SUM(L38:L42)</f>
        <v>2270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'20'!J61</f>
        <v>19780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50270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185970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205750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185970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50270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45981.0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1833.0</v>
      </c>
      <c r="H8" s="316">
        <v>9013.0</v>
      </c>
      <c r="I8" s="196"/>
      <c r="J8" s="196"/>
      <c r="K8" s="324">
        <v>205500.0</v>
      </c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0</v>
      </c>
      <c r="K17" s="211">
        <f>SUM($K8:$K16)</f>
        <v>205500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205500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205500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205500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205500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5">
        <v>19.0</v>
      </c>
      <c r="L39" s="277">
        <f t="shared" si="2"/>
        <v>1900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5">
        <v>10.0</v>
      </c>
      <c r="L40" s="277">
        <f t="shared" si="2"/>
        <v>500</v>
      </c>
    </row>
    <row r="41" ht="16.5" customHeight="1">
      <c r="A41" s="232"/>
      <c r="C41" s="233"/>
      <c r="D41" s="273">
        <v>2000.0</v>
      </c>
      <c r="E41" s="325">
        <v>4.0</v>
      </c>
      <c r="F41" s="275">
        <f t="shared" si="1"/>
        <v>8000</v>
      </c>
      <c r="G41" s="276"/>
      <c r="I41" s="233"/>
      <c r="J41" s="273">
        <v>10.0</v>
      </c>
      <c r="K41" s="325">
        <v>38.0</v>
      </c>
      <c r="L41" s="277">
        <f t="shared" si="2"/>
        <v>380</v>
      </c>
    </row>
    <row r="42" ht="16.5" customHeight="1">
      <c r="A42" s="252"/>
      <c r="B42" s="253"/>
      <c r="C42" s="254"/>
      <c r="D42" s="273">
        <v>1000.0</v>
      </c>
      <c r="E42" s="325">
        <v>9.0</v>
      </c>
      <c r="F42" s="275">
        <f t="shared" si="1"/>
        <v>9000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17000</v>
      </c>
      <c r="G43" s="263"/>
      <c r="H43" s="264"/>
      <c r="I43" s="265"/>
      <c r="J43" s="280"/>
      <c r="K43" s="281" t="s">
        <v>76</v>
      </c>
      <c r="L43" s="282">
        <f>SUM(L38:L42)</f>
        <v>2780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'19'!J58</f>
        <v>19780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19780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205500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225280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205500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19780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45980.0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9011.0</v>
      </c>
      <c r="I8" s="317">
        <v>25000.0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9012.0</v>
      </c>
      <c r="I9" s="322">
        <v>80000.0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88"/>
      <c r="B13" s="189"/>
      <c r="C13" s="190"/>
      <c r="D13" s="190"/>
      <c r="E13" s="192"/>
      <c r="F13" s="193"/>
      <c r="G13" s="194"/>
      <c r="H13" s="189"/>
      <c r="I13" s="190"/>
      <c r="J13" s="190"/>
      <c r="K13" s="190"/>
      <c r="L13" s="190"/>
    </row>
    <row r="14" ht="20.25" customHeight="1">
      <c r="A14" s="209"/>
      <c r="B14" s="210" t="s">
        <v>49</v>
      </c>
      <c r="C14" s="211">
        <f>SUM($C8:$C13)</f>
        <v>0</v>
      </c>
      <c r="D14" s="211">
        <f>SUM($D8:$D13)</f>
        <v>0</v>
      </c>
      <c r="E14" s="211">
        <f>SUM($E8:$E13)</f>
        <v>0</v>
      </c>
      <c r="F14" s="211">
        <f>SUM($F8:$F13)</f>
        <v>0</v>
      </c>
      <c r="G14" s="212"/>
      <c r="H14" s="210" t="s">
        <v>49</v>
      </c>
      <c r="I14" s="211">
        <f>SUM($I8:$I13)</f>
        <v>105000</v>
      </c>
      <c r="J14" s="211">
        <f>SUM($J8:$J13)</f>
        <v>0</v>
      </c>
      <c r="K14" s="211">
        <f>SUM($K8:$K13)</f>
        <v>0</v>
      </c>
      <c r="L14" s="211">
        <f>SUM($L8:$L13)</f>
        <v>0</v>
      </c>
    </row>
    <row r="15" ht="3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5"/>
      <c r="K15" s="215"/>
      <c r="L15" s="215"/>
    </row>
    <row r="16" ht="21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6"/>
      <c r="K16" s="217" t="s">
        <v>50</v>
      </c>
      <c r="L16" s="218">
        <f>$C$14+$D$14+$E$14+$F$14+$I$14+$J$14+$K$14+$L$14</f>
        <v>105000</v>
      </c>
    </row>
    <row r="17" ht="12.0" customHeight="1">
      <c r="A17" s="209"/>
      <c r="B17" s="213"/>
      <c r="C17" s="214"/>
      <c r="D17" s="214"/>
      <c r="E17" s="214"/>
      <c r="F17" s="214"/>
      <c r="G17" s="209"/>
      <c r="H17" s="215"/>
      <c r="I17" s="214"/>
      <c r="J17" s="214"/>
      <c r="K17" s="214"/>
      <c r="L17" s="219"/>
    </row>
    <row r="18" ht="26.25" customHeight="1">
      <c r="A18" s="220"/>
      <c r="B18" s="221"/>
      <c r="C18" s="222"/>
      <c r="D18" s="222"/>
      <c r="E18" s="222"/>
      <c r="F18" s="223"/>
      <c r="G18" s="223" t="s">
        <v>51</v>
      </c>
      <c r="H18" s="221"/>
      <c r="I18" s="222"/>
      <c r="J18" s="222"/>
      <c r="K18" s="222"/>
      <c r="L18" s="222"/>
    </row>
    <row r="19" ht="19.5" customHeight="1">
      <c r="A19" s="224" t="s">
        <v>52</v>
      </c>
      <c r="B19" s="225"/>
      <c r="C19" s="226"/>
      <c r="D19" s="227"/>
      <c r="E19" s="228" t="s">
        <v>53</v>
      </c>
      <c r="F19" s="229"/>
      <c r="G19" s="230" t="s">
        <v>54</v>
      </c>
      <c r="H19" s="225"/>
      <c r="I19" s="226"/>
      <c r="J19" s="231" t="s">
        <v>55</v>
      </c>
      <c r="K19" s="164"/>
      <c r="L19" s="177"/>
    </row>
    <row r="20" ht="18.75" customHeight="1">
      <c r="A20" s="232"/>
      <c r="C20" s="233"/>
      <c r="D20" s="234" t="s">
        <v>56</v>
      </c>
      <c r="E20" s="162"/>
      <c r="F20" s="235" t="s">
        <v>16</v>
      </c>
      <c r="G20" s="236"/>
      <c r="I20" s="233"/>
      <c r="J20" s="234" t="s">
        <v>56</v>
      </c>
      <c r="K20" s="162"/>
      <c r="L20" s="235" t="s">
        <v>16</v>
      </c>
    </row>
    <row r="21" ht="15.75" customHeight="1">
      <c r="A21" s="232"/>
      <c r="C21" s="233"/>
      <c r="D21" s="237" t="s">
        <v>57</v>
      </c>
      <c r="E21" s="238"/>
      <c r="F21" s="239">
        <f>C14+I14</f>
        <v>105000</v>
      </c>
      <c r="G21" s="236"/>
      <c r="I21" s="233"/>
      <c r="J21" s="237" t="s">
        <v>10</v>
      </c>
      <c r="K21" s="238"/>
      <c r="L21" s="330">
        <v>122030.0</v>
      </c>
    </row>
    <row r="22" ht="15.75" customHeight="1">
      <c r="A22" s="232"/>
      <c r="C22" s="233"/>
      <c r="D22" s="237" t="s">
        <v>58</v>
      </c>
      <c r="E22" s="240"/>
      <c r="F22" s="239">
        <f>D14+J14</f>
        <v>0</v>
      </c>
      <c r="G22" s="236"/>
      <c r="I22" s="233"/>
      <c r="J22" s="241" t="s">
        <v>59</v>
      </c>
      <c r="K22" s="242"/>
      <c r="L22" s="243"/>
    </row>
    <row r="23" ht="15.75" customHeight="1">
      <c r="A23" s="232"/>
      <c r="C23" s="233"/>
      <c r="D23" s="237" t="s">
        <v>60</v>
      </c>
      <c r="E23" s="240"/>
      <c r="F23" s="239">
        <f>E14+K14</f>
        <v>0</v>
      </c>
      <c r="G23" s="236"/>
      <c r="I23" s="233"/>
      <c r="J23" s="241" t="s">
        <v>61</v>
      </c>
      <c r="K23" s="242"/>
      <c r="L23" s="243"/>
    </row>
    <row r="24" ht="15.75" customHeight="1">
      <c r="A24" s="232"/>
      <c r="C24" s="233"/>
      <c r="D24" s="237" t="s">
        <v>62</v>
      </c>
      <c r="E24" s="240"/>
      <c r="F24" s="239">
        <f>F14+L14</f>
        <v>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4" t="s">
        <v>50</v>
      </c>
      <c r="E25" s="245"/>
      <c r="F25" s="246">
        <f>SUM(F21:F24)</f>
        <v>105000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7" t="s">
        <v>63</v>
      </c>
      <c r="E26" s="164"/>
      <c r="F26" s="177"/>
      <c r="G26" s="236"/>
      <c r="I26" s="233"/>
      <c r="J26" s="241"/>
      <c r="K26" s="242"/>
      <c r="L26" s="243"/>
    </row>
    <row r="27" ht="15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8" t="s">
        <v>10</v>
      </c>
      <c r="E28" s="249"/>
      <c r="F28" s="239">
        <v>0.0</v>
      </c>
      <c r="G28" s="236"/>
      <c r="I28" s="233"/>
      <c r="J28" s="244" t="s">
        <v>64</v>
      </c>
      <c r="K28" s="245"/>
      <c r="L28" s="246">
        <f>SUM(L21:L27)</f>
        <v>122030</v>
      </c>
    </row>
    <row r="29" ht="15.75" customHeight="1">
      <c r="A29" s="232"/>
      <c r="C29" s="233"/>
      <c r="D29" s="250" t="s">
        <v>61</v>
      </c>
      <c r="E29" s="251"/>
      <c r="F29" s="243"/>
      <c r="G29" s="236"/>
      <c r="I29" s="233"/>
      <c r="J29" s="231" t="s">
        <v>65</v>
      </c>
      <c r="K29" s="164"/>
      <c r="L29" s="177"/>
    </row>
    <row r="30" ht="18.75" customHeight="1">
      <c r="A30" s="252"/>
      <c r="B30" s="253"/>
      <c r="C30" s="254"/>
      <c r="D30" s="244" t="s">
        <v>66</v>
      </c>
      <c r="E30" s="245"/>
      <c r="F30" s="246">
        <f>SUM(F28:F29)</f>
        <v>0</v>
      </c>
      <c r="G30" s="255"/>
      <c r="H30" s="256"/>
      <c r="I30" s="257"/>
      <c r="J30" s="241" t="s">
        <v>67</v>
      </c>
      <c r="K30" s="251"/>
      <c r="L30" s="243">
        <v>0.0</v>
      </c>
    </row>
    <row r="31" ht="15.75" customHeight="1">
      <c r="A31" s="209"/>
      <c r="B31" s="258"/>
      <c r="C31" s="259"/>
      <c r="D31" s="260"/>
      <c r="E31" s="261" t="s">
        <v>68</v>
      </c>
      <c r="F31" s="262">
        <f>F25+F30</f>
        <v>105000</v>
      </c>
      <c r="G31" s="263"/>
      <c r="H31" s="264"/>
      <c r="I31" s="265"/>
      <c r="J31" s="260"/>
      <c r="K31" s="261" t="s">
        <v>69</v>
      </c>
      <c r="L31" s="262">
        <f>L28+L30</f>
        <v>122030</v>
      </c>
    </row>
    <row r="32" ht="11.25" customHeight="1">
      <c r="A32" s="209"/>
      <c r="B32" s="213"/>
      <c r="C32" s="214"/>
      <c r="D32" s="214"/>
      <c r="E32" s="214"/>
      <c r="F32" s="214"/>
      <c r="G32" s="266"/>
      <c r="H32" s="267"/>
      <c r="I32" s="268"/>
      <c r="K32" s="214"/>
      <c r="L32" s="214"/>
    </row>
    <row r="33" ht="15.75" customHeight="1">
      <c r="A33" s="220"/>
      <c r="B33" s="221"/>
      <c r="C33" s="222"/>
      <c r="D33" s="222"/>
      <c r="E33" s="222"/>
      <c r="F33" s="223"/>
      <c r="G33" s="223" t="s">
        <v>70</v>
      </c>
      <c r="H33" s="221"/>
      <c r="I33" s="222"/>
      <c r="J33" s="222"/>
      <c r="K33" s="222"/>
      <c r="L33" s="222"/>
    </row>
    <row r="34" ht="16.5" customHeight="1">
      <c r="A34" s="269" t="s">
        <v>71</v>
      </c>
      <c r="B34" s="225"/>
      <c r="C34" s="226"/>
      <c r="D34" s="270" t="s">
        <v>72</v>
      </c>
      <c r="E34" s="270" t="s">
        <v>73</v>
      </c>
      <c r="F34" s="271" t="s">
        <v>16</v>
      </c>
      <c r="G34" s="272" t="s">
        <v>74</v>
      </c>
      <c r="H34" s="225"/>
      <c r="I34" s="226"/>
      <c r="J34" s="270" t="s">
        <v>72</v>
      </c>
      <c r="K34" s="270" t="s">
        <v>73</v>
      </c>
      <c r="L34" s="270" t="s">
        <v>16</v>
      </c>
    </row>
    <row r="35" ht="16.5" customHeight="1">
      <c r="A35" s="232"/>
      <c r="C35" s="233"/>
      <c r="D35" s="273">
        <v>20000.0</v>
      </c>
      <c r="E35" s="274"/>
      <c r="F35" s="275">
        <f t="shared" ref="F35:F39" si="1">D35*E35</f>
        <v>0</v>
      </c>
      <c r="G35" s="276"/>
      <c r="I35" s="233"/>
      <c r="J35" s="273">
        <v>500.0</v>
      </c>
      <c r="K35" s="274"/>
      <c r="L35" s="277">
        <f t="shared" ref="L35:L38" si="2">J35*K35</f>
        <v>0</v>
      </c>
    </row>
    <row r="36" ht="16.5" customHeight="1">
      <c r="A36" s="232"/>
      <c r="C36" s="233"/>
      <c r="D36" s="273">
        <v>10000.0</v>
      </c>
      <c r="E36" s="274"/>
      <c r="F36" s="275">
        <f t="shared" si="1"/>
        <v>0</v>
      </c>
      <c r="G36" s="276"/>
      <c r="I36" s="233"/>
      <c r="J36" s="273">
        <v>100.0</v>
      </c>
      <c r="K36" s="325">
        <v>19.0</v>
      </c>
      <c r="L36" s="277">
        <f t="shared" si="2"/>
        <v>1900</v>
      </c>
    </row>
    <row r="37" ht="16.5" customHeight="1">
      <c r="A37" s="232"/>
      <c r="C37" s="233"/>
      <c r="D37" s="273">
        <v>5000.0</v>
      </c>
      <c r="E37" s="274"/>
      <c r="F37" s="275">
        <f t="shared" si="1"/>
        <v>0</v>
      </c>
      <c r="G37" s="276"/>
      <c r="I37" s="233"/>
      <c r="J37" s="273">
        <v>50.0</v>
      </c>
      <c r="K37" s="325">
        <v>10.0</v>
      </c>
      <c r="L37" s="277">
        <f t="shared" si="2"/>
        <v>500</v>
      </c>
    </row>
    <row r="38" ht="16.5" customHeight="1">
      <c r="A38" s="232"/>
      <c r="C38" s="233"/>
      <c r="D38" s="273">
        <v>2000.0</v>
      </c>
      <c r="E38" s="325">
        <v>4.0</v>
      </c>
      <c r="F38" s="275">
        <f t="shared" si="1"/>
        <v>8000</v>
      </c>
      <c r="G38" s="276"/>
      <c r="I38" s="233"/>
      <c r="J38" s="273">
        <v>10.0</v>
      </c>
      <c r="K38" s="325">
        <v>38.0</v>
      </c>
      <c r="L38" s="277">
        <f t="shared" si="2"/>
        <v>380</v>
      </c>
    </row>
    <row r="39" ht="16.5" customHeight="1">
      <c r="A39" s="252"/>
      <c r="B39" s="253"/>
      <c r="C39" s="254"/>
      <c r="D39" s="273">
        <v>1000.0</v>
      </c>
      <c r="E39" s="325">
        <v>9.0</v>
      </c>
      <c r="F39" s="275">
        <f t="shared" si="1"/>
        <v>9000</v>
      </c>
      <c r="G39" s="278"/>
      <c r="H39" s="253"/>
      <c r="I39" s="254"/>
      <c r="J39" s="273"/>
      <c r="K39" s="279"/>
      <c r="L39" s="277"/>
    </row>
    <row r="40" ht="15.75" customHeight="1">
      <c r="A40" s="209"/>
      <c r="B40" s="213"/>
      <c r="C40" s="214"/>
      <c r="D40" s="280"/>
      <c r="E40" s="281" t="s">
        <v>75</v>
      </c>
      <c r="F40" s="282">
        <f>SUM(F35:F39)</f>
        <v>17000</v>
      </c>
      <c r="G40" s="263"/>
      <c r="H40" s="264"/>
      <c r="I40" s="265"/>
      <c r="J40" s="280"/>
      <c r="K40" s="281" t="s">
        <v>76</v>
      </c>
      <c r="L40" s="282">
        <f>SUM(L35:L39)</f>
        <v>2780</v>
      </c>
    </row>
    <row r="41" ht="15.75" customHeight="1">
      <c r="A41" s="209"/>
      <c r="B41" s="213"/>
      <c r="C41" s="214"/>
      <c r="D41" s="214"/>
      <c r="E41" s="214"/>
      <c r="F41" s="214"/>
      <c r="G41" s="209"/>
      <c r="H41" s="213"/>
      <c r="I41" s="214"/>
      <c r="J41" s="214"/>
      <c r="K41" s="214"/>
      <c r="L41" s="214"/>
    </row>
    <row r="42" ht="18.0" customHeight="1">
      <c r="A42" s="209"/>
      <c r="B42" s="213"/>
      <c r="C42" s="214"/>
      <c r="D42" s="214"/>
      <c r="E42" s="214"/>
      <c r="F42" s="214"/>
      <c r="G42" s="283"/>
      <c r="H42" s="283"/>
      <c r="I42" s="284" t="s">
        <v>77</v>
      </c>
      <c r="J42" s="285"/>
      <c r="K42" s="283"/>
      <c r="L42" s="214"/>
    </row>
    <row r="43" ht="4.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5.0" customHeight="1">
      <c r="A44" s="286"/>
      <c r="B44" s="287" t="s">
        <v>78</v>
      </c>
      <c r="C44" s="225"/>
      <c r="D44" s="225"/>
      <c r="E44" s="226"/>
      <c r="F44" s="214"/>
      <c r="G44" s="288"/>
      <c r="H44" s="288"/>
      <c r="I44" s="289" t="s">
        <v>79</v>
      </c>
      <c r="J44" s="290">
        <f>'18'!J63</f>
        <v>36810</v>
      </c>
      <c r="K44" s="291"/>
      <c r="L44" s="214"/>
    </row>
    <row r="45" ht="4.5" customHeight="1">
      <c r="A45" s="286"/>
      <c r="B45" s="252"/>
      <c r="C45" s="253"/>
      <c r="D45" s="253"/>
      <c r="E45" s="254"/>
      <c r="F45" s="214"/>
      <c r="G45" s="209"/>
      <c r="H45" s="213"/>
      <c r="I45" s="214"/>
      <c r="J45" s="215"/>
      <c r="K45" s="214"/>
      <c r="L45" s="214"/>
    </row>
    <row r="46" ht="18.75" customHeight="1">
      <c r="A46" s="292"/>
      <c r="B46" s="331" t="s">
        <v>93</v>
      </c>
      <c r="C46" s="225"/>
      <c r="D46" s="225"/>
      <c r="E46" s="226"/>
      <c r="F46" s="214"/>
      <c r="G46" s="294"/>
      <c r="H46" s="294"/>
      <c r="I46" s="295" t="s">
        <v>80</v>
      </c>
      <c r="J46" s="296">
        <f>F40+L40</f>
        <v>19780</v>
      </c>
      <c r="K46" s="297"/>
      <c r="L46" s="214"/>
    </row>
    <row r="47" ht="4.5" customHeight="1">
      <c r="A47" s="292"/>
      <c r="B47" s="232"/>
      <c r="E47" s="233"/>
      <c r="F47" s="214"/>
      <c r="G47" s="209"/>
      <c r="H47" s="266"/>
      <c r="I47" s="267"/>
      <c r="J47" s="215"/>
      <c r="K47" s="214"/>
      <c r="L47" s="214"/>
    </row>
    <row r="48" ht="15.75" customHeight="1">
      <c r="A48" s="292"/>
      <c r="B48" s="232"/>
      <c r="E48" s="233"/>
      <c r="F48" s="214"/>
      <c r="G48" s="294"/>
      <c r="H48" s="294"/>
      <c r="I48" s="295" t="s">
        <v>50</v>
      </c>
      <c r="J48" s="296">
        <f>L16</f>
        <v>105000</v>
      </c>
      <c r="K48" s="297"/>
      <c r="L48" s="219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8"/>
      <c r="H50" s="298"/>
      <c r="I50" s="299" t="s">
        <v>63</v>
      </c>
      <c r="J50" s="300">
        <f>F28</f>
        <v>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09"/>
      <c r="I51" s="213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55</v>
      </c>
      <c r="J52" s="300">
        <f>L21+L30</f>
        <v>122030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81</v>
      </c>
      <c r="J54" s="300">
        <f>J44+J48+J50-J52</f>
        <v>19780</v>
      </c>
      <c r="K54" s="301"/>
      <c r="L54" s="214"/>
    </row>
    <row r="55" ht="4.5" customHeight="1">
      <c r="A55" s="209"/>
      <c r="B55" s="232"/>
      <c r="E55" s="233"/>
      <c r="F55" s="214"/>
      <c r="G55" s="209"/>
      <c r="H55" s="213"/>
      <c r="I55" s="214"/>
      <c r="J55" s="215"/>
      <c r="K55" s="214"/>
      <c r="L55" s="214"/>
    </row>
    <row r="56" ht="15.75" customHeight="1">
      <c r="A56" s="209"/>
      <c r="B56" s="232"/>
      <c r="E56" s="233"/>
      <c r="F56" s="214"/>
      <c r="G56" s="288"/>
      <c r="H56" s="288"/>
      <c r="I56" s="289" t="s">
        <v>82</v>
      </c>
      <c r="J56" s="300">
        <f>J54-J44</f>
        <v>-17030</v>
      </c>
      <c r="K56" s="302"/>
      <c r="L56" s="214"/>
    </row>
    <row r="57" ht="4.5" customHeight="1">
      <c r="A57" s="292"/>
      <c r="B57" s="232"/>
      <c r="E57" s="233"/>
      <c r="F57" s="214"/>
      <c r="G57" s="209"/>
      <c r="H57" s="213"/>
      <c r="I57" s="213"/>
      <c r="J57" s="215"/>
      <c r="K57" s="214"/>
      <c r="L57" s="214"/>
    </row>
    <row r="58" ht="15.75" customHeight="1">
      <c r="A58" s="209"/>
      <c r="B58" s="232"/>
      <c r="E58" s="233"/>
      <c r="F58" s="214"/>
      <c r="G58" s="294"/>
      <c r="H58" s="294"/>
      <c r="I58" s="295" t="s">
        <v>83</v>
      </c>
      <c r="J58" s="300">
        <f>J44+F21+(F28-(L21+L30))</f>
        <v>19780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8.75" customHeight="1">
      <c r="A60" s="292"/>
      <c r="B60" s="252"/>
      <c r="C60" s="253"/>
      <c r="D60" s="253"/>
      <c r="E60" s="254"/>
      <c r="F60" s="214"/>
      <c r="G60" s="294"/>
      <c r="H60" s="294"/>
      <c r="I60" s="295" t="s">
        <v>84</v>
      </c>
      <c r="J60" s="303">
        <f>J46-J58</f>
        <v>0</v>
      </c>
      <c r="K60" s="240"/>
      <c r="L60" s="214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4.2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29:L29"/>
    <mergeCell ref="I32:J32"/>
    <mergeCell ref="G19:I30"/>
    <mergeCell ref="G34:I39"/>
    <mergeCell ref="B44:E45"/>
    <mergeCell ref="B46:E60"/>
    <mergeCell ref="A19:C30"/>
    <mergeCell ref="J19:L19"/>
    <mergeCell ref="D20:E20"/>
    <mergeCell ref="J20:K20"/>
    <mergeCell ref="D26:F26"/>
    <mergeCell ref="D27:E27"/>
    <mergeCell ref="A34:C39"/>
  </mergeCells>
  <conditionalFormatting sqref="J60">
    <cfRule type="expression" dxfId="0" priority="1">
      <formula>$J60=0</formula>
    </cfRule>
  </conditionalFormatting>
  <conditionalFormatting sqref="J60">
    <cfRule type="expression" dxfId="1" priority="2">
      <formula>$J60&gt;=1</formula>
    </cfRule>
  </conditionalFormatting>
  <conditionalFormatting sqref="J60">
    <cfRule type="expression" dxfId="2" priority="3">
      <formula>$J60&lt;=-1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45979.0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688.0</v>
      </c>
      <c r="B8" s="313">
        <v>21495.0</v>
      </c>
      <c r="C8" s="190"/>
      <c r="D8" s="314">
        <v>13550.0</v>
      </c>
      <c r="E8" s="192"/>
      <c r="F8" s="193"/>
      <c r="G8" s="194"/>
      <c r="H8" s="316">
        <v>9009.0</v>
      </c>
      <c r="I8" s="317">
        <v>10000.0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9010.0</v>
      </c>
      <c r="I9" s="322">
        <v>25000.0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13550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35000</v>
      </c>
      <c r="J19" s="211">
        <f>SUM($J8:$J18)</f>
        <v>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48550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35000</v>
      </c>
      <c r="G26" s="236"/>
      <c r="I26" s="233"/>
      <c r="J26" s="237" t="s">
        <v>10</v>
      </c>
      <c r="K26" s="238"/>
      <c r="L26" s="330">
        <v>20000.0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13550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48550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20000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48550</v>
      </c>
      <c r="G36" s="263"/>
      <c r="H36" s="264"/>
      <c r="I36" s="265"/>
      <c r="J36" s="260"/>
      <c r="K36" s="261" t="s">
        <v>69</v>
      </c>
      <c r="L36" s="262">
        <f>L33+L35</f>
        <v>20000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19.0</v>
      </c>
      <c r="L41" s="277">
        <f t="shared" si="2"/>
        <v>1900</v>
      </c>
    </row>
    <row r="42" ht="16.5" customHeight="1">
      <c r="A42" s="232"/>
      <c r="C42" s="233"/>
      <c r="D42" s="273">
        <v>5000.0</v>
      </c>
      <c r="E42" s="325">
        <v>5.0</v>
      </c>
      <c r="F42" s="275">
        <f t="shared" si="1"/>
        <v>25000</v>
      </c>
      <c r="G42" s="276"/>
      <c r="I42" s="233"/>
      <c r="J42" s="273">
        <v>50.0</v>
      </c>
      <c r="K42" s="325">
        <v>10.0</v>
      </c>
      <c r="L42" s="277">
        <f t="shared" si="2"/>
        <v>500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41.0</v>
      </c>
      <c r="L43" s="277">
        <f t="shared" si="2"/>
        <v>410</v>
      </c>
    </row>
    <row r="44" ht="16.5" customHeight="1">
      <c r="A44" s="252"/>
      <c r="B44" s="253"/>
      <c r="C44" s="254"/>
      <c r="D44" s="273">
        <v>1000.0</v>
      </c>
      <c r="E44" s="325">
        <v>9.0</v>
      </c>
      <c r="F44" s="275">
        <f t="shared" si="1"/>
        <v>9000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34000</v>
      </c>
      <c r="G45" s="263"/>
      <c r="H45" s="264"/>
      <c r="I45" s="265"/>
      <c r="J45" s="280"/>
      <c r="K45" s="281" t="s">
        <v>76</v>
      </c>
      <c r="L45" s="282">
        <f>SUM(L40:L44)</f>
        <v>2810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'17'!J63</f>
        <v>21810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31" t="s">
        <v>94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36810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48550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20000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50360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28550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36810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684.0</v>
      </c>
      <c r="B8" s="313">
        <v>21492.0</v>
      </c>
      <c r="C8" s="190"/>
      <c r="D8" s="314">
        <v>14500.0</v>
      </c>
      <c r="E8" s="192"/>
      <c r="F8" s="193"/>
      <c r="G8" s="315">
        <v>1827.0</v>
      </c>
      <c r="H8" s="316">
        <v>9002.0</v>
      </c>
      <c r="I8" s="196"/>
      <c r="J8" s="317">
        <v>24990.0</v>
      </c>
      <c r="K8" s="190"/>
      <c r="L8" s="190"/>
    </row>
    <row r="9" ht="20.25" customHeight="1">
      <c r="A9" s="318">
        <v>685.0</v>
      </c>
      <c r="B9" s="319">
        <v>21493.0</v>
      </c>
      <c r="C9" s="199"/>
      <c r="D9" s="322">
        <v>11990.0</v>
      </c>
      <c r="E9" s="200"/>
      <c r="F9" s="201"/>
      <c r="G9" s="321">
        <v>1825.0</v>
      </c>
      <c r="H9" s="319">
        <v>9003.0</v>
      </c>
      <c r="I9" s="199"/>
      <c r="J9" s="322">
        <v>190000.0</v>
      </c>
      <c r="K9" s="199"/>
      <c r="L9" s="199"/>
    </row>
    <row r="10" ht="20.25" customHeight="1">
      <c r="A10" s="312">
        <v>686.0</v>
      </c>
      <c r="B10" s="313">
        <v>21494.0</v>
      </c>
      <c r="C10" s="190"/>
      <c r="D10" s="314">
        <v>3200.0</v>
      </c>
      <c r="E10" s="192"/>
      <c r="F10" s="193"/>
      <c r="G10" s="315">
        <v>1826.0</v>
      </c>
      <c r="H10" s="313">
        <v>9004.0</v>
      </c>
      <c r="I10" s="191"/>
      <c r="J10" s="191"/>
      <c r="K10" s="324">
        <v>20980.0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32">
        <v>1.828182E7</v>
      </c>
      <c r="H11" s="319">
        <v>9005.0</v>
      </c>
      <c r="I11" s="199"/>
      <c r="J11" s="322">
        <v>13990.0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1830.0</v>
      </c>
      <c r="H12" s="313">
        <v>9006.0</v>
      </c>
      <c r="I12" s="190"/>
      <c r="J12" s="314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9007.0</v>
      </c>
      <c r="I13" s="199"/>
      <c r="J13" s="199"/>
      <c r="K13" s="199"/>
      <c r="L13" s="322">
        <v>105000.0</v>
      </c>
    </row>
    <row r="14" ht="20.25" customHeight="1">
      <c r="A14" s="188"/>
      <c r="B14" s="189"/>
      <c r="C14" s="190"/>
      <c r="D14" s="190"/>
      <c r="E14" s="192"/>
      <c r="F14" s="193"/>
      <c r="G14" s="315">
        <v>1831.0</v>
      </c>
      <c r="H14" s="313">
        <v>9008.0</v>
      </c>
      <c r="I14" s="190"/>
      <c r="J14" s="324">
        <v>193500.0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29690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438470</v>
      </c>
      <c r="K19" s="211">
        <f>SUM($K8:$K18)</f>
        <v>20980</v>
      </c>
      <c r="L19" s="211">
        <f>SUM($L8:$L18)</f>
        <v>105000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594140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330">
        <v>9700.0</v>
      </c>
    </row>
    <row r="27" ht="15.75" customHeight="1">
      <c r="A27" s="232"/>
      <c r="C27" s="233"/>
      <c r="D27" s="237" t="s">
        <v>58</v>
      </c>
      <c r="E27" s="240"/>
      <c r="F27" s="239">
        <f>D19+J19</f>
        <v>468160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20980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105000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594140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9700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594140</v>
      </c>
      <c r="G36" s="263"/>
      <c r="H36" s="264"/>
      <c r="I36" s="265"/>
      <c r="J36" s="260"/>
      <c r="K36" s="261" t="s">
        <v>69</v>
      </c>
      <c r="L36" s="262">
        <f>L33+L35</f>
        <v>9700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19.0</v>
      </c>
      <c r="L41" s="277">
        <f t="shared" si="2"/>
        <v>1900</v>
      </c>
    </row>
    <row r="42" ht="16.5" customHeight="1">
      <c r="A42" s="232"/>
      <c r="C42" s="233"/>
      <c r="D42" s="273">
        <v>5000.0</v>
      </c>
      <c r="E42" s="325">
        <v>1.0</v>
      </c>
      <c r="F42" s="275">
        <f t="shared" si="1"/>
        <v>5000</v>
      </c>
      <c r="G42" s="276"/>
      <c r="I42" s="233"/>
      <c r="J42" s="273">
        <v>50.0</v>
      </c>
      <c r="K42" s="325">
        <v>10.0</v>
      </c>
      <c r="L42" s="277">
        <f t="shared" si="2"/>
        <v>500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41.0</v>
      </c>
      <c r="L43" s="277">
        <f t="shared" si="2"/>
        <v>410</v>
      </c>
    </row>
    <row r="44" ht="16.5" customHeight="1">
      <c r="A44" s="252"/>
      <c r="B44" s="253"/>
      <c r="C44" s="254"/>
      <c r="D44" s="273">
        <v>1000.0</v>
      </c>
      <c r="E44" s="325">
        <v>14.0</v>
      </c>
      <c r="F44" s="275">
        <f t="shared" si="1"/>
        <v>14000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19000</v>
      </c>
      <c r="G45" s="263"/>
      <c r="H45" s="264"/>
      <c r="I45" s="265"/>
      <c r="J45" s="280"/>
      <c r="K45" s="281" t="s">
        <v>76</v>
      </c>
      <c r="L45" s="282">
        <f>SUM(L40:L44)</f>
        <v>2810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'16'!J69</f>
        <v>31510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31" t="s">
        <v>95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21810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594140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9700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615950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584440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21810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'15'!J61</f>
        <v>31510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31510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31510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-31510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45976.0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1820.0</v>
      </c>
      <c r="H8" s="316">
        <v>8996.0</v>
      </c>
      <c r="I8" s="196"/>
      <c r="J8" s="317">
        <v>85000.0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21">
        <v>1821.0</v>
      </c>
      <c r="H9" s="319">
        <v>8997.0</v>
      </c>
      <c r="I9" s="199"/>
      <c r="J9" s="322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2511.0</v>
      </c>
      <c r="H10" s="313">
        <v>8998.0</v>
      </c>
      <c r="I10" s="191"/>
      <c r="J10" s="191"/>
      <c r="K10" s="190"/>
      <c r="L10" s="324">
        <v>425000.0</v>
      </c>
    </row>
    <row r="11" ht="20.25" customHeight="1">
      <c r="A11" s="197"/>
      <c r="B11" s="198"/>
      <c r="C11" s="199"/>
      <c r="D11" s="199"/>
      <c r="E11" s="200"/>
      <c r="F11" s="201"/>
      <c r="G11" s="321">
        <v>1822.0</v>
      </c>
      <c r="H11" s="319">
        <v>8999.0</v>
      </c>
      <c r="I11" s="199"/>
      <c r="J11" s="322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1823.0</v>
      </c>
      <c r="H12" s="313">
        <v>9000.0</v>
      </c>
      <c r="I12" s="190"/>
      <c r="J12" s="314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1">
        <v>1824.0</v>
      </c>
      <c r="H13" s="319">
        <v>9001.0</v>
      </c>
      <c r="I13" s="199"/>
      <c r="J13" s="322">
        <v>34990.0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155980</v>
      </c>
      <c r="K17" s="211">
        <f>SUM($K8:$K16)</f>
        <v>0</v>
      </c>
      <c r="L17" s="211">
        <f>SUM($L8:$L16)</f>
        <v>425000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580980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155980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425000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580980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580980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5">
        <v>1.0</v>
      </c>
      <c r="F39" s="275">
        <f t="shared" si="1"/>
        <v>10000</v>
      </c>
      <c r="G39" s="276"/>
      <c r="I39" s="233"/>
      <c r="J39" s="273">
        <v>100.0</v>
      </c>
      <c r="K39" s="325">
        <v>16.0</v>
      </c>
      <c r="L39" s="277">
        <f t="shared" si="2"/>
        <v>1600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5">
        <v>10.0</v>
      </c>
      <c r="L40" s="277">
        <f t="shared" si="2"/>
        <v>500</v>
      </c>
    </row>
    <row r="41" ht="16.5" customHeight="1">
      <c r="A41" s="232"/>
      <c r="C41" s="233"/>
      <c r="D41" s="273">
        <v>2000.0</v>
      </c>
      <c r="E41" s="325">
        <v>2.0</v>
      </c>
      <c r="F41" s="275">
        <f t="shared" si="1"/>
        <v>4000</v>
      </c>
      <c r="G41" s="276"/>
      <c r="I41" s="233"/>
      <c r="J41" s="273">
        <v>10.0</v>
      </c>
      <c r="K41" s="325">
        <v>41.0</v>
      </c>
      <c r="L41" s="277">
        <f t="shared" si="2"/>
        <v>410</v>
      </c>
    </row>
    <row r="42" ht="16.5" customHeight="1">
      <c r="A42" s="252"/>
      <c r="B42" s="253"/>
      <c r="C42" s="254"/>
      <c r="D42" s="273">
        <v>1000.0</v>
      </c>
      <c r="E42" s="325">
        <v>15.0</v>
      </c>
      <c r="F42" s="275">
        <f t="shared" si="1"/>
        <v>15000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29000</v>
      </c>
      <c r="G43" s="263"/>
      <c r="H43" s="264"/>
      <c r="I43" s="265"/>
      <c r="J43" s="280"/>
      <c r="K43" s="281" t="s">
        <v>76</v>
      </c>
      <c r="L43" s="282">
        <f>SUM(L38:L42)</f>
        <v>2510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'14'!J63</f>
        <v>31510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31510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580980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612490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580980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31510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45975.0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681.0</v>
      </c>
      <c r="B8" s="313">
        <v>21489.0</v>
      </c>
      <c r="C8" s="190"/>
      <c r="D8" s="314">
        <v>9200.0</v>
      </c>
      <c r="E8" s="192"/>
      <c r="F8" s="193"/>
      <c r="G8" s="315">
        <v>1816.0</v>
      </c>
      <c r="H8" s="316">
        <v>8992.0</v>
      </c>
      <c r="I8" s="196"/>
      <c r="J8" s="317">
        <v>34990.0</v>
      </c>
      <c r="K8" s="190"/>
      <c r="L8" s="190"/>
    </row>
    <row r="9" ht="20.25" customHeight="1">
      <c r="A9" s="197"/>
      <c r="B9" s="319">
        <v>21490.0</v>
      </c>
      <c r="C9" s="322">
        <v>3200.0</v>
      </c>
      <c r="D9" s="199"/>
      <c r="E9" s="200"/>
      <c r="F9" s="201"/>
      <c r="G9" s="332">
        <v>1.8181819E7</v>
      </c>
      <c r="H9" s="319">
        <v>8993.0</v>
      </c>
      <c r="I9" s="199"/>
      <c r="J9" s="199"/>
      <c r="K9" s="322">
        <v>74490.0</v>
      </c>
      <c r="L9" s="199"/>
    </row>
    <row r="10" ht="20.25" customHeight="1">
      <c r="A10" s="312">
        <v>682.0</v>
      </c>
      <c r="B10" s="313">
        <v>21491.0</v>
      </c>
      <c r="C10" s="190"/>
      <c r="D10" s="314">
        <v>10500.0</v>
      </c>
      <c r="E10" s="192"/>
      <c r="F10" s="193"/>
      <c r="G10" s="315">
        <v>1817.0</v>
      </c>
      <c r="H10" s="313">
        <v>8994.0</v>
      </c>
      <c r="I10" s="191"/>
      <c r="J10" s="314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8995.0</v>
      </c>
      <c r="I11" s="322">
        <v>8100.0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3200</v>
      </c>
      <c r="D19" s="211">
        <f>SUM($D8:$D18)</f>
        <v>19700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8100</v>
      </c>
      <c r="J19" s="211">
        <f>SUM($J8:$J18)</f>
        <v>59990</v>
      </c>
      <c r="K19" s="211">
        <f>SUM($K8:$K18)</f>
        <v>74490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165480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11300</v>
      </c>
      <c r="G26" s="236"/>
      <c r="I26" s="233"/>
      <c r="J26" s="237" t="s">
        <v>10</v>
      </c>
      <c r="K26" s="238"/>
      <c r="L26" s="330">
        <v>47000.0</v>
      </c>
    </row>
    <row r="27" ht="15.75" customHeight="1">
      <c r="A27" s="232"/>
      <c r="C27" s="233"/>
      <c r="D27" s="237" t="s">
        <v>58</v>
      </c>
      <c r="E27" s="240"/>
      <c r="F27" s="239">
        <f>D19+J19</f>
        <v>79690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74490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165480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47000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165480</v>
      </c>
      <c r="G36" s="263"/>
      <c r="H36" s="264"/>
      <c r="I36" s="265"/>
      <c r="J36" s="260"/>
      <c r="K36" s="261" t="s">
        <v>69</v>
      </c>
      <c r="L36" s="262">
        <f>L33+L35</f>
        <v>47000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325">
        <v>1.0</v>
      </c>
      <c r="F41" s="275">
        <f t="shared" si="1"/>
        <v>10000</v>
      </c>
      <c r="G41" s="276"/>
      <c r="I41" s="233"/>
      <c r="J41" s="273">
        <v>100.0</v>
      </c>
      <c r="K41" s="325">
        <v>16.0</v>
      </c>
      <c r="L41" s="277">
        <f t="shared" si="2"/>
        <v>1600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10.0</v>
      </c>
      <c r="L42" s="277">
        <f t="shared" si="2"/>
        <v>500</v>
      </c>
    </row>
    <row r="43" ht="16.5" customHeight="1">
      <c r="A43" s="232"/>
      <c r="C43" s="233"/>
      <c r="D43" s="273">
        <v>2000.0</v>
      </c>
      <c r="E43" s="325">
        <v>2.0</v>
      </c>
      <c r="F43" s="275">
        <f t="shared" si="1"/>
        <v>4000</v>
      </c>
      <c r="G43" s="276"/>
      <c r="I43" s="233"/>
      <c r="J43" s="273">
        <v>10.0</v>
      </c>
      <c r="K43" s="325">
        <v>41.0</v>
      </c>
      <c r="L43" s="277">
        <f t="shared" si="2"/>
        <v>410</v>
      </c>
    </row>
    <row r="44" ht="16.5" customHeight="1">
      <c r="A44" s="252"/>
      <c r="B44" s="253"/>
      <c r="C44" s="254"/>
      <c r="D44" s="273">
        <v>1000.0</v>
      </c>
      <c r="E44" s="325">
        <v>15.0</v>
      </c>
      <c r="F44" s="275">
        <f t="shared" si="1"/>
        <v>15000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29000</v>
      </c>
      <c r="G45" s="263"/>
      <c r="H45" s="264"/>
      <c r="I45" s="265"/>
      <c r="J45" s="280"/>
      <c r="K45" s="281" t="s">
        <v>76</v>
      </c>
      <c r="L45" s="282">
        <f>SUM(L40:L44)</f>
        <v>2510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'13'!J61</f>
        <v>67210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31" t="s">
        <v>96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31510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165480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47000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185690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118480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31510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45974.0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679.0</v>
      </c>
      <c r="B8" s="313">
        <v>21488.0</v>
      </c>
      <c r="C8" s="190"/>
      <c r="D8" s="314">
        <v>31350.0</v>
      </c>
      <c r="E8" s="192"/>
      <c r="F8" s="193"/>
      <c r="G8" s="194"/>
      <c r="H8" s="316">
        <v>8990.0</v>
      </c>
      <c r="I8" s="196"/>
      <c r="J8" s="196"/>
      <c r="K8" s="190"/>
      <c r="L8" s="324">
        <v>86500.0</v>
      </c>
    </row>
    <row r="9" ht="20.25" customHeight="1">
      <c r="A9" s="197"/>
      <c r="B9" s="198"/>
      <c r="C9" s="199"/>
      <c r="D9" s="199"/>
      <c r="E9" s="200"/>
      <c r="F9" s="201"/>
      <c r="G9" s="202"/>
      <c r="H9" s="319">
        <v>8991.0</v>
      </c>
      <c r="I9" s="199"/>
      <c r="J9" s="199"/>
      <c r="K9" s="199"/>
      <c r="L9" s="322">
        <v>25000.0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31350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0</v>
      </c>
      <c r="K17" s="211">
        <f>SUM($K8:$K16)</f>
        <v>0</v>
      </c>
      <c r="L17" s="211">
        <f>SUM($L8:$L16)</f>
        <v>111500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142850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31350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111500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142850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142850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1.0</v>
      </c>
      <c r="L38" s="277">
        <f t="shared" ref="L38:L41" si="2">J38*K38</f>
        <v>500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5">
        <v>10.0</v>
      </c>
      <c r="L39" s="277">
        <f t="shared" si="2"/>
        <v>1000</v>
      </c>
    </row>
    <row r="40" ht="16.5" customHeight="1">
      <c r="A40" s="232"/>
      <c r="C40" s="233"/>
      <c r="D40" s="273">
        <v>5000.0</v>
      </c>
      <c r="E40" s="325"/>
      <c r="F40" s="275">
        <f t="shared" si="1"/>
        <v>0</v>
      </c>
      <c r="G40" s="276"/>
      <c r="I40" s="233"/>
      <c r="J40" s="273">
        <v>50.0</v>
      </c>
      <c r="K40" s="325">
        <v>7.0</v>
      </c>
      <c r="L40" s="277">
        <f t="shared" si="2"/>
        <v>350</v>
      </c>
    </row>
    <row r="41" ht="16.5" customHeight="1">
      <c r="A41" s="232"/>
      <c r="C41" s="233"/>
      <c r="D41" s="273">
        <v>2000.0</v>
      </c>
      <c r="E41" s="325">
        <v>15.0</v>
      </c>
      <c r="F41" s="275">
        <f t="shared" si="1"/>
        <v>30000</v>
      </c>
      <c r="G41" s="276"/>
      <c r="I41" s="233"/>
      <c r="J41" s="273">
        <v>10.0</v>
      </c>
      <c r="K41" s="325">
        <v>36.0</v>
      </c>
      <c r="L41" s="277">
        <f t="shared" si="2"/>
        <v>360</v>
      </c>
    </row>
    <row r="42" ht="16.5" customHeight="1">
      <c r="A42" s="252"/>
      <c r="B42" s="253"/>
      <c r="C42" s="254"/>
      <c r="D42" s="273">
        <v>1000.0</v>
      </c>
      <c r="E42" s="325">
        <v>35.0</v>
      </c>
      <c r="F42" s="275">
        <f t="shared" si="1"/>
        <v>35000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65000</v>
      </c>
      <c r="G43" s="263"/>
      <c r="H43" s="264"/>
      <c r="I43" s="265"/>
      <c r="J43" s="280"/>
      <c r="K43" s="281" t="s">
        <v>76</v>
      </c>
      <c r="L43" s="282">
        <f>SUM(L38:L42)</f>
        <v>2210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'12'!J62</f>
        <v>67210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67210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142850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210060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142850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67210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45973.0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21487.0</v>
      </c>
      <c r="C8" s="324">
        <v>4890.0</v>
      </c>
      <c r="D8" s="191"/>
      <c r="E8" s="192"/>
      <c r="F8" s="193"/>
      <c r="G8" s="315">
        <v>1815.0</v>
      </c>
      <c r="H8" s="316">
        <v>8984.0</v>
      </c>
      <c r="I8" s="196"/>
      <c r="J8" s="317">
        <v>214500.0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21">
        <v>1813.0</v>
      </c>
      <c r="H9" s="319">
        <v>8986.0</v>
      </c>
      <c r="I9" s="199"/>
      <c r="J9" s="322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1814.0</v>
      </c>
      <c r="H10" s="313">
        <v>8985.0</v>
      </c>
      <c r="I10" s="191"/>
      <c r="J10" s="314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8987.0</v>
      </c>
      <c r="I11" s="322">
        <v>59500.0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8988.0</v>
      </c>
      <c r="I12" s="190"/>
      <c r="J12" s="314">
        <v>24990.0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8989.0</v>
      </c>
      <c r="I13" s="199"/>
      <c r="J13" s="322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4890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59500</v>
      </c>
      <c r="J18" s="211">
        <f>SUM($J8:$J17)</f>
        <v>334480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398870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64390</v>
      </c>
      <c r="G25" s="236"/>
      <c r="I25" s="233"/>
      <c r="J25" s="237" t="s">
        <v>10</v>
      </c>
      <c r="K25" s="238"/>
      <c r="L25" s="330">
        <v>25000.0</v>
      </c>
    </row>
    <row r="26" ht="15.75" customHeight="1">
      <c r="A26" s="232"/>
      <c r="C26" s="233"/>
      <c r="D26" s="237" t="s">
        <v>58</v>
      </c>
      <c r="E26" s="240"/>
      <c r="F26" s="239">
        <f>D18+J18</f>
        <v>334480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398870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330">
        <v>10.0</v>
      </c>
      <c r="G32" s="236"/>
      <c r="I32" s="233"/>
      <c r="J32" s="244" t="s">
        <v>64</v>
      </c>
      <c r="K32" s="245"/>
      <c r="L32" s="246">
        <f>SUM(L25:L31)</f>
        <v>25000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10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398880</v>
      </c>
      <c r="G35" s="263"/>
      <c r="H35" s="264"/>
      <c r="I35" s="265"/>
      <c r="J35" s="260"/>
      <c r="K35" s="261" t="s">
        <v>69</v>
      </c>
      <c r="L35" s="262">
        <f>L32+L34</f>
        <v>25000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5">
        <v>1.0</v>
      </c>
      <c r="L39" s="277">
        <f t="shared" ref="L39:L42" si="2">J39*K39</f>
        <v>500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5">
        <v>10.0</v>
      </c>
      <c r="L40" s="277">
        <f t="shared" si="2"/>
        <v>1000</v>
      </c>
    </row>
    <row r="41" ht="16.5" customHeight="1">
      <c r="A41" s="232"/>
      <c r="C41" s="233"/>
      <c r="D41" s="273">
        <v>5000.0</v>
      </c>
      <c r="E41" s="325"/>
      <c r="F41" s="275">
        <f t="shared" si="1"/>
        <v>0</v>
      </c>
      <c r="G41" s="276"/>
      <c r="I41" s="233"/>
      <c r="J41" s="273">
        <v>50.0</v>
      </c>
      <c r="K41" s="325">
        <v>7.0</v>
      </c>
      <c r="L41" s="277">
        <f t="shared" si="2"/>
        <v>350</v>
      </c>
    </row>
    <row r="42" ht="16.5" customHeight="1">
      <c r="A42" s="232"/>
      <c r="C42" s="233"/>
      <c r="D42" s="273">
        <v>2000.0</v>
      </c>
      <c r="E42" s="325">
        <v>15.0</v>
      </c>
      <c r="F42" s="275">
        <f t="shared" si="1"/>
        <v>30000</v>
      </c>
      <c r="G42" s="276"/>
      <c r="I42" s="233"/>
      <c r="J42" s="273">
        <v>10.0</v>
      </c>
      <c r="K42" s="325">
        <v>36.0</v>
      </c>
      <c r="L42" s="277">
        <f t="shared" si="2"/>
        <v>360</v>
      </c>
    </row>
    <row r="43" ht="16.5" customHeight="1">
      <c r="A43" s="252"/>
      <c r="B43" s="253"/>
      <c r="C43" s="254"/>
      <c r="D43" s="273">
        <v>1000.0</v>
      </c>
      <c r="E43" s="325">
        <v>35.0</v>
      </c>
      <c r="F43" s="275">
        <f t="shared" si="1"/>
        <v>35000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65000</v>
      </c>
      <c r="G44" s="263"/>
      <c r="H44" s="264"/>
      <c r="I44" s="265"/>
      <c r="J44" s="280"/>
      <c r="K44" s="281" t="s">
        <v>76</v>
      </c>
      <c r="L44" s="282">
        <f>SUM(L39:L43)</f>
        <v>2210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'11'!J64</f>
        <v>27810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31" t="s">
        <v>97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67210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398870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10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25000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401690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373880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67210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45972.0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677.0</v>
      </c>
      <c r="B8" s="313">
        <v>21486.0</v>
      </c>
      <c r="C8" s="190"/>
      <c r="D8" s="314">
        <v>18800.0</v>
      </c>
      <c r="E8" s="192"/>
      <c r="F8" s="193"/>
      <c r="G8" s="315">
        <v>1811.0</v>
      </c>
      <c r="H8" s="316">
        <v>8978.0</v>
      </c>
      <c r="I8" s="196"/>
      <c r="J8" s="317">
        <v>229500.0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21">
        <v>1809.0</v>
      </c>
      <c r="H9" s="319">
        <v>8979.0</v>
      </c>
      <c r="I9" s="199"/>
      <c r="J9" s="322">
        <v>59500.0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1810.0</v>
      </c>
      <c r="H10" s="313">
        <v>8980.0</v>
      </c>
      <c r="I10" s="191"/>
      <c r="J10" s="191"/>
      <c r="K10" s="324">
        <v>181700.0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8981.0</v>
      </c>
      <c r="I11" s="199"/>
      <c r="J11" s="322">
        <v>28980.0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8981.0</v>
      </c>
      <c r="I12" s="190"/>
      <c r="J12" s="191"/>
      <c r="K12" s="190"/>
      <c r="L12" s="324">
        <v>10000.0</v>
      </c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8981.0</v>
      </c>
      <c r="I13" s="199"/>
      <c r="J13" s="322">
        <v>45000.0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1812.0</v>
      </c>
      <c r="H14" s="313">
        <v>8983.0</v>
      </c>
      <c r="I14" s="190"/>
      <c r="J14" s="324">
        <v>15990.0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18800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378970</v>
      </c>
      <c r="K20" s="211">
        <f>SUM($K8:$K19)</f>
        <v>181700</v>
      </c>
      <c r="L20" s="211">
        <f>SUM($L8:$L19)</f>
        <v>10000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589470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330">
        <v>1000.0</v>
      </c>
    </row>
    <row r="28" ht="15.75" customHeight="1">
      <c r="A28" s="232"/>
      <c r="C28" s="233"/>
      <c r="D28" s="237" t="s">
        <v>58</v>
      </c>
      <c r="E28" s="240"/>
      <c r="F28" s="239">
        <f>D20+J20</f>
        <v>397770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181700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10000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589470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330"/>
      <c r="G34" s="236"/>
      <c r="I34" s="233"/>
      <c r="J34" s="244" t="s">
        <v>64</v>
      </c>
      <c r="K34" s="245"/>
      <c r="L34" s="246">
        <f>SUM(L27:L33)</f>
        <v>1000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589470</v>
      </c>
      <c r="G37" s="263"/>
      <c r="H37" s="264"/>
      <c r="I37" s="265"/>
      <c r="J37" s="260"/>
      <c r="K37" s="261" t="s">
        <v>69</v>
      </c>
      <c r="L37" s="262">
        <f>L34+L36</f>
        <v>1000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5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5">
        <v>11.0</v>
      </c>
      <c r="L42" s="277">
        <f t="shared" si="2"/>
        <v>1100</v>
      </c>
    </row>
    <row r="43" ht="16.5" customHeight="1">
      <c r="A43" s="232"/>
      <c r="C43" s="233"/>
      <c r="D43" s="273">
        <v>5000.0</v>
      </c>
      <c r="E43" s="325">
        <v>3.0</v>
      </c>
      <c r="F43" s="275">
        <f t="shared" si="1"/>
        <v>15000</v>
      </c>
      <c r="G43" s="276"/>
      <c r="I43" s="233"/>
      <c r="J43" s="273">
        <v>50.0</v>
      </c>
      <c r="K43" s="325">
        <v>7.0</v>
      </c>
      <c r="L43" s="277">
        <f t="shared" si="2"/>
        <v>350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5">
        <v>36.0</v>
      </c>
      <c r="L44" s="277">
        <f t="shared" si="2"/>
        <v>360</v>
      </c>
    </row>
    <row r="45" ht="16.5" customHeight="1">
      <c r="A45" s="252"/>
      <c r="B45" s="253"/>
      <c r="C45" s="254"/>
      <c r="D45" s="273">
        <v>1000.0</v>
      </c>
      <c r="E45" s="325">
        <v>10.0</v>
      </c>
      <c r="F45" s="275">
        <f t="shared" si="1"/>
        <v>10000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25000</v>
      </c>
      <c r="G46" s="263"/>
      <c r="H46" s="264"/>
      <c r="I46" s="265"/>
      <c r="J46" s="280"/>
      <c r="K46" s="281" t="s">
        <v>76</v>
      </c>
      <c r="L46" s="282">
        <f>SUM(L41:L45)</f>
        <v>2810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'10'!J61</f>
        <v>28810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31" t="s">
        <v>99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27810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589470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1000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617280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588470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27810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45971.0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21484.0</v>
      </c>
      <c r="C8" s="324">
        <v>1980.0</v>
      </c>
      <c r="D8" s="191"/>
      <c r="E8" s="192"/>
      <c r="F8" s="193"/>
      <c r="G8" s="194"/>
      <c r="H8" s="316">
        <v>8971.0</v>
      </c>
      <c r="I8" s="196"/>
      <c r="J8" s="196"/>
      <c r="K8" s="190"/>
      <c r="L8" s="324">
        <v>10000.0</v>
      </c>
    </row>
    <row r="9" ht="20.25" customHeight="1">
      <c r="A9" s="318">
        <v>675.0</v>
      </c>
      <c r="B9" s="319">
        <v>21485.0</v>
      </c>
      <c r="C9" s="199"/>
      <c r="D9" s="322">
        <v>30190.0</v>
      </c>
      <c r="E9" s="200"/>
      <c r="F9" s="201"/>
      <c r="G9" s="321">
        <v>1802.0</v>
      </c>
      <c r="H9" s="319">
        <v>8971.0</v>
      </c>
      <c r="I9" s="199"/>
      <c r="J9" s="322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1803.0</v>
      </c>
      <c r="H10" s="313">
        <v>8972.0</v>
      </c>
      <c r="I10" s="191"/>
      <c r="J10" s="314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1804.0</v>
      </c>
      <c r="H11" s="319">
        <v>8973.0</v>
      </c>
      <c r="I11" s="199"/>
      <c r="J11" s="322">
        <v>40950.0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1806.0</v>
      </c>
      <c r="H12" s="313">
        <v>8975.0</v>
      </c>
      <c r="I12" s="190"/>
      <c r="J12" s="314">
        <v>39500.0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1">
        <v>1805.0</v>
      </c>
      <c r="H13" s="319">
        <v>8974.0</v>
      </c>
      <c r="I13" s="199"/>
      <c r="J13" s="322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1807.0</v>
      </c>
      <c r="H14" s="313">
        <v>8976.0</v>
      </c>
      <c r="I14" s="190"/>
      <c r="J14" s="324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21">
        <v>1808.0</v>
      </c>
      <c r="H15" s="319">
        <v>8977.0</v>
      </c>
      <c r="I15" s="199"/>
      <c r="J15" s="199"/>
      <c r="K15" s="322">
        <v>10000.0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1980</v>
      </c>
      <c r="D17" s="211">
        <f>SUM($D8:$D16)</f>
        <v>30190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178430</v>
      </c>
      <c r="K17" s="211">
        <f>SUM($K8:$K16)</f>
        <v>10000</v>
      </c>
      <c r="L17" s="211">
        <f>SUM($L8:$L16)</f>
        <v>10000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230600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1980</v>
      </c>
      <c r="G24" s="236"/>
      <c r="I24" s="233"/>
      <c r="J24" s="237" t="s">
        <v>10</v>
      </c>
      <c r="K24" s="238"/>
      <c r="L24" s="330">
        <v>7480.0</v>
      </c>
    </row>
    <row r="25" ht="15.75" customHeight="1">
      <c r="A25" s="232"/>
      <c r="C25" s="233"/>
      <c r="D25" s="237" t="s">
        <v>58</v>
      </c>
      <c r="E25" s="240"/>
      <c r="F25" s="239">
        <f>D17+J17</f>
        <v>208620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10000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10000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230600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7480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230600</v>
      </c>
      <c r="G34" s="263"/>
      <c r="H34" s="264"/>
      <c r="I34" s="265"/>
      <c r="J34" s="260"/>
      <c r="K34" s="261" t="s">
        <v>69</v>
      </c>
      <c r="L34" s="262">
        <f>L31+L33</f>
        <v>7480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2.0</v>
      </c>
      <c r="L38" s="277">
        <f t="shared" ref="L38:L41" si="2">J38*K38</f>
        <v>1000</v>
      </c>
    </row>
    <row r="39" ht="16.5" customHeight="1">
      <c r="A39" s="232"/>
      <c r="C39" s="233"/>
      <c r="D39" s="273">
        <v>10000.0</v>
      </c>
      <c r="E39" s="325"/>
      <c r="F39" s="275">
        <f t="shared" si="1"/>
        <v>0</v>
      </c>
      <c r="G39" s="276"/>
      <c r="I39" s="233"/>
      <c r="J39" s="273">
        <v>100.0</v>
      </c>
      <c r="K39" s="325">
        <v>11.0</v>
      </c>
      <c r="L39" s="277">
        <f t="shared" si="2"/>
        <v>1100</v>
      </c>
    </row>
    <row r="40" ht="16.5" customHeight="1">
      <c r="A40" s="232"/>
      <c r="C40" s="233"/>
      <c r="D40" s="273">
        <v>5000.0</v>
      </c>
      <c r="E40" s="325">
        <v>3.0</v>
      </c>
      <c r="F40" s="275">
        <f t="shared" si="1"/>
        <v>15000</v>
      </c>
      <c r="G40" s="276"/>
      <c r="I40" s="233"/>
      <c r="J40" s="273">
        <v>50.0</v>
      </c>
      <c r="K40" s="325">
        <v>7.0</v>
      </c>
      <c r="L40" s="277">
        <f t="shared" si="2"/>
        <v>350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5">
        <v>36.0</v>
      </c>
      <c r="L41" s="277">
        <f t="shared" si="2"/>
        <v>360</v>
      </c>
    </row>
    <row r="42" ht="16.5" customHeight="1">
      <c r="A42" s="252"/>
      <c r="B42" s="253"/>
      <c r="C42" s="254"/>
      <c r="D42" s="273">
        <v>1000.0</v>
      </c>
      <c r="E42" s="325">
        <v>11.0</v>
      </c>
      <c r="F42" s="275">
        <f t="shared" si="1"/>
        <v>11000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26000</v>
      </c>
      <c r="G43" s="263"/>
      <c r="H43" s="264"/>
      <c r="I43" s="265"/>
      <c r="J43" s="280"/>
      <c r="K43" s="281" t="s">
        <v>76</v>
      </c>
      <c r="L43" s="282">
        <f>SUM(L38:L42)</f>
        <v>2810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'09'!J69</f>
        <v>34310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31" t="s">
        <v>100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28810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230600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7480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257430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223120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28810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'08'!J69</f>
        <v>34310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34310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34310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-34310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45969.0</v>
      </c>
      <c r="D1" s="164"/>
      <c r="E1" s="162"/>
      <c r="F1" s="161" t="s">
        <v>39</v>
      </c>
      <c r="G1" s="164"/>
      <c r="H1" s="162"/>
      <c r="I1" s="310" t="s">
        <v>101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672.0</v>
      </c>
      <c r="B8" s="313">
        <v>21482.0</v>
      </c>
      <c r="C8" s="190"/>
      <c r="D8" s="314">
        <v>2970.0</v>
      </c>
      <c r="E8" s="192"/>
      <c r="F8" s="193"/>
      <c r="G8" s="315">
        <v>1795.0</v>
      </c>
      <c r="H8" s="316">
        <v>8962.0</v>
      </c>
      <c r="I8" s="196"/>
      <c r="J8" s="317">
        <v>93000.0</v>
      </c>
      <c r="K8" s="190"/>
      <c r="L8" s="190"/>
    </row>
    <row r="9" ht="20.25" customHeight="1">
      <c r="A9" s="318">
        <v>673.0</v>
      </c>
      <c r="B9" s="319">
        <v>21483.0</v>
      </c>
      <c r="C9" s="199"/>
      <c r="D9" s="322">
        <v>12700.0</v>
      </c>
      <c r="E9" s="200"/>
      <c r="F9" s="201"/>
      <c r="G9" s="321">
        <v>1796.0</v>
      </c>
      <c r="H9" s="319">
        <v>8963.0</v>
      </c>
      <c r="I9" s="199"/>
      <c r="J9" s="322">
        <v>128000.0</v>
      </c>
      <c r="K9" s="199"/>
      <c r="L9" s="199"/>
    </row>
    <row r="10" ht="20.25" customHeight="1">
      <c r="A10" s="312"/>
      <c r="B10" s="313"/>
      <c r="C10" s="190"/>
      <c r="D10" s="191"/>
      <c r="E10" s="192"/>
      <c r="F10" s="193"/>
      <c r="G10" s="315">
        <v>1797.0</v>
      </c>
      <c r="H10" s="313">
        <v>8964.0</v>
      </c>
      <c r="I10" s="191"/>
      <c r="J10" s="314">
        <v>14500.0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1798.0</v>
      </c>
      <c r="H11" s="319">
        <v>8965.0</v>
      </c>
      <c r="I11" s="199"/>
      <c r="J11" s="322">
        <v>75000.0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671.0</v>
      </c>
      <c r="H12" s="313">
        <v>8966.0</v>
      </c>
      <c r="I12" s="190"/>
      <c r="J12" s="314">
        <v>20980.0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21">
        <v>1799.0</v>
      </c>
      <c r="H13" s="319">
        <v>8967.0</v>
      </c>
      <c r="I13" s="199"/>
      <c r="J13" s="322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1800.0</v>
      </c>
      <c r="H14" s="313">
        <v>8968.0</v>
      </c>
      <c r="I14" s="190"/>
      <c r="J14" s="190"/>
      <c r="K14" s="324">
        <v>31980.0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21">
        <v>1801.0</v>
      </c>
      <c r="H15" s="319">
        <v>8969.0</v>
      </c>
      <c r="I15" s="199"/>
      <c r="J15" s="322">
        <v>10490.0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3">
        <v>8970.0</v>
      </c>
      <c r="I16" s="190"/>
      <c r="J16" s="190"/>
      <c r="K16" s="190"/>
      <c r="L16" s="324">
        <v>14500.0</v>
      </c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15670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351970</v>
      </c>
      <c r="K25" s="211">
        <f>SUM($K8:$K24)</f>
        <v>31980</v>
      </c>
      <c r="L25" s="211">
        <f>SUM($L8:$L24)</f>
        <v>14500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414120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330">
        <v>1000.0</v>
      </c>
    </row>
    <row r="33" ht="15.75" customHeight="1">
      <c r="A33" s="232"/>
      <c r="C33" s="233"/>
      <c r="D33" s="237" t="s">
        <v>58</v>
      </c>
      <c r="E33" s="240"/>
      <c r="F33" s="239">
        <f>D25+J25</f>
        <v>367640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31980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14500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414120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1000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414120</v>
      </c>
      <c r="G42" s="263"/>
      <c r="H42" s="264"/>
      <c r="I42" s="265"/>
      <c r="J42" s="260"/>
      <c r="K42" s="261" t="s">
        <v>69</v>
      </c>
      <c r="L42" s="262">
        <f>L39+L41</f>
        <v>1000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5">
        <v>2.0</v>
      </c>
      <c r="L46" s="277">
        <f t="shared" ref="L46:L49" si="2">J46*K46</f>
        <v>1000</v>
      </c>
    </row>
    <row r="47" ht="16.5" customHeight="1">
      <c r="A47" s="232"/>
      <c r="C47" s="233"/>
      <c r="D47" s="273">
        <v>10000.0</v>
      </c>
      <c r="E47" s="325">
        <v>2.0</v>
      </c>
      <c r="F47" s="275">
        <f t="shared" si="1"/>
        <v>20000</v>
      </c>
      <c r="G47" s="276"/>
      <c r="I47" s="233"/>
      <c r="J47" s="273">
        <v>100.0</v>
      </c>
      <c r="K47" s="325">
        <v>15.0</v>
      </c>
      <c r="L47" s="277">
        <f t="shared" si="2"/>
        <v>1500</v>
      </c>
    </row>
    <row r="48" ht="16.5" customHeight="1">
      <c r="A48" s="232"/>
      <c r="C48" s="233"/>
      <c r="D48" s="273">
        <v>5000.0</v>
      </c>
      <c r="E48" s="325">
        <v>2.0</v>
      </c>
      <c r="F48" s="275">
        <f t="shared" si="1"/>
        <v>10000</v>
      </c>
      <c r="G48" s="276"/>
      <c r="I48" s="233"/>
      <c r="J48" s="273">
        <v>50.0</v>
      </c>
      <c r="K48" s="325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5">
        <v>41.0</v>
      </c>
      <c r="L49" s="277">
        <f t="shared" si="2"/>
        <v>410</v>
      </c>
    </row>
    <row r="50" ht="16.5" customHeight="1">
      <c r="A50" s="252"/>
      <c r="B50" s="253"/>
      <c r="C50" s="254"/>
      <c r="D50" s="273">
        <v>1000.0</v>
      </c>
      <c r="E50" s="325">
        <v>1.0</v>
      </c>
      <c r="F50" s="275">
        <f t="shared" si="1"/>
        <v>1000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31000</v>
      </c>
      <c r="G51" s="263"/>
      <c r="H51" s="264"/>
      <c r="I51" s="265"/>
      <c r="J51" s="280"/>
      <c r="K51" s="281" t="s">
        <v>76</v>
      </c>
      <c r="L51" s="282">
        <f>SUM(L46:L50)</f>
        <v>3310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'07'!J61</f>
        <v>35310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31" t="s">
        <v>102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34310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414120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1000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448430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413120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34310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45968.0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1791.0</v>
      </c>
      <c r="B8" s="313">
        <v>21480.0</v>
      </c>
      <c r="C8" s="190"/>
      <c r="D8" s="191"/>
      <c r="E8" s="323">
        <v>20000.0</v>
      </c>
      <c r="F8" s="193"/>
      <c r="G8" s="194"/>
      <c r="H8" s="316">
        <v>8956.0</v>
      </c>
      <c r="I8" s="196"/>
      <c r="J8" s="317">
        <v>55000.0</v>
      </c>
      <c r="K8" s="190"/>
      <c r="L8" s="190"/>
    </row>
    <row r="9" ht="20.25" customHeight="1">
      <c r="A9" s="318">
        <v>1794.0</v>
      </c>
      <c r="B9" s="319">
        <v>21480.0</v>
      </c>
      <c r="C9" s="199"/>
      <c r="D9" s="322">
        <v>8600.0</v>
      </c>
      <c r="E9" s="200"/>
      <c r="F9" s="201"/>
      <c r="G9" s="321">
        <v>1792.0</v>
      </c>
      <c r="H9" s="319">
        <v>8957.0</v>
      </c>
      <c r="I9" s="199"/>
      <c r="J9" s="322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1793.0</v>
      </c>
      <c r="H10" s="313">
        <v>8958.0</v>
      </c>
      <c r="I10" s="191"/>
      <c r="J10" s="314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8959.0</v>
      </c>
      <c r="I11" s="199"/>
      <c r="J11" s="199"/>
      <c r="K11" s="199"/>
      <c r="L11" s="322">
        <v>40000.0</v>
      </c>
    </row>
    <row r="12" ht="20.25" customHeight="1">
      <c r="A12" s="188"/>
      <c r="B12" s="189"/>
      <c r="C12" s="190"/>
      <c r="D12" s="190"/>
      <c r="E12" s="192"/>
      <c r="F12" s="193"/>
      <c r="G12" s="315">
        <v>1791.0</v>
      </c>
      <c r="H12" s="313">
        <v>8959.0</v>
      </c>
      <c r="I12" s="190"/>
      <c r="J12" s="191"/>
      <c r="K12" s="324">
        <v>439500.0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8960.0</v>
      </c>
      <c r="I13" s="322">
        <v>28000.0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1794.0</v>
      </c>
      <c r="H14" s="313">
        <v>8961.0</v>
      </c>
      <c r="I14" s="190"/>
      <c r="J14" s="324">
        <v>324500.0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8600</v>
      </c>
      <c r="E17" s="211">
        <f>SUM($E8:$E16)</f>
        <v>20000</v>
      </c>
      <c r="F17" s="211">
        <f>SUM($F8:$F16)</f>
        <v>0</v>
      </c>
      <c r="G17" s="212"/>
      <c r="H17" s="210" t="s">
        <v>49</v>
      </c>
      <c r="I17" s="211">
        <f>SUM($I8:$I16)</f>
        <v>28000</v>
      </c>
      <c r="J17" s="211">
        <f>SUM($J8:$J16)</f>
        <v>440490</v>
      </c>
      <c r="K17" s="211">
        <f>SUM($K8:$K16)</f>
        <v>439500</v>
      </c>
      <c r="L17" s="211">
        <f>SUM($L8:$L16)</f>
        <v>40000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976590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28000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449090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459500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40000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976590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976590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5">
        <v>2.0</v>
      </c>
      <c r="L38" s="277">
        <f t="shared" ref="L38:L41" si="2">J38*K38</f>
        <v>1000</v>
      </c>
    </row>
    <row r="39" ht="16.5" customHeight="1">
      <c r="A39" s="232"/>
      <c r="C39" s="233"/>
      <c r="D39" s="273">
        <v>10000.0</v>
      </c>
      <c r="E39" s="325">
        <v>2.0</v>
      </c>
      <c r="F39" s="275">
        <f t="shared" si="1"/>
        <v>20000</v>
      </c>
      <c r="G39" s="276"/>
      <c r="I39" s="233"/>
      <c r="J39" s="273">
        <v>100.0</v>
      </c>
      <c r="K39" s="325">
        <v>15.0</v>
      </c>
      <c r="L39" s="277">
        <f t="shared" si="2"/>
        <v>1500</v>
      </c>
    </row>
    <row r="40" ht="16.5" customHeight="1">
      <c r="A40" s="232"/>
      <c r="C40" s="233"/>
      <c r="D40" s="273">
        <v>5000.0</v>
      </c>
      <c r="E40" s="325">
        <v>2.0</v>
      </c>
      <c r="F40" s="275">
        <f t="shared" si="1"/>
        <v>10000</v>
      </c>
      <c r="G40" s="276"/>
      <c r="I40" s="233"/>
      <c r="J40" s="273">
        <v>50.0</v>
      </c>
      <c r="K40" s="325">
        <v>8.0</v>
      </c>
      <c r="L40" s="277">
        <f t="shared" si="2"/>
        <v>400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5">
        <v>41.0</v>
      </c>
      <c r="L41" s="277">
        <f t="shared" si="2"/>
        <v>410</v>
      </c>
    </row>
    <row r="42" ht="16.5" customHeight="1">
      <c r="A42" s="252"/>
      <c r="B42" s="253"/>
      <c r="C42" s="254"/>
      <c r="D42" s="273">
        <v>1000.0</v>
      </c>
      <c r="E42" s="325">
        <v>2.0</v>
      </c>
      <c r="F42" s="275">
        <f t="shared" si="1"/>
        <v>2000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32000</v>
      </c>
      <c r="G43" s="263"/>
      <c r="H43" s="264"/>
      <c r="I43" s="265"/>
      <c r="J43" s="280"/>
      <c r="K43" s="281" t="s">
        <v>76</v>
      </c>
      <c r="L43" s="282">
        <f>SUM(L38:L42)</f>
        <v>3310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'06'!J60</f>
        <v>7310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35310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976590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983900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976590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35310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45967.0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668.0</v>
      </c>
      <c r="B8" s="313">
        <v>21477.0</v>
      </c>
      <c r="C8" s="190"/>
      <c r="D8" s="314">
        <v>9500.0</v>
      </c>
      <c r="E8" s="192"/>
      <c r="F8" s="193"/>
      <c r="G8" s="194"/>
      <c r="H8" s="316">
        <v>8925.0</v>
      </c>
      <c r="I8" s="317"/>
      <c r="J8" s="317">
        <v>10000.0</v>
      </c>
      <c r="K8" s="190"/>
      <c r="L8" s="190"/>
    </row>
    <row r="9" ht="20.25" customHeight="1">
      <c r="A9" s="318">
        <v>669.0</v>
      </c>
      <c r="B9" s="319">
        <v>21478.0</v>
      </c>
      <c r="C9" s="199"/>
      <c r="D9" s="322">
        <v>11900.0</v>
      </c>
      <c r="E9" s="200"/>
      <c r="F9" s="201"/>
      <c r="G9" s="321">
        <v>1790.0</v>
      </c>
      <c r="H9" s="319">
        <v>8953.0</v>
      </c>
      <c r="I9" s="199"/>
      <c r="J9" s="322">
        <v>70000.0</v>
      </c>
      <c r="K9" s="199"/>
      <c r="L9" s="199"/>
    </row>
    <row r="10" ht="20.25" customHeight="1">
      <c r="A10" s="188"/>
      <c r="B10" s="313">
        <v>21479.0</v>
      </c>
      <c r="C10" s="324">
        <v>3200.0</v>
      </c>
      <c r="D10" s="191"/>
      <c r="E10" s="192"/>
      <c r="F10" s="193"/>
      <c r="G10" s="194"/>
      <c r="H10" s="313">
        <v>8954.0</v>
      </c>
      <c r="I10" s="191"/>
      <c r="J10" s="314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8955.0</v>
      </c>
      <c r="I11" s="199"/>
      <c r="J11" s="322">
        <v>39500.0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3200</v>
      </c>
      <c r="D16" s="211">
        <f>SUM($D8:$D15)</f>
        <v>21400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144490</v>
      </c>
      <c r="K16" s="211">
        <f>SUM($K8:$K15)</f>
        <v>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169090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3200</v>
      </c>
      <c r="G23" s="236"/>
      <c r="I23" s="233"/>
      <c r="J23" s="237" t="s">
        <v>10</v>
      </c>
      <c r="K23" s="238"/>
      <c r="L23" s="239"/>
    </row>
    <row r="24" ht="15.75" customHeight="1">
      <c r="A24" s="232"/>
      <c r="C24" s="233"/>
      <c r="D24" s="237" t="s">
        <v>58</v>
      </c>
      <c r="E24" s="240"/>
      <c r="F24" s="239">
        <f>D16+J16</f>
        <v>165890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169090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169090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325">
        <v>2.0</v>
      </c>
      <c r="L37" s="277">
        <f t="shared" ref="L37:L40" si="2">J37*K37</f>
        <v>1000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5">
        <v>5.0</v>
      </c>
      <c r="L38" s="277">
        <f t="shared" si="2"/>
        <v>500</v>
      </c>
    </row>
    <row r="39" ht="16.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325">
        <v>8.0</v>
      </c>
      <c r="L39" s="277">
        <f t="shared" si="2"/>
        <v>400</v>
      </c>
    </row>
    <row r="40" ht="16.5" customHeight="1">
      <c r="A40" s="232"/>
      <c r="C40" s="233"/>
      <c r="D40" s="273">
        <v>2000.0</v>
      </c>
      <c r="E40" s="325">
        <v>1.0</v>
      </c>
      <c r="F40" s="275">
        <f t="shared" si="1"/>
        <v>2000</v>
      </c>
      <c r="G40" s="276"/>
      <c r="I40" s="233"/>
      <c r="J40" s="273">
        <v>10.0</v>
      </c>
      <c r="K40" s="325">
        <v>41.0</v>
      </c>
      <c r="L40" s="277">
        <f t="shared" si="2"/>
        <v>410</v>
      </c>
    </row>
    <row r="41" ht="16.5" customHeight="1">
      <c r="A41" s="252"/>
      <c r="B41" s="253"/>
      <c r="C41" s="254"/>
      <c r="D41" s="273">
        <v>1000.0</v>
      </c>
      <c r="E41" s="325">
        <v>3.0</v>
      </c>
      <c r="F41" s="275">
        <f t="shared" si="1"/>
        <v>3000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5000</v>
      </c>
      <c r="G42" s="263"/>
      <c r="H42" s="264"/>
      <c r="I42" s="265"/>
      <c r="J42" s="280"/>
      <c r="K42" s="281" t="s">
        <v>76</v>
      </c>
      <c r="L42" s="282">
        <f>SUM(L37:L41)</f>
        <v>2310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'05'!J63</f>
        <v>4110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293"/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7310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169090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173200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169090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7310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45966.0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1789.0</v>
      </c>
      <c r="B8" s="313">
        <v>21475.0</v>
      </c>
      <c r="C8" s="190"/>
      <c r="D8" s="314">
        <v>4300.0</v>
      </c>
      <c r="E8" s="192"/>
      <c r="F8" s="193"/>
      <c r="G8" s="315">
        <v>1785.0</v>
      </c>
      <c r="H8" s="316">
        <v>8947.0</v>
      </c>
      <c r="I8" s="196"/>
      <c r="J8" s="196"/>
      <c r="K8" s="324">
        <v>167500.0</v>
      </c>
      <c r="L8" s="190"/>
    </row>
    <row r="9" ht="20.25" customHeight="1">
      <c r="A9" s="318">
        <v>666.0</v>
      </c>
      <c r="B9" s="319">
        <v>21476.0</v>
      </c>
      <c r="C9" s="199"/>
      <c r="D9" s="322">
        <v>3200.0</v>
      </c>
      <c r="E9" s="200"/>
      <c r="F9" s="201"/>
      <c r="G9" s="321">
        <v>1786.0</v>
      </c>
      <c r="H9" s="319">
        <v>8948.0</v>
      </c>
      <c r="I9" s="199"/>
      <c r="J9" s="322">
        <v>34990.0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1787.0</v>
      </c>
      <c r="H10" s="313">
        <v>8949.0</v>
      </c>
      <c r="I10" s="191"/>
      <c r="J10" s="314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1786.0</v>
      </c>
      <c r="H11" s="319">
        <v>8950.0</v>
      </c>
      <c r="I11" s="199"/>
      <c r="J11" s="199"/>
      <c r="K11" s="322">
        <v>49500.0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1789.0</v>
      </c>
      <c r="H12" s="313">
        <v>8951.0</v>
      </c>
      <c r="I12" s="190"/>
      <c r="J12" s="314">
        <v>199550.0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7500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259530</v>
      </c>
      <c r="K19" s="211">
        <f>SUM($K8:$K18)</f>
        <v>217000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484030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330">
        <v>27300.0</v>
      </c>
    </row>
    <row r="27" ht="15.75" customHeight="1">
      <c r="A27" s="232"/>
      <c r="C27" s="233"/>
      <c r="D27" s="237" t="s">
        <v>58</v>
      </c>
      <c r="E27" s="240"/>
      <c r="F27" s="239">
        <f>D19+J19</f>
        <v>267030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217000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484030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330">
        <v>11000.0</v>
      </c>
      <c r="G33" s="236"/>
      <c r="I33" s="233"/>
      <c r="J33" s="244" t="s">
        <v>64</v>
      </c>
      <c r="K33" s="245"/>
      <c r="L33" s="246">
        <f>SUM(L26:L32)</f>
        <v>27300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/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484030</v>
      </c>
      <c r="G36" s="263"/>
      <c r="H36" s="264"/>
      <c r="I36" s="265"/>
      <c r="J36" s="260"/>
      <c r="K36" s="261" t="s">
        <v>69</v>
      </c>
      <c r="L36" s="262">
        <f>L33+L35</f>
        <v>27300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5">
        <v>2.0</v>
      </c>
      <c r="L40" s="277">
        <f t="shared" ref="L40:L43" si="2">J40*K40</f>
        <v>1000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5">
        <v>4.0</v>
      </c>
      <c r="L41" s="277">
        <f t="shared" si="2"/>
        <v>400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5">
        <v>6.0</v>
      </c>
      <c r="L42" s="277">
        <f t="shared" si="2"/>
        <v>300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5">
        <v>41.0</v>
      </c>
      <c r="L43" s="277">
        <f t="shared" si="2"/>
        <v>410</v>
      </c>
    </row>
    <row r="44" ht="16.5" customHeight="1">
      <c r="A44" s="252"/>
      <c r="B44" s="253"/>
      <c r="C44" s="254"/>
      <c r="D44" s="273">
        <v>1000.0</v>
      </c>
      <c r="E44" s="325">
        <v>2.0</v>
      </c>
      <c r="F44" s="275">
        <f t="shared" si="1"/>
        <v>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2000</v>
      </c>
      <c r="G45" s="263"/>
      <c r="H45" s="264"/>
      <c r="I45" s="265"/>
      <c r="J45" s="280"/>
      <c r="K45" s="281" t="s">
        <v>76</v>
      </c>
      <c r="L45" s="282">
        <f>SUM(L40:L44)</f>
        <v>2110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'04'!J62</f>
        <v>20410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31" t="s">
        <v>103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4110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484030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11000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27300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488140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467730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4110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45965.0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8946.0</v>
      </c>
      <c r="I8" s="196"/>
      <c r="J8" s="196"/>
      <c r="K8" s="190"/>
      <c r="L8" s="324">
        <v>10000.0</v>
      </c>
    </row>
    <row r="9" ht="20.25" customHeight="1">
      <c r="A9" s="197"/>
      <c r="B9" s="198"/>
      <c r="C9" s="199"/>
      <c r="D9" s="199"/>
      <c r="E9" s="200"/>
      <c r="F9" s="201"/>
      <c r="G9" s="321">
        <v>1784.0</v>
      </c>
      <c r="H9" s="319">
        <v>8946.0</v>
      </c>
      <c r="I9" s="199"/>
      <c r="J9" s="322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45000</v>
      </c>
      <c r="K18" s="211">
        <f>SUM($K8:$K17)</f>
        <v>0</v>
      </c>
      <c r="L18" s="211">
        <f>SUM($L8:$L17)</f>
        <v>10000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55000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330">
        <v>10000.0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45000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10000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55000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10000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55000</v>
      </c>
      <c r="G35" s="263"/>
      <c r="H35" s="264"/>
      <c r="I35" s="265"/>
      <c r="J35" s="260"/>
      <c r="K35" s="261" t="s">
        <v>69</v>
      </c>
      <c r="L35" s="262">
        <f>L32+L34</f>
        <v>10000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5">
        <v>1.0</v>
      </c>
      <c r="F40" s="275">
        <f t="shared" si="1"/>
        <v>10000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325">
        <v>2.0</v>
      </c>
      <c r="F41" s="275">
        <f t="shared" si="1"/>
        <v>10000</v>
      </c>
      <c r="G41" s="276"/>
      <c r="I41" s="233"/>
      <c r="J41" s="273">
        <v>50.0</v>
      </c>
      <c r="K41" s="274"/>
      <c r="L41" s="277">
        <f t="shared" si="2"/>
        <v>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41.0</v>
      </c>
      <c r="L42" s="277">
        <f t="shared" si="2"/>
        <v>410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20000</v>
      </c>
      <c r="G44" s="263"/>
      <c r="H44" s="264"/>
      <c r="I44" s="265"/>
      <c r="J44" s="280"/>
      <c r="K44" s="281" t="s">
        <v>76</v>
      </c>
      <c r="L44" s="282">
        <f>SUM(L39:L43)</f>
        <v>410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'03'!J62</f>
        <v>30410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31" t="s">
        <v>104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20410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55000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10000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75410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45000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20410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45964.0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8941.0</v>
      </c>
      <c r="I8" s="196"/>
      <c r="J8" s="196"/>
      <c r="K8" s="190"/>
      <c r="L8" s="324">
        <v>35000.0</v>
      </c>
    </row>
    <row r="9" ht="20.25" customHeight="1">
      <c r="A9" s="197"/>
      <c r="B9" s="198"/>
      <c r="C9" s="199"/>
      <c r="D9" s="199"/>
      <c r="E9" s="200"/>
      <c r="F9" s="201"/>
      <c r="G9" s="321">
        <v>1781.0</v>
      </c>
      <c r="H9" s="319">
        <v>8942.0</v>
      </c>
      <c r="I9" s="199"/>
      <c r="J9" s="322">
        <v>15990.0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8943.0</v>
      </c>
      <c r="I10" s="314">
        <v>10000.0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21">
        <v>1782.0</v>
      </c>
      <c r="H11" s="319">
        <v>8944.0</v>
      </c>
      <c r="I11" s="199"/>
      <c r="J11" s="322">
        <v>86000.0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1783.0</v>
      </c>
      <c r="H12" s="313">
        <v>8945.0</v>
      </c>
      <c r="I12" s="190"/>
      <c r="J12" s="314">
        <v>289500.0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10000</v>
      </c>
      <c r="J18" s="211">
        <f>SUM($J8:$J17)</f>
        <v>391490</v>
      </c>
      <c r="K18" s="211">
        <f>SUM($K8:$K17)</f>
        <v>0</v>
      </c>
      <c r="L18" s="211">
        <f>SUM($L8:$L17)</f>
        <v>35000</v>
      </c>
    </row>
    <row r="19" ht="3.0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0.2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436490</v>
      </c>
    </row>
    <row r="21" ht="13.5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0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20.2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5.0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0" customHeight="1">
      <c r="A25" s="232"/>
      <c r="C25" s="233"/>
      <c r="D25" s="237" t="s">
        <v>57</v>
      </c>
      <c r="E25" s="238"/>
      <c r="F25" s="239">
        <f>C18+I18</f>
        <v>10000</v>
      </c>
      <c r="G25" s="236"/>
      <c r="I25" s="233"/>
      <c r="J25" s="237" t="s">
        <v>10</v>
      </c>
      <c r="K25" s="238"/>
      <c r="L25" s="239"/>
    </row>
    <row r="26" ht="15.0" customHeight="1">
      <c r="A26" s="232"/>
      <c r="C26" s="233"/>
      <c r="D26" s="237" t="s">
        <v>58</v>
      </c>
      <c r="E26" s="240"/>
      <c r="F26" s="239">
        <f>D18+J18</f>
        <v>391490</v>
      </c>
      <c r="G26" s="236"/>
      <c r="I26" s="233"/>
      <c r="J26" s="241" t="s">
        <v>59</v>
      </c>
      <c r="K26" s="242"/>
      <c r="L26" s="243"/>
    </row>
    <row r="27" ht="15.0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0" customHeight="1">
      <c r="A28" s="232"/>
      <c r="C28" s="233"/>
      <c r="D28" s="237" t="s">
        <v>62</v>
      </c>
      <c r="E28" s="240"/>
      <c r="F28" s="239">
        <f>F18+L18</f>
        <v>35000</v>
      </c>
      <c r="G28" s="236"/>
      <c r="I28" s="233"/>
      <c r="J28" s="241"/>
      <c r="K28" s="242"/>
      <c r="L28" s="243"/>
    </row>
    <row r="29" ht="15.0" customHeight="1">
      <c r="A29" s="232"/>
      <c r="C29" s="233"/>
      <c r="D29" s="244" t="s">
        <v>50</v>
      </c>
      <c r="E29" s="245"/>
      <c r="F29" s="246">
        <f>SUM(F25:F28)</f>
        <v>436490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5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436490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8.7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20.2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9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5.7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5.75" customHeight="1">
      <c r="A40" s="232"/>
      <c r="C40" s="233"/>
      <c r="D40" s="273">
        <v>10000.0</v>
      </c>
      <c r="E40" s="325">
        <v>2.0</v>
      </c>
      <c r="F40" s="275">
        <f t="shared" si="1"/>
        <v>20000</v>
      </c>
      <c r="G40" s="276"/>
      <c r="I40" s="233"/>
      <c r="J40" s="273">
        <v>100.0</v>
      </c>
      <c r="K40" s="274"/>
      <c r="L40" s="277">
        <f t="shared" si="2"/>
        <v>0</v>
      </c>
    </row>
    <row r="41" ht="15.75" customHeight="1">
      <c r="A41" s="232"/>
      <c r="C41" s="233"/>
      <c r="D41" s="273">
        <v>5000.0</v>
      </c>
      <c r="E41" s="325">
        <v>2.0</v>
      </c>
      <c r="F41" s="275">
        <f t="shared" si="1"/>
        <v>10000</v>
      </c>
      <c r="G41" s="276"/>
      <c r="I41" s="233"/>
      <c r="J41" s="273">
        <v>50.0</v>
      </c>
      <c r="K41" s="274"/>
      <c r="L41" s="277">
        <f t="shared" si="2"/>
        <v>0</v>
      </c>
    </row>
    <row r="42" ht="15.7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41.0</v>
      </c>
      <c r="L42" s="277">
        <f t="shared" si="2"/>
        <v>410</v>
      </c>
    </row>
    <row r="43" ht="15.7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30000</v>
      </c>
      <c r="G44" s="263"/>
      <c r="H44" s="264"/>
      <c r="I44" s="265"/>
      <c r="J44" s="280"/>
      <c r="K44" s="281" t="s">
        <v>76</v>
      </c>
      <c r="L44" s="282">
        <f>SUM(L39:L43)</f>
        <v>410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'02'!J69</f>
        <v>20410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5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30410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436490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456900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436490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30410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7"/>
      <c r="C77" s="305"/>
      <c r="D77" s="305"/>
      <c r="E77" s="305"/>
      <c r="F77" s="308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/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4.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8.2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5.0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0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0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0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0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0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21.0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5.7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5.7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'01'!J62</f>
        <v>20410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20410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20410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-20410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45962.0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3" t="s">
        <v>44</v>
      </c>
      <c r="B5" s="164"/>
      <c r="C5" s="164"/>
      <c r="D5" s="164"/>
      <c r="E5" s="164"/>
      <c r="F5" s="177"/>
      <c r="G5" s="334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8932.0</v>
      </c>
      <c r="I8" s="317">
        <v>35000.0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21">
        <v>1775.0</v>
      </c>
      <c r="H9" s="319">
        <v>8933.0</v>
      </c>
      <c r="I9" s="199"/>
      <c r="J9" s="322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8934.0</v>
      </c>
      <c r="I10" s="191"/>
      <c r="J10" s="191"/>
      <c r="K10" s="190"/>
      <c r="L10" s="324">
        <v>45000.0</v>
      </c>
    </row>
    <row r="11" ht="20.25" customHeight="1">
      <c r="A11" s="197"/>
      <c r="B11" s="198"/>
      <c r="C11" s="199"/>
      <c r="D11" s="199"/>
      <c r="E11" s="200"/>
      <c r="F11" s="201"/>
      <c r="G11" s="321">
        <v>1776.0</v>
      </c>
      <c r="H11" s="319">
        <v>8935.0</v>
      </c>
      <c r="I11" s="199"/>
      <c r="J11" s="322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1777.0</v>
      </c>
      <c r="H12" s="313">
        <v>8936.0</v>
      </c>
      <c r="I12" s="190"/>
      <c r="J12" s="314">
        <v>42490.0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8937.0</v>
      </c>
      <c r="I13" s="322">
        <v>17500.0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1778.0</v>
      </c>
      <c r="H14" s="313">
        <v>8938.0</v>
      </c>
      <c r="I14" s="190"/>
      <c r="J14" s="324">
        <v>7500.0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21">
        <v>1779.0</v>
      </c>
      <c r="H15" s="319">
        <v>8939.0</v>
      </c>
      <c r="I15" s="199"/>
      <c r="J15" s="322">
        <v>40000.0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1780.0</v>
      </c>
      <c r="H16" s="313">
        <v>8940.0</v>
      </c>
      <c r="I16" s="190"/>
      <c r="J16" s="324">
        <v>24990.0</v>
      </c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52500</v>
      </c>
      <c r="J18" s="211">
        <f>SUM($J8:$J17)</f>
        <v>149980</v>
      </c>
      <c r="K18" s="211">
        <f>SUM($K8:$K17)</f>
        <v>0</v>
      </c>
      <c r="L18" s="211">
        <f>SUM($L8:$L17)</f>
        <v>45000</v>
      </c>
    </row>
    <row r="19" ht="3.0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0.2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247480</v>
      </c>
    </row>
    <row r="21" ht="6.75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0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20.2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6.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6.5" customHeight="1">
      <c r="A25" s="232"/>
      <c r="C25" s="233"/>
      <c r="D25" s="237" t="s">
        <v>57</v>
      </c>
      <c r="E25" s="238"/>
      <c r="F25" s="239">
        <f>C18+I18</f>
        <v>52500</v>
      </c>
      <c r="G25" s="236"/>
      <c r="I25" s="233"/>
      <c r="J25" s="237" t="s">
        <v>10</v>
      </c>
      <c r="K25" s="238"/>
      <c r="L25" s="330">
        <v>40000.0</v>
      </c>
    </row>
    <row r="26" ht="16.5" customHeight="1">
      <c r="A26" s="232"/>
      <c r="C26" s="233"/>
      <c r="D26" s="237" t="s">
        <v>58</v>
      </c>
      <c r="E26" s="240"/>
      <c r="F26" s="239">
        <f>D18+J18</f>
        <v>149980</v>
      </c>
      <c r="G26" s="236"/>
      <c r="I26" s="233"/>
      <c r="J26" s="241" t="s">
        <v>59</v>
      </c>
      <c r="K26" s="242"/>
      <c r="L26" s="243"/>
    </row>
    <row r="27" ht="16.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6.5" customHeight="1">
      <c r="A28" s="232"/>
      <c r="C28" s="233"/>
      <c r="D28" s="237" t="s">
        <v>62</v>
      </c>
      <c r="E28" s="240"/>
      <c r="F28" s="239">
        <f>F18+L18</f>
        <v>45000</v>
      </c>
      <c r="G28" s="236"/>
      <c r="I28" s="233"/>
      <c r="J28" s="241"/>
      <c r="K28" s="242"/>
      <c r="L28" s="243"/>
    </row>
    <row r="29" ht="16.5" customHeight="1">
      <c r="A29" s="232"/>
      <c r="C29" s="233"/>
      <c r="D29" s="244" t="s">
        <v>50</v>
      </c>
      <c r="E29" s="245"/>
      <c r="F29" s="246">
        <f>SUM(F25:F28)</f>
        <v>247480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330">
        <v>1000.0</v>
      </c>
      <c r="G32" s="236"/>
      <c r="I32" s="233"/>
      <c r="J32" s="244" t="s">
        <v>64</v>
      </c>
      <c r="K32" s="245"/>
      <c r="L32" s="246">
        <f>SUM(L25:L31)</f>
        <v>40000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5.75" customHeight="1">
      <c r="A34" s="252"/>
      <c r="B34" s="253"/>
      <c r="C34" s="254"/>
      <c r="D34" s="244" t="s">
        <v>66</v>
      </c>
      <c r="E34" s="245"/>
      <c r="F34" s="246">
        <f>SUM(F32:F33)</f>
        <v>1000</v>
      </c>
      <c r="G34" s="255"/>
      <c r="H34" s="256"/>
      <c r="I34" s="257"/>
      <c r="J34" s="241" t="s">
        <v>67</v>
      </c>
      <c r="K34" s="251"/>
      <c r="L34" s="243">
        <v>0.0</v>
      </c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248480</v>
      </c>
      <c r="G35" s="263"/>
      <c r="H35" s="264"/>
      <c r="I35" s="265"/>
      <c r="J35" s="260"/>
      <c r="K35" s="261" t="s">
        <v>69</v>
      </c>
      <c r="L35" s="262">
        <f>L32+L34</f>
        <v>40000</v>
      </c>
    </row>
    <row r="36" ht="18.7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20.2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21.0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5.7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5.75" customHeight="1">
      <c r="A40" s="232"/>
      <c r="C40" s="233"/>
      <c r="D40" s="273">
        <v>10000.0</v>
      </c>
      <c r="E40" s="325">
        <v>1.0</v>
      </c>
      <c r="F40" s="275">
        <f t="shared" si="1"/>
        <v>10000</v>
      </c>
      <c r="G40" s="276"/>
      <c r="I40" s="233"/>
      <c r="J40" s="273">
        <v>100.0</v>
      </c>
      <c r="K40" s="274"/>
      <c r="L40" s="277">
        <f t="shared" si="2"/>
        <v>0</v>
      </c>
    </row>
    <row r="41" ht="15.75" customHeight="1">
      <c r="A41" s="232"/>
      <c r="C41" s="233"/>
      <c r="D41" s="273">
        <v>5000.0</v>
      </c>
      <c r="E41" s="325">
        <v>2.0</v>
      </c>
      <c r="F41" s="275">
        <f t="shared" si="1"/>
        <v>10000</v>
      </c>
      <c r="G41" s="276"/>
      <c r="I41" s="233"/>
      <c r="J41" s="273">
        <v>50.0</v>
      </c>
      <c r="K41" s="274"/>
      <c r="L41" s="277">
        <f t="shared" si="2"/>
        <v>0</v>
      </c>
    </row>
    <row r="42" ht="15.7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5">
        <v>41.0</v>
      </c>
      <c r="L42" s="277">
        <f t="shared" si="2"/>
        <v>410</v>
      </c>
    </row>
    <row r="43" ht="15.7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20000</v>
      </c>
      <c r="G44" s="263"/>
      <c r="H44" s="264"/>
      <c r="I44" s="265"/>
      <c r="J44" s="280"/>
      <c r="K44" s="281" t="s">
        <v>76</v>
      </c>
      <c r="L44" s="282">
        <f>SUM(L39:L43)</f>
        <v>410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335">
        <v>6910.0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31" t="s">
        <v>105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20410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247480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1000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40000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215390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208480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20410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