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FIa5QyACjd3DmeUQq0UoH4H/D8eXlOZVmv4TWEmv9Og="/>
    </ext>
  </extLst>
</workbook>
</file>

<file path=xl/sharedStrings.xml><?xml version="1.0" encoding="utf-8"?>
<sst xmlns="http://schemas.openxmlformats.org/spreadsheetml/2006/main" count="2450" uniqueCount="111">
  <si>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</si>
  <si>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</si>
  <si>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</si>
  <si>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</si>
  <si>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</si>
  <si>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</si>
  <si>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</si>
  <si>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</si>
  <si>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</si>
  <si>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</si>
  <si>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</si>
  <si>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</si>
  <si>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</si>
  <si>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</si>
  <si>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</si>
  <si>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</si>
  <si>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</si>
  <si>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</si>
  <si>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</si>
  <si>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</si>
  <si>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</si>
  <si>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</si>
  <si>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</si>
  <si>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</si>
  <si>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</si>
  <si>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</si>
  <si>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</si>
  <si>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</si>
  <si>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</si>
  <si>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</si>
  <si>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</si>
  <si>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</si>
  <si>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</si>
  <si>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</si>
  <si>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</si>
  <si>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</si>
  <si>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</si>
  <si>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</si>
  <si>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</si>
  <si>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</si>
  <si>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Sasha Alcalá</t>
  </si>
  <si>
    <t>Mes</t>
  </si>
  <si>
    <t>OCTUBRE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</si>
  <si>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</si>
  <si>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</si>
  <si>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</si>
  <si>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</si>
  <si>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</si>
  <si>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</si>
  <si>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</si>
  <si>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</si>
  <si>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</si>
  <si>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</si>
  <si>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</si>
  <si>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</si>
  <si>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</si>
  <si>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</si>
  <si>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</si>
  <si>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</si>
  <si>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</si>
  <si>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</si>
  <si>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</si>
  <si>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</si>
  <si>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</si>
  <si>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</si>
  <si>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</si>
  <si>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</si>
  <si>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</si>
  <si>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</si>
  <si>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</si>
  <si>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</si>
  <si>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</si>
  <si>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</si>
  <si>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</si>
  <si>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</si>
  <si>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</si>
  <si>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</si>
  <si>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</si>
  <si>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</si>
  <si>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</si>
  <si>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</si>
  <si>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</si>
  <si>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Sasha</t>
  </si>
  <si>
    <t>TOTAL EFECTIVO FISICO</t>
  </si>
  <si>
    <t>TOTAL EN CAJA CON APERTURA</t>
  </si>
  <si>
    <t>TOTAL EN CAJA</t>
  </si>
  <si>
    <t>CAJA FINAL EFECTIVO</t>
  </si>
  <si>
    <t>DIFERENCIA</t>
  </si>
  <si>
    <t>Octubre</t>
  </si>
  <si>
    <t>Ronald y xime</t>
  </si>
  <si>
    <t>Ronald</t>
  </si>
  <si>
    <t xml:space="preserve">Ronald </t>
  </si>
  <si>
    <t>katherine martinez</t>
  </si>
  <si>
    <t>octubre</t>
  </si>
  <si>
    <t>Retiro de caja fuerte 40.000 y saco rRonald 3000</t>
  </si>
  <si>
    <t>Pago a Xime Y ROnald</t>
  </si>
  <si>
    <t>Sasha Alcala</t>
  </si>
  <si>
    <t>kATHERINE MARTINEZ</t>
  </si>
  <si>
    <t>Sasha a principal</t>
  </si>
  <si>
    <t>Pago Xime Y AGUA</t>
  </si>
  <si>
    <t>a ronald</t>
  </si>
  <si>
    <t>Katherine Martinez</t>
  </si>
  <si>
    <t>retiro de caja 60.000</t>
  </si>
  <si>
    <t>Retiro Ronald</t>
  </si>
  <si>
    <t>A ronald y xime</t>
  </si>
  <si>
    <t xml:space="preserve">Katherine Martinez </t>
  </si>
  <si>
    <t xml:space="preserve">Octubre </t>
  </si>
  <si>
    <t>retiro de caja 70.000</t>
  </si>
  <si>
    <t>SEPTIEMBRE</t>
  </si>
  <si>
    <t>COMPLETO</t>
  </si>
  <si>
    <t>Pagoa Xime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</si>
</sst>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  <numFmt numFmtId="172" formatCode="dd/mm/yyyy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4" fillId="27" fontId="19" numFmtId="169" xfId="0" applyAlignment="1" applyBorder="1" applyFont="1" applyNumberFormat="1">
      <alignment horizontal="left" readingOrder="0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readingOrder="0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5" fillId="27" fontId="18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65" fillId="26" fontId="18" numFmtId="0" xfId="0" applyAlignment="1" applyBorder="1" applyFont="1">
      <alignment horizontal="center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64" fillId="4" fontId="19" numFmtId="169" xfId="0" applyAlignment="1" applyBorder="1" applyFont="1" applyNumberFormat="1">
      <alignment horizontal="left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36" fillId="0" fontId="15" numFmtId="172" xfId="0" applyAlignment="1" applyBorder="1" applyFont="1" applyNumberFormat="1">
      <alignment horizontal="center" readingOrder="0" vertical="center"/>
    </xf>
    <xf borderId="65" fillId="21" fontId="19" numFmtId="169" xfId="0" applyAlignment="1" applyBorder="1" applyFont="1" applyNumberFormat="1">
      <alignment horizontal="center" readingOrder="0" vertical="center"/>
    </xf>
    <xf borderId="66" fillId="4" fontId="19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'01'!C17</f>
        <v>0</v>
      </c>
      <c r="E6" s="49">
        <f>'01'!D17</f>
        <v>0</v>
      </c>
      <c r="F6" s="49">
        <f>'01'!E17</f>
        <v>0</v>
      </c>
      <c r="G6" s="50">
        <f>'01'!F17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'01'!I17</f>
        <v>10000</v>
      </c>
      <c r="N6" s="49">
        <f>'01'!J17</f>
        <v>15990</v>
      </c>
      <c r="O6" s="49">
        <f>'01'!K17</f>
        <v>0</v>
      </c>
      <c r="P6" s="50">
        <f>'01'!L17</f>
        <v>0</v>
      </c>
      <c r="Q6" s="51">
        <f t="shared" ref="Q6:Q36" si="3">M6+N6+O6+P6</f>
        <v>25990</v>
      </c>
      <c r="R6" s="9"/>
      <c r="S6" s="9"/>
      <c r="T6" s="53">
        <f t="shared" ref="T6:T36" si="4">D6+M6</f>
        <v>10000</v>
      </c>
      <c r="U6" s="54"/>
      <c r="V6" s="55">
        <f t="shared" ref="V6:W6" si="1">E6+N6</f>
        <v>15990</v>
      </c>
      <c r="W6" s="56">
        <f t="shared" si="1"/>
        <v>0</v>
      </c>
      <c r="X6" s="57">
        <f t="shared" ref="X6:X36" si="6">V6+W6</f>
        <v>15990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25990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'02'!C18</f>
        <v>0</v>
      </c>
      <c r="E7" s="65">
        <f>'02'!D18</f>
        <v>0</v>
      </c>
      <c r="F7" s="65">
        <f>'02'!E18</f>
        <v>0</v>
      </c>
      <c r="G7" s="66">
        <f>'02'!F18</f>
        <v>0</v>
      </c>
      <c r="H7" s="67">
        <f t="shared" si="2"/>
        <v>0</v>
      </c>
      <c r="I7" s="9"/>
      <c r="J7" s="62">
        <v>2.0</v>
      </c>
      <c r="K7" s="68">
        <f>'02'!G8</f>
        <v>1672</v>
      </c>
      <c r="L7" s="64"/>
      <c r="M7" s="65">
        <f>'02'!I18</f>
        <v>15990</v>
      </c>
      <c r="N7" s="65">
        <f>'02'!J18</f>
        <v>132490</v>
      </c>
      <c r="O7" s="65">
        <f>'02'!K18</f>
        <v>0</v>
      </c>
      <c r="P7" s="66">
        <f>'02'!L18</f>
        <v>0</v>
      </c>
      <c r="Q7" s="67">
        <f t="shared" si="3"/>
        <v>148480</v>
      </c>
      <c r="R7" s="9"/>
      <c r="S7" s="9"/>
      <c r="T7" s="53">
        <f t="shared" si="4"/>
        <v>15990</v>
      </c>
      <c r="U7" s="54"/>
      <c r="V7" s="69">
        <f t="shared" ref="V7:W7" si="5">E7+N7</f>
        <v>132490</v>
      </c>
      <c r="W7" s="70">
        <f t="shared" si="5"/>
        <v>0</v>
      </c>
      <c r="X7" s="53">
        <f t="shared" si="6"/>
        <v>132490</v>
      </c>
      <c r="Y7" s="58"/>
      <c r="Z7" s="53">
        <f t="shared" si="7"/>
        <v>0</v>
      </c>
      <c r="AA7" s="54"/>
      <c r="AB7" s="71">
        <f t="shared" si="8"/>
        <v>148480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'03'!C17</f>
        <v>0</v>
      </c>
      <c r="E8" s="65">
        <f>'03'!D17</f>
        <v>0</v>
      </c>
      <c r="F8" s="49">
        <f>'03'!E17</f>
        <v>0</v>
      </c>
      <c r="G8" s="50">
        <f>'03'!F17</f>
        <v>0</v>
      </c>
      <c r="H8" s="67">
        <f t="shared" si="2"/>
        <v>0</v>
      </c>
      <c r="I8" s="9"/>
      <c r="J8" s="62">
        <v>3.0</v>
      </c>
      <c r="K8" s="72">
        <f>'03'!G8</f>
        <v>1676</v>
      </c>
      <c r="L8" s="73"/>
      <c r="M8" s="74">
        <f>'03'!I17</f>
        <v>0</v>
      </c>
      <c r="N8" s="74">
        <f>'03'!J17</f>
        <v>122490</v>
      </c>
      <c r="O8" s="49">
        <f>'03'!K17</f>
        <v>17990</v>
      </c>
      <c r="P8" s="50">
        <f>'03'!L17</f>
        <v>0</v>
      </c>
      <c r="Q8" s="67">
        <f t="shared" si="3"/>
        <v>140480</v>
      </c>
      <c r="R8" s="9"/>
      <c r="S8" s="9"/>
      <c r="T8" s="53">
        <f t="shared" si="4"/>
        <v>0</v>
      </c>
      <c r="U8" s="54"/>
      <c r="V8" s="69">
        <f t="shared" ref="V8:W8" si="10">E8+N8</f>
        <v>122490</v>
      </c>
      <c r="W8" s="70">
        <f t="shared" si="10"/>
        <v>17990</v>
      </c>
      <c r="X8" s="53">
        <f t="shared" si="6"/>
        <v>140480</v>
      </c>
      <c r="Y8" s="58"/>
      <c r="Z8" s="53">
        <f t="shared" si="7"/>
        <v>0</v>
      </c>
      <c r="AA8" s="54"/>
      <c r="AB8" s="71">
        <f t="shared" si="8"/>
        <v>140480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'04'!C18</f>
        <v>0</v>
      </c>
      <c r="E9" s="65">
        <f>'04'!D18</f>
        <v>0</v>
      </c>
      <c r="F9" s="65">
        <f>'04'!E18</f>
        <v>0</v>
      </c>
      <c r="G9" s="65">
        <f>'04'!F18</f>
        <v>0</v>
      </c>
      <c r="H9" s="67">
        <f t="shared" si="2"/>
        <v>0</v>
      </c>
      <c r="I9" s="9"/>
      <c r="J9" s="75">
        <v>4.0</v>
      </c>
      <c r="K9" s="52">
        <f>'04'!G8</f>
        <v>8801</v>
      </c>
      <c r="L9" s="48"/>
      <c r="M9" s="49">
        <f>'04'!I18</f>
        <v>70000</v>
      </c>
      <c r="N9" s="49">
        <f>'04'!J18</f>
        <v>396960</v>
      </c>
      <c r="O9" s="49">
        <f>'04'!K18</f>
        <v>51970</v>
      </c>
      <c r="P9" s="49">
        <f>'04'!L18</f>
        <v>0</v>
      </c>
      <c r="Q9" s="67">
        <f t="shared" si="3"/>
        <v>518930</v>
      </c>
      <c r="R9" s="9"/>
      <c r="S9" s="9"/>
      <c r="T9" s="53">
        <f t="shared" si="4"/>
        <v>70000</v>
      </c>
      <c r="U9" s="54"/>
      <c r="V9" s="69">
        <f t="shared" ref="V9:W9" si="11">E9+N9</f>
        <v>396960</v>
      </c>
      <c r="W9" s="70">
        <f t="shared" si="11"/>
        <v>51970</v>
      </c>
      <c r="X9" s="53">
        <f t="shared" si="6"/>
        <v>448930</v>
      </c>
      <c r="Y9" s="58"/>
      <c r="Z9" s="53">
        <f t="shared" si="7"/>
        <v>0</v>
      </c>
      <c r="AA9" s="54"/>
      <c r="AB9" s="71">
        <f t="shared" si="8"/>
        <v>518930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'05'!C25</f>
        <v>0</v>
      </c>
      <c r="E10" s="65">
        <f>'05'!D25</f>
        <v>0</v>
      </c>
      <c r="F10" s="65">
        <f>'05'!E25</f>
        <v>0</v>
      </c>
      <c r="G10" s="65">
        <f>'05'!F25</f>
        <v>0</v>
      </c>
      <c r="H10" s="67">
        <f t="shared" si="2"/>
        <v>0</v>
      </c>
      <c r="I10" s="9"/>
      <c r="J10" s="62">
        <v>5.0</v>
      </c>
      <c r="K10" s="63" t="str">
        <f>'05'!G8</f>
        <v/>
      </c>
      <c r="L10" s="77"/>
      <c r="M10" s="65">
        <f>'05'!I25</f>
        <v>0</v>
      </c>
      <c r="N10" s="65">
        <f>'05'!J25</f>
        <v>0</v>
      </c>
      <c r="O10" s="65">
        <f>'05'!K25</f>
        <v>0</v>
      </c>
      <c r="P10" s="65">
        <f>'05'!L25</f>
        <v>0</v>
      </c>
      <c r="Q10" s="67">
        <f t="shared" si="3"/>
        <v>0</v>
      </c>
      <c r="R10" s="9"/>
      <c r="S10" s="9"/>
      <c r="T10" s="53">
        <f t="shared" si="4"/>
        <v>0</v>
      </c>
      <c r="U10" s="54"/>
      <c r="V10" s="69">
        <f t="shared" ref="V10:W10" si="12">E10+N10</f>
        <v>0</v>
      </c>
      <c r="W10" s="70">
        <f t="shared" si="12"/>
        <v>0</v>
      </c>
      <c r="X10" s="53">
        <f t="shared" si="6"/>
        <v>0</v>
      </c>
      <c r="Y10" s="58"/>
      <c r="Z10" s="53">
        <f t="shared" si="7"/>
        <v>0</v>
      </c>
      <c r="AA10" s="54"/>
      <c r="AB10" s="71">
        <f t="shared" si="8"/>
        <v>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'06'!C17</f>
        <v>0</v>
      </c>
      <c r="E11" s="65">
        <f>'06'!D17</f>
        <v>0</v>
      </c>
      <c r="F11" s="65">
        <f>'06'!E17</f>
        <v>0</v>
      </c>
      <c r="G11" s="65">
        <f>'06'!F17</f>
        <v>0</v>
      </c>
      <c r="H11" s="67">
        <f t="shared" si="2"/>
        <v>0</v>
      </c>
      <c r="I11" s="9"/>
      <c r="J11" s="62">
        <v>6.0</v>
      </c>
      <c r="K11" s="63">
        <f>'06'!G8</f>
        <v>1688</v>
      </c>
      <c r="L11" s="77"/>
      <c r="M11" s="65">
        <f>'06'!I17</f>
        <v>0</v>
      </c>
      <c r="N11" s="65">
        <f>'06'!J17</f>
        <v>20000</v>
      </c>
      <c r="O11" s="65">
        <f>'06'!K17</f>
        <v>0</v>
      </c>
      <c r="P11" s="65">
        <f>'06'!L17</f>
        <v>0</v>
      </c>
      <c r="Q11" s="67">
        <f t="shared" si="3"/>
        <v>20000</v>
      </c>
      <c r="R11" s="9"/>
      <c r="S11" s="9"/>
      <c r="T11" s="53">
        <f t="shared" si="4"/>
        <v>0</v>
      </c>
      <c r="U11" s="54"/>
      <c r="V11" s="69">
        <f t="shared" ref="V11:W11" si="13">E11+N11</f>
        <v>20000</v>
      </c>
      <c r="W11" s="70">
        <f t="shared" si="13"/>
        <v>0</v>
      </c>
      <c r="X11" s="53">
        <f t="shared" si="6"/>
        <v>20000</v>
      </c>
      <c r="Y11" s="58"/>
      <c r="Z11" s="53">
        <f t="shared" si="7"/>
        <v>0</v>
      </c>
      <c r="AA11" s="54"/>
      <c r="AB11" s="71">
        <f t="shared" si="8"/>
        <v>20000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'07'!C20</f>
        <v>0</v>
      </c>
      <c r="E12" s="65">
        <f>'07'!D20</f>
        <v>0</v>
      </c>
      <c r="F12" s="65">
        <f>'07'!E20</f>
        <v>0</v>
      </c>
      <c r="G12" s="65">
        <f>'07'!F20</f>
        <v>0</v>
      </c>
      <c r="H12" s="67">
        <f t="shared" si="2"/>
        <v>0</v>
      </c>
      <c r="I12" s="9"/>
      <c r="J12" s="62">
        <v>7.0</v>
      </c>
      <c r="K12" s="63">
        <f>'07'!G8</f>
        <v>1689</v>
      </c>
      <c r="L12" s="77"/>
      <c r="M12" s="65">
        <f>'07'!I20</f>
        <v>0</v>
      </c>
      <c r="N12" s="65">
        <f>'07'!J20</f>
        <v>52490</v>
      </c>
      <c r="O12" s="65">
        <f>'07'!K20</f>
        <v>0</v>
      </c>
      <c r="P12" s="65">
        <f>'07'!L20</f>
        <v>0</v>
      </c>
      <c r="Q12" s="67">
        <f t="shared" si="3"/>
        <v>52490</v>
      </c>
      <c r="R12" s="12"/>
      <c r="S12" s="12"/>
      <c r="T12" s="53">
        <f t="shared" si="4"/>
        <v>0</v>
      </c>
      <c r="U12" s="54"/>
      <c r="V12" s="69">
        <f t="shared" ref="V12:W12" si="14">E12+N12</f>
        <v>52490</v>
      </c>
      <c r="W12" s="70">
        <f t="shared" si="14"/>
        <v>0</v>
      </c>
      <c r="X12" s="53">
        <f t="shared" si="6"/>
        <v>52490</v>
      </c>
      <c r="Y12" s="58"/>
      <c r="Z12" s="53">
        <f t="shared" si="7"/>
        <v>0</v>
      </c>
      <c r="AA12" s="54"/>
      <c r="AB12" s="71">
        <f t="shared" si="8"/>
        <v>52490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'08'!C19</f>
        <v>24600</v>
      </c>
      <c r="E13" s="65">
        <f>'08'!D19</f>
        <v>0</v>
      </c>
      <c r="F13" s="65">
        <f>'08'!E19</f>
        <v>0</v>
      </c>
      <c r="G13" s="65">
        <f>'08'!F19</f>
        <v>0</v>
      </c>
      <c r="H13" s="67">
        <f t="shared" si="2"/>
        <v>24600</v>
      </c>
      <c r="I13" s="9"/>
      <c r="J13" s="78">
        <v>8.0</v>
      </c>
      <c r="K13" s="76" t="str">
        <f>'08'!G8</f>
        <v/>
      </c>
      <c r="L13" s="77"/>
      <c r="M13" s="65">
        <f>'08'!I19</f>
        <v>72500</v>
      </c>
      <c r="N13" s="65">
        <f>'08'!J19</f>
        <v>86970</v>
      </c>
      <c r="O13" s="65">
        <f>'08'!K19</f>
        <v>0</v>
      </c>
      <c r="P13" s="65">
        <f>'08'!L19</f>
        <v>0</v>
      </c>
      <c r="Q13" s="67">
        <f t="shared" si="3"/>
        <v>159470</v>
      </c>
      <c r="R13" s="9"/>
      <c r="S13" s="9"/>
      <c r="T13" s="53">
        <f t="shared" si="4"/>
        <v>97100</v>
      </c>
      <c r="U13" s="54"/>
      <c r="V13" s="69">
        <f t="shared" ref="V13:W13" si="15">E13+N13</f>
        <v>86970</v>
      </c>
      <c r="W13" s="70">
        <f t="shared" si="15"/>
        <v>0</v>
      </c>
      <c r="X13" s="53">
        <f t="shared" si="6"/>
        <v>86970</v>
      </c>
      <c r="Y13" s="58"/>
      <c r="Z13" s="53">
        <f t="shared" si="7"/>
        <v>0</v>
      </c>
      <c r="AA13" s="54"/>
      <c r="AB13" s="71">
        <f t="shared" si="8"/>
        <v>184070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'09'!I25</f>
        <v>25000</v>
      </c>
      <c r="N14" s="65">
        <f>'09'!J25</f>
        <v>352750</v>
      </c>
      <c r="O14" s="65">
        <f>'09'!K25</f>
        <v>191740</v>
      </c>
      <c r="P14" s="65">
        <f>'09'!L25</f>
        <v>72000</v>
      </c>
      <c r="Q14" s="67">
        <f t="shared" si="3"/>
        <v>641490</v>
      </c>
      <c r="R14" s="9"/>
      <c r="S14" s="9"/>
      <c r="T14" s="53">
        <f t="shared" si="4"/>
        <v>25000</v>
      </c>
      <c r="U14" s="54"/>
      <c r="V14" s="69">
        <f t="shared" ref="V14:W14" si="16">E14+N14</f>
        <v>352750</v>
      </c>
      <c r="W14" s="70">
        <f t="shared" si="16"/>
        <v>191740</v>
      </c>
      <c r="X14" s="53">
        <f t="shared" si="6"/>
        <v>544490</v>
      </c>
      <c r="Y14" s="58"/>
      <c r="Z14" s="53">
        <f t="shared" si="7"/>
        <v>72000</v>
      </c>
      <c r="AA14" s="54"/>
      <c r="AB14" s="71">
        <f t="shared" si="8"/>
        <v>641490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'10'!C19</f>
        <v>0</v>
      </c>
      <c r="E15" s="65">
        <f>'10'!D19</f>
        <v>0</v>
      </c>
      <c r="F15" s="65">
        <f>'10'!E19</f>
        <v>0</v>
      </c>
      <c r="G15" s="65">
        <f>'10'!F19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'10'!I19</f>
        <v>24990</v>
      </c>
      <c r="N15" s="65">
        <f>'10'!J19</f>
        <v>83980</v>
      </c>
      <c r="O15" s="65">
        <f>'10'!K19</f>
        <v>0</v>
      </c>
      <c r="P15" s="65">
        <f>'10'!L19</f>
        <v>160000</v>
      </c>
      <c r="Q15" s="67">
        <f t="shared" si="3"/>
        <v>268970</v>
      </c>
      <c r="R15" s="9"/>
      <c r="S15" s="9"/>
      <c r="T15" s="53">
        <f t="shared" si="4"/>
        <v>24990</v>
      </c>
      <c r="U15" s="54"/>
      <c r="V15" s="69">
        <f t="shared" ref="V15:W15" si="18">E15+N15</f>
        <v>83980</v>
      </c>
      <c r="W15" s="70">
        <f t="shared" si="18"/>
        <v>0</v>
      </c>
      <c r="X15" s="53">
        <f t="shared" si="6"/>
        <v>83980</v>
      </c>
      <c r="Y15" s="58"/>
      <c r="Z15" s="53">
        <f t="shared" si="7"/>
        <v>160000</v>
      </c>
      <c r="AA15" s="54"/>
      <c r="AB15" s="71">
        <f t="shared" si="8"/>
        <v>268970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655</v>
      </c>
      <c r="C16" s="64"/>
      <c r="D16" s="65">
        <f>'11'!C25</f>
        <v>0</v>
      </c>
      <c r="E16" s="65">
        <f>'11'!D25</f>
        <v>21650</v>
      </c>
      <c r="F16" s="65">
        <f>'11'!E25</f>
        <v>0</v>
      </c>
      <c r="G16" s="65">
        <f>'11'!F25</f>
        <v>0</v>
      </c>
      <c r="H16" s="67">
        <f t="shared" si="2"/>
        <v>21650</v>
      </c>
      <c r="I16" s="9"/>
      <c r="J16" s="62">
        <v>11.0</v>
      </c>
      <c r="K16" s="63" t="str">
        <f>'11'!G8</f>
        <v/>
      </c>
      <c r="L16" s="77"/>
      <c r="M16" s="65">
        <f>'11'!I25</f>
        <v>69500</v>
      </c>
      <c r="N16" s="65">
        <f>'11'!J25</f>
        <v>146960</v>
      </c>
      <c r="O16" s="65">
        <f>'11'!K25</f>
        <v>0</v>
      </c>
      <c r="P16" s="65">
        <f>'11'!L25</f>
        <v>45000</v>
      </c>
      <c r="Q16" s="67">
        <f t="shared" si="3"/>
        <v>261460</v>
      </c>
      <c r="R16" s="9"/>
      <c r="S16" s="9"/>
      <c r="T16" s="53">
        <f t="shared" si="4"/>
        <v>69500</v>
      </c>
      <c r="U16" s="54"/>
      <c r="V16" s="69">
        <f t="shared" ref="V16:W16" si="19">E16+N16</f>
        <v>168610</v>
      </c>
      <c r="W16" s="70">
        <f t="shared" si="19"/>
        <v>0</v>
      </c>
      <c r="X16" s="53">
        <f t="shared" si="6"/>
        <v>168610</v>
      </c>
      <c r="Y16" s="58"/>
      <c r="Z16" s="53">
        <f t="shared" si="7"/>
        <v>45000</v>
      </c>
      <c r="AA16" s="54"/>
      <c r="AB16" s="71">
        <f t="shared" si="8"/>
        <v>283110</v>
      </c>
      <c r="AC16" s="54"/>
      <c r="AD16" s="80">
        <f>SUM(AB6:AB16)</f>
        <v>2284010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'12'!C25</f>
        <v>0</v>
      </c>
      <c r="E17" s="65">
        <f>'12'!D25</f>
        <v>0</v>
      </c>
      <c r="F17" s="65">
        <f>'12'!E25</f>
        <v>0</v>
      </c>
      <c r="G17" s="65">
        <f>'12'!F25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'12'!I25</f>
        <v>0</v>
      </c>
      <c r="N17" s="65">
        <f>'12'!J25</f>
        <v>0</v>
      </c>
      <c r="O17" s="65">
        <f>'12'!K25</f>
        <v>0</v>
      </c>
      <c r="P17" s="65">
        <f>'12'!L25</f>
        <v>0</v>
      </c>
      <c r="Q17" s="67">
        <f t="shared" si="3"/>
        <v>0</v>
      </c>
      <c r="R17" s="9"/>
      <c r="S17" s="9"/>
      <c r="T17" s="53">
        <f t="shared" si="4"/>
        <v>0</v>
      </c>
      <c r="U17" s="54"/>
      <c r="V17" s="69">
        <f t="shared" ref="V17:W17" si="20">E17+N17</f>
        <v>0</v>
      </c>
      <c r="W17" s="70">
        <f t="shared" si="20"/>
        <v>0</v>
      </c>
      <c r="X17" s="53">
        <f t="shared" si="6"/>
        <v>0</v>
      </c>
      <c r="Y17" s="58"/>
      <c r="Z17" s="53">
        <f t="shared" si="7"/>
        <v>0</v>
      </c>
      <c r="AA17" s="54"/>
      <c r="AB17" s="71">
        <f t="shared" si="8"/>
        <v>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'13'!C19</f>
        <v>0</v>
      </c>
      <c r="E18" s="65">
        <f>'13'!D19</f>
        <v>0</v>
      </c>
      <c r="F18" s="65">
        <f>'13'!E19</f>
        <v>0</v>
      </c>
      <c r="G18" s="65">
        <f>'13'!F19</f>
        <v>0</v>
      </c>
      <c r="H18" s="67">
        <f t="shared" si="2"/>
        <v>0</v>
      </c>
      <c r="I18" s="9"/>
      <c r="J18" s="62">
        <v>13.0</v>
      </c>
      <c r="K18" s="63">
        <f>'13'!G8</f>
        <v>1714</v>
      </c>
      <c r="L18" s="77"/>
      <c r="M18" s="65">
        <f>'13'!I19</f>
        <v>49500</v>
      </c>
      <c r="N18" s="65">
        <f>'13'!J19</f>
        <v>24990</v>
      </c>
      <c r="O18" s="65">
        <f>'13'!K19</f>
        <v>34990</v>
      </c>
      <c r="P18" s="65">
        <f>'13'!L19</f>
        <v>0</v>
      </c>
      <c r="Q18" s="67">
        <f t="shared" si="3"/>
        <v>109480</v>
      </c>
      <c r="R18" s="9"/>
      <c r="S18" s="9"/>
      <c r="T18" s="53">
        <f t="shared" si="4"/>
        <v>49500</v>
      </c>
      <c r="U18" s="54"/>
      <c r="V18" s="69">
        <f t="shared" ref="V18:W18" si="21">E18+N18</f>
        <v>24990</v>
      </c>
      <c r="W18" s="70">
        <f t="shared" si="21"/>
        <v>34990</v>
      </c>
      <c r="X18" s="53">
        <f t="shared" si="6"/>
        <v>59980</v>
      </c>
      <c r="Y18" s="58"/>
      <c r="Z18" s="53">
        <f t="shared" si="7"/>
        <v>0</v>
      </c>
      <c r="AA18" s="54"/>
      <c r="AB18" s="71">
        <f t="shared" si="8"/>
        <v>109480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657</v>
      </c>
      <c r="C19" s="77"/>
      <c r="D19" s="65">
        <f>'14'!C19</f>
        <v>0</v>
      </c>
      <c r="E19" s="65">
        <f>'14'!D19</f>
        <v>4300</v>
      </c>
      <c r="F19" s="65">
        <f>'14'!E19</f>
        <v>0</v>
      </c>
      <c r="G19" s="65">
        <f>'14'!F19</f>
        <v>0</v>
      </c>
      <c r="H19" s="67">
        <f t="shared" si="2"/>
        <v>4300</v>
      </c>
      <c r="I19" s="9"/>
      <c r="J19" s="62">
        <v>14.0</v>
      </c>
      <c r="K19" s="63">
        <f>'14'!G8</f>
        <v>1716</v>
      </c>
      <c r="L19" s="77"/>
      <c r="M19" s="65">
        <f>'14'!I19</f>
        <v>0</v>
      </c>
      <c r="N19" s="65">
        <f>'14'!J19</f>
        <v>291970</v>
      </c>
      <c r="O19" s="65">
        <f>'14'!K19</f>
        <v>410000</v>
      </c>
      <c r="P19" s="65">
        <f>'14'!L19</f>
        <v>0</v>
      </c>
      <c r="Q19" s="67">
        <f t="shared" si="3"/>
        <v>701970</v>
      </c>
      <c r="R19" s="9"/>
      <c r="S19" s="9"/>
      <c r="T19" s="53">
        <f t="shared" si="4"/>
        <v>0</v>
      </c>
      <c r="U19" s="54"/>
      <c r="V19" s="69">
        <f t="shared" ref="V19:W19" si="22">E19+N19</f>
        <v>296270</v>
      </c>
      <c r="W19" s="70">
        <f t="shared" si="22"/>
        <v>410000</v>
      </c>
      <c r="X19" s="53">
        <f t="shared" si="6"/>
        <v>706270</v>
      </c>
      <c r="Y19" s="58"/>
      <c r="Z19" s="53">
        <f t="shared" si="7"/>
        <v>0</v>
      </c>
      <c r="AA19" s="54"/>
      <c r="AB19" s="71">
        <f t="shared" si="8"/>
        <v>706270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'15'!C19</f>
        <v>0</v>
      </c>
      <c r="E20" s="65">
        <f>'15'!D19</f>
        <v>0</v>
      </c>
      <c r="F20" s="65">
        <f>'15'!E19</f>
        <v>0</v>
      </c>
      <c r="G20" s="65">
        <f>'15'!F19</f>
        <v>0</v>
      </c>
      <c r="H20" s="67">
        <f t="shared" si="2"/>
        <v>0</v>
      </c>
      <c r="I20" s="9"/>
      <c r="J20" s="62">
        <v>15.0</v>
      </c>
      <c r="K20" s="63">
        <f>'15'!G8</f>
        <v>1721</v>
      </c>
      <c r="L20" s="77"/>
      <c r="M20" s="65">
        <f>'15'!I19</f>
        <v>0</v>
      </c>
      <c r="N20" s="65">
        <f>'15'!J19</f>
        <v>91470</v>
      </c>
      <c r="O20" s="65">
        <f>'15'!K19</f>
        <v>0</v>
      </c>
      <c r="P20" s="65">
        <f>'15'!L19</f>
        <v>0</v>
      </c>
      <c r="Q20" s="67">
        <f t="shared" si="3"/>
        <v>91470</v>
      </c>
      <c r="R20" s="9"/>
      <c r="S20" s="9"/>
      <c r="T20" s="53">
        <f t="shared" si="4"/>
        <v>0</v>
      </c>
      <c r="U20" s="54"/>
      <c r="V20" s="69">
        <f t="shared" ref="V20:W20" si="23">E20+N20</f>
        <v>91470</v>
      </c>
      <c r="W20" s="70">
        <f t="shared" si="23"/>
        <v>0</v>
      </c>
      <c r="X20" s="53">
        <f t="shared" si="6"/>
        <v>91470</v>
      </c>
      <c r="Y20" s="58"/>
      <c r="Z20" s="53">
        <f t="shared" si="7"/>
        <v>0</v>
      </c>
      <c r="AA20" s="54"/>
      <c r="AB20" s="71">
        <f t="shared" si="8"/>
        <v>91470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'16'!C19</f>
        <v>0</v>
      </c>
      <c r="E21" s="65">
        <f>'16'!D19</f>
        <v>0</v>
      </c>
      <c r="F21" s="65">
        <f>'16'!E19</f>
        <v>0</v>
      </c>
      <c r="G21" s="65">
        <f>'16'!F19</f>
        <v>0</v>
      </c>
      <c r="H21" s="67">
        <f t="shared" si="2"/>
        <v>0</v>
      </c>
      <c r="I21" s="9"/>
      <c r="J21" s="62">
        <v>16.0</v>
      </c>
      <c r="K21" s="63">
        <f>'16'!G8</f>
        <v>1725</v>
      </c>
      <c r="L21" s="77"/>
      <c r="M21" s="65">
        <f>'16'!I19</f>
        <v>0</v>
      </c>
      <c r="N21" s="65">
        <f>'16'!J19</f>
        <v>125490</v>
      </c>
      <c r="O21" s="65">
        <f>'16'!K19</f>
        <v>0</v>
      </c>
      <c r="P21" s="65">
        <f>'16'!L19</f>
        <v>14500</v>
      </c>
      <c r="Q21" s="67">
        <f t="shared" si="3"/>
        <v>139990</v>
      </c>
      <c r="R21" s="9"/>
      <c r="S21" s="9"/>
      <c r="T21" s="53">
        <f t="shared" si="4"/>
        <v>0</v>
      </c>
      <c r="U21" s="54"/>
      <c r="V21" s="69">
        <f t="shared" ref="V21:W21" si="24">E21+N21</f>
        <v>125490</v>
      </c>
      <c r="W21" s="70">
        <f t="shared" si="24"/>
        <v>0</v>
      </c>
      <c r="X21" s="53">
        <f t="shared" si="6"/>
        <v>125490</v>
      </c>
      <c r="Y21" s="58"/>
      <c r="Z21" s="53">
        <f t="shared" si="7"/>
        <v>14500</v>
      </c>
      <c r="AA21" s="54"/>
      <c r="AB21" s="71">
        <f t="shared" si="8"/>
        <v>139990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'17'!C20</f>
        <v>0</v>
      </c>
      <c r="E22" s="65">
        <f>'17'!D20</f>
        <v>0</v>
      </c>
      <c r="F22" s="65">
        <f>'17'!E20</f>
        <v>0</v>
      </c>
      <c r="G22" s="65">
        <f>'17'!F20</f>
        <v>0</v>
      </c>
      <c r="H22" s="67">
        <f t="shared" si="2"/>
        <v>0</v>
      </c>
      <c r="I22" s="9"/>
      <c r="J22" s="62">
        <v>17.0</v>
      </c>
      <c r="K22" s="63">
        <f>'17'!G8</f>
        <v>1729</v>
      </c>
      <c r="L22" s="77"/>
      <c r="M22" s="65">
        <f>'17'!I20</f>
        <v>35000</v>
      </c>
      <c r="N22" s="65">
        <f>'17'!J20</f>
        <v>99490</v>
      </c>
      <c r="O22" s="65">
        <f>'17'!K20</f>
        <v>0</v>
      </c>
      <c r="P22" s="65">
        <f>'17'!L20</f>
        <v>1100</v>
      </c>
      <c r="Q22" s="67">
        <f t="shared" si="3"/>
        <v>135590</v>
      </c>
      <c r="R22" s="9"/>
      <c r="S22" s="9"/>
      <c r="T22" s="53">
        <f t="shared" si="4"/>
        <v>35000</v>
      </c>
      <c r="U22" s="54"/>
      <c r="V22" s="69">
        <f t="shared" ref="V22:W22" si="25">E22+N22</f>
        <v>99490</v>
      </c>
      <c r="W22" s="70">
        <f t="shared" si="25"/>
        <v>0</v>
      </c>
      <c r="X22" s="53">
        <f t="shared" si="6"/>
        <v>99490</v>
      </c>
      <c r="Y22" s="58"/>
      <c r="Z22" s="53">
        <f t="shared" si="7"/>
        <v>1100</v>
      </c>
      <c r="AA22" s="54"/>
      <c r="AB22" s="71">
        <f t="shared" si="8"/>
        <v>135590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'18'!C20</f>
        <v>0</v>
      </c>
      <c r="E23" s="65">
        <f>'18'!D20</f>
        <v>0</v>
      </c>
      <c r="F23" s="65">
        <f>'18'!E20</f>
        <v>0</v>
      </c>
      <c r="G23" s="65">
        <f>'18'!F20</f>
        <v>0</v>
      </c>
      <c r="H23" s="67">
        <f t="shared" si="2"/>
        <v>0</v>
      </c>
      <c r="I23" s="9"/>
      <c r="J23" s="62">
        <v>18.0</v>
      </c>
      <c r="K23" s="63">
        <f>'18'!G8</f>
        <v>1731</v>
      </c>
      <c r="L23" s="77"/>
      <c r="M23" s="65">
        <f>'18'!I20</f>
        <v>10000</v>
      </c>
      <c r="N23" s="65">
        <f>'18'!J20</f>
        <v>199980</v>
      </c>
      <c r="O23" s="65">
        <f>'18'!K20</f>
        <v>129480</v>
      </c>
      <c r="P23" s="65">
        <f>'18'!L20</f>
        <v>90000</v>
      </c>
      <c r="Q23" s="67">
        <f t="shared" si="3"/>
        <v>429460</v>
      </c>
      <c r="R23" s="9"/>
      <c r="S23" s="9"/>
      <c r="T23" s="53">
        <f t="shared" si="4"/>
        <v>10000</v>
      </c>
      <c r="U23" s="54"/>
      <c r="V23" s="69">
        <f t="shared" ref="V23:W23" si="26">E23+N23</f>
        <v>199980</v>
      </c>
      <c r="W23" s="70">
        <f t="shared" si="26"/>
        <v>129480</v>
      </c>
      <c r="X23" s="53">
        <f t="shared" si="6"/>
        <v>329460</v>
      </c>
      <c r="Y23" s="58"/>
      <c r="Z23" s="53">
        <f t="shared" si="7"/>
        <v>90000</v>
      </c>
      <c r="AA23" s="54"/>
      <c r="AB23" s="71">
        <f t="shared" si="8"/>
        <v>429460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'19'!C25</f>
        <v>0</v>
      </c>
      <c r="E24" s="65">
        <f>'19'!D25</f>
        <v>0</v>
      </c>
      <c r="F24" s="65">
        <f>'19'!E25</f>
        <v>0</v>
      </c>
      <c r="G24" s="65">
        <f>'19'!F25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'19'!I25</f>
        <v>0</v>
      </c>
      <c r="N24" s="65">
        <f>'19'!J25</f>
        <v>0</v>
      </c>
      <c r="O24" s="65">
        <f>'19'!K25</f>
        <v>0</v>
      </c>
      <c r="P24" s="65">
        <f>'19'!L25</f>
        <v>0</v>
      </c>
      <c r="Q24" s="67">
        <f t="shared" si="3"/>
        <v>0</v>
      </c>
      <c r="R24" s="9"/>
      <c r="S24" s="9"/>
      <c r="T24" s="53">
        <f t="shared" si="4"/>
        <v>0</v>
      </c>
      <c r="U24" s="54"/>
      <c r="V24" s="69">
        <f t="shared" ref="V24:W24" si="27">E24+N24</f>
        <v>0</v>
      </c>
      <c r="W24" s="70">
        <f t="shared" si="27"/>
        <v>0</v>
      </c>
      <c r="X24" s="53">
        <f t="shared" si="6"/>
        <v>0</v>
      </c>
      <c r="Y24" s="58"/>
      <c r="Z24" s="53">
        <f t="shared" si="7"/>
        <v>0</v>
      </c>
      <c r="AA24" s="54"/>
      <c r="AB24" s="71">
        <f t="shared" si="8"/>
        <v>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'20'!C18</f>
        <v>0</v>
      </c>
      <c r="E25" s="65">
        <f>'20'!D18</f>
        <v>0</v>
      </c>
      <c r="F25" s="65">
        <f>'20'!E18</f>
        <v>0</v>
      </c>
      <c r="G25" s="65">
        <f>'20'!F18</f>
        <v>0</v>
      </c>
      <c r="H25" s="67">
        <f t="shared" si="2"/>
        <v>0</v>
      </c>
      <c r="I25" s="9"/>
      <c r="J25" s="62">
        <v>20.0</v>
      </c>
      <c r="K25" s="63">
        <f>'20'!G8</f>
        <v>1739</v>
      </c>
      <c r="L25" s="77"/>
      <c r="M25" s="65">
        <f>'20'!I18</f>
        <v>0</v>
      </c>
      <c r="N25" s="65">
        <f>'20'!J18</f>
        <v>32490</v>
      </c>
      <c r="O25" s="65">
        <f>'20'!K18</f>
        <v>0</v>
      </c>
      <c r="P25" s="65">
        <f>'20'!L18</f>
        <v>0</v>
      </c>
      <c r="Q25" s="67">
        <f t="shared" si="3"/>
        <v>32490</v>
      </c>
      <c r="R25" s="9"/>
      <c r="S25" s="9"/>
      <c r="T25" s="53">
        <f t="shared" si="4"/>
        <v>0</v>
      </c>
      <c r="U25" s="54"/>
      <c r="V25" s="69">
        <f t="shared" ref="V25:W25" si="28">E25+N25</f>
        <v>32490</v>
      </c>
      <c r="W25" s="70">
        <f t="shared" si="28"/>
        <v>0</v>
      </c>
      <c r="X25" s="53">
        <f t="shared" si="6"/>
        <v>32490</v>
      </c>
      <c r="Y25" s="58"/>
      <c r="Z25" s="53">
        <f t="shared" si="7"/>
        <v>0</v>
      </c>
      <c r="AA25" s="54"/>
      <c r="AB25" s="71">
        <f t="shared" si="8"/>
        <v>32490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'21'!C18</f>
        <v>0</v>
      </c>
      <c r="E26" s="65">
        <f>'21'!D18</f>
        <v>0</v>
      </c>
      <c r="F26" s="65">
        <f>'21'!E18</f>
        <v>0</v>
      </c>
      <c r="G26" s="65">
        <f>'21'!F18</f>
        <v>0</v>
      </c>
      <c r="H26" s="67">
        <f t="shared" si="2"/>
        <v>0</v>
      </c>
      <c r="I26" s="9"/>
      <c r="J26" s="62">
        <v>21.0</v>
      </c>
      <c r="K26" s="68">
        <f>'21'!G8</f>
        <v>1741</v>
      </c>
      <c r="L26" s="64"/>
      <c r="M26" s="65">
        <f>'21'!I18</f>
        <v>15000</v>
      </c>
      <c r="N26" s="65">
        <f>'21'!J18</f>
        <v>60980</v>
      </c>
      <c r="O26" s="65">
        <f>'21'!K18</f>
        <v>34990</v>
      </c>
      <c r="P26" s="65">
        <f>'21'!L18</f>
        <v>0</v>
      </c>
      <c r="Q26" s="67">
        <f t="shared" si="3"/>
        <v>110970</v>
      </c>
      <c r="R26" s="9"/>
      <c r="S26" s="9"/>
      <c r="T26" s="53">
        <f t="shared" si="4"/>
        <v>15000</v>
      </c>
      <c r="U26" s="54"/>
      <c r="V26" s="69">
        <f t="shared" ref="V26:W26" si="29">E26+N26</f>
        <v>60980</v>
      </c>
      <c r="W26" s="70">
        <f t="shared" si="29"/>
        <v>34990</v>
      </c>
      <c r="X26" s="53">
        <f t="shared" si="6"/>
        <v>95970</v>
      </c>
      <c r="Y26" s="58"/>
      <c r="Z26" s="53">
        <f t="shared" si="7"/>
        <v>0</v>
      </c>
      <c r="AA26" s="54"/>
      <c r="AB26" s="71">
        <f t="shared" si="8"/>
        <v>110970</v>
      </c>
      <c r="AC26" s="54"/>
      <c r="AD26" s="80">
        <f>SUM(AB17:AB26)</f>
        <v>1755720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'22'!C19</f>
        <v>0</v>
      </c>
      <c r="E27" s="65">
        <f>'22'!D19</f>
        <v>0</v>
      </c>
      <c r="F27" s="65">
        <f>'22'!E19</f>
        <v>0</v>
      </c>
      <c r="G27" s="65">
        <f>'22'!F19</f>
        <v>0</v>
      </c>
      <c r="H27" s="67">
        <f t="shared" si="2"/>
        <v>0</v>
      </c>
      <c r="I27" s="9"/>
      <c r="J27" s="62">
        <v>22.0</v>
      </c>
      <c r="K27" s="68">
        <f>'22'!G8</f>
        <v>1746</v>
      </c>
      <c r="L27" s="64"/>
      <c r="M27" s="65">
        <f>'22'!I19</f>
        <v>17990</v>
      </c>
      <c r="N27" s="65">
        <f>'22'!J19</f>
        <v>69500</v>
      </c>
      <c r="O27" s="65">
        <f>'22'!K19</f>
        <v>39500</v>
      </c>
      <c r="P27" s="65">
        <f>'22'!L19</f>
        <v>0</v>
      </c>
      <c r="Q27" s="67">
        <f t="shared" si="3"/>
        <v>126990</v>
      </c>
      <c r="R27" s="9"/>
      <c r="S27" s="9"/>
      <c r="T27" s="53">
        <f t="shared" si="4"/>
        <v>17990</v>
      </c>
      <c r="U27" s="54"/>
      <c r="V27" s="69">
        <f t="shared" ref="V27:W27" si="30">E27+N27</f>
        <v>69500</v>
      </c>
      <c r="W27" s="70">
        <f t="shared" si="30"/>
        <v>39500</v>
      </c>
      <c r="X27" s="53">
        <f t="shared" si="6"/>
        <v>109000</v>
      </c>
      <c r="Y27" s="58"/>
      <c r="Z27" s="53">
        <f t="shared" si="7"/>
        <v>0</v>
      </c>
      <c r="AA27" s="54"/>
      <c r="AB27" s="71">
        <f t="shared" si="8"/>
        <v>126990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659</v>
      </c>
      <c r="C28" s="77"/>
      <c r="D28" s="65">
        <f>'23'!C20</f>
        <v>0</v>
      </c>
      <c r="E28" s="65">
        <f>'23'!D20</f>
        <v>18990</v>
      </c>
      <c r="F28" s="65">
        <f>'23'!E20</f>
        <v>0</v>
      </c>
      <c r="G28" s="65">
        <f>'23'!F20</f>
        <v>0</v>
      </c>
      <c r="H28" s="67">
        <f t="shared" si="2"/>
        <v>18990</v>
      </c>
      <c r="I28" s="9"/>
      <c r="J28" s="62">
        <v>23.0</v>
      </c>
      <c r="K28" s="68">
        <f>'23'!G8</f>
        <v>1746</v>
      </c>
      <c r="L28" s="64"/>
      <c r="M28" s="65">
        <f>'23'!I20</f>
        <v>0</v>
      </c>
      <c r="N28" s="65">
        <f>'23'!J20</f>
        <v>538440</v>
      </c>
      <c r="O28" s="65">
        <f>'23'!K20</f>
        <v>159500</v>
      </c>
      <c r="P28" s="65">
        <f>'23'!L20</f>
        <v>0</v>
      </c>
      <c r="Q28" s="67">
        <f t="shared" si="3"/>
        <v>697940</v>
      </c>
      <c r="R28" s="9"/>
      <c r="S28" s="9"/>
      <c r="T28" s="53">
        <f t="shared" si="4"/>
        <v>0</v>
      </c>
      <c r="U28" s="54"/>
      <c r="V28" s="69">
        <f t="shared" ref="V28:W28" si="31">E28+N28</f>
        <v>557430</v>
      </c>
      <c r="W28" s="70">
        <f t="shared" si="31"/>
        <v>159500</v>
      </c>
      <c r="X28" s="53">
        <f t="shared" si="6"/>
        <v>716930</v>
      </c>
      <c r="Y28" s="58"/>
      <c r="Z28" s="53">
        <f t="shared" si="7"/>
        <v>0</v>
      </c>
      <c r="AA28" s="54"/>
      <c r="AB28" s="71">
        <f t="shared" si="8"/>
        <v>716930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>
        <f>'24'!A8</f>
        <v>661</v>
      </c>
      <c r="C29" s="77"/>
      <c r="D29" s="65">
        <f>'24'!C18</f>
        <v>0</v>
      </c>
      <c r="E29" s="65">
        <f>'24'!D18</f>
        <v>8900</v>
      </c>
      <c r="F29" s="65">
        <f>'24'!E18</f>
        <v>0</v>
      </c>
      <c r="G29" s="65">
        <f>'24'!F18</f>
        <v>0</v>
      </c>
      <c r="H29" s="67">
        <f t="shared" si="2"/>
        <v>8900</v>
      </c>
      <c r="I29" s="9"/>
      <c r="J29" s="62">
        <v>24.0</v>
      </c>
      <c r="K29" s="68">
        <f>'24'!G8</f>
        <v>1755</v>
      </c>
      <c r="L29" s="64"/>
      <c r="M29" s="65">
        <f>'24'!I18</f>
        <v>69980</v>
      </c>
      <c r="N29" s="65">
        <f>'24'!J18</f>
        <v>158000</v>
      </c>
      <c r="O29" s="65">
        <f>'24'!K18</f>
        <v>317300</v>
      </c>
      <c r="P29" s="65">
        <f>'24'!L18</f>
        <v>45000</v>
      </c>
      <c r="Q29" s="67">
        <f t="shared" si="3"/>
        <v>590280</v>
      </c>
      <c r="R29" s="9"/>
      <c r="S29" s="9"/>
      <c r="T29" s="53">
        <f t="shared" si="4"/>
        <v>69980</v>
      </c>
      <c r="U29" s="54"/>
      <c r="V29" s="69">
        <f t="shared" ref="V29:W29" si="32">E29+N29</f>
        <v>166900</v>
      </c>
      <c r="W29" s="70">
        <f t="shared" si="32"/>
        <v>317300</v>
      </c>
      <c r="X29" s="53">
        <f t="shared" si="6"/>
        <v>484200</v>
      </c>
      <c r="Y29" s="58"/>
      <c r="Z29" s="53">
        <f t="shared" si="7"/>
        <v>45000</v>
      </c>
      <c r="AA29" s="54"/>
      <c r="AB29" s="71">
        <f t="shared" si="8"/>
        <v>599180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'25'!C21</f>
        <v>14000</v>
      </c>
      <c r="E30" s="65">
        <f>'25'!D21</f>
        <v>0</v>
      </c>
      <c r="F30" s="65">
        <f>'25'!E21</f>
        <v>0</v>
      </c>
      <c r="G30" s="65">
        <f>'25'!F21</f>
        <v>0</v>
      </c>
      <c r="H30" s="67">
        <f t="shared" si="2"/>
        <v>14000</v>
      </c>
      <c r="I30" s="9"/>
      <c r="J30" s="62">
        <v>25.0</v>
      </c>
      <c r="K30" s="63">
        <f>'25'!G8</f>
        <v>1757</v>
      </c>
      <c r="L30" s="77"/>
      <c r="M30" s="65">
        <f>'25'!I21</f>
        <v>25990</v>
      </c>
      <c r="N30" s="65">
        <f>'25'!J21</f>
        <v>142930</v>
      </c>
      <c r="O30" s="65">
        <f>'25'!K21</f>
        <v>0</v>
      </c>
      <c r="P30" s="65">
        <f>'25'!L21</f>
        <v>78500</v>
      </c>
      <c r="Q30" s="67">
        <f t="shared" si="3"/>
        <v>247420</v>
      </c>
      <c r="R30" s="9"/>
      <c r="S30" s="9"/>
      <c r="T30" s="53">
        <f t="shared" si="4"/>
        <v>39990</v>
      </c>
      <c r="U30" s="54"/>
      <c r="V30" s="69">
        <f t="shared" ref="V30:W30" si="33">E30+N30</f>
        <v>142930</v>
      </c>
      <c r="W30" s="70">
        <f t="shared" si="33"/>
        <v>0</v>
      </c>
      <c r="X30" s="53">
        <f t="shared" si="6"/>
        <v>142930</v>
      </c>
      <c r="Y30" s="58"/>
      <c r="Z30" s="53">
        <f t="shared" si="7"/>
        <v>78500</v>
      </c>
      <c r="AA30" s="54"/>
      <c r="AB30" s="71">
        <f t="shared" si="8"/>
        <v>261420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663</v>
      </c>
      <c r="C32" s="64"/>
      <c r="D32" s="65">
        <f>'27'!C15</f>
        <v>0</v>
      </c>
      <c r="E32" s="65">
        <f>'27'!D15</f>
        <v>1980</v>
      </c>
      <c r="F32" s="65">
        <f>'27'!E15</f>
        <v>0</v>
      </c>
      <c r="G32" s="65">
        <f>'27'!F15</f>
        <v>0</v>
      </c>
      <c r="H32" s="67">
        <f t="shared" si="2"/>
        <v>1980</v>
      </c>
      <c r="I32" s="9"/>
      <c r="J32" s="62">
        <v>27.0</v>
      </c>
      <c r="K32" s="81">
        <f>'27'!G8</f>
        <v>1762</v>
      </c>
      <c r="L32" s="64"/>
      <c r="M32" s="65">
        <f>'27'!I15</f>
        <v>25000</v>
      </c>
      <c r="N32" s="65">
        <f>'27'!J15</f>
        <v>115480</v>
      </c>
      <c r="O32" s="65">
        <f>'27'!K15</f>
        <v>0</v>
      </c>
      <c r="P32" s="65">
        <f>'27'!L15</f>
        <v>14500</v>
      </c>
      <c r="Q32" s="67">
        <f t="shared" si="3"/>
        <v>154980</v>
      </c>
      <c r="R32" s="9"/>
      <c r="S32" s="9"/>
      <c r="T32" s="53">
        <f t="shared" si="4"/>
        <v>25000</v>
      </c>
      <c r="U32" s="54"/>
      <c r="V32" s="69">
        <f t="shared" ref="V32:W32" si="35">E32+N32</f>
        <v>117460</v>
      </c>
      <c r="W32" s="70">
        <f t="shared" si="35"/>
        <v>0</v>
      </c>
      <c r="X32" s="53">
        <f t="shared" si="6"/>
        <v>117460</v>
      </c>
      <c r="Y32" s="58"/>
      <c r="Z32" s="53">
        <f t="shared" si="7"/>
        <v>14500</v>
      </c>
      <c r="AA32" s="54"/>
      <c r="AB32" s="71">
        <f t="shared" si="8"/>
        <v>156960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'28'!C17</f>
        <v>0</v>
      </c>
      <c r="E33" s="65">
        <f>'28'!D17</f>
        <v>0</v>
      </c>
      <c r="F33" s="65">
        <f>'28'!E17</f>
        <v>0</v>
      </c>
      <c r="G33" s="65">
        <f>'28'!F17</f>
        <v>0</v>
      </c>
      <c r="H33" s="67">
        <f t="shared" si="2"/>
        <v>0</v>
      </c>
      <c r="I33" s="9"/>
      <c r="J33" s="62">
        <v>28.0</v>
      </c>
      <c r="K33" s="63" t="str">
        <f>'28'!G8</f>
        <v/>
      </c>
      <c r="L33" s="77"/>
      <c r="M33" s="65">
        <f>'28'!I17</f>
        <v>50000</v>
      </c>
      <c r="N33" s="65">
        <f>'28'!J17</f>
        <v>0</v>
      </c>
      <c r="O33" s="65">
        <f>'28'!K17</f>
        <v>0</v>
      </c>
      <c r="P33" s="65">
        <f>'28'!L17</f>
        <v>0</v>
      </c>
      <c r="Q33" s="67">
        <f t="shared" si="3"/>
        <v>50000</v>
      </c>
      <c r="R33" s="9"/>
      <c r="S33" s="9"/>
      <c r="T33" s="53">
        <f t="shared" si="4"/>
        <v>50000</v>
      </c>
      <c r="U33" s="54"/>
      <c r="V33" s="69">
        <f t="shared" ref="V33:W33" si="36">E33+N33</f>
        <v>0</v>
      </c>
      <c r="W33" s="70">
        <f t="shared" si="36"/>
        <v>0</v>
      </c>
      <c r="X33" s="53">
        <f t="shared" si="6"/>
        <v>0</v>
      </c>
      <c r="Y33" s="58"/>
      <c r="Z33" s="53">
        <f t="shared" si="7"/>
        <v>0</v>
      </c>
      <c r="AA33" s="54"/>
      <c r="AB33" s="71">
        <f t="shared" si="8"/>
        <v>50000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'29'!C19</f>
        <v>0</v>
      </c>
      <c r="E34" s="65">
        <f>'29'!D19</f>
        <v>0</v>
      </c>
      <c r="F34" s="65">
        <f>'29'!E19</f>
        <v>0</v>
      </c>
      <c r="G34" s="65">
        <f>'29'!F19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'29'!I19</f>
        <v>198500</v>
      </c>
      <c r="N34" s="65">
        <f>'29'!J19</f>
        <v>7500</v>
      </c>
      <c r="O34" s="65">
        <f>'29'!K19</f>
        <v>0</v>
      </c>
      <c r="P34" s="65">
        <f>'29'!L19</f>
        <v>0</v>
      </c>
      <c r="Q34" s="67">
        <f t="shared" si="3"/>
        <v>206000</v>
      </c>
      <c r="R34" s="9"/>
      <c r="S34" s="9"/>
      <c r="T34" s="53">
        <f t="shared" si="4"/>
        <v>198500</v>
      </c>
      <c r="U34" s="54"/>
      <c r="V34" s="69">
        <f t="shared" ref="V34:W34" si="37">E34+N34</f>
        <v>7500</v>
      </c>
      <c r="W34" s="70">
        <f t="shared" si="37"/>
        <v>0</v>
      </c>
      <c r="X34" s="53">
        <f t="shared" si="6"/>
        <v>7500</v>
      </c>
      <c r="Y34" s="58"/>
      <c r="Z34" s="53">
        <f t="shared" si="7"/>
        <v>0</v>
      </c>
      <c r="AA34" s="54"/>
      <c r="AB34" s="71">
        <f t="shared" si="8"/>
        <v>206000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'30'!C18</f>
        <v>0</v>
      </c>
      <c r="E35" s="65">
        <f>'30'!D18</f>
        <v>0</v>
      </c>
      <c r="F35" s="65">
        <f>'30'!E18</f>
        <v>0</v>
      </c>
      <c r="G35" s="65">
        <f>'30'!F18</f>
        <v>0</v>
      </c>
      <c r="H35" s="67">
        <f t="shared" si="2"/>
        <v>0</v>
      </c>
      <c r="I35" s="9"/>
      <c r="J35" s="62">
        <v>30.0</v>
      </c>
      <c r="K35" s="81">
        <f>'30'!G8</f>
        <v>1768</v>
      </c>
      <c r="L35" s="64"/>
      <c r="M35" s="65">
        <f>'30'!I18</f>
        <v>0</v>
      </c>
      <c r="N35" s="65">
        <f>'30'!J18</f>
        <v>331510</v>
      </c>
      <c r="O35" s="65">
        <f>'30'!K18</f>
        <v>350000</v>
      </c>
      <c r="P35" s="65">
        <f>'30'!L18</f>
        <v>55000</v>
      </c>
      <c r="Q35" s="67">
        <f t="shared" si="3"/>
        <v>736510</v>
      </c>
      <c r="R35" s="9"/>
      <c r="S35" s="9"/>
      <c r="T35" s="53">
        <f t="shared" si="4"/>
        <v>0</v>
      </c>
      <c r="U35" s="54"/>
      <c r="V35" s="69">
        <f t="shared" ref="V35:W35" si="38">E35+N35</f>
        <v>331510</v>
      </c>
      <c r="W35" s="70">
        <f t="shared" si="38"/>
        <v>350000</v>
      </c>
      <c r="X35" s="53">
        <f t="shared" si="6"/>
        <v>681510</v>
      </c>
      <c r="Y35" s="58"/>
      <c r="Z35" s="53">
        <f t="shared" si="7"/>
        <v>55000</v>
      </c>
      <c r="AA35" s="54"/>
      <c r="AB35" s="71">
        <f t="shared" si="8"/>
        <v>736510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'31'!C18</f>
        <v>0</v>
      </c>
      <c r="E36" s="65">
        <f>'31'!D18</f>
        <v>0</v>
      </c>
      <c r="F36" s="65">
        <f>'31'!E18</f>
        <v>0</v>
      </c>
      <c r="G36" s="65">
        <f>'31'!F18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'31'!I18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2853990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38600</v>
      </c>
      <c r="E37" s="91">
        <f t="shared" si="40"/>
        <v>55820</v>
      </c>
      <c r="F37" s="91">
        <f t="shared" si="40"/>
        <v>0</v>
      </c>
      <c r="G37" s="91">
        <f t="shared" si="40"/>
        <v>0</v>
      </c>
      <c r="H37" s="92">
        <f t="shared" si="40"/>
        <v>94420</v>
      </c>
      <c r="I37" s="5"/>
      <c r="J37" s="5"/>
      <c r="K37" s="93" t="s">
        <v>20</v>
      </c>
      <c r="L37" s="8"/>
      <c r="M37" s="94">
        <f t="shared" ref="M37:Q37" si="41">SUM(M6:M36)</f>
        <v>784940</v>
      </c>
      <c r="N37" s="94">
        <f t="shared" si="41"/>
        <v>3701300</v>
      </c>
      <c r="O37" s="94">
        <f t="shared" si="41"/>
        <v>1737460</v>
      </c>
      <c r="P37" s="94">
        <f t="shared" si="41"/>
        <v>575600</v>
      </c>
      <c r="Q37" s="95">
        <f t="shared" si="41"/>
        <v>6799300</v>
      </c>
      <c r="R37" s="96" t="s">
        <v>16</v>
      </c>
      <c r="S37" s="97"/>
      <c r="T37" s="98">
        <f>SUM(T6:T36)</f>
        <v>823540</v>
      </c>
      <c r="U37" s="54"/>
      <c r="V37" s="99">
        <f t="shared" ref="V37:X37" si="42">SUM(V6:V36)</f>
        <v>3757120</v>
      </c>
      <c r="W37" s="100">
        <f t="shared" si="42"/>
        <v>1737460</v>
      </c>
      <c r="X37" s="100">
        <f t="shared" si="42"/>
        <v>5494580</v>
      </c>
      <c r="Y37" s="54"/>
      <c r="Z37" s="98">
        <f>SUM(Z6:Z36)</f>
        <v>575600</v>
      </c>
      <c r="AA37" s="54"/>
      <c r="AB37" s="101">
        <f>SUM(AB6:AB36)</f>
        <v>6893720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5713697.479</v>
      </c>
      <c r="R38" s="105" t="s">
        <v>21</v>
      </c>
      <c r="S38" s="97"/>
      <c r="T38" s="59"/>
      <c r="U38" s="59"/>
      <c r="V38" s="106">
        <f>V37*1.49%</f>
        <v>55981.088</v>
      </c>
      <c r="W38" s="106">
        <f>W37*2.95%</f>
        <v>51255.07</v>
      </c>
      <c r="X38" s="107">
        <f t="shared" ref="X38:X39" si="44">V38+W38</f>
        <v>107236.158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6893720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1085602.521</v>
      </c>
      <c r="R39" s="118" t="s">
        <v>26</v>
      </c>
      <c r="S39" s="119"/>
      <c r="T39" s="59"/>
      <c r="U39" s="59"/>
      <c r="V39" s="106">
        <f t="shared" ref="V39:W39" si="43">V38*19%</f>
        <v>10636.40672</v>
      </c>
      <c r="W39" s="106">
        <f t="shared" si="43"/>
        <v>9738.4633</v>
      </c>
      <c r="X39" s="107">
        <f t="shared" si="44"/>
        <v>20374.87002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5494580</v>
      </c>
      <c r="G40" s="122">
        <f>D37+M37</f>
        <v>823540</v>
      </c>
      <c r="H40" s="123">
        <f>G37+P37</f>
        <v>575600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3690502.505</v>
      </c>
      <c r="W40" s="124">
        <f t="shared" si="45"/>
        <v>1676466.467</v>
      </c>
      <c r="X40" s="125">
        <f t="shared" si="45"/>
        <v>5366968.972</v>
      </c>
      <c r="Y40" s="114"/>
      <c r="Z40" s="59"/>
      <c r="AA40" s="59"/>
      <c r="AB40" s="126">
        <f>AB37/27</f>
        <v>255322.963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'01'!L33+'02'!L34+'03'!L33+'04'!L34+'05'!L41+'06'!L33+'07'!L36+'08'!L35+'09'!L41+'10'!L35+'11'!L41+'12'!L41+'13'!L35+'14'!L35+'15'!L35+'16'!L35+'17'!L36+'18'!L36+'19'!L41+'20'!L34+'21'!L34+'22'!L35+'23'!L36+'24'!L34+'25'!L37+'26'!L41+'27'!L31+'28'!L33+'29'!L35+'30'!L34+'31'!L34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1085602.521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5808117.479</v>
      </c>
      <c r="C45" s="148" t="s">
        <v>35</v>
      </c>
      <c r="D45" s="149">
        <f>B45*0.02</f>
        <v>116162.3496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1201764.871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127611.028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5564344.101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45961.0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8929.0</v>
      </c>
      <c r="I8" s="197"/>
      <c r="J8" s="198">
        <v>15990.0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1773.0</v>
      </c>
      <c r="H9" s="205">
        <v>8930.0</v>
      </c>
      <c r="I9" s="201"/>
      <c r="J9" s="206">
        <v>153000.0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1774.0</v>
      </c>
      <c r="H10" s="208">
        <v>8931.0</v>
      </c>
      <c r="I10" s="192"/>
      <c r="J10" s="192"/>
      <c r="K10" s="209">
        <v>140000.0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168990</v>
      </c>
      <c r="K18" s="213">
        <f>SUM($K8:$K17)</f>
        <v>140000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308990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2">
        <v>2000.0</v>
      </c>
    </row>
    <row r="26" ht="15.75" customHeight="1">
      <c r="A26" s="234"/>
      <c r="C26" s="235"/>
      <c r="D26" s="239" t="s">
        <v>60</v>
      </c>
      <c r="E26" s="243"/>
      <c r="F26" s="241">
        <f>D18+J18</f>
        <v>168990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140000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308990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>
        <v>0.0</v>
      </c>
      <c r="G32" s="238"/>
      <c r="I32" s="235"/>
      <c r="J32" s="247" t="s">
        <v>66</v>
      </c>
      <c r="K32" s="248"/>
      <c r="L32" s="249">
        <f>SUM(L25:L31)</f>
        <v>2000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308990</v>
      </c>
      <c r="G35" s="266"/>
      <c r="H35" s="267"/>
      <c r="I35" s="268"/>
      <c r="J35" s="263"/>
      <c r="K35" s="264" t="s">
        <v>71</v>
      </c>
      <c r="L35" s="265">
        <f>L32+L34</f>
        <v>2000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77"/>
      <c r="F39" s="278">
        <f t="shared" ref="F39:F43" si="1">D39*E39</f>
        <v>0</v>
      </c>
      <c r="G39" s="279"/>
      <c r="I39" s="235"/>
      <c r="J39" s="276">
        <v>500.0</v>
      </c>
      <c r="K39" s="277"/>
      <c r="L39" s="280">
        <f t="shared" ref="L39:L42" si="2">J39*K39</f>
        <v>0</v>
      </c>
    </row>
    <row r="40" ht="16.5" customHeight="1">
      <c r="A40" s="234"/>
      <c r="C40" s="235"/>
      <c r="D40" s="276">
        <v>10000.0</v>
      </c>
      <c r="E40" s="277"/>
      <c r="F40" s="278">
        <f t="shared" si="1"/>
        <v>0</v>
      </c>
      <c r="G40" s="279"/>
      <c r="I40" s="235"/>
      <c r="J40" s="276">
        <v>100.0</v>
      </c>
      <c r="K40" s="281">
        <v>23.0</v>
      </c>
      <c r="L40" s="280">
        <f t="shared" si="2"/>
        <v>2300</v>
      </c>
    </row>
    <row r="41" ht="16.5" customHeight="1">
      <c r="A41" s="234"/>
      <c r="C41" s="235"/>
      <c r="D41" s="276">
        <v>5000.0</v>
      </c>
      <c r="E41" s="277"/>
      <c r="F41" s="278">
        <f t="shared" si="1"/>
        <v>0</v>
      </c>
      <c r="G41" s="279"/>
      <c r="I41" s="235"/>
      <c r="J41" s="276">
        <v>50.0</v>
      </c>
      <c r="K41" s="281">
        <v>2.0</v>
      </c>
      <c r="L41" s="280">
        <f t="shared" si="2"/>
        <v>100</v>
      </c>
    </row>
    <row r="42" ht="16.5" customHeight="1">
      <c r="A42" s="234"/>
      <c r="C42" s="235"/>
      <c r="D42" s="276">
        <v>2000.0</v>
      </c>
      <c r="E42" s="277"/>
      <c r="F42" s="278">
        <f t="shared" si="1"/>
        <v>0</v>
      </c>
      <c r="G42" s="279"/>
      <c r="I42" s="235"/>
      <c r="J42" s="276">
        <v>10.0</v>
      </c>
      <c r="K42" s="281">
        <v>51.0</v>
      </c>
      <c r="L42" s="280">
        <f t="shared" si="2"/>
        <v>510</v>
      </c>
    </row>
    <row r="43" ht="16.5" customHeight="1">
      <c r="A43" s="255"/>
      <c r="B43" s="256"/>
      <c r="C43" s="257"/>
      <c r="D43" s="276">
        <v>1000.0</v>
      </c>
      <c r="E43" s="281">
        <v>4.0</v>
      </c>
      <c r="F43" s="278">
        <f t="shared" si="1"/>
        <v>4000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4000</v>
      </c>
      <c r="G44" s="266"/>
      <c r="H44" s="267"/>
      <c r="I44" s="268"/>
      <c r="J44" s="284"/>
      <c r="K44" s="285" t="s">
        <v>78</v>
      </c>
      <c r="L44" s="286">
        <f>SUM(L39:L43)</f>
        <v>2910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'30'!J62</f>
        <v>8910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297" t="s">
        <v>82</v>
      </c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6910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308990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>
        <f>F32</f>
        <v>0</v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2000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315900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306990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6910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45960.0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1768.0</v>
      </c>
      <c r="H8" s="196">
        <v>8919.0</v>
      </c>
      <c r="I8" s="197"/>
      <c r="J8" s="198">
        <v>85000.0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1769.0</v>
      </c>
      <c r="H9" s="205">
        <v>8920.0</v>
      </c>
      <c r="I9" s="201"/>
      <c r="J9" s="206">
        <v>50000.0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8921.0</v>
      </c>
      <c r="I10" s="192"/>
      <c r="J10" s="192"/>
      <c r="K10" s="191"/>
      <c r="L10" s="209">
        <v>55000.0</v>
      </c>
    </row>
    <row r="11" ht="20.25" customHeight="1">
      <c r="A11" s="199"/>
      <c r="B11" s="200"/>
      <c r="C11" s="201"/>
      <c r="D11" s="201"/>
      <c r="E11" s="202"/>
      <c r="F11" s="203"/>
      <c r="G11" s="204">
        <v>1767.0</v>
      </c>
      <c r="H11" s="205">
        <v>8922.0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1770.0</v>
      </c>
      <c r="H12" s="208">
        <v>8923.0</v>
      </c>
      <c r="I12" s="191"/>
      <c r="J12" s="313">
        <v>45500.0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1771.0</v>
      </c>
      <c r="H13" s="205">
        <v>8924.0</v>
      </c>
      <c r="I13" s="201"/>
      <c r="J13" s="206">
        <v>49550.0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1772.0</v>
      </c>
      <c r="H14" s="208">
        <v>8925.0</v>
      </c>
      <c r="I14" s="191"/>
      <c r="J14" s="191"/>
      <c r="K14" s="209">
        <v>350000.0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5">
        <v>8926.0</v>
      </c>
      <c r="I15" s="201"/>
      <c r="J15" s="206">
        <v>15000.0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208">
        <v>8927.0</v>
      </c>
      <c r="I16" s="191"/>
      <c r="J16" s="209">
        <v>10000.0</v>
      </c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195"/>
      <c r="H17" s="208">
        <v>8928.0</v>
      </c>
      <c r="I17" s="191"/>
      <c r="J17" s="209">
        <v>58470.0</v>
      </c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331510</v>
      </c>
      <c r="K18" s="213">
        <f>SUM($K8:$K17)</f>
        <v>350000</v>
      </c>
      <c r="L18" s="213">
        <f>SUM($L8:$L17)</f>
        <v>55000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736510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3"/>
      <c r="F26" s="241">
        <f>D18+J18</f>
        <v>331510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350000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55000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736510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>
        <v>0.0</v>
      </c>
      <c r="G32" s="238"/>
      <c r="I32" s="235"/>
      <c r="J32" s="247" t="s">
        <v>66</v>
      </c>
      <c r="K32" s="248"/>
      <c r="L32" s="249">
        <f>SUM(L25:L31)</f>
        <v>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736510</v>
      </c>
      <c r="G35" s="266"/>
      <c r="H35" s="267"/>
      <c r="I35" s="268"/>
      <c r="J35" s="263"/>
      <c r="K35" s="264" t="s">
        <v>71</v>
      </c>
      <c r="L35" s="265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77"/>
      <c r="F39" s="278">
        <f t="shared" ref="F39:F43" si="1">D39*E39</f>
        <v>0</v>
      </c>
      <c r="G39" s="279"/>
      <c r="I39" s="235"/>
      <c r="J39" s="276">
        <v>500.0</v>
      </c>
      <c r="K39" s="277"/>
      <c r="L39" s="280">
        <f t="shared" ref="L39:L42" si="2">J39*K39</f>
        <v>0</v>
      </c>
    </row>
    <row r="40" ht="16.5" customHeight="1">
      <c r="A40" s="234"/>
      <c r="C40" s="235"/>
      <c r="D40" s="276">
        <v>10000.0</v>
      </c>
      <c r="E40" s="277"/>
      <c r="F40" s="278">
        <f t="shared" si="1"/>
        <v>0</v>
      </c>
      <c r="G40" s="279"/>
      <c r="I40" s="235"/>
      <c r="J40" s="276">
        <v>100.0</v>
      </c>
      <c r="K40" s="281">
        <v>23.0</v>
      </c>
      <c r="L40" s="280">
        <f t="shared" si="2"/>
        <v>2300</v>
      </c>
    </row>
    <row r="41" ht="16.5" customHeight="1">
      <c r="A41" s="234"/>
      <c r="C41" s="235"/>
      <c r="D41" s="276">
        <v>5000.0</v>
      </c>
      <c r="E41" s="277"/>
      <c r="F41" s="278">
        <f t="shared" si="1"/>
        <v>0</v>
      </c>
      <c r="G41" s="279"/>
      <c r="I41" s="235"/>
      <c r="J41" s="276">
        <v>50.0</v>
      </c>
      <c r="K41" s="281">
        <v>2.0</v>
      </c>
      <c r="L41" s="280">
        <f t="shared" si="2"/>
        <v>100</v>
      </c>
    </row>
    <row r="42" ht="16.5" customHeight="1">
      <c r="A42" s="234"/>
      <c r="C42" s="235"/>
      <c r="D42" s="276">
        <v>2000.0</v>
      </c>
      <c r="E42" s="277"/>
      <c r="F42" s="278">
        <f t="shared" si="1"/>
        <v>0</v>
      </c>
      <c r="G42" s="279"/>
      <c r="I42" s="235"/>
      <c r="J42" s="276">
        <v>10.0</v>
      </c>
      <c r="K42" s="281">
        <v>51.0</v>
      </c>
      <c r="L42" s="280">
        <f t="shared" si="2"/>
        <v>510</v>
      </c>
    </row>
    <row r="43" ht="16.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6000</v>
      </c>
      <c r="G44" s="266"/>
      <c r="H44" s="267"/>
      <c r="I44" s="268"/>
      <c r="J44" s="284"/>
      <c r="K44" s="285" t="s">
        <v>78</v>
      </c>
      <c r="L44" s="286">
        <f>SUM(L39:L43)</f>
        <v>2910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'29'!J63</f>
        <v>8910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314"/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8910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736510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>
        <f>F32</f>
        <v>0</v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745420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736510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8910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8916.0</v>
      </c>
      <c r="I8" s="198">
        <v>35500.0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8917.0</v>
      </c>
      <c r="I9" s="206">
        <v>163000.0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1766.0</v>
      </c>
      <c r="H10" s="208">
        <v>8918.0</v>
      </c>
      <c r="I10" s="192"/>
      <c r="J10" s="313">
        <v>7500.0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198500</v>
      </c>
      <c r="J19" s="213">
        <f>SUM($J8:$J18)</f>
        <v>7500</v>
      </c>
      <c r="K19" s="213">
        <f>SUM($K8:$K18)</f>
        <v>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206000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198500</v>
      </c>
      <c r="G26" s="238"/>
      <c r="I26" s="235"/>
      <c r="J26" s="239" t="s">
        <v>10</v>
      </c>
      <c r="K26" s="240"/>
      <c r="L26" s="242">
        <v>220000.0</v>
      </c>
    </row>
    <row r="27" ht="15.75" customHeight="1">
      <c r="A27" s="234"/>
      <c r="C27" s="235"/>
      <c r="D27" s="239" t="s">
        <v>60</v>
      </c>
      <c r="E27" s="243"/>
      <c r="F27" s="241">
        <f>D19+J19</f>
        <v>7500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206000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>
        <v>0.0</v>
      </c>
      <c r="G33" s="238"/>
      <c r="I33" s="235"/>
      <c r="J33" s="247" t="s">
        <v>66</v>
      </c>
      <c r="K33" s="248"/>
      <c r="L33" s="249">
        <f>SUM(L26:L32)</f>
        <v>220000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206000</v>
      </c>
      <c r="G36" s="266"/>
      <c r="H36" s="267"/>
      <c r="I36" s="268"/>
      <c r="J36" s="263"/>
      <c r="K36" s="264" t="s">
        <v>71</v>
      </c>
      <c r="L36" s="265">
        <f>L33+L35</f>
        <v>220000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23.0</v>
      </c>
      <c r="L41" s="280">
        <f t="shared" si="2"/>
        <v>2300</v>
      </c>
    </row>
    <row r="42" ht="16.5" customHeight="1">
      <c r="A42" s="234"/>
      <c r="C42" s="235"/>
      <c r="D42" s="276">
        <v>5000.0</v>
      </c>
      <c r="E42" s="277"/>
      <c r="F42" s="278">
        <f t="shared" si="1"/>
        <v>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77"/>
      <c r="F43" s="278">
        <f t="shared" si="1"/>
        <v>0</v>
      </c>
      <c r="G43" s="279"/>
      <c r="I43" s="235"/>
      <c r="J43" s="276">
        <v>10.0</v>
      </c>
      <c r="K43" s="281">
        <v>51.0</v>
      </c>
      <c r="L43" s="280">
        <f t="shared" si="2"/>
        <v>510</v>
      </c>
    </row>
    <row r="44" ht="16.5" customHeight="1">
      <c r="A44" s="255"/>
      <c r="B44" s="256"/>
      <c r="C44" s="257"/>
      <c r="D44" s="276">
        <v>1000.0</v>
      </c>
      <c r="E44" s="281">
        <v>6.0</v>
      </c>
      <c r="F44" s="278">
        <f t="shared" si="1"/>
        <v>6000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6000</v>
      </c>
      <c r="G45" s="266"/>
      <c r="H45" s="267"/>
      <c r="I45" s="268"/>
      <c r="J45" s="284"/>
      <c r="K45" s="285" t="s">
        <v>78</v>
      </c>
      <c r="L45" s="286">
        <f>SUM(L40:L44)</f>
        <v>2910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'28'!J61</f>
        <v>30410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89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8910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206000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>
        <f>F33</f>
        <v>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220000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16410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-14000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8910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8915.0</v>
      </c>
      <c r="I8" s="198">
        <v>50000.0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50000</v>
      </c>
      <c r="J17" s="213">
        <f>SUM($J8:$J16)</f>
        <v>0</v>
      </c>
      <c r="K17" s="213">
        <f>SUM($K8:$K16)</f>
        <v>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50000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50000</v>
      </c>
      <c r="G24" s="238"/>
      <c r="I24" s="235"/>
      <c r="J24" s="239" t="s">
        <v>10</v>
      </c>
      <c r="K24" s="240"/>
      <c r="L24" s="242">
        <v>30000.0</v>
      </c>
    </row>
    <row r="25" ht="15.75" customHeight="1">
      <c r="A25" s="234"/>
      <c r="C25" s="235"/>
      <c r="D25" s="239" t="s">
        <v>60</v>
      </c>
      <c r="E25" s="243"/>
      <c r="F25" s="241">
        <f>D17+J17</f>
        <v>0</v>
      </c>
      <c r="G25" s="238"/>
      <c r="I25" s="235"/>
      <c r="J25" s="244" t="s">
        <v>61</v>
      </c>
      <c r="K25" s="245"/>
      <c r="L25" s="246"/>
    </row>
    <row r="26" ht="15.75" customHeight="1">
      <c r="A26" s="234"/>
      <c r="C26" s="235"/>
      <c r="D26" s="239" t="s">
        <v>62</v>
      </c>
      <c r="E26" s="243"/>
      <c r="F26" s="241">
        <f>E17+K17</f>
        <v>0</v>
      </c>
      <c r="G26" s="238"/>
      <c r="I26" s="235"/>
      <c r="J26" s="244" t="s">
        <v>63</v>
      </c>
      <c r="K26" s="245"/>
      <c r="L26" s="246"/>
    </row>
    <row r="27" ht="15.75" customHeight="1">
      <c r="A27" s="234"/>
      <c r="C27" s="235"/>
      <c r="D27" s="239" t="s">
        <v>64</v>
      </c>
      <c r="E27" s="243"/>
      <c r="F27" s="241">
        <f>F17+L17</f>
        <v>0</v>
      </c>
      <c r="G27" s="238"/>
      <c r="I27" s="235"/>
      <c r="J27" s="244"/>
      <c r="K27" s="245"/>
      <c r="L27" s="246"/>
    </row>
    <row r="28" ht="15.75" customHeight="1">
      <c r="A28" s="234"/>
      <c r="C28" s="235"/>
      <c r="D28" s="247" t="s">
        <v>52</v>
      </c>
      <c r="E28" s="248"/>
      <c r="F28" s="249">
        <f>SUM(F24:F27)</f>
        <v>50000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50" t="s">
        <v>65</v>
      </c>
      <c r="E29" s="164"/>
      <c r="F29" s="178"/>
      <c r="G29" s="238"/>
      <c r="I29" s="235"/>
      <c r="J29" s="244"/>
      <c r="K29" s="245"/>
      <c r="L29" s="246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1" t="s">
        <v>10</v>
      </c>
      <c r="E31" s="252"/>
      <c r="F31" s="241"/>
      <c r="G31" s="238"/>
      <c r="I31" s="235"/>
      <c r="J31" s="247" t="s">
        <v>66</v>
      </c>
      <c r="K31" s="248"/>
      <c r="L31" s="249">
        <f>SUM(L24:L30)</f>
        <v>30000</v>
      </c>
    </row>
    <row r="32" ht="15.75" customHeight="1">
      <c r="A32" s="234"/>
      <c r="C32" s="235"/>
      <c r="D32" s="253" t="s">
        <v>63</v>
      </c>
      <c r="E32" s="254"/>
      <c r="F32" s="246"/>
      <c r="G32" s="238"/>
      <c r="I32" s="235"/>
      <c r="J32" s="233" t="s">
        <v>67</v>
      </c>
      <c r="K32" s="164"/>
      <c r="L32" s="178"/>
    </row>
    <row r="33" ht="18.75" customHeight="1">
      <c r="A33" s="255"/>
      <c r="B33" s="256"/>
      <c r="C33" s="257"/>
      <c r="D33" s="247" t="s">
        <v>68</v>
      </c>
      <c r="E33" s="248"/>
      <c r="F33" s="249">
        <f>SUM(F31:F32)</f>
        <v>0</v>
      </c>
      <c r="G33" s="258"/>
      <c r="H33" s="259"/>
      <c r="I33" s="260"/>
      <c r="J33" s="244" t="s">
        <v>69</v>
      </c>
      <c r="K33" s="254"/>
      <c r="L33" s="246"/>
    </row>
    <row r="34" ht="15.75" customHeight="1">
      <c r="A34" s="211"/>
      <c r="B34" s="261"/>
      <c r="C34" s="262"/>
      <c r="D34" s="263"/>
      <c r="E34" s="264" t="s">
        <v>70</v>
      </c>
      <c r="F34" s="265">
        <f>F28+F33</f>
        <v>50000</v>
      </c>
      <c r="G34" s="266"/>
      <c r="H34" s="267"/>
      <c r="I34" s="268"/>
      <c r="J34" s="263"/>
      <c r="K34" s="264" t="s">
        <v>71</v>
      </c>
      <c r="L34" s="265">
        <f>L31+L33</f>
        <v>30000</v>
      </c>
    </row>
    <row r="35" ht="11.25" customHeight="1">
      <c r="A35" s="211"/>
      <c r="B35" s="215"/>
      <c r="C35" s="216"/>
      <c r="D35" s="216"/>
      <c r="E35" s="216"/>
      <c r="F35" s="216"/>
      <c r="G35" s="269"/>
      <c r="H35" s="270"/>
      <c r="I35" s="271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2" t="s">
        <v>73</v>
      </c>
      <c r="B37" s="227"/>
      <c r="C37" s="228"/>
      <c r="D37" s="273" t="s">
        <v>74</v>
      </c>
      <c r="E37" s="273" t="s">
        <v>75</v>
      </c>
      <c r="F37" s="274" t="s">
        <v>16</v>
      </c>
      <c r="G37" s="275" t="s">
        <v>76</v>
      </c>
      <c r="H37" s="227"/>
      <c r="I37" s="228"/>
      <c r="J37" s="273" t="s">
        <v>74</v>
      </c>
      <c r="K37" s="273" t="s">
        <v>75</v>
      </c>
      <c r="L37" s="273" t="s">
        <v>16</v>
      </c>
    </row>
    <row r="38" ht="16.5" customHeight="1">
      <c r="A38" s="234"/>
      <c r="C38" s="235"/>
      <c r="D38" s="276">
        <v>20000.0</v>
      </c>
      <c r="E38" s="281">
        <v>1.0</v>
      </c>
      <c r="F38" s="278">
        <f t="shared" ref="F38:F42" si="1">D38*E38</f>
        <v>20000</v>
      </c>
      <c r="G38" s="279"/>
      <c r="I38" s="235"/>
      <c r="J38" s="276">
        <v>500.0</v>
      </c>
      <c r="K38" s="277"/>
      <c r="L38" s="280">
        <f t="shared" ref="L38:L41" si="2">J38*K38</f>
        <v>0</v>
      </c>
    </row>
    <row r="39" ht="16.5" customHeight="1">
      <c r="A39" s="234"/>
      <c r="C39" s="235"/>
      <c r="D39" s="276">
        <v>10000.0</v>
      </c>
      <c r="E39" s="277"/>
      <c r="F39" s="278">
        <f t="shared" si="1"/>
        <v>0</v>
      </c>
      <c r="G39" s="279"/>
      <c r="I39" s="235"/>
      <c r="J39" s="276">
        <v>100.0</v>
      </c>
      <c r="K39" s="281">
        <v>28.0</v>
      </c>
      <c r="L39" s="280">
        <f t="shared" si="2"/>
        <v>2800</v>
      </c>
    </row>
    <row r="40" ht="16.5" customHeight="1">
      <c r="A40" s="234"/>
      <c r="C40" s="235"/>
      <c r="D40" s="276">
        <v>5000.0</v>
      </c>
      <c r="E40" s="277"/>
      <c r="F40" s="278">
        <f t="shared" si="1"/>
        <v>0</v>
      </c>
      <c r="G40" s="279"/>
      <c r="I40" s="235"/>
      <c r="J40" s="276">
        <v>50.0</v>
      </c>
      <c r="K40" s="281">
        <v>2.0</v>
      </c>
      <c r="L40" s="280">
        <f t="shared" si="2"/>
        <v>100</v>
      </c>
    </row>
    <row r="41" ht="16.5" customHeight="1">
      <c r="A41" s="234"/>
      <c r="C41" s="235"/>
      <c r="D41" s="276">
        <v>2000.0</v>
      </c>
      <c r="E41" s="277"/>
      <c r="F41" s="278">
        <f t="shared" si="1"/>
        <v>0</v>
      </c>
      <c r="G41" s="279"/>
      <c r="I41" s="235"/>
      <c r="J41" s="276">
        <v>10.0</v>
      </c>
      <c r="K41" s="281">
        <v>51.0</v>
      </c>
      <c r="L41" s="280">
        <f t="shared" si="2"/>
        <v>510</v>
      </c>
    </row>
    <row r="42" ht="16.5" customHeight="1">
      <c r="A42" s="255"/>
      <c r="B42" s="256"/>
      <c r="C42" s="257"/>
      <c r="D42" s="276">
        <v>1000.0</v>
      </c>
      <c r="E42" s="281">
        <v>7.0</v>
      </c>
      <c r="F42" s="278">
        <f t="shared" si="1"/>
        <v>7000</v>
      </c>
      <c r="G42" s="282"/>
      <c r="H42" s="256"/>
      <c r="I42" s="257"/>
      <c r="J42" s="276"/>
      <c r="K42" s="283"/>
      <c r="L42" s="280"/>
    </row>
    <row r="43" ht="15.75" customHeight="1">
      <c r="A43" s="211"/>
      <c r="B43" s="215"/>
      <c r="C43" s="216"/>
      <c r="D43" s="284"/>
      <c r="E43" s="285" t="s">
        <v>77</v>
      </c>
      <c r="F43" s="286">
        <f>SUM(F38:F42)</f>
        <v>27000</v>
      </c>
      <c r="G43" s="266"/>
      <c r="H43" s="267"/>
      <c r="I43" s="268"/>
      <c r="J43" s="284"/>
      <c r="K43" s="285" t="s">
        <v>78</v>
      </c>
      <c r="L43" s="286">
        <f>SUM(L38:L42)</f>
        <v>3410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7"/>
      <c r="H45" s="287"/>
      <c r="I45" s="288" t="s">
        <v>79</v>
      </c>
      <c r="J45" s="289"/>
      <c r="K45" s="287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90"/>
      <c r="B47" s="291" t="s">
        <v>80</v>
      </c>
      <c r="C47" s="227"/>
      <c r="D47" s="227"/>
      <c r="E47" s="228"/>
      <c r="F47" s="216"/>
      <c r="G47" s="292"/>
      <c r="H47" s="292"/>
      <c r="I47" s="293" t="s">
        <v>81</v>
      </c>
      <c r="J47" s="294">
        <f>'27'!J59</f>
        <v>10410</v>
      </c>
      <c r="K47" s="295"/>
      <c r="L47" s="216"/>
    </row>
    <row r="48" ht="4.5" customHeight="1">
      <c r="A48" s="290"/>
      <c r="B48" s="255"/>
      <c r="C48" s="256"/>
      <c r="D48" s="256"/>
      <c r="E48" s="257"/>
      <c r="F48" s="216"/>
      <c r="G48" s="211"/>
      <c r="H48" s="215"/>
      <c r="I48" s="216"/>
      <c r="J48" s="217"/>
      <c r="K48" s="216"/>
      <c r="L48" s="216"/>
    </row>
    <row r="49" ht="18.75" customHeight="1">
      <c r="A49" s="296"/>
      <c r="B49" s="297" t="s">
        <v>90</v>
      </c>
      <c r="C49" s="227"/>
      <c r="D49" s="227"/>
      <c r="E49" s="228"/>
      <c r="F49" s="216"/>
      <c r="G49" s="298"/>
      <c r="H49" s="298"/>
      <c r="I49" s="299" t="s">
        <v>83</v>
      </c>
      <c r="J49" s="300">
        <f>F43+L43</f>
        <v>30410</v>
      </c>
      <c r="K49" s="301"/>
      <c r="L49" s="216"/>
    </row>
    <row r="50" ht="4.5" customHeight="1">
      <c r="A50" s="296"/>
      <c r="B50" s="234"/>
      <c r="E50" s="235"/>
      <c r="F50" s="216"/>
      <c r="G50" s="211"/>
      <c r="H50" s="269"/>
      <c r="I50" s="270"/>
      <c r="J50" s="217"/>
      <c r="K50" s="216"/>
      <c r="L50" s="216"/>
    </row>
    <row r="51" ht="15.75" customHeight="1">
      <c r="A51" s="296"/>
      <c r="B51" s="234"/>
      <c r="E51" s="235"/>
      <c r="F51" s="216"/>
      <c r="G51" s="298"/>
      <c r="H51" s="298"/>
      <c r="I51" s="299" t="s">
        <v>52</v>
      </c>
      <c r="J51" s="300">
        <f>L19</f>
        <v>50000</v>
      </c>
      <c r="K51" s="301"/>
      <c r="L51" s="221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302"/>
      <c r="H53" s="302"/>
      <c r="I53" s="303" t="s">
        <v>65</v>
      </c>
      <c r="J53" s="304" t="str">
        <f>F31</f>
        <v/>
      </c>
      <c r="K53" s="301"/>
      <c r="L53" s="216"/>
    </row>
    <row r="54" ht="4.5" customHeight="1">
      <c r="A54" s="296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57</v>
      </c>
      <c r="J55" s="304">
        <f>L24+L33</f>
        <v>30000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84</v>
      </c>
      <c r="J57" s="304">
        <f>J47+J51+J53-J55</f>
        <v>30410</v>
      </c>
      <c r="K57" s="305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2"/>
      <c r="H59" s="292"/>
      <c r="I59" s="293" t="s">
        <v>85</v>
      </c>
      <c r="J59" s="304">
        <f>J57-J47</f>
        <v>20000</v>
      </c>
      <c r="K59" s="306"/>
      <c r="L59" s="216"/>
    </row>
    <row r="60" ht="4.5" customHeight="1">
      <c r="A60" s="296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8"/>
      <c r="H61" s="298"/>
      <c r="I61" s="299" t="s">
        <v>86</v>
      </c>
      <c r="J61" s="304">
        <f>J47+F24+(F31-(L24+L33))</f>
        <v>30410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6"/>
      <c r="B63" s="255"/>
      <c r="C63" s="256"/>
      <c r="D63" s="256"/>
      <c r="E63" s="257"/>
      <c r="F63" s="216"/>
      <c r="G63" s="298"/>
      <c r="H63" s="298"/>
      <c r="I63" s="299" t="s">
        <v>87</v>
      </c>
      <c r="J63" s="307">
        <f>J49-J61</f>
        <v>0</v>
      </c>
      <c r="K63" s="243"/>
      <c r="L63" s="216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4.2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5">
        <v>663.0</v>
      </c>
      <c r="B8" s="208">
        <v>21474.0</v>
      </c>
      <c r="C8" s="191"/>
      <c r="D8" s="313">
        <v>1980.0</v>
      </c>
      <c r="E8" s="193"/>
      <c r="F8" s="194"/>
      <c r="G8" s="207">
        <v>1762.0</v>
      </c>
      <c r="H8" s="196">
        <v>8909.0</v>
      </c>
      <c r="I8" s="197"/>
      <c r="J8" s="198">
        <v>35000.0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8910.0</v>
      </c>
      <c r="I9" s="206">
        <v>25000.0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8911.0</v>
      </c>
      <c r="I10" s="192"/>
      <c r="J10" s="192"/>
      <c r="K10" s="191"/>
      <c r="L10" s="209">
        <v>14500.0</v>
      </c>
    </row>
    <row r="11" ht="20.25" customHeight="1">
      <c r="A11" s="199"/>
      <c r="B11" s="200"/>
      <c r="C11" s="201"/>
      <c r="D11" s="201"/>
      <c r="E11" s="202"/>
      <c r="F11" s="203"/>
      <c r="G11" s="204">
        <v>1763.0</v>
      </c>
      <c r="H11" s="205">
        <v>8912.0</v>
      </c>
      <c r="I11" s="201"/>
      <c r="J11" s="206">
        <v>25000.0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1764.0</v>
      </c>
      <c r="H12" s="208">
        <v>8913.0</v>
      </c>
      <c r="I12" s="191"/>
      <c r="J12" s="313">
        <v>40980.0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1765.0</v>
      </c>
      <c r="H13" s="205">
        <v>8914.0</v>
      </c>
      <c r="I13" s="201"/>
      <c r="J13" s="206">
        <v>14500.0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11"/>
      <c r="B15" s="212" t="s">
        <v>51</v>
      </c>
      <c r="C15" s="213">
        <f>SUM($C8:$C14)</f>
        <v>0</v>
      </c>
      <c r="D15" s="213">
        <f>SUM($D8:$D14)</f>
        <v>1980</v>
      </c>
      <c r="E15" s="213">
        <f>SUM($E8:$E14)</f>
        <v>0</v>
      </c>
      <c r="F15" s="213">
        <f>SUM($F8:$F14)</f>
        <v>0</v>
      </c>
      <c r="G15" s="214"/>
      <c r="H15" s="212" t="s">
        <v>51</v>
      </c>
      <c r="I15" s="213">
        <f>SUM($I8:$I14)</f>
        <v>25000</v>
      </c>
      <c r="J15" s="213">
        <f>SUM($J8:$J14)</f>
        <v>115480</v>
      </c>
      <c r="K15" s="213">
        <f>SUM($K8:$K14)</f>
        <v>0</v>
      </c>
      <c r="L15" s="213">
        <f>SUM($L8:$L14)</f>
        <v>14500</v>
      </c>
    </row>
    <row r="16" ht="3.75" customHeight="1">
      <c r="A16" s="211"/>
      <c r="B16" s="215"/>
      <c r="C16" s="216"/>
      <c r="D16" s="216"/>
      <c r="E16" s="216"/>
      <c r="F16" s="216"/>
      <c r="G16" s="211"/>
      <c r="H16" s="215"/>
      <c r="I16" s="217"/>
      <c r="J16" s="217"/>
      <c r="K16" s="217"/>
      <c r="L16" s="217"/>
    </row>
    <row r="17" ht="21.75" customHeight="1">
      <c r="A17" s="211"/>
      <c r="B17" s="215"/>
      <c r="C17" s="216"/>
      <c r="D17" s="216"/>
      <c r="E17" s="216"/>
      <c r="F17" s="216"/>
      <c r="G17" s="211"/>
      <c r="H17" s="215"/>
      <c r="I17" s="217"/>
      <c r="J17" s="218"/>
      <c r="K17" s="219" t="s">
        <v>52</v>
      </c>
      <c r="L17" s="220">
        <f>$C$15+$D$15+$E$15+$F$15+$I$15+$J$15+$K$15+$L$15</f>
        <v>156960</v>
      </c>
    </row>
    <row r="18" ht="12.0" customHeight="1">
      <c r="A18" s="211"/>
      <c r="B18" s="215"/>
      <c r="C18" s="216"/>
      <c r="D18" s="216"/>
      <c r="E18" s="216"/>
      <c r="F18" s="216"/>
      <c r="G18" s="211"/>
      <c r="H18" s="217"/>
      <c r="I18" s="216"/>
      <c r="J18" s="216"/>
      <c r="K18" s="216"/>
      <c r="L18" s="221"/>
    </row>
    <row r="19" ht="26.25" customHeight="1">
      <c r="A19" s="222"/>
      <c r="B19" s="223"/>
      <c r="C19" s="224"/>
      <c r="D19" s="224"/>
      <c r="E19" s="224"/>
      <c r="F19" s="225"/>
      <c r="G19" s="225" t="s">
        <v>53</v>
      </c>
      <c r="H19" s="223"/>
      <c r="I19" s="224"/>
      <c r="J19" s="224"/>
      <c r="K19" s="224"/>
      <c r="L19" s="224"/>
    </row>
    <row r="20" ht="19.5" customHeight="1">
      <c r="A20" s="226" t="s">
        <v>54</v>
      </c>
      <c r="B20" s="227"/>
      <c r="C20" s="228"/>
      <c r="D20" s="229"/>
      <c r="E20" s="230" t="s">
        <v>55</v>
      </c>
      <c r="F20" s="231"/>
      <c r="G20" s="232" t="s">
        <v>56</v>
      </c>
      <c r="H20" s="227"/>
      <c r="I20" s="228"/>
      <c r="J20" s="233" t="s">
        <v>57</v>
      </c>
      <c r="K20" s="164"/>
      <c r="L20" s="178"/>
    </row>
    <row r="21" ht="18.75" customHeight="1">
      <c r="A21" s="234"/>
      <c r="C21" s="235"/>
      <c r="D21" s="236" t="s">
        <v>58</v>
      </c>
      <c r="E21" s="162"/>
      <c r="F21" s="237" t="s">
        <v>16</v>
      </c>
      <c r="G21" s="238"/>
      <c r="I21" s="235"/>
      <c r="J21" s="236" t="s">
        <v>58</v>
      </c>
      <c r="K21" s="162"/>
      <c r="L21" s="237" t="s">
        <v>16</v>
      </c>
    </row>
    <row r="22" ht="15.75" customHeight="1">
      <c r="A22" s="234"/>
      <c r="C22" s="235"/>
      <c r="D22" s="239" t="s">
        <v>59</v>
      </c>
      <c r="E22" s="240"/>
      <c r="F22" s="241">
        <f>C15+I15</f>
        <v>25000</v>
      </c>
      <c r="G22" s="238"/>
      <c r="I22" s="235"/>
      <c r="J22" s="239" t="s">
        <v>10</v>
      </c>
      <c r="K22" s="240"/>
      <c r="L22" s="242">
        <v>40000.0</v>
      </c>
    </row>
    <row r="23" ht="15.75" customHeight="1">
      <c r="A23" s="234"/>
      <c r="C23" s="235"/>
      <c r="D23" s="239" t="s">
        <v>60</v>
      </c>
      <c r="E23" s="243"/>
      <c r="F23" s="241">
        <f>D15+J15</f>
        <v>117460</v>
      </c>
      <c r="G23" s="238"/>
      <c r="I23" s="235"/>
      <c r="J23" s="244" t="s">
        <v>61</v>
      </c>
      <c r="K23" s="245"/>
      <c r="L23" s="246"/>
    </row>
    <row r="24" ht="15.75" customHeight="1">
      <c r="A24" s="234"/>
      <c r="C24" s="235"/>
      <c r="D24" s="239" t="s">
        <v>62</v>
      </c>
      <c r="E24" s="243"/>
      <c r="F24" s="241">
        <f>E15+K15</f>
        <v>0</v>
      </c>
      <c r="G24" s="238"/>
      <c r="I24" s="235"/>
      <c r="J24" s="244" t="s">
        <v>63</v>
      </c>
      <c r="K24" s="245"/>
      <c r="L24" s="246"/>
    </row>
    <row r="25" ht="15.75" customHeight="1">
      <c r="A25" s="234"/>
      <c r="C25" s="235"/>
      <c r="D25" s="239" t="s">
        <v>64</v>
      </c>
      <c r="E25" s="243"/>
      <c r="F25" s="241">
        <f>F15+L15</f>
        <v>14500</v>
      </c>
      <c r="G25" s="238"/>
      <c r="I25" s="235"/>
      <c r="J25" s="244"/>
      <c r="K25" s="245"/>
      <c r="L25" s="246"/>
    </row>
    <row r="26" ht="15.75" customHeight="1">
      <c r="A26" s="234"/>
      <c r="C26" s="235"/>
      <c r="D26" s="247" t="s">
        <v>52</v>
      </c>
      <c r="E26" s="248"/>
      <c r="F26" s="249">
        <f>SUM(F22:F25)</f>
        <v>156960</v>
      </c>
      <c r="G26" s="238"/>
      <c r="I26" s="235"/>
      <c r="J26" s="244"/>
      <c r="K26" s="245"/>
      <c r="L26" s="246"/>
    </row>
    <row r="27" ht="15.75" customHeight="1">
      <c r="A27" s="234"/>
      <c r="C27" s="235"/>
      <c r="D27" s="250" t="s">
        <v>65</v>
      </c>
      <c r="E27" s="164"/>
      <c r="F27" s="178"/>
      <c r="G27" s="238"/>
      <c r="I27" s="235"/>
      <c r="J27" s="244"/>
      <c r="K27" s="245"/>
      <c r="L27" s="246"/>
    </row>
    <row r="28" ht="15.75" customHeight="1">
      <c r="A28" s="234"/>
      <c r="C28" s="235"/>
      <c r="D28" s="236" t="s">
        <v>58</v>
      </c>
      <c r="E28" s="162"/>
      <c r="F28" s="237" t="s">
        <v>16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51" t="s">
        <v>10</v>
      </c>
      <c r="E29" s="252"/>
      <c r="F29" s="241"/>
      <c r="G29" s="238"/>
      <c r="I29" s="235"/>
      <c r="J29" s="247" t="s">
        <v>66</v>
      </c>
      <c r="K29" s="248"/>
      <c r="L29" s="249">
        <f>SUM(L22:L28)</f>
        <v>40000</v>
      </c>
    </row>
    <row r="30" ht="15.75" customHeight="1">
      <c r="A30" s="234"/>
      <c r="C30" s="235"/>
      <c r="D30" s="253" t="s">
        <v>63</v>
      </c>
      <c r="E30" s="254"/>
      <c r="F30" s="246"/>
      <c r="G30" s="238"/>
      <c r="I30" s="235"/>
      <c r="J30" s="233" t="s">
        <v>67</v>
      </c>
      <c r="K30" s="164"/>
      <c r="L30" s="178"/>
    </row>
    <row r="31" ht="18.75" customHeight="1">
      <c r="A31" s="255"/>
      <c r="B31" s="256"/>
      <c r="C31" s="257"/>
      <c r="D31" s="247" t="s">
        <v>68</v>
      </c>
      <c r="E31" s="248"/>
      <c r="F31" s="249">
        <f>SUM(F29:F30)</f>
        <v>0</v>
      </c>
      <c r="G31" s="258"/>
      <c r="H31" s="259"/>
      <c r="I31" s="260"/>
      <c r="J31" s="244" t="s">
        <v>69</v>
      </c>
      <c r="K31" s="254"/>
      <c r="L31" s="246"/>
    </row>
    <row r="32" ht="15.75" customHeight="1">
      <c r="A32" s="211"/>
      <c r="B32" s="261"/>
      <c r="C32" s="262"/>
      <c r="D32" s="263"/>
      <c r="E32" s="264" t="s">
        <v>70</v>
      </c>
      <c r="F32" s="265">
        <f>F26+F31</f>
        <v>156960</v>
      </c>
      <c r="G32" s="266"/>
      <c r="H32" s="267"/>
      <c r="I32" s="268"/>
      <c r="J32" s="263"/>
      <c r="K32" s="264" t="s">
        <v>71</v>
      </c>
      <c r="L32" s="265">
        <f>L29+L31</f>
        <v>40000</v>
      </c>
    </row>
    <row r="33" ht="11.25" customHeight="1">
      <c r="A33" s="211"/>
      <c r="B33" s="215"/>
      <c r="C33" s="216"/>
      <c r="D33" s="216"/>
      <c r="E33" s="216"/>
      <c r="F33" s="216"/>
      <c r="G33" s="269"/>
      <c r="H33" s="270"/>
      <c r="I33" s="271"/>
      <c r="K33" s="216"/>
      <c r="L33" s="216"/>
    </row>
    <row r="34" ht="15.75" customHeight="1">
      <c r="A34" s="222"/>
      <c r="B34" s="223"/>
      <c r="C34" s="224"/>
      <c r="D34" s="224"/>
      <c r="E34" s="224"/>
      <c r="F34" s="225"/>
      <c r="G34" s="225" t="s">
        <v>72</v>
      </c>
      <c r="H34" s="223"/>
      <c r="I34" s="224"/>
      <c r="J34" s="224"/>
      <c r="K34" s="224"/>
      <c r="L34" s="224"/>
    </row>
    <row r="35" ht="16.5" customHeight="1">
      <c r="A35" s="272" t="s">
        <v>73</v>
      </c>
      <c r="B35" s="227"/>
      <c r="C35" s="228"/>
      <c r="D35" s="273" t="s">
        <v>74</v>
      </c>
      <c r="E35" s="273" t="s">
        <v>75</v>
      </c>
      <c r="F35" s="274" t="s">
        <v>16</v>
      </c>
      <c r="G35" s="275" t="s">
        <v>76</v>
      </c>
      <c r="H35" s="227"/>
      <c r="I35" s="228"/>
      <c r="J35" s="273" t="s">
        <v>74</v>
      </c>
      <c r="K35" s="273" t="s">
        <v>75</v>
      </c>
      <c r="L35" s="273" t="s">
        <v>16</v>
      </c>
    </row>
    <row r="36" ht="16.5" customHeight="1">
      <c r="A36" s="234"/>
      <c r="C36" s="235"/>
      <c r="D36" s="276">
        <v>20000.0</v>
      </c>
      <c r="E36" s="277"/>
      <c r="F36" s="278">
        <f t="shared" ref="F36:F40" si="1">D36*E36</f>
        <v>0</v>
      </c>
      <c r="G36" s="279"/>
      <c r="I36" s="235"/>
      <c r="J36" s="276">
        <v>500.0</v>
      </c>
      <c r="K36" s="277"/>
      <c r="L36" s="280">
        <f t="shared" ref="L36:L39" si="2">J36*K36</f>
        <v>0</v>
      </c>
    </row>
    <row r="37" ht="16.5" customHeight="1">
      <c r="A37" s="234"/>
      <c r="C37" s="235"/>
      <c r="D37" s="276">
        <v>10000.0</v>
      </c>
      <c r="E37" s="277"/>
      <c r="F37" s="278">
        <f t="shared" si="1"/>
        <v>0</v>
      </c>
      <c r="G37" s="279"/>
      <c r="I37" s="235"/>
      <c r="J37" s="276">
        <v>100.0</v>
      </c>
      <c r="K37" s="281">
        <v>28.0</v>
      </c>
      <c r="L37" s="280">
        <f t="shared" si="2"/>
        <v>2800</v>
      </c>
    </row>
    <row r="38" ht="16.5" customHeight="1">
      <c r="A38" s="234"/>
      <c r="C38" s="235"/>
      <c r="D38" s="276">
        <v>5000.0</v>
      </c>
      <c r="E38" s="277"/>
      <c r="F38" s="278">
        <f t="shared" si="1"/>
        <v>0</v>
      </c>
      <c r="G38" s="279"/>
      <c r="I38" s="235"/>
      <c r="J38" s="276">
        <v>50.0</v>
      </c>
      <c r="K38" s="281">
        <v>2.0</v>
      </c>
      <c r="L38" s="280">
        <f t="shared" si="2"/>
        <v>100</v>
      </c>
    </row>
    <row r="39" ht="16.5" customHeight="1">
      <c r="A39" s="234"/>
      <c r="C39" s="235"/>
      <c r="D39" s="276">
        <v>2000.0</v>
      </c>
      <c r="E39" s="277"/>
      <c r="F39" s="278">
        <f t="shared" si="1"/>
        <v>0</v>
      </c>
      <c r="G39" s="279"/>
      <c r="I39" s="235"/>
      <c r="J39" s="276">
        <v>10.0</v>
      </c>
      <c r="K39" s="281">
        <v>51.0</v>
      </c>
      <c r="L39" s="280">
        <f t="shared" si="2"/>
        <v>510</v>
      </c>
    </row>
    <row r="40" ht="16.5" customHeight="1">
      <c r="A40" s="255"/>
      <c r="B40" s="256"/>
      <c r="C40" s="257"/>
      <c r="D40" s="276">
        <v>1000.0</v>
      </c>
      <c r="E40" s="281">
        <v>7.0</v>
      </c>
      <c r="F40" s="278">
        <f t="shared" si="1"/>
        <v>7000</v>
      </c>
      <c r="G40" s="282"/>
      <c r="H40" s="256"/>
      <c r="I40" s="257"/>
      <c r="J40" s="276"/>
      <c r="K40" s="283"/>
      <c r="L40" s="280"/>
    </row>
    <row r="41" ht="15.75" customHeight="1">
      <c r="A41" s="211"/>
      <c r="B41" s="215"/>
      <c r="C41" s="216"/>
      <c r="D41" s="284"/>
      <c r="E41" s="285" t="s">
        <v>77</v>
      </c>
      <c r="F41" s="286">
        <f>SUM(F36:F40)</f>
        <v>7000</v>
      </c>
      <c r="G41" s="266"/>
      <c r="H41" s="267"/>
      <c r="I41" s="268"/>
      <c r="J41" s="284"/>
      <c r="K41" s="285" t="s">
        <v>78</v>
      </c>
      <c r="L41" s="286">
        <f>SUM(L36:L40)</f>
        <v>3410</v>
      </c>
    </row>
    <row r="42" ht="15.75" customHeight="1">
      <c r="A42" s="211"/>
      <c r="B42" s="215"/>
      <c r="C42" s="216"/>
      <c r="D42" s="216"/>
      <c r="E42" s="216"/>
      <c r="F42" s="216"/>
      <c r="G42" s="211"/>
      <c r="H42" s="215"/>
      <c r="I42" s="216"/>
      <c r="J42" s="216"/>
      <c r="K42" s="216"/>
      <c r="L42" s="216"/>
    </row>
    <row r="43" ht="18.0" customHeight="1">
      <c r="A43" s="211"/>
      <c r="B43" s="215"/>
      <c r="C43" s="216"/>
      <c r="D43" s="216"/>
      <c r="E43" s="216"/>
      <c r="F43" s="216"/>
      <c r="G43" s="287"/>
      <c r="H43" s="287"/>
      <c r="I43" s="288" t="s">
        <v>79</v>
      </c>
      <c r="J43" s="289"/>
      <c r="K43" s="287"/>
      <c r="L43" s="216"/>
    </row>
    <row r="44" ht="4.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5.0" customHeight="1">
      <c r="A45" s="290"/>
      <c r="B45" s="291" t="s">
        <v>80</v>
      </c>
      <c r="C45" s="227"/>
      <c r="D45" s="227"/>
      <c r="E45" s="228"/>
      <c r="F45" s="216"/>
      <c r="G45" s="292"/>
      <c r="H45" s="292"/>
      <c r="I45" s="293" t="s">
        <v>81</v>
      </c>
      <c r="J45" s="294">
        <f>'26'!J69</f>
        <v>25410</v>
      </c>
      <c r="K45" s="295"/>
      <c r="L45" s="216"/>
    </row>
    <row r="46" ht="4.5" customHeight="1">
      <c r="A46" s="290"/>
      <c r="B46" s="255"/>
      <c r="C46" s="256"/>
      <c r="D46" s="256"/>
      <c r="E46" s="257"/>
      <c r="F46" s="216"/>
      <c r="G46" s="211"/>
      <c r="H46" s="215"/>
      <c r="I46" s="216"/>
      <c r="J46" s="217"/>
      <c r="K46" s="216"/>
      <c r="L46" s="216"/>
    </row>
    <row r="47" ht="18.75" customHeight="1">
      <c r="A47" s="296"/>
      <c r="B47" s="297" t="s">
        <v>91</v>
      </c>
      <c r="C47" s="227"/>
      <c r="D47" s="227"/>
      <c r="E47" s="228"/>
      <c r="F47" s="216"/>
      <c r="G47" s="298"/>
      <c r="H47" s="298"/>
      <c r="I47" s="299" t="s">
        <v>83</v>
      </c>
      <c r="J47" s="300">
        <f>F41+L41</f>
        <v>10410</v>
      </c>
      <c r="K47" s="301"/>
      <c r="L47" s="216"/>
    </row>
    <row r="48" ht="4.5" customHeight="1">
      <c r="A48" s="296"/>
      <c r="B48" s="234"/>
      <c r="E48" s="235"/>
      <c r="F48" s="216"/>
      <c r="G48" s="211"/>
      <c r="H48" s="269"/>
      <c r="I48" s="270"/>
      <c r="J48" s="217"/>
      <c r="K48" s="216"/>
      <c r="L48" s="216"/>
    </row>
    <row r="49" ht="15.75" customHeight="1">
      <c r="A49" s="296"/>
      <c r="B49" s="234"/>
      <c r="E49" s="235"/>
      <c r="F49" s="216"/>
      <c r="G49" s="298"/>
      <c r="H49" s="298"/>
      <c r="I49" s="299" t="s">
        <v>52</v>
      </c>
      <c r="J49" s="300">
        <f>L17</f>
        <v>156960</v>
      </c>
      <c r="K49" s="301"/>
      <c r="L49" s="221"/>
    </row>
    <row r="50" ht="4.5" customHeight="1">
      <c r="A50" s="296"/>
      <c r="B50" s="234"/>
      <c r="E50" s="235"/>
      <c r="F50" s="216"/>
      <c r="G50" s="211"/>
      <c r="H50" s="269"/>
      <c r="I50" s="270"/>
      <c r="J50" s="217"/>
      <c r="K50" s="216"/>
      <c r="L50" s="216"/>
    </row>
    <row r="51" ht="15.75" customHeight="1">
      <c r="A51" s="296"/>
      <c r="B51" s="234"/>
      <c r="E51" s="235"/>
      <c r="F51" s="216"/>
      <c r="G51" s="302"/>
      <c r="H51" s="302"/>
      <c r="I51" s="303" t="s">
        <v>65</v>
      </c>
      <c r="J51" s="304" t="str">
        <f>F29</f>
        <v/>
      </c>
      <c r="K51" s="301"/>
      <c r="L51" s="216"/>
    </row>
    <row r="52" ht="4.5" customHeight="1">
      <c r="A52" s="296"/>
      <c r="B52" s="234"/>
      <c r="E52" s="235"/>
      <c r="F52" s="216"/>
      <c r="G52" s="211"/>
      <c r="H52" s="211"/>
      <c r="I52" s="215"/>
      <c r="J52" s="217"/>
      <c r="K52" s="216"/>
      <c r="L52" s="216"/>
    </row>
    <row r="53" ht="15.75" customHeight="1">
      <c r="A53" s="296"/>
      <c r="B53" s="234"/>
      <c r="E53" s="235"/>
      <c r="F53" s="216"/>
      <c r="G53" s="302"/>
      <c r="H53" s="302"/>
      <c r="I53" s="303" t="s">
        <v>57</v>
      </c>
      <c r="J53" s="304">
        <f>L22+L31</f>
        <v>40000</v>
      </c>
      <c r="K53" s="301"/>
      <c r="L53" s="216"/>
    </row>
    <row r="54" ht="4.5" customHeight="1">
      <c r="A54" s="296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84</v>
      </c>
      <c r="J55" s="304">
        <f>J45+J49+J51-J53</f>
        <v>142370</v>
      </c>
      <c r="K55" s="305"/>
      <c r="L55" s="216"/>
    </row>
    <row r="56" ht="4.5" customHeight="1">
      <c r="A56" s="211"/>
      <c r="B56" s="234"/>
      <c r="E56" s="235"/>
      <c r="F56" s="216"/>
      <c r="G56" s="211"/>
      <c r="H56" s="215"/>
      <c r="I56" s="216"/>
      <c r="J56" s="217"/>
      <c r="K56" s="216"/>
      <c r="L56" s="216"/>
    </row>
    <row r="57" ht="15.75" customHeight="1">
      <c r="A57" s="211"/>
      <c r="B57" s="234"/>
      <c r="E57" s="235"/>
      <c r="F57" s="216"/>
      <c r="G57" s="292"/>
      <c r="H57" s="292"/>
      <c r="I57" s="293" t="s">
        <v>85</v>
      </c>
      <c r="J57" s="304">
        <f>J55-J45</f>
        <v>116960</v>
      </c>
      <c r="K57" s="306"/>
      <c r="L57" s="216"/>
    </row>
    <row r="58" ht="4.5" customHeight="1">
      <c r="A58" s="296"/>
      <c r="B58" s="234"/>
      <c r="E58" s="235"/>
      <c r="F58" s="216"/>
      <c r="G58" s="211"/>
      <c r="H58" s="215"/>
      <c r="I58" s="215"/>
      <c r="J58" s="217"/>
      <c r="K58" s="216"/>
      <c r="L58" s="216"/>
    </row>
    <row r="59" ht="15.75" customHeight="1">
      <c r="A59" s="211"/>
      <c r="B59" s="234"/>
      <c r="E59" s="235"/>
      <c r="F59" s="216"/>
      <c r="G59" s="298"/>
      <c r="H59" s="298"/>
      <c r="I59" s="299" t="s">
        <v>86</v>
      </c>
      <c r="J59" s="304">
        <f>J45+F22+(F29-(L22+L31))</f>
        <v>10410</v>
      </c>
      <c r="K59" s="306"/>
      <c r="L59" s="216"/>
    </row>
    <row r="60" ht="4.5" customHeight="1">
      <c r="A60" s="296"/>
      <c r="B60" s="234"/>
      <c r="E60" s="235"/>
      <c r="F60" s="216"/>
      <c r="G60" s="211"/>
      <c r="H60" s="215"/>
      <c r="I60" s="215"/>
      <c r="J60" s="217"/>
      <c r="K60" s="216"/>
      <c r="L60" s="216"/>
    </row>
    <row r="61" ht="18.75" customHeight="1">
      <c r="A61" s="296"/>
      <c r="B61" s="255"/>
      <c r="C61" s="256"/>
      <c r="D61" s="256"/>
      <c r="E61" s="257"/>
      <c r="F61" s="216"/>
      <c r="G61" s="298"/>
      <c r="H61" s="298"/>
      <c r="I61" s="299" t="s">
        <v>87</v>
      </c>
      <c r="J61" s="307">
        <f>J47-J59</f>
        <v>0</v>
      </c>
      <c r="K61" s="243"/>
      <c r="L61" s="216"/>
    </row>
    <row r="62" ht="15.0" customHeight="1">
      <c r="A62" s="168"/>
      <c r="B62" s="308"/>
      <c r="C62" s="308"/>
      <c r="D62" s="308"/>
      <c r="E62" s="308"/>
      <c r="F62" s="309"/>
      <c r="G62" s="168"/>
      <c r="H62" s="310"/>
      <c r="I62" s="309"/>
      <c r="J62" s="309"/>
      <c r="K62" s="309"/>
      <c r="L62" s="309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4.2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6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7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8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3"/>
      <c r="F33" s="241">
        <f>D25+J25</f>
        <v>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1">
        <v>0.0</v>
      </c>
      <c r="G39" s="238"/>
      <c r="I39" s="235"/>
      <c r="J39" s="247" t="s">
        <v>66</v>
      </c>
      <c r="K39" s="248"/>
      <c r="L39" s="249">
        <f>SUM(L32:L38)</f>
        <v>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0</v>
      </c>
      <c r="G41" s="258"/>
      <c r="H41" s="259"/>
      <c r="I41" s="260"/>
      <c r="J41" s="244" t="s">
        <v>69</v>
      </c>
      <c r="K41" s="254"/>
      <c r="L41" s="246"/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0</v>
      </c>
      <c r="G42" s="266"/>
      <c r="H42" s="267"/>
      <c r="I42" s="268"/>
      <c r="J42" s="263"/>
      <c r="K42" s="264" t="s">
        <v>71</v>
      </c>
      <c r="L42" s="265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77"/>
      <c r="F47" s="278">
        <f t="shared" si="1"/>
        <v>0</v>
      </c>
      <c r="G47" s="279"/>
      <c r="I47" s="235"/>
      <c r="J47" s="276">
        <v>100.0</v>
      </c>
      <c r="K47" s="277"/>
      <c r="L47" s="280">
        <f t="shared" si="2"/>
        <v>0</v>
      </c>
    </row>
    <row r="48" ht="16.5" customHeight="1">
      <c r="A48" s="234"/>
      <c r="C48" s="235"/>
      <c r="D48" s="276">
        <v>5000.0</v>
      </c>
      <c r="E48" s="277"/>
      <c r="F48" s="278">
        <f t="shared" si="1"/>
        <v>0</v>
      </c>
      <c r="G48" s="279"/>
      <c r="I48" s="235"/>
      <c r="J48" s="276">
        <v>50.0</v>
      </c>
      <c r="K48" s="277"/>
      <c r="L48" s="280">
        <f t="shared" si="2"/>
        <v>0</v>
      </c>
    </row>
    <row r="49" ht="16.5" customHeight="1">
      <c r="A49" s="234"/>
      <c r="C49" s="235"/>
      <c r="D49" s="276">
        <v>2000.0</v>
      </c>
      <c r="E49" s="277"/>
      <c r="F49" s="278">
        <f t="shared" si="1"/>
        <v>0</v>
      </c>
      <c r="G49" s="279"/>
      <c r="I49" s="235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0</v>
      </c>
      <c r="G51" s="266"/>
      <c r="H51" s="267"/>
      <c r="I51" s="268"/>
      <c r="J51" s="284"/>
      <c r="K51" s="285" t="s">
        <v>78</v>
      </c>
      <c r="L51" s="286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'25'!J65</f>
        <v>25410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314"/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>
        <f>F39</f>
        <v>0</v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25410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25410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-25410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45955.0</v>
      </c>
      <c r="D1" s="164"/>
      <c r="E1" s="162"/>
      <c r="F1" s="161" t="s">
        <v>39</v>
      </c>
      <c r="G1" s="164"/>
      <c r="H1" s="162"/>
      <c r="I1" s="165" t="s">
        <v>92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8">
        <v>21473.0</v>
      </c>
      <c r="C8" s="209">
        <v>14000.0</v>
      </c>
      <c r="D8" s="192"/>
      <c r="E8" s="193"/>
      <c r="F8" s="194"/>
      <c r="G8" s="207">
        <v>1757.0</v>
      </c>
      <c r="H8" s="196">
        <v>8901.0</v>
      </c>
      <c r="I8" s="197"/>
      <c r="J8" s="198">
        <v>24990.0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8902.0</v>
      </c>
      <c r="I9" s="206">
        <v>15990.0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1758.0</v>
      </c>
      <c r="H10" s="208">
        <v>8903.0</v>
      </c>
      <c r="I10" s="192"/>
      <c r="J10" s="313">
        <v>57960.0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1759.0</v>
      </c>
      <c r="H11" s="205">
        <v>8904.0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8905.0</v>
      </c>
      <c r="I12" s="209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1760.0</v>
      </c>
      <c r="H13" s="205">
        <v>8906.0</v>
      </c>
      <c r="I13" s="201"/>
      <c r="J13" s="206">
        <v>24990.0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1761.0</v>
      </c>
      <c r="H14" s="208">
        <v>8907.0</v>
      </c>
      <c r="I14" s="191"/>
      <c r="J14" s="209">
        <v>24990.0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5">
        <v>8908.0</v>
      </c>
      <c r="I15" s="201"/>
      <c r="J15" s="201"/>
      <c r="K15" s="201"/>
      <c r="L15" s="206">
        <v>78500.0</v>
      </c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319"/>
      <c r="B17" s="320"/>
      <c r="C17" s="321"/>
      <c r="D17" s="321"/>
      <c r="E17" s="322"/>
      <c r="F17" s="323"/>
      <c r="G17" s="324"/>
      <c r="H17" s="320"/>
      <c r="I17" s="321"/>
      <c r="J17" s="321"/>
      <c r="K17" s="321"/>
      <c r="L17" s="32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0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 t="s">
        <v>51</v>
      </c>
      <c r="C21" s="213">
        <f>SUM($C8:$C20)</f>
        <v>14000</v>
      </c>
      <c r="D21" s="213">
        <f>SUM($D8:$D20)</f>
        <v>0</v>
      </c>
      <c r="E21" s="213">
        <f>SUM($E8:$E20)</f>
        <v>0</v>
      </c>
      <c r="F21" s="213">
        <f>SUM($F8:$F20)</f>
        <v>0</v>
      </c>
      <c r="G21" s="214"/>
      <c r="H21" s="212" t="s">
        <v>51</v>
      </c>
      <c r="I21" s="213">
        <f>SUM($I8:$I20)</f>
        <v>25990</v>
      </c>
      <c r="J21" s="213">
        <f>SUM($J8:$J20)</f>
        <v>142930</v>
      </c>
      <c r="K21" s="213">
        <f>SUM($K8:$K20)</f>
        <v>0</v>
      </c>
      <c r="L21" s="213">
        <f>SUM($L8:$L20)</f>
        <v>78500</v>
      </c>
    </row>
    <row r="22" ht="3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7"/>
      <c r="K22" s="217"/>
      <c r="L22" s="217"/>
    </row>
    <row r="23" ht="21.75" customHeight="1">
      <c r="A23" s="211"/>
      <c r="B23" s="215"/>
      <c r="C23" s="216"/>
      <c r="D23" s="216"/>
      <c r="E23" s="216"/>
      <c r="F23" s="216"/>
      <c r="G23" s="211"/>
      <c r="H23" s="215"/>
      <c r="I23" s="217"/>
      <c r="J23" s="218"/>
      <c r="K23" s="219" t="s">
        <v>52</v>
      </c>
      <c r="L23" s="220">
        <f>$C$21+$D$21+$E$21+$F$21+$I$21+$J$21+$K$21+$L$21</f>
        <v>261420</v>
      </c>
    </row>
    <row r="24" ht="12.0" customHeight="1">
      <c r="A24" s="211"/>
      <c r="B24" s="215"/>
      <c r="C24" s="216"/>
      <c r="D24" s="216"/>
      <c r="E24" s="216"/>
      <c r="F24" s="216"/>
      <c r="G24" s="211"/>
      <c r="H24" s="217"/>
      <c r="I24" s="216"/>
      <c r="J24" s="216"/>
      <c r="K24" s="216"/>
      <c r="L24" s="221"/>
    </row>
    <row r="25" ht="26.25" customHeight="1">
      <c r="A25" s="222"/>
      <c r="B25" s="223"/>
      <c r="C25" s="224"/>
      <c r="D25" s="224"/>
      <c r="E25" s="224"/>
      <c r="F25" s="225"/>
      <c r="G25" s="225" t="s">
        <v>53</v>
      </c>
      <c r="H25" s="223"/>
      <c r="I25" s="224"/>
      <c r="J25" s="224"/>
      <c r="K25" s="224"/>
      <c r="L25" s="224"/>
    </row>
    <row r="26" ht="19.5" customHeight="1">
      <c r="A26" s="226" t="s">
        <v>54</v>
      </c>
      <c r="B26" s="227"/>
      <c r="C26" s="228"/>
      <c r="D26" s="229"/>
      <c r="E26" s="230" t="s">
        <v>55</v>
      </c>
      <c r="F26" s="231"/>
      <c r="G26" s="232" t="s">
        <v>56</v>
      </c>
      <c r="H26" s="227"/>
      <c r="I26" s="228"/>
      <c r="J26" s="233" t="s">
        <v>57</v>
      </c>
      <c r="K26" s="164"/>
      <c r="L26" s="178"/>
    </row>
    <row r="27" ht="18.75" customHeight="1">
      <c r="A27" s="234"/>
      <c r="C27" s="235"/>
      <c r="D27" s="236" t="s">
        <v>58</v>
      </c>
      <c r="E27" s="162"/>
      <c r="F27" s="237" t="s">
        <v>16</v>
      </c>
      <c r="G27" s="238"/>
      <c r="I27" s="235"/>
      <c r="J27" s="236" t="s">
        <v>58</v>
      </c>
      <c r="K27" s="162"/>
      <c r="L27" s="237" t="s">
        <v>16</v>
      </c>
    </row>
    <row r="28" ht="15.75" customHeight="1">
      <c r="A28" s="234"/>
      <c r="C28" s="235"/>
      <c r="D28" s="239" t="s">
        <v>59</v>
      </c>
      <c r="E28" s="240"/>
      <c r="F28" s="241">
        <f>C21+I21</f>
        <v>39990</v>
      </c>
      <c r="G28" s="238"/>
      <c r="I28" s="235"/>
      <c r="J28" s="239" t="s">
        <v>10</v>
      </c>
      <c r="K28" s="240"/>
      <c r="L28" s="242">
        <v>43000.0</v>
      </c>
    </row>
    <row r="29" ht="15.75" customHeight="1">
      <c r="A29" s="234"/>
      <c r="C29" s="235"/>
      <c r="D29" s="239" t="s">
        <v>60</v>
      </c>
      <c r="E29" s="243"/>
      <c r="F29" s="241">
        <f>D21+J21</f>
        <v>142930</v>
      </c>
      <c r="G29" s="238"/>
      <c r="I29" s="235"/>
      <c r="J29" s="244" t="s">
        <v>61</v>
      </c>
      <c r="K29" s="245"/>
      <c r="L29" s="246"/>
    </row>
    <row r="30" ht="15.75" customHeight="1">
      <c r="A30" s="234"/>
      <c r="C30" s="235"/>
      <c r="D30" s="239" t="s">
        <v>62</v>
      </c>
      <c r="E30" s="243"/>
      <c r="F30" s="241">
        <f>E21+K21</f>
        <v>0</v>
      </c>
      <c r="G30" s="238"/>
      <c r="I30" s="235"/>
      <c r="J30" s="244" t="s">
        <v>63</v>
      </c>
      <c r="K30" s="245"/>
      <c r="L30" s="246"/>
    </row>
    <row r="31" ht="15.75" customHeight="1">
      <c r="A31" s="234"/>
      <c r="C31" s="235"/>
      <c r="D31" s="239" t="s">
        <v>64</v>
      </c>
      <c r="E31" s="243"/>
      <c r="F31" s="241">
        <f>F21+L21</f>
        <v>78500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47" t="s">
        <v>52</v>
      </c>
      <c r="E32" s="248"/>
      <c r="F32" s="249">
        <f>SUM(F28:F31)</f>
        <v>261420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0" t="s">
        <v>65</v>
      </c>
      <c r="E33" s="164"/>
      <c r="F33" s="178"/>
      <c r="G33" s="238"/>
      <c r="I33" s="235"/>
      <c r="J33" s="244"/>
      <c r="K33" s="245"/>
      <c r="L33" s="246"/>
    </row>
    <row r="34" ht="15.75" customHeight="1">
      <c r="A34" s="234"/>
      <c r="C34" s="235"/>
      <c r="D34" s="236" t="s">
        <v>58</v>
      </c>
      <c r="E34" s="162"/>
      <c r="F34" s="237" t="s">
        <v>16</v>
      </c>
      <c r="G34" s="238"/>
      <c r="I34" s="235"/>
      <c r="J34" s="244"/>
      <c r="K34" s="245"/>
      <c r="L34" s="246"/>
    </row>
    <row r="35" ht="15.75" customHeight="1">
      <c r="A35" s="234"/>
      <c r="C35" s="235"/>
      <c r="D35" s="251" t="s">
        <v>10</v>
      </c>
      <c r="E35" s="252"/>
      <c r="F35" s="241"/>
      <c r="G35" s="238"/>
      <c r="I35" s="235"/>
      <c r="J35" s="247" t="s">
        <v>66</v>
      </c>
      <c r="K35" s="248"/>
      <c r="L35" s="249">
        <f>SUM(L28:L34)</f>
        <v>43000</v>
      </c>
    </row>
    <row r="36" ht="15.75" customHeight="1">
      <c r="A36" s="234"/>
      <c r="C36" s="235"/>
      <c r="D36" s="253" t="s">
        <v>63</v>
      </c>
      <c r="E36" s="254"/>
      <c r="F36" s="246"/>
      <c r="G36" s="238"/>
      <c r="I36" s="235"/>
      <c r="J36" s="233" t="s">
        <v>67</v>
      </c>
      <c r="K36" s="164"/>
      <c r="L36" s="178"/>
    </row>
    <row r="37" ht="18.75" customHeight="1">
      <c r="A37" s="255"/>
      <c r="B37" s="256"/>
      <c r="C37" s="257"/>
      <c r="D37" s="247" t="s">
        <v>68</v>
      </c>
      <c r="E37" s="248"/>
      <c r="F37" s="249">
        <f>SUM(F35:F36)</f>
        <v>0</v>
      </c>
      <c r="G37" s="258"/>
      <c r="H37" s="259"/>
      <c r="I37" s="260"/>
      <c r="J37" s="244" t="s">
        <v>69</v>
      </c>
      <c r="K37" s="254"/>
      <c r="L37" s="325"/>
    </row>
    <row r="38" ht="15.75" customHeight="1">
      <c r="A38" s="211"/>
      <c r="B38" s="261"/>
      <c r="C38" s="262"/>
      <c r="D38" s="263"/>
      <c r="E38" s="264" t="s">
        <v>70</v>
      </c>
      <c r="F38" s="265">
        <f>F32+F37</f>
        <v>261420</v>
      </c>
      <c r="G38" s="266"/>
      <c r="H38" s="267"/>
      <c r="I38" s="268"/>
      <c r="J38" s="263"/>
      <c r="K38" s="264" t="s">
        <v>71</v>
      </c>
      <c r="L38" s="265">
        <f>L35+L37</f>
        <v>43000</v>
      </c>
    </row>
    <row r="39" ht="11.25" customHeight="1">
      <c r="A39" s="211"/>
      <c r="B39" s="215"/>
      <c r="C39" s="216"/>
      <c r="D39" s="216"/>
      <c r="E39" s="216"/>
      <c r="F39" s="216"/>
      <c r="G39" s="269"/>
      <c r="H39" s="270"/>
      <c r="I39" s="271"/>
      <c r="K39" s="216"/>
      <c r="L39" s="216"/>
    </row>
    <row r="40" ht="15.75" customHeight="1">
      <c r="A40" s="222"/>
      <c r="B40" s="223"/>
      <c r="C40" s="224"/>
      <c r="D40" s="224"/>
      <c r="E40" s="224"/>
      <c r="F40" s="225"/>
      <c r="G40" s="225" t="s">
        <v>72</v>
      </c>
      <c r="H40" s="223"/>
      <c r="I40" s="224"/>
      <c r="J40" s="224"/>
      <c r="K40" s="224"/>
      <c r="L40" s="224"/>
    </row>
    <row r="41" ht="16.5" customHeight="1">
      <c r="A41" s="272" t="s">
        <v>73</v>
      </c>
      <c r="B41" s="227"/>
      <c r="C41" s="228"/>
      <c r="D41" s="273" t="s">
        <v>74</v>
      </c>
      <c r="E41" s="273" t="s">
        <v>75</v>
      </c>
      <c r="F41" s="274" t="s">
        <v>16</v>
      </c>
      <c r="G41" s="275" t="s">
        <v>76</v>
      </c>
      <c r="H41" s="227"/>
      <c r="I41" s="228"/>
      <c r="J41" s="273" t="s">
        <v>74</v>
      </c>
      <c r="K41" s="273" t="s">
        <v>75</v>
      </c>
      <c r="L41" s="273" t="s">
        <v>16</v>
      </c>
    </row>
    <row r="42" ht="16.5" customHeight="1">
      <c r="A42" s="234"/>
      <c r="C42" s="235"/>
      <c r="D42" s="276">
        <v>20000.0</v>
      </c>
      <c r="E42" s="281">
        <v>1.0</v>
      </c>
      <c r="F42" s="278">
        <f t="shared" ref="F42:F46" si="1">D42*E42</f>
        <v>20000</v>
      </c>
      <c r="G42" s="279"/>
      <c r="I42" s="235"/>
      <c r="J42" s="276">
        <v>500.0</v>
      </c>
      <c r="K42" s="277"/>
      <c r="L42" s="280">
        <f t="shared" ref="L42:L45" si="2">J42*K42</f>
        <v>0</v>
      </c>
    </row>
    <row r="43" ht="16.5" customHeight="1">
      <c r="A43" s="234"/>
      <c r="C43" s="235"/>
      <c r="D43" s="276">
        <v>10000.0</v>
      </c>
      <c r="E43" s="277"/>
      <c r="F43" s="278">
        <f t="shared" si="1"/>
        <v>0</v>
      </c>
      <c r="G43" s="279"/>
      <c r="I43" s="235"/>
      <c r="J43" s="276">
        <v>100.0</v>
      </c>
      <c r="K43" s="281">
        <v>28.0</v>
      </c>
      <c r="L43" s="280">
        <f t="shared" si="2"/>
        <v>2800</v>
      </c>
    </row>
    <row r="44" ht="16.5" customHeight="1">
      <c r="A44" s="234"/>
      <c r="C44" s="235"/>
      <c r="D44" s="276">
        <v>5000.0</v>
      </c>
      <c r="E44" s="277"/>
      <c r="F44" s="278">
        <f t="shared" si="1"/>
        <v>0</v>
      </c>
      <c r="G44" s="279"/>
      <c r="I44" s="235"/>
      <c r="J44" s="276">
        <v>50.0</v>
      </c>
      <c r="K44" s="281">
        <v>2.0</v>
      </c>
      <c r="L44" s="280">
        <f t="shared" si="2"/>
        <v>100</v>
      </c>
    </row>
    <row r="45" ht="16.5" customHeight="1">
      <c r="A45" s="234"/>
      <c r="C45" s="235"/>
      <c r="D45" s="276">
        <v>2000.0</v>
      </c>
      <c r="E45" s="277"/>
      <c r="F45" s="278">
        <f t="shared" si="1"/>
        <v>0</v>
      </c>
      <c r="G45" s="279"/>
      <c r="I45" s="235"/>
      <c r="J45" s="276">
        <v>10.0</v>
      </c>
      <c r="K45" s="281">
        <v>51.0</v>
      </c>
      <c r="L45" s="280">
        <f t="shared" si="2"/>
        <v>510</v>
      </c>
    </row>
    <row r="46" ht="16.5" customHeight="1">
      <c r="A46" s="255"/>
      <c r="B46" s="256"/>
      <c r="C46" s="257"/>
      <c r="D46" s="276">
        <v>1000.0</v>
      </c>
      <c r="E46" s="281">
        <v>2.0</v>
      </c>
      <c r="F46" s="278">
        <f t="shared" si="1"/>
        <v>2000</v>
      </c>
      <c r="G46" s="282"/>
      <c r="H46" s="256"/>
      <c r="I46" s="257"/>
      <c r="J46" s="276"/>
      <c r="K46" s="283"/>
      <c r="L46" s="280"/>
    </row>
    <row r="47" ht="15.75" customHeight="1">
      <c r="A47" s="211"/>
      <c r="B47" s="215"/>
      <c r="C47" s="216"/>
      <c r="D47" s="284"/>
      <c r="E47" s="285" t="s">
        <v>77</v>
      </c>
      <c r="F47" s="286">
        <f>SUM(F42:F46)</f>
        <v>22000</v>
      </c>
      <c r="G47" s="266"/>
      <c r="H47" s="267"/>
      <c r="I47" s="268"/>
      <c r="J47" s="284"/>
      <c r="K47" s="285" t="s">
        <v>78</v>
      </c>
      <c r="L47" s="286">
        <f>SUM(L42:L46)</f>
        <v>3410</v>
      </c>
    </row>
    <row r="48" ht="15.7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8.0" customHeight="1">
      <c r="A49" s="211"/>
      <c r="B49" s="215"/>
      <c r="C49" s="216"/>
      <c r="D49" s="216"/>
      <c r="E49" s="216"/>
      <c r="F49" s="216"/>
      <c r="G49" s="287"/>
      <c r="H49" s="287"/>
      <c r="I49" s="288" t="s">
        <v>79</v>
      </c>
      <c r="J49" s="289"/>
      <c r="K49" s="287"/>
      <c r="L49" s="216"/>
    </row>
    <row r="50" ht="4.5" customHeight="1">
      <c r="A50" s="211"/>
      <c r="B50" s="215"/>
      <c r="C50" s="216"/>
      <c r="D50" s="216"/>
      <c r="E50" s="216"/>
      <c r="F50" s="216"/>
      <c r="G50" s="211"/>
      <c r="H50" s="215"/>
      <c r="I50" s="216"/>
      <c r="J50" s="216"/>
      <c r="K50" s="216"/>
      <c r="L50" s="216"/>
    </row>
    <row r="51" ht="15.0" customHeight="1">
      <c r="A51" s="290"/>
      <c r="B51" s="291" t="s">
        <v>80</v>
      </c>
      <c r="C51" s="227"/>
      <c r="D51" s="227"/>
      <c r="E51" s="228"/>
      <c r="F51" s="216"/>
      <c r="G51" s="292"/>
      <c r="H51" s="292"/>
      <c r="I51" s="293" t="s">
        <v>81</v>
      </c>
      <c r="J51" s="294">
        <f>'24'!J62</f>
        <v>28420</v>
      </c>
      <c r="K51" s="295"/>
      <c r="L51" s="216"/>
    </row>
    <row r="52" ht="4.5" customHeight="1">
      <c r="A52" s="290"/>
      <c r="B52" s="255"/>
      <c r="C52" s="256"/>
      <c r="D52" s="256"/>
      <c r="E52" s="257"/>
      <c r="F52" s="216"/>
      <c r="G52" s="211"/>
      <c r="H52" s="215"/>
      <c r="I52" s="216"/>
      <c r="J52" s="217"/>
      <c r="K52" s="216"/>
      <c r="L52" s="216"/>
    </row>
    <row r="53" ht="18.75" customHeight="1">
      <c r="A53" s="296"/>
      <c r="B53" s="297" t="s">
        <v>94</v>
      </c>
      <c r="C53" s="227"/>
      <c r="D53" s="227"/>
      <c r="E53" s="228"/>
      <c r="F53" s="216"/>
      <c r="G53" s="298"/>
      <c r="H53" s="298"/>
      <c r="I53" s="299" t="s">
        <v>83</v>
      </c>
      <c r="J53" s="300">
        <f>F47+L47</f>
        <v>25410</v>
      </c>
      <c r="K53" s="301"/>
      <c r="L53" s="216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298"/>
      <c r="H55" s="298"/>
      <c r="I55" s="299" t="s">
        <v>52</v>
      </c>
      <c r="J55" s="300">
        <f>L23</f>
        <v>261420</v>
      </c>
      <c r="K55" s="301"/>
      <c r="L55" s="221"/>
    </row>
    <row r="56" ht="4.5" customHeight="1">
      <c r="A56" s="296"/>
      <c r="B56" s="234"/>
      <c r="E56" s="235"/>
      <c r="F56" s="216"/>
      <c r="G56" s="211"/>
      <c r="H56" s="269"/>
      <c r="I56" s="270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65</v>
      </c>
      <c r="J57" s="304" t="str">
        <f>F35</f>
        <v/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57</v>
      </c>
      <c r="J59" s="304">
        <f>L28+L37</f>
        <v>43000</v>
      </c>
      <c r="K59" s="301"/>
      <c r="L59" s="216"/>
    </row>
    <row r="60" ht="4.5" customHeight="1">
      <c r="A60" s="296"/>
      <c r="B60" s="234"/>
      <c r="E60" s="235"/>
      <c r="F60" s="216"/>
      <c r="G60" s="211"/>
      <c r="H60" s="211"/>
      <c r="I60" s="215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84</v>
      </c>
      <c r="J61" s="304">
        <f>J51+J55+J57-J59</f>
        <v>246840</v>
      </c>
      <c r="K61" s="305"/>
      <c r="L61" s="216"/>
    </row>
    <row r="62" ht="4.5" customHeight="1">
      <c r="A62" s="211"/>
      <c r="B62" s="234"/>
      <c r="E62" s="235"/>
      <c r="F62" s="216"/>
      <c r="G62" s="211"/>
      <c r="H62" s="215"/>
      <c r="I62" s="216"/>
      <c r="J62" s="217"/>
      <c r="K62" s="216"/>
      <c r="L62" s="216"/>
    </row>
    <row r="63" ht="15.75" customHeight="1">
      <c r="A63" s="211"/>
      <c r="B63" s="234"/>
      <c r="E63" s="235"/>
      <c r="F63" s="216"/>
      <c r="G63" s="292"/>
      <c r="H63" s="292"/>
      <c r="I63" s="293" t="s">
        <v>85</v>
      </c>
      <c r="J63" s="304">
        <f>J61-J51</f>
        <v>218420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5.75" customHeight="1">
      <c r="A65" s="211"/>
      <c r="B65" s="234"/>
      <c r="E65" s="235"/>
      <c r="F65" s="216"/>
      <c r="G65" s="298"/>
      <c r="H65" s="298"/>
      <c r="I65" s="299" t="s">
        <v>86</v>
      </c>
      <c r="J65" s="304">
        <f>J51+F28+(F35-(L28+L37))</f>
        <v>25410</v>
      </c>
      <c r="K65" s="306"/>
      <c r="L65" s="216"/>
    </row>
    <row r="66" ht="4.5" customHeight="1">
      <c r="A66" s="296"/>
      <c r="B66" s="234"/>
      <c r="E66" s="235"/>
      <c r="F66" s="216"/>
      <c r="G66" s="211"/>
      <c r="H66" s="215"/>
      <c r="I66" s="215"/>
      <c r="J66" s="217"/>
      <c r="K66" s="216"/>
      <c r="L66" s="216"/>
    </row>
    <row r="67" ht="18.75" customHeight="1">
      <c r="A67" s="296"/>
      <c r="B67" s="255"/>
      <c r="C67" s="256"/>
      <c r="D67" s="256"/>
      <c r="E67" s="257"/>
      <c r="F67" s="216"/>
      <c r="G67" s="298"/>
      <c r="H67" s="298"/>
      <c r="I67" s="299" t="s">
        <v>87</v>
      </c>
      <c r="J67" s="307">
        <f>J53-J65</f>
        <v>0</v>
      </c>
      <c r="K67" s="243"/>
      <c r="L67" s="216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0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4.25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45954.0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5">
        <v>661.0</v>
      </c>
      <c r="B8" s="208">
        <v>21472.0</v>
      </c>
      <c r="C8" s="191"/>
      <c r="D8" s="313">
        <v>8900.0</v>
      </c>
      <c r="E8" s="193"/>
      <c r="F8" s="194"/>
      <c r="G8" s="207">
        <v>1755.0</v>
      </c>
      <c r="H8" s="196">
        <v>8895.0</v>
      </c>
      <c r="I8" s="197"/>
      <c r="J8" s="198">
        <v>62000.0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1754.0</v>
      </c>
      <c r="H9" s="205">
        <v>8896.0</v>
      </c>
      <c r="I9" s="201"/>
      <c r="J9" s="201"/>
      <c r="K9" s="206">
        <v>317300.0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8897.0</v>
      </c>
      <c r="I10" s="313">
        <v>34990.0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5">
        <v>8898.0</v>
      </c>
      <c r="I11" s="201"/>
      <c r="J11" s="201"/>
      <c r="K11" s="201"/>
      <c r="L11" s="206">
        <v>45000.0</v>
      </c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8899.0</v>
      </c>
      <c r="I12" s="209">
        <v>34990.0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1756.0</v>
      </c>
      <c r="H13" s="205">
        <v>8900.0</v>
      </c>
      <c r="I13" s="201"/>
      <c r="J13" s="206">
        <v>96000.0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8900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69980</v>
      </c>
      <c r="J18" s="213">
        <f>SUM($J8:$J17)</f>
        <v>158000</v>
      </c>
      <c r="K18" s="213">
        <f>SUM($K8:$K17)</f>
        <v>317300</v>
      </c>
      <c r="L18" s="213">
        <f>SUM($L8:$L17)</f>
        <v>45000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599180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69980</v>
      </c>
      <c r="G25" s="238"/>
      <c r="I25" s="235"/>
      <c r="J25" s="239" t="s">
        <v>10</v>
      </c>
      <c r="K25" s="240"/>
      <c r="L25" s="242">
        <v>80000.0</v>
      </c>
    </row>
    <row r="26" ht="15.75" customHeight="1">
      <c r="A26" s="234"/>
      <c r="C26" s="235"/>
      <c r="D26" s="239" t="s">
        <v>60</v>
      </c>
      <c r="E26" s="243"/>
      <c r="F26" s="241">
        <f>D18+J18</f>
        <v>166900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317300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45000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599180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/>
      <c r="G32" s="238"/>
      <c r="I32" s="235"/>
      <c r="J32" s="247" t="s">
        <v>66</v>
      </c>
      <c r="K32" s="248"/>
      <c r="L32" s="249">
        <f>SUM(L25:L31)</f>
        <v>80000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599180</v>
      </c>
      <c r="G35" s="266"/>
      <c r="H35" s="267"/>
      <c r="I35" s="268"/>
      <c r="J35" s="263"/>
      <c r="K35" s="264" t="s">
        <v>71</v>
      </c>
      <c r="L35" s="265">
        <f>L32+L34</f>
        <v>80000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81"/>
      <c r="F39" s="278">
        <f t="shared" ref="F39:F43" si="1">D39*E39</f>
        <v>0</v>
      </c>
      <c r="G39" s="279"/>
      <c r="I39" s="235"/>
      <c r="J39" s="276">
        <v>500.0</v>
      </c>
      <c r="K39" s="277"/>
      <c r="L39" s="280">
        <f t="shared" ref="L39:L42" si="2">J39*K39</f>
        <v>0</v>
      </c>
    </row>
    <row r="40" ht="16.5" customHeight="1">
      <c r="A40" s="234"/>
      <c r="C40" s="235"/>
      <c r="D40" s="276">
        <v>10000.0</v>
      </c>
      <c r="E40" s="281"/>
      <c r="F40" s="278">
        <f t="shared" si="1"/>
        <v>0</v>
      </c>
      <c r="G40" s="279"/>
      <c r="I40" s="235"/>
      <c r="J40" s="276">
        <v>100.0</v>
      </c>
      <c r="K40" s="281">
        <v>28.0</v>
      </c>
      <c r="L40" s="280">
        <f t="shared" si="2"/>
        <v>2800</v>
      </c>
    </row>
    <row r="41" ht="16.5" customHeight="1">
      <c r="A41" s="234"/>
      <c r="C41" s="235"/>
      <c r="D41" s="276">
        <v>5000.0</v>
      </c>
      <c r="E41" s="281">
        <v>1.0</v>
      </c>
      <c r="F41" s="278">
        <f t="shared" si="1"/>
        <v>5000</v>
      </c>
      <c r="G41" s="279"/>
      <c r="I41" s="235"/>
      <c r="J41" s="276">
        <v>50.0</v>
      </c>
      <c r="K41" s="281">
        <v>2.0</v>
      </c>
      <c r="L41" s="280">
        <f t="shared" si="2"/>
        <v>100</v>
      </c>
    </row>
    <row r="42" ht="16.5" customHeight="1">
      <c r="A42" s="234"/>
      <c r="C42" s="235"/>
      <c r="D42" s="276">
        <v>2000.0</v>
      </c>
      <c r="E42" s="281">
        <v>4.0</v>
      </c>
      <c r="F42" s="278">
        <f t="shared" si="1"/>
        <v>8000</v>
      </c>
      <c r="G42" s="279"/>
      <c r="I42" s="235"/>
      <c r="J42" s="276">
        <v>10.0</v>
      </c>
      <c r="K42" s="281">
        <v>52.0</v>
      </c>
      <c r="L42" s="280">
        <f t="shared" si="2"/>
        <v>520</v>
      </c>
    </row>
    <row r="43" ht="16.5" customHeight="1">
      <c r="A43" s="255"/>
      <c r="B43" s="256"/>
      <c r="C43" s="257"/>
      <c r="D43" s="276">
        <v>1000.0</v>
      </c>
      <c r="E43" s="281">
        <v>12.0</v>
      </c>
      <c r="F43" s="278">
        <f t="shared" si="1"/>
        <v>12000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25000</v>
      </c>
      <c r="G44" s="266"/>
      <c r="H44" s="267"/>
      <c r="I44" s="268"/>
      <c r="J44" s="284"/>
      <c r="K44" s="285" t="s">
        <v>78</v>
      </c>
      <c r="L44" s="286">
        <f>SUM(L39:L43)</f>
        <v>3420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'23'!J64</f>
        <v>38440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297" t="s">
        <v>90</v>
      </c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28420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599180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 t="str">
        <f>F32</f>
        <v/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80000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557620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519180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28420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5">
        <v>659.0</v>
      </c>
      <c r="B8" s="208">
        <v>21471.0</v>
      </c>
      <c r="C8" s="191"/>
      <c r="D8" s="313">
        <v>18990.0</v>
      </c>
      <c r="E8" s="193"/>
      <c r="F8" s="194"/>
      <c r="G8" s="207">
        <v>1746.0</v>
      </c>
      <c r="H8" s="196">
        <v>8887.0</v>
      </c>
      <c r="I8" s="197"/>
      <c r="J8" s="198">
        <v>14500.0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4622.0</v>
      </c>
      <c r="H9" s="205">
        <v>8888.0</v>
      </c>
      <c r="I9" s="201"/>
      <c r="J9" s="206">
        <v>15990.0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7947.0</v>
      </c>
      <c r="H10" s="208">
        <v>8889.0</v>
      </c>
      <c r="I10" s="192"/>
      <c r="J10" s="313">
        <v>15960.0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1749.0</v>
      </c>
      <c r="H11" s="205">
        <v>8890.0</v>
      </c>
      <c r="I11" s="201"/>
      <c r="J11" s="206">
        <v>210000.0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1750.0</v>
      </c>
      <c r="H12" s="208">
        <v>8891.0</v>
      </c>
      <c r="I12" s="191"/>
      <c r="J12" s="313">
        <v>224500.0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1751.0</v>
      </c>
      <c r="H13" s="205">
        <v>8892.0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1752.0</v>
      </c>
      <c r="H14" s="208">
        <v>8893.0</v>
      </c>
      <c r="I14" s="191"/>
      <c r="J14" s="209">
        <v>39500.0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1753.0</v>
      </c>
      <c r="H15" s="205">
        <v>8894.0</v>
      </c>
      <c r="I15" s="201"/>
      <c r="J15" s="206"/>
      <c r="K15" s="206">
        <v>159500.0</v>
      </c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1"/>
      <c r="B20" s="212" t="s">
        <v>51</v>
      </c>
      <c r="C20" s="213">
        <f>SUM($C8:$C19)</f>
        <v>0</v>
      </c>
      <c r="D20" s="213">
        <f>SUM($D8:$D19)</f>
        <v>18990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0</v>
      </c>
      <c r="J20" s="213">
        <f>SUM($J8:$J19)</f>
        <v>538440</v>
      </c>
      <c r="K20" s="213">
        <f>SUM($K8:$K19)</f>
        <v>159500</v>
      </c>
      <c r="L20" s="213">
        <f>SUM($L8:$L19)</f>
        <v>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716930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0</v>
      </c>
      <c r="G27" s="238"/>
      <c r="I27" s="235"/>
      <c r="J27" s="239" t="s">
        <v>10</v>
      </c>
      <c r="K27" s="240"/>
      <c r="L27" s="241"/>
    </row>
    <row r="28" ht="15.75" customHeight="1">
      <c r="A28" s="234"/>
      <c r="C28" s="235"/>
      <c r="D28" s="239" t="s">
        <v>60</v>
      </c>
      <c r="E28" s="243"/>
      <c r="F28" s="241">
        <f>D20+J20</f>
        <v>557430</v>
      </c>
      <c r="G28" s="238"/>
      <c r="I28" s="235"/>
      <c r="J28" s="244" t="s">
        <v>61</v>
      </c>
      <c r="K28" s="245"/>
      <c r="L28" s="246"/>
    </row>
    <row r="29" ht="15.75" customHeight="1">
      <c r="A29" s="234"/>
      <c r="C29" s="235"/>
      <c r="D29" s="239" t="s">
        <v>62</v>
      </c>
      <c r="E29" s="243"/>
      <c r="F29" s="241">
        <f>E20+K20</f>
        <v>159500</v>
      </c>
      <c r="G29" s="238"/>
      <c r="I29" s="235"/>
      <c r="J29" s="244" t="s">
        <v>63</v>
      </c>
      <c r="K29" s="245"/>
      <c r="L29" s="246"/>
    </row>
    <row r="30" ht="15.75" customHeight="1">
      <c r="A30" s="234"/>
      <c r="C30" s="235"/>
      <c r="D30" s="239" t="s">
        <v>64</v>
      </c>
      <c r="E30" s="243"/>
      <c r="F30" s="241">
        <f>F20+L20</f>
        <v>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47" t="s">
        <v>52</v>
      </c>
      <c r="E31" s="248"/>
      <c r="F31" s="249">
        <f>SUM(F27:F30)</f>
        <v>716930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0" t="s">
        <v>65</v>
      </c>
      <c r="E32" s="164"/>
      <c r="F32" s="178"/>
      <c r="G32" s="238"/>
      <c r="I32" s="235"/>
      <c r="J32" s="244"/>
      <c r="K32" s="245"/>
      <c r="L32" s="246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4"/>
      <c r="K33" s="245"/>
      <c r="L33" s="246"/>
    </row>
    <row r="34" ht="15.75" customHeight="1">
      <c r="A34" s="234"/>
      <c r="C34" s="235"/>
      <c r="D34" s="251" t="s">
        <v>10</v>
      </c>
      <c r="E34" s="252"/>
      <c r="F34" s="241">
        <v>0.0</v>
      </c>
      <c r="G34" s="238"/>
      <c r="I34" s="235"/>
      <c r="J34" s="247" t="s">
        <v>66</v>
      </c>
      <c r="K34" s="248"/>
      <c r="L34" s="249">
        <f>SUM(L27:L33)</f>
        <v>0</v>
      </c>
    </row>
    <row r="35" ht="15.75" customHeight="1">
      <c r="A35" s="234"/>
      <c r="C35" s="235"/>
      <c r="D35" s="253" t="s">
        <v>63</v>
      </c>
      <c r="E35" s="254"/>
      <c r="F35" s="246"/>
      <c r="G35" s="238"/>
      <c r="I35" s="235"/>
      <c r="J35" s="233" t="s">
        <v>67</v>
      </c>
      <c r="K35" s="164"/>
      <c r="L35" s="178"/>
    </row>
    <row r="36" ht="18.75" customHeight="1">
      <c r="A36" s="255"/>
      <c r="B36" s="256"/>
      <c r="C36" s="257"/>
      <c r="D36" s="247" t="s">
        <v>68</v>
      </c>
      <c r="E36" s="248"/>
      <c r="F36" s="249">
        <f>SUM(F34:F35)</f>
        <v>0</v>
      </c>
      <c r="G36" s="258"/>
      <c r="H36" s="259"/>
      <c r="I36" s="260"/>
      <c r="J36" s="244" t="s">
        <v>69</v>
      </c>
      <c r="K36" s="254"/>
      <c r="L36" s="246"/>
    </row>
    <row r="37" ht="15.75" customHeight="1">
      <c r="A37" s="211"/>
      <c r="B37" s="261"/>
      <c r="C37" s="262"/>
      <c r="D37" s="263"/>
      <c r="E37" s="264" t="s">
        <v>70</v>
      </c>
      <c r="F37" s="265">
        <f>F31+F36</f>
        <v>716930</v>
      </c>
      <c r="G37" s="266"/>
      <c r="H37" s="267"/>
      <c r="I37" s="268"/>
      <c r="J37" s="263"/>
      <c r="K37" s="264" t="s">
        <v>71</v>
      </c>
      <c r="L37" s="265">
        <f>L34+L36</f>
        <v>0</v>
      </c>
    </row>
    <row r="38" ht="11.25" customHeight="1">
      <c r="A38" s="211"/>
      <c r="B38" s="215"/>
      <c r="C38" s="216"/>
      <c r="D38" s="216"/>
      <c r="E38" s="216"/>
      <c r="F38" s="216"/>
      <c r="G38" s="269"/>
      <c r="H38" s="270"/>
      <c r="I38" s="271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2" t="s">
        <v>73</v>
      </c>
      <c r="B40" s="227"/>
      <c r="C40" s="228"/>
      <c r="D40" s="273" t="s">
        <v>74</v>
      </c>
      <c r="E40" s="273" t="s">
        <v>75</v>
      </c>
      <c r="F40" s="274" t="s">
        <v>16</v>
      </c>
      <c r="G40" s="275" t="s">
        <v>76</v>
      </c>
      <c r="H40" s="227"/>
      <c r="I40" s="228"/>
      <c r="J40" s="273" t="s">
        <v>74</v>
      </c>
      <c r="K40" s="273" t="s">
        <v>75</v>
      </c>
      <c r="L40" s="273" t="s">
        <v>16</v>
      </c>
    </row>
    <row r="41" ht="16.5" customHeight="1">
      <c r="A41" s="234"/>
      <c r="C41" s="235"/>
      <c r="D41" s="276">
        <v>20000.0</v>
      </c>
      <c r="E41" s="277"/>
      <c r="F41" s="278">
        <f t="shared" ref="F41:F45" si="1">D41*E41</f>
        <v>0</v>
      </c>
      <c r="G41" s="279"/>
      <c r="I41" s="235"/>
      <c r="J41" s="276">
        <v>500.0</v>
      </c>
      <c r="K41" s="277"/>
      <c r="L41" s="280">
        <f t="shared" ref="L41:L44" si="2">J41*K41</f>
        <v>0</v>
      </c>
    </row>
    <row r="42" ht="16.5" customHeight="1">
      <c r="A42" s="234"/>
      <c r="C42" s="235"/>
      <c r="D42" s="276">
        <v>10000.0</v>
      </c>
      <c r="E42" s="281">
        <v>1.0</v>
      </c>
      <c r="F42" s="278">
        <f t="shared" si="1"/>
        <v>10000</v>
      </c>
      <c r="G42" s="279"/>
      <c r="I42" s="235"/>
      <c r="J42" s="276">
        <v>100.0</v>
      </c>
      <c r="K42" s="281">
        <v>28.0</v>
      </c>
      <c r="L42" s="280">
        <f t="shared" si="2"/>
        <v>2800</v>
      </c>
    </row>
    <row r="43" ht="16.5" customHeight="1">
      <c r="A43" s="234"/>
      <c r="C43" s="235"/>
      <c r="D43" s="276">
        <v>5000.0</v>
      </c>
      <c r="E43" s="281">
        <v>1.0</v>
      </c>
      <c r="F43" s="278">
        <f t="shared" si="1"/>
        <v>5000</v>
      </c>
      <c r="G43" s="279"/>
      <c r="I43" s="235"/>
      <c r="J43" s="276">
        <v>50.0</v>
      </c>
      <c r="K43" s="281">
        <v>2.0</v>
      </c>
      <c r="L43" s="280">
        <f t="shared" si="2"/>
        <v>100</v>
      </c>
    </row>
    <row r="44" ht="16.5" customHeight="1">
      <c r="A44" s="234"/>
      <c r="C44" s="235"/>
      <c r="D44" s="276">
        <v>2000.0</v>
      </c>
      <c r="E44" s="281">
        <v>4.0</v>
      </c>
      <c r="F44" s="278">
        <f t="shared" si="1"/>
        <v>8000</v>
      </c>
      <c r="G44" s="279"/>
      <c r="I44" s="235"/>
      <c r="J44" s="276">
        <v>10.0</v>
      </c>
      <c r="K44" s="281">
        <v>54.0</v>
      </c>
      <c r="L44" s="280">
        <f t="shared" si="2"/>
        <v>540</v>
      </c>
    </row>
    <row r="45" ht="16.5" customHeight="1">
      <c r="A45" s="255"/>
      <c r="B45" s="256"/>
      <c r="C45" s="257"/>
      <c r="D45" s="276">
        <v>1000.0</v>
      </c>
      <c r="E45" s="281">
        <v>12.0</v>
      </c>
      <c r="F45" s="278">
        <f t="shared" si="1"/>
        <v>12000</v>
      </c>
      <c r="G45" s="282"/>
      <c r="H45" s="256"/>
      <c r="I45" s="257"/>
      <c r="J45" s="276"/>
      <c r="K45" s="283"/>
      <c r="L45" s="280"/>
    </row>
    <row r="46" ht="15.75" customHeight="1">
      <c r="A46" s="211"/>
      <c r="B46" s="215"/>
      <c r="C46" s="216"/>
      <c r="D46" s="284"/>
      <c r="E46" s="285" t="s">
        <v>77</v>
      </c>
      <c r="F46" s="286">
        <f>SUM(F41:F45)</f>
        <v>35000</v>
      </c>
      <c r="G46" s="266"/>
      <c r="H46" s="267"/>
      <c r="I46" s="268"/>
      <c r="J46" s="284"/>
      <c r="K46" s="285" t="s">
        <v>78</v>
      </c>
      <c r="L46" s="286">
        <f>SUM(L41:L45)</f>
        <v>3440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7"/>
      <c r="H48" s="287"/>
      <c r="I48" s="288" t="s">
        <v>79</v>
      </c>
      <c r="J48" s="289"/>
      <c r="K48" s="287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90"/>
      <c r="B50" s="291" t="s">
        <v>80</v>
      </c>
      <c r="C50" s="227"/>
      <c r="D50" s="227"/>
      <c r="E50" s="228"/>
      <c r="F50" s="216"/>
      <c r="G50" s="292"/>
      <c r="H50" s="292"/>
      <c r="I50" s="293" t="s">
        <v>81</v>
      </c>
      <c r="J50" s="294">
        <f>'22'!J63</f>
        <v>38440</v>
      </c>
      <c r="K50" s="295"/>
      <c r="L50" s="216"/>
    </row>
    <row r="51" ht="4.5" customHeight="1">
      <c r="A51" s="290"/>
      <c r="B51" s="255"/>
      <c r="C51" s="256"/>
      <c r="D51" s="256"/>
      <c r="E51" s="257"/>
      <c r="F51" s="216"/>
      <c r="G51" s="211"/>
      <c r="H51" s="215"/>
      <c r="I51" s="216"/>
      <c r="J51" s="217"/>
      <c r="K51" s="216"/>
      <c r="L51" s="216"/>
    </row>
    <row r="52" ht="18.75" customHeight="1">
      <c r="A52" s="296"/>
      <c r="B52" s="314"/>
      <c r="C52" s="227"/>
      <c r="D52" s="227"/>
      <c r="E52" s="228"/>
      <c r="F52" s="216"/>
      <c r="G52" s="298"/>
      <c r="H52" s="298"/>
      <c r="I52" s="299" t="s">
        <v>83</v>
      </c>
      <c r="J52" s="300">
        <f>F46+L46</f>
        <v>38440</v>
      </c>
      <c r="K52" s="301"/>
      <c r="L52" s="216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298"/>
      <c r="H54" s="298"/>
      <c r="I54" s="299" t="s">
        <v>52</v>
      </c>
      <c r="J54" s="300">
        <f>L22</f>
        <v>716930</v>
      </c>
      <c r="K54" s="301"/>
      <c r="L54" s="221"/>
    </row>
    <row r="55" ht="4.5" customHeight="1">
      <c r="A55" s="296"/>
      <c r="B55" s="234"/>
      <c r="E55" s="235"/>
      <c r="F55" s="216"/>
      <c r="G55" s="211"/>
      <c r="H55" s="269"/>
      <c r="I55" s="270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65</v>
      </c>
      <c r="J56" s="304">
        <f>F34</f>
        <v>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57</v>
      </c>
      <c r="J58" s="304">
        <f>L27+L36</f>
        <v>0</v>
      </c>
      <c r="K58" s="301"/>
      <c r="L58" s="216"/>
    </row>
    <row r="59" ht="4.5" customHeight="1">
      <c r="A59" s="296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6"/>
      <c r="B60" s="234"/>
      <c r="E60" s="235"/>
      <c r="F60" s="216"/>
      <c r="G60" s="302"/>
      <c r="H60" s="302"/>
      <c r="I60" s="303" t="s">
        <v>84</v>
      </c>
      <c r="J60" s="304">
        <f>J50+J54+J56-J58</f>
        <v>755370</v>
      </c>
      <c r="K60" s="305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2"/>
      <c r="H62" s="292"/>
      <c r="I62" s="293" t="s">
        <v>85</v>
      </c>
      <c r="J62" s="304">
        <f>J60-J50</f>
        <v>716930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8"/>
      <c r="H64" s="298"/>
      <c r="I64" s="299" t="s">
        <v>86</v>
      </c>
      <c r="J64" s="304">
        <f>J50+F27+(F34-(L27+L36))</f>
        <v>38440</v>
      </c>
      <c r="K64" s="306"/>
      <c r="L64" s="216"/>
    </row>
    <row r="65" ht="4.5" customHeight="1">
      <c r="A65" s="296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6"/>
      <c r="B66" s="255"/>
      <c r="C66" s="256"/>
      <c r="D66" s="256"/>
      <c r="E66" s="257"/>
      <c r="F66" s="216"/>
      <c r="G66" s="298"/>
      <c r="H66" s="298"/>
      <c r="I66" s="299" t="s">
        <v>87</v>
      </c>
      <c r="J66" s="307">
        <f>J52-J64</f>
        <v>0</v>
      </c>
      <c r="K66" s="243"/>
      <c r="L66" s="216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1746.0</v>
      </c>
      <c r="H8" s="196">
        <v>8884.0</v>
      </c>
      <c r="I8" s="197"/>
      <c r="J8" s="198">
        <v>69500.0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1747.0</v>
      </c>
      <c r="H9" s="205">
        <v>8885.0</v>
      </c>
      <c r="I9" s="201"/>
      <c r="J9" s="201"/>
      <c r="K9" s="206">
        <v>39500.0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8886.0</v>
      </c>
      <c r="I10" s="313">
        <v>17990.0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17990</v>
      </c>
      <c r="J19" s="213">
        <f>SUM($J8:$J18)</f>
        <v>69500</v>
      </c>
      <c r="K19" s="213">
        <f>SUM($K8:$K18)</f>
        <v>39500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126990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17990</v>
      </c>
      <c r="G26" s="238"/>
      <c r="I26" s="235"/>
      <c r="J26" s="239" t="s">
        <v>10</v>
      </c>
      <c r="K26" s="240"/>
      <c r="L26" s="242">
        <v>40000.0</v>
      </c>
    </row>
    <row r="27" ht="15.75" customHeight="1">
      <c r="A27" s="234"/>
      <c r="C27" s="235"/>
      <c r="D27" s="239" t="s">
        <v>60</v>
      </c>
      <c r="E27" s="243"/>
      <c r="F27" s="241">
        <f>D19+J19</f>
        <v>69500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39500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126990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40000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126990</v>
      </c>
      <c r="G36" s="266"/>
      <c r="H36" s="267"/>
      <c r="I36" s="268"/>
      <c r="J36" s="263"/>
      <c r="K36" s="264" t="s">
        <v>71</v>
      </c>
      <c r="L36" s="265">
        <f>L33+L35</f>
        <v>40000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81">
        <v>1.0</v>
      </c>
      <c r="F41" s="278">
        <f t="shared" si="1"/>
        <v>10000</v>
      </c>
      <c r="G41" s="279"/>
      <c r="I41" s="235"/>
      <c r="J41" s="276">
        <v>100.0</v>
      </c>
      <c r="K41" s="281">
        <v>28.0</v>
      </c>
      <c r="L41" s="280">
        <f t="shared" si="2"/>
        <v>2800</v>
      </c>
    </row>
    <row r="42" ht="16.5" customHeight="1">
      <c r="A42" s="234"/>
      <c r="C42" s="235"/>
      <c r="D42" s="276">
        <v>5000.0</v>
      </c>
      <c r="E42" s="281">
        <v>1.0</v>
      </c>
      <c r="F42" s="278">
        <f t="shared" si="1"/>
        <v>5000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81">
        <v>4.0</v>
      </c>
      <c r="F43" s="278">
        <f t="shared" si="1"/>
        <v>8000</v>
      </c>
      <c r="G43" s="279"/>
      <c r="I43" s="235"/>
      <c r="J43" s="276">
        <v>10.0</v>
      </c>
      <c r="K43" s="281">
        <v>54.0</v>
      </c>
      <c r="L43" s="280">
        <f t="shared" si="2"/>
        <v>540</v>
      </c>
    </row>
    <row r="44" ht="16.5" customHeight="1">
      <c r="A44" s="255"/>
      <c r="B44" s="256"/>
      <c r="C44" s="257"/>
      <c r="D44" s="276">
        <v>1000.0</v>
      </c>
      <c r="E44" s="281">
        <v>12.0</v>
      </c>
      <c r="F44" s="278">
        <f t="shared" si="1"/>
        <v>12000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35000</v>
      </c>
      <c r="G45" s="266"/>
      <c r="H45" s="267"/>
      <c r="I45" s="268"/>
      <c r="J45" s="284"/>
      <c r="K45" s="285" t="s">
        <v>78</v>
      </c>
      <c r="L45" s="286">
        <f>SUM(L40:L44)</f>
        <v>3440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'21'!J62</f>
        <v>60450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95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38440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126990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40000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147440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86990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38440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1741.0</v>
      </c>
      <c r="H8" s="196">
        <v>8878.0</v>
      </c>
      <c r="I8" s="197"/>
      <c r="J8" s="198">
        <v>10000.0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8879.0</v>
      </c>
      <c r="I9" s="206">
        <v>15000.0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1742.0</v>
      </c>
      <c r="H10" s="208">
        <v>8880.0</v>
      </c>
      <c r="I10" s="192"/>
      <c r="J10" s="192"/>
      <c r="K10" s="209">
        <v>34990.0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1743.0</v>
      </c>
      <c r="H11" s="205">
        <v>8881.0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1744.0</v>
      </c>
      <c r="H12" s="208">
        <v>8882.0</v>
      </c>
      <c r="I12" s="191"/>
      <c r="J12" s="313">
        <v>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1745.0</v>
      </c>
      <c r="H13" s="205">
        <v>8883.0</v>
      </c>
      <c r="I13" s="201"/>
      <c r="J13" s="206">
        <v>35980.0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319"/>
      <c r="B16" s="320"/>
      <c r="C16" s="321"/>
      <c r="D16" s="321"/>
      <c r="E16" s="322"/>
      <c r="F16" s="323"/>
      <c r="G16" s="324"/>
      <c r="H16" s="320"/>
      <c r="I16" s="321"/>
      <c r="J16" s="321"/>
      <c r="K16" s="321"/>
      <c r="L16" s="32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15000</v>
      </c>
      <c r="J18" s="213">
        <f>SUM($J8:$J17)</f>
        <v>60980</v>
      </c>
      <c r="K18" s="213">
        <f>SUM($K8:$K17)</f>
        <v>34990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110970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15000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3"/>
      <c r="F26" s="241">
        <f>D18+J18</f>
        <v>60980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34990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110970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/>
      <c r="G32" s="238"/>
      <c r="I32" s="235"/>
      <c r="J32" s="247" t="s">
        <v>66</v>
      </c>
      <c r="K32" s="248"/>
      <c r="L32" s="249">
        <f>SUM(L25:L31)</f>
        <v>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110970</v>
      </c>
      <c r="G35" s="266"/>
      <c r="H35" s="267"/>
      <c r="I35" s="268"/>
      <c r="J35" s="263"/>
      <c r="K35" s="264" t="s">
        <v>71</v>
      </c>
      <c r="L35" s="265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5"/>
      <c r="J39" s="276">
        <v>500.0</v>
      </c>
      <c r="K39" s="277"/>
      <c r="L39" s="280">
        <f t="shared" ref="L39:L42" si="2">J39*K39</f>
        <v>0</v>
      </c>
    </row>
    <row r="40" ht="16.5" customHeight="1">
      <c r="A40" s="234"/>
      <c r="C40" s="235"/>
      <c r="D40" s="276">
        <v>10000.0</v>
      </c>
      <c r="E40" s="281">
        <v>1.0</v>
      </c>
      <c r="F40" s="278">
        <f t="shared" si="1"/>
        <v>10000</v>
      </c>
      <c r="G40" s="279"/>
      <c r="I40" s="235"/>
      <c r="J40" s="276">
        <v>100.0</v>
      </c>
      <c r="K40" s="281">
        <v>28.0</v>
      </c>
      <c r="L40" s="280">
        <f t="shared" si="2"/>
        <v>2800</v>
      </c>
    </row>
    <row r="41" ht="16.5" customHeight="1">
      <c r="A41" s="234"/>
      <c r="C41" s="235"/>
      <c r="D41" s="276">
        <v>5000.0</v>
      </c>
      <c r="E41" s="281">
        <v>1.0</v>
      </c>
      <c r="F41" s="278">
        <f t="shared" si="1"/>
        <v>5000</v>
      </c>
      <c r="G41" s="279"/>
      <c r="I41" s="235"/>
      <c r="J41" s="276">
        <v>50.0</v>
      </c>
      <c r="K41" s="281">
        <v>2.0</v>
      </c>
      <c r="L41" s="280">
        <f t="shared" si="2"/>
        <v>100</v>
      </c>
    </row>
    <row r="42" ht="16.5" customHeight="1">
      <c r="A42" s="234"/>
      <c r="C42" s="235"/>
      <c r="D42" s="276">
        <v>2000.0</v>
      </c>
      <c r="E42" s="281">
        <v>5.0</v>
      </c>
      <c r="F42" s="278">
        <f t="shared" si="1"/>
        <v>10000</v>
      </c>
      <c r="G42" s="279"/>
      <c r="I42" s="235"/>
      <c r="J42" s="276">
        <v>10.0</v>
      </c>
      <c r="K42" s="281">
        <v>55.0</v>
      </c>
      <c r="L42" s="280">
        <f t="shared" si="2"/>
        <v>550</v>
      </c>
    </row>
    <row r="43" ht="16.5" customHeight="1">
      <c r="A43" s="255"/>
      <c r="B43" s="256"/>
      <c r="C43" s="257"/>
      <c r="D43" s="276">
        <v>1000.0</v>
      </c>
      <c r="E43" s="281">
        <v>12.0</v>
      </c>
      <c r="F43" s="278">
        <f t="shared" si="1"/>
        <v>12000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57000</v>
      </c>
      <c r="G44" s="266"/>
      <c r="H44" s="267"/>
      <c r="I44" s="268"/>
      <c r="J44" s="284"/>
      <c r="K44" s="285" t="s">
        <v>78</v>
      </c>
      <c r="L44" s="286">
        <f>SUM(L39:L43)</f>
        <v>3450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'20'!J62</f>
        <v>45450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314"/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60450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110970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 t="str">
        <f>F32</f>
        <v/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156420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110970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60450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45950.0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1739.0</v>
      </c>
      <c r="H8" s="196">
        <v>8879.0</v>
      </c>
      <c r="I8" s="197"/>
      <c r="J8" s="198">
        <v>17990.0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1740.0</v>
      </c>
      <c r="H9" s="205">
        <v>8880.0</v>
      </c>
      <c r="I9" s="201"/>
      <c r="J9" s="206">
        <v>14500.0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319"/>
      <c r="B16" s="320"/>
      <c r="C16" s="321"/>
      <c r="D16" s="321"/>
      <c r="E16" s="322"/>
      <c r="F16" s="323"/>
      <c r="G16" s="324"/>
      <c r="H16" s="320"/>
      <c r="I16" s="321"/>
      <c r="J16" s="321"/>
      <c r="K16" s="321"/>
      <c r="L16" s="32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32490</v>
      </c>
      <c r="K18" s="213">
        <f>SUM($K8:$K17)</f>
        <v>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32490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3"/>
      <c r="F26" s="241">
        <f>D18+J18</f>
        <v>32490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32490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/>
      <c r="G32" s="238"/>
      <c r="I32" s="235"/>
      <c r="J32" s="247" t="s">
        <v>66</v>
      </c>
      <c r="K32" s="248"/>
      <c r="L32" s="249">
        <f>SUM(L25:L31)</f>
        <v>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32490</v>
      </c>
      <c r="G35" s="266"/>
      <c r="H35" s="267"/>
      <c r="I35" s="268"/>
      <c r="J35" s="263"/>
      <c r="K35" s="264" t="s">
        <v>71</v>
      </c>
      <c r="L35" s="265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5"/>
      <c r="J39" s="276">
        <v>500.0</v>
      </c>
      <c r="K39" s="277"/>
      <c r="L39" s="280">
        <f t="shared" ref="L39:L42" si="2">J39*K39</f>
        <v>0</v>
      </c>
    </row>
    <row r="40" ht="16.5" customHeight="1">
      <c r="A40" s="234"/>
      <c r="C40" s="235"/>
      <c r="D40" s="276">
        <v>10000.0</v>
      </c>
      <c r="E40" s="277"/>
      <c r="F40" s="278">
        <f t="shared" si="1"/>
        <v>0</v>
      </c>
      <c r="G40" s="279"/>
      <c r="I40" s="235"/>
      <c r="J40" s="276">
        <v>100.0</v>
      </c>
      <c r="K40" s="281">
        <v>28.0</v>
      </c>
      <c r="L40" s="280">
        <f t="shared" si="2"/>
        <v>2800</v>
      </c>
    </row>
    <row r="41" ht="16.5" customHeight="1">
      <c r="A41" s="234"/>
      <c r="C41" s="235"/>
      <c r="D41" s="276">
        <v>5000.0</v>
      </c>
      <c r="E41" s="277"/>
      <c r="F41" s="278">
        <f t="shared" si="1"/>
        <v>0</v>
      </c>
      <c r="G41" s="279"/>
      <c r="I41" s="235"/>
      <c r="J41" s="276">
        <v>50.0</v>
      </c>
      <c r="K41" s="281">
        <v>2.0</v>
      </c>
      <c r="L41" s="280">
        <f t="shared" si="2"/>
        <v>100</v>
      </c>
    </row>
    <row r="42" ht="16.5" customHeight="1">
      <c r="A42" s="234"/>
      <c r="C42" s="235"/>
      <c r="D42" s="276">
        <v>2000.0</v>
      </c>
      <c r="E42" s="281">
        <v>5.0</v>
      </c>
      <c r="F42" s="278">
        <f t="shared" si="1"/>
        <v>10000</v>
      </c>
      <c r="G42" s="279"/>
      <c r="I42" s="235"/>
      <c r="J42" s="276">
        <v>10.0</v>
      </c>
      <c r="K42" s="281">
        <v>55.0</v>
      </c>
      <c r="L42" s="280">
        <f t="shared" si="2"/>
        <v>550</v>
      </c>
    </row>
    <row r="43" ht="16.5" customHeight="1">
      <c r="A43" s="255"/>
      <c r="B43" s="256"/>
      <c r="C43" s="257"/>
      <c r="D43" s="276">
        <v>1000.0</v>
      </c>
      <c r="E43" s="281">
        <v>12.0</v>
      </c>
      <c r="F43" s="278">
        <f t="shared" si="1"/>
        <v>12000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42000</v>
      </c>
      <c r="G44" s="266"/>
      <c r="H44" s="267"/>
      <c r="I44" s="268"/>
      <c r="J44" s="284"/>
      <c r="K44" s="285" t="s">
        <v>78</v>
      </c>
      <c r="L44" s="286">
        <f>SUM(L39:L43)</f>
        <v>3450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'19'!J69</f>
        <v>45450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314"/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45450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32490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 t="str">
        <f>F32</f>
        <v/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77940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32490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45450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6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7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8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3"/>
      <c r="F33" s="241">
        <f>D25+J25</f>
        <v>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1">
        <v>0.0</v>
      </c>
      <c r="G39" s="238"/>
      <c r="I39" s="235"/>
      <c r="J39" s="247" t="s">
        <v>66</v>
      </c>
      <c r="K39" s="248"/>
      <c r="L39" s="249">
        <f>SUM(L32:L38)</f>
        <v>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0</v>
      </c>
      <c r="G41" s="258"/>
      <c r="H41" s="259"/>
      <c r="I41" s="260"/>
      <c r="J41" s="244" t="s">
        <v>69</v>
      </c>
      <c r="K41" s="254"/>
      <c r="L41" s="246">
        <v>0.0</v>
      </c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0</v>
      </c>
      <c r="G42" s="266"/>
      <c r="H42" s="267"/>
      <c r="I42" s="268"/>
      <c r="J42" s="263"/>
      <c r="K42" s="264" t="s">
        <v>71</v>
      </c>
      <c r="L42" s="265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77"/>
      <c r="F47" s="278">
        <f t="shared" si="1"/>
        <v>0</v>
      </c>
      <c r="G47" s="279"/>
      <c r="I47" s="235"/>
      <c r="J47" s="276">
        <v>100.0</v>
      </c>
      <c r="K47" s="277"/>
      <c r="L47" s="280">
        <f t="shared" si="2"/>
        <v>0</v>
      </c>
    </row>
    <row r="48" ht="16.5" customHeight="1">
      <c r="A48" s="234"/>
      <c r="C48" s="235"/>
      <c r="D48" s="276">
        <v>5000.0</v>
      </c>
      <c r="E48" s="277"/>
      <c r="F48" s="278">
        <f t="shared" si="1"/>
        <v>0</v>
      </c>
      <c r="G48" s="279"/>
      <c r="I48" s="235"/>
      <c r="J48" s="276">
        <v>50.0</v>
      </c>
      <c r="K48" s="277"/>
      <c r="L48" s="280">
        <f t="shared" si="2"/>
        <v>0</v>
      </c>
    </row>
    <row r="49" ht="16.5" customHeight="1">
      <c r="A49" s="234"/>
      <c r="C49" s="235"/>
      <c r="D49" s="276">
        <v>2000.0</v>
      </c>
      <c r="E49" s="277"/>
      <c r="F49" s="278">
        <f t="shared" si="1"/>
        <v>0</v>
      </c>
      <c r="G49" s="279"/>
      <c r="I49" s="235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0</v>
      </c>
      <c r="G51" s="266"/>
      <c r="H51" s="267"/>
      <c r="I51" s="268"/>
      <c r="J51" s="284"/>
      <c r="K51" s="285" t="s">
        <v>78</v>
      </c>
      <c r="L51" s="286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'18'!J64</f>
        <v>45450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314"/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>
        <f>F39</f>
        <v>0</v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45450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45450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-45450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45948.0</v>
      </c>
      <c r="D1" s="164"/>
      <c r="E1" s="162"/>
      <c r="F1" s="161" t="s">
        <v>39</v>
      </c>
      <c r="G1" s="164"/>
      <c r="H1" s="162"/>
      <c r="I1" s="165" t="s">
        <v>97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1731.0</v>
      </c>
      <c r="H8" s="196">
        <v>8867.0</v>
      </c>
      <c r="I8" s="197"/>
      <c r="J8" s="198">
        <v>49500.0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1732.0</v>
      </c>
      <c r="H9" s="205">
        <v>8868.0</v>
      </c>
      <c r="I9" s="201"/>
      <c r="J9" s="206">
        <v>34990.0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1733.0</v>
      </c>
      <c r="H10" s="208">
        <v>8869.0</v>
      </c>
      <c r="I10" s="192"/>
      <c r="J10" s="313"/>
      <c r="K10" s="209">
        <v>34990.0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1734.0</v>
      </c>
      <c r="H11" s="205">
        <v>8870.0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1735.0</v>
      </c>
      <c r="H12" s="208">
        <v>8871.0</v>
      </c>
      <c r="I12" s="191"/>
      <c r="J12" s="313">
        <v>17500.0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1736.0</v>
      </c>
      <c r="H13" s="205">
        <v>8872.0</v>
      </c>
      <c r="I13" s="201"/>
      <c r="J13" s="201"/>
      <c r="K13" s="206">
        <v>94490.0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1737.0</v>
      </c>
      <c r="H14" s="208">
        <v>8873.0</v>
      </c>
      <c r="I14" s="191"/>
      <c r="J14" s="209">
        <v>37990.0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5">
        <v>8874.0</v>
      </c>
      <c r="I15" s="206">
        <v>10000.0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1738.0</v>
      </c>
      <c r="H16" s="208">
        <v>8875.0</v>
      </c>
      <c r="I16" s="191"/>
      <c r="J16" s="209">
        <v>50000.0</v>
      </c>
      <c r="K16" s="191"/>
      <c r="L16" s="209">
        <v>90000.0</v>
      </c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99"/>
      <c r="B18" s="200"/>
      <c r="C18" s="201"/>
      <c r="D18" s="201"/>
      <c r="E18" s="202"/>
      <c r="F18" s="203"/>
      <c r="G18" s="210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1"/>
      <c r="B20" s="212" t="s">
        <v>51</v>
      </c>
      <c r="C20" s="213">
        <f>SUM($C8:$C19)</f>
        <v>0</v>
      </c>
      <c r="D20" s="213">
        <f>SUM($D8:$D19)</f>
        <v>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10000</v>
      </c>
      <c r="J20" s="213">
        <f>SUM($J8:$J19)</f>
        <v>199980</v>
      </c>
      <c r="K20" s="213">
        <f>SUM($K8:$K19)</f>
        <v>129480</v>
      </c>
      <c r="L20" s="213">
        <f>SUM($L8:$L19)</f>
        <v>90000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429460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10000</v>
      </c>
      <c r="G27" s="238"/>
      <c r="I27" s="235"/>
      <c r="J27" s="239" t="s">
        <v>10</v>
      </c>
      <c r="K27" s="240"/>
      <c r="L27" s="241"/>
    </row>
    <row r="28" ht="15.75" customHeight="1">
      <c r="A28" s="234"/>
      <c r="C28" s="235"/>
      <c r="D28" s="239" t="s">
        <v>60</v>
      </c>
      <c r="E28" s="243"/>
      <c r="F28" s="241">
        <f>D20+J20</f>
        <v>199980</v>
      </c>
      <c r="G28" s="238"/>
      <c r="I28" s="235"/>
      <c r="J28" s="244" t="s">
        <v>61</v>
      </c>
      <c r="K28" s="245"/>
      <c r="L28" s="246"/>
    </row>
    <row r="29" ht="15.75" customHeight="1">
      <c r="A29" s="234"/>
      <c r="C29" s="235"/>
      <c r="D29" s="239" t="s">
        <v>62</v>
      </c>
      <c r="E29" s="243"/>
      <c r="F29" s="241">
        <f>E20+K20</f>
        <v>129480</v>
      </c>
      <c r="G29" s="238"/>
      <c r="I29" s="235"/>
      <c r="J29" s="244" t="s">
        <v>63</v>
      </c>
      <c r="K29" s="245"/>
      <c r="L29" s="246"/>
    </row>
    <row r="30" ht="15.75" customHeight="1">
      <c r="A30" s="234"/>
      <c r="C30" s="235"/>
      <c r="D30" s="239" t="s">
        <v>64</v>
      </c>
      <c r="E30" s="243"/>
      <c r="F30" s="241">
        <f>F20+L20</f>
        <v>90000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47" t="s">
        <v>52</v>
      </c>
      <c r="E31" s="248"/>
      <c r="F31" s="249">
        <f>SUM(F27:F30)</f>
        <v>429460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0" t="s">
        <v>65</v>
      </c>
      <c r="E32" s="164"/>
      <c r="F32" s="178"/>
      <c r="G32" s="238"/>
      <c r="I32" s="235"/>
      <c r="J32" s="244"/>
      <c r="K32" s="245"/>
      <c r="L32" s="246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4"/>
      <c r="K33" s="245"/>
      <c r="L33" s="246"/>
    </row>
    <row r="34" ht="15.75" customHeight="1">
      <c r="A34" s="234"/>
      <c r="C34" s="235"/>
      <c r="D34" s="251" t="s">
        <v>10</v>
      </c>
      <c r="E34" s="252"/>
      <c r="F34" s="241"/>
      <c r="G34" s="238"/>
      <c r="I34" s="235"/>
      <c r="J34" s="247" t="s">
        <v>66</v>
      </c>
      <c r="K34" s="248"/>
      <c r="L34" s="249">
        <f>SUM(L27:L33)</f>
        <v>0</v>
      </c>
    </row>
    <row r="35" ht="15.75" customHeight="1">
      <c r="A35" s="234"/>
      <c r="C35" s="235"/>
      <c r="D35" s="253" t="s">
        <v>63</v>
      </c>
      <c r="E35" s="254"/>
      <c r="F35" s="246"/>
      <c r="G35" s="238"/>
      <c r="I35" s="235"/>
      <c r="J35" s="233" t="s">
        <v>67</v>
      </c>
      <c r="K35" s="164"/>
      <c r="L35" s="178"/>
    </row>
    <row r="36" ht="18.75" customHeight="1">
      <c r="A36" s="255"/>
      <c r="B36" s="256"/>
      <c r="C36" s="257"/>
      <c r="D36" s="247" t="s">
        <v>68</v>
      </c>
      <c r="E36" s="248"/>
      <c r="F36" s="249">
        <f>SUM(F34:F35)</f>
        <v>0</v>
      </c>
      <c r="G36" s="258"/>
      <c r="H36" s="259"/>
      <c r="I36" s="260"/>
      <c r="J36" s="244" t="s">
        <v>69</v>
      </c>
      <c r="K36" s="254"/>
      <c r="L36" s="246"/>
    </row>
    <row r="37" ht="15.75" customHeight="1">
      <c r="A37" s="211"/>
      <c r="B37" s="261"/>
      <c r="C37" s="262"/>
      <c r="D37" s="263"/>
      <c r="E37" s="264" t="s">
        <v>70</v>
      </c>
      <c r="F37" s="265">
        <f>F31+F36</f>
        <v>429460</v>
      </c>
      <c r="G37" s="266"/>
      <c r="H37" s="267"/>
      <c r="I37" s="268"/>
      <c r="J37" s="263"/>
      <c r="K37" s="264" t="s">
        <v>71</v>
      </c>
      <c r="L37" s="265">
        <f>L34+L36</f>
        <v>0</v>
      </c>
    </row>
    <row r="38" ht="11.25" customHeight="1">
      <c r="A38" s="211"/>
      <c r="B38" s="215"/>
      <c r="C38" s="216"/>
      <c r="D38" s="216"/>
      <c r="E38" s="216"/>
      <c r="F38" s="216"/>
      <c r="G38" s="269"/>
      <c r="H38" s="270"/>
      <c r="I38" s="271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2" t="s">
        <v>73</v>
      </c>
      <c r="B40" s="227"/>
      <c r="C40" s="228"/>
      <c r="D40" s="273" t="s">
        <v>74</v>
      </c>
      <c r="E40" s="273" t="s">
        <v>75</v>
      </c>
      <c r="F40" s="274" t="s">
        <v>16</v>
      </c>
      <c r="G40" s="275" t="s">
        <v>76</v>
      </c>
      <c r="H40" s="227"/>
      <c r="I40" s="228"/>
      <c r="J40" s="273" t="s">
        <v>74</v>
      </c>
      <c r="K40" s="273" t="s">
        <v>75</v>
      </c>
      <c r="L40" s="273" t="s">
        <v>16</v>
      </c>
    </row>
    <row r="41" ht="16.5" customHeight="1">
      <c r="A41" s="234"/>
      <c r="C41" s="235"/>
      <c r="D41" s="276">
        <v>20000.0</v>
      </c>
      <c r="E41" s="281">
        <v>1.0</v>
      </c>
      <c r="F41" s="278">
        <f t="shared" ref="F41:F45" si="1">D41*E41</f>
        <v>20000</v>
      </c>
      <c r="G41" s="279"/>
      <c r="I41" s="235"/>
      <c r="J41" s="276">
        <v>500.0</v>
      </c>
      <c r="K41" s="277"/>
      <c r="L41" s="280">
        <f t="shared" ref="L41:L44" si="2">J41*K41</f>
        <v>0</v>
      </c>
    </row>
    <row r="42" ht="16.5" customHeight="1">
      <c r="A42" s="234"/>
      <c r="C42" s="235"/>
      <c r="D42" s="276">
        <v>10000.0</v>
      </c>
      <c r="E42" s="277"/>
      <c r="F42" s="278">
        <f t="shared" si="1"/>
        <v>0</v>
      </c>
      <c r="G42" s="279"/>
      <c r="I42" s="235"/>
      <c r="J42" s="276">
        <v>100.0</v>
      </c>
      <c r="K42" s="281">
        <v>28.0</v>
      </c>
      <c r="L42" s="280">
        <f t="shared" si="2"/>
        <v>2800</v>
      </c>
    </row>
    <row r="43" ht="16.5" customHeight="1">
      <c r="A43" s="234"/>
      <c r="C43" s="235"/>
      <c r="D43" s="276">
        <v>5000.0</v>
      </c>
      <c r="E43" s="277"/>
      <c r="F43" s="278">
        <f t="shared" si="1"/>
        <v>0</v>
      </c>
      <c r="G43" s="279"/>
      <c r="I43" s="235"/>
      <c r="J43" s="276">
        <v>50.0</v>
      </c>
      <c r="K43" s="281">
        <v>2.0</v>
      </c>
      <c r="L43" s="280">
        <f t="shared" si="2"/>
        <v>100</v>
      </c>
    </row>
    <row r="44" ht="16.5" customHeight="1">
      <c r="A44" s="234"/>
      <c r="C44" s="235"/>
      <c r="D44" s="276">
        <v>2000.0</v>
      </c>
      <c r="E44" s="281">
        <v>5.0</v>
      </c>
      <c r="F44" s="278">
        <f t="shared" si="1"/>
        <v>10000</v>
      </c>
      <c r="G44" s="279"/>
      <c r="I44" s="235"/>
      <c r="J44" s="276">
        <v>10.0</v>
      </c>
      <c r="K44" s="281">
        <v>55.0</v>
      </c>
      <c r="L44" s="280">
        <f t="shared" si="2"/>
        <v>550</v>
      </c>
    </row>
    <row r="45" ht="16.5" customHeight="1">
      <c r="A45" s="255"/>
      <c r="B45" s="256"/>
      <c r="C45" s="257"/>
      <c r="D45" s="276">
        <v>1000.0</v>
      </c>
      <c r="E45" s="281">
        <v>12.0</v>
      </c>
      <c r="F45" s="278">
        <f t="shared" si="1"/>
        <v>12000</v>
      </c>
      <c r="G45" s="282"/>
      <c r="H45" s="256"/>
      <c r="I45" s="257"/>
      <c r="J45" s="276"/>
      <c r="K45" s="283"/>
      <c r="L45" s="280"/>
    </row>
    <row r="46" ht="15.75" customHeight="1">
      <c r="A46" s="211"/>
      <c r="B46" s="215"/>
      <c r="C46" s="216"/>
      <c r="D46" s="284"/>
      <c r="E46" s="285" t="s">
        <v>77</v>
      </c>
      <c r="F46" s="286">
        <f>SUM(F41:F45)</f>
        <v>42000</v>
      </c>
      <c r="G46" s="266"/>
      <c r="H46" s="267"/>
      <c r="I46" s="268"/>
      <c r="J46" s="284"/>
      <c r="K46" s="285" t="s">
        <v>78</v>
      </c>
      <c r="L46" s="286">
        <f>SUM(L41:L45)</f>
        <v>3450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7"/>
      <c r="H48" s="287"/>
      <c r="I48" s="288" t="s">
        <v>79</v>
      </c>
      <c r="J48" s="289"/>
      <c r="K48" s="287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90"/>
      <c r="B50" s="291" t="s">
        <v>80</v>
      </c>
      <c r="C50" s="227"/>
      <c r="D50" s="227"/>
      <c r="E50" s="228"/>
      <c r="F50" s="216"/>
      <c r="G50" s="292"/>
      <c r="H50" s="292"/>
      <c r="I50" s="293" t="s">
        <v>81</v>
      </c>
      <c r="J50" s="294">
        <f>'17'!J64</f>
        <v>35450</v>
      </c>
      <c r="K50" s="295"/>
      <c r="L50" s="216"/>
    </row>
    <row r="51" ht="4.5" customHeight="1">
      <c r="A51" s="290"/>
      <c r="B51" s="255"/>
      <c r="C51" s="256"/>
      <c r="D51" s="256"/>
      <c r="E51" s="257"/>
      <c r="F51" s="216"/>
      <c r="G51" s="211"/>
      <c r="H51" s="215"/>
      <c r="I51" s="216"/>
      <c r="J51" s="217"/>
      <c r="K51" s="216"/>
      <c r="L51" s="216"/>
    </row>
    <row r="52" ht="18.75" customHeight="1">
      <c r="A52" s="296"/>
      <c r="B52" s="314"/>
      <c r="C52" s="227"/>
      <c r="D52" s="227"/>
      <c r="E52" s="228"/>
      <c r="F52" s="216"/>
      <c r="G52" s="298"/>
      <c r="H52" s="298"/>
      <c r="I52" s="299" t="s">
        <v>83</v>
      </c>
      <c r="J52" s="300">
        <f>F46+L46</f>
        <v>45450</v>
      </c>
      <c r="K52" s="301"/>
      <c r="L52" s="216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298"/>
      <c r="H54" s="298"/>
      <c r="I54" s="299" t="s">
        <v>52</v>
      </c>
      <c r="J54" s="300">
        <f>L22</f>
        <v>429460</v>
      </c>
      <c r="K54" s="301"/>
      <c r="L54" s="221"/>
    </row>
    <row r="55" ht="4.5" customHeight="1">
      <c r="A55" s="296"/>
      <c r="B55" s="234"/>
      <c r="E55" s="235"/>
      <c r="F55" s="216"/>
      <c r="G55" s="211"/>
      <c r="H55" s="269"/>
      <c r="I55" s="270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65</v>
      </c>
      <c r="J56" s="304" t="str">
        <f>F34</f>
        <v/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57</v>
      </c>
      <c r="J58" s="304">
        <f>L27+L36</f>
        <v>0</v>
      </c>
      <c r="K58" s="301"/>
      <c r="L58" s="216"/>
    </row>
    <row r="59" ht="4.5" customHeight="1">
      <c r="A59" s="296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6"/>
      <c r="B60" s="234"/>
      <c r="E60" s="235"/>
      <c r="F60" s="216"/>
      <c r="G60" s="302"/>
      <c r="H60" s="302"/>
      <c r="I60" s="303" t="s">
        <v>84</v>
      </c>
      <c r="J60" s="304">
        <f>J50+J54+J56-J58</f>
        <v>464910</v>
      </c>
      <c r="K60" s="305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2"/>
      <c r="H62" s="292"/>
      <c r="I62" s="293" t="s">
        <v>85</v>
      </c>
      <c r="J62" s="304">
        <f>J60-J50</f>
        <v>429460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8"/>
      <c r="H64" s="298"/>
      <c r="I64" s="299" t="s">
        <v>86</v>
      </c>
      <c r="J64" s="304">
        <f>J50+F27+(F34-(L27+L36))</f>
        <v>45450</v>
      </c>
      <c r="K64" s="306"/>
      <c r="L64" s="216"/>
    </row>
    <row r="65" ht="4.5" customHeight="1">
      <c r="A65" s="296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6"/>
      <c r="B66" s="255"/>
      <c r="C66" s="256"/>
      <c r="D66" s="256"/>
      <c r="E66" s="257"/>
      <c r="F66" s="216"/>
      <c r="G66" s="298"/>
      <c r="H66" s="298"/>
      <c r="I66" s="299" t="s">
        <v>87</v>
      </c>
      <c r="J66" s="307">
        <f>J52-J64</f>
        <v>0</v>
      </c>
      <c r="K66" s="243"/>
      <c r="L66" s="216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1729.0</v>
      </c>
      <c r="H8" s="196">
        <v>8864.0</v>
      </c>
      <c r="I8" s="197"/>
      <c r="J8" s="198">
        <v>55000.0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1730.0</v>
      </c>
      <c r="H9" s="205">
        <v>8865.0</v>
      </c>
      <c r="I9" s="201"/>
      <c r="J9" s="206">
        <v>44490.0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 t="s">
        <v>82</v>
      </c>
      <c r="H10" s="190"/>
      <c r="I10" s="192"/>
      <c r="J10" s="192"/>
      <c r="K10" s="191"/>
      <c r="L10" s="209">
        <v>1100.0</v>
      </c>
    </row>
    <row r="11" ht="20.25" customHeight="1">
      <c r="A11" s="199"/>
      <c r="B11" s="200"/>
      <c r="C11" s="201"/>
      <c r="D11" s="201"/>
      <c r="E11" s="202"/>
      <c r="F11" s="203"/>
      <c r="G11" s="210"/>
      <c r="H11" s="205">
        <v>8866.0</v>
      </c>
      <c r="I11" s="206">
        <v>35000.0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1"/>
      <c r="B20" s="212" t="s">
        <v>51</v>
      </c>
      <c r="C20" s="213">
        <f>SUM($C8:$C19)</f>
        <v>0</v>
      </c>
      <c r="D20" s="213">
        <f>SUM($D8:$D19)</f>
        <v>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35000</v>
      </c>
      <c r="J20" s="213">
        <f>SUM($J8:$J19)</f>
        <v>99490</v>
      </c>
      <c r="K20" s="213">
        <f>SUM($K8:$K19)</f>
        <v>0</v>
      </c>
      <c r="L20" s="213">
        <f>SUM($L8:$L19)</f>
        <v>1100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135590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35000</v>
      </c>
      <c r="G27" s="238"/>
      <c r="I27" s="235"/>
      <c r="J27" s="239" t="s">
        <v>10</v>
      </c>
      <c r="K27" s="240"/>
      <c r="L27" s="242">
        <v>31100.0</v>
      </c>
    </row>
    <row r="28" ht="15.75" customHeight="1">
      <c r="A28" s="234"/>
      <c r="C28" s="235"/>
      <c r="D28" s="239" t="s">
        <v>60</v>
      </c>
      <c r="E28" s="243"/>
      <c r="F28" s="241">
        <f>D20+J20</f>
        <v>99490</v>
      </c>
      <c r="G28" s="238"/>
      <c r="I28" s="235"/>
      <c r="J28" s="244" t="s">
        <v>61</v>
      </c>
      <c r="K28" s="245"/>
      <c r="L28" s="246"/>
    </row>
    <row r="29" ht="15.75" customHeight="1">
      <c r="A29" s="234"/>
      <c r="C29" s="235"/>
      <c r="D29" s="239" t="s">
        <v>62</v>
      </c>
      <c r="E29" s="243"/>
      <c r="F29" s="241">
        <f>E20+K20</f>
        <v>0</v>
      </c>
      <c r="G29" s="238"/>
      <c r="I29" s="235"/>
      <c r="J29" s="244" t="s">
        <v>63</v>
      </c>
      <c r="K29" s="245"/>
      <c r="L29" s="246"/>
    </row>
    <row r="30" ht="15.75" customHeight="1">
      <c r="A30" s="234"/>
      <c r="C30" s="235"/>
      <c r="D30" s="239" t="s">
        <v>64</v>
      </c>
      <c r="E30" s="243"/>
      <c r="F30" s="241">
        <f>F20+L20</f>
        <v>1100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47" t="s">
        <v>52</v>
      </c>
      <c r="E31" s="248"/>
      <c r="F31" s="249">
        <f>SUM(F27:F30)</f>
        <v>135590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0" t="s">
        <v>65</v>
      </c>
      <c r="E32" s="164"/>
      <c r="F32" s="178"/>
      <c r="G32" s="238"/>
      <c r="I32" s="235"/>
      <c r="J32" s="244"/>
      <c r="K32" s="245"/>
      <c r="L32" s="246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4"/>
      <c r="K33" s="245"/>
      <c r="L33" s="246"/>
    </row>
    <row r="34" ht="15.75" customHeight="1">
      <c r="A34" s="234"/>
      <c r="C34" s="235"/>
      <c r="D34" s="251" t="s">
        <v>10</v>
      </c>
      <c r="E34" s="252"/>
      <c r="F34" s="242">
        <v>2000.0</v>
      </c>
      <c r="G34" s="238"/>
      <c r="I34" s="235"/>
      <c r="J34" s="247" t="s">
        <v>66</v>
      </c>
      <c r="K34" s="248"/>
      <c r="L34" s="249">
        <f>SUM(L27:L33)</f>
        <v>31100</v>
      </c>
    </row>
    <row r="35" ht="15.75" customHeight="1">
      <c r="A35" s="234"/>
      <c r="C35" s="235"/>
      <c r="D35" s="253" t="s">
        <v>63</v>
      </c>
      <c r="E35" s="254"/>
      <c r="F35" s="246"/>
      <c r="G35" s="238"/>
      <c r="I35" s="235"/>
      <c r="J35" s="233" t="s">
        <v>67</v>
      </c>
      <c r="K35" s="164"/>
      <c r="L35" s="178"/>
    </row>
    <row r="36" ht="18.75" customHeight="1">
      <c r="A36" s="255"/>
      <c r="B36" s="256"/>
      <c r="C36" s="257"/>
      <c r="D36" s="247" t="s">
        <v>68</v>
      </c>
      <c r="E36" s="248"/>
      <c r="F36" s="249">
        <f>SUM(F34:F35)</f>
        <v>2000</v>
      </c>
      <c r="G36" s="258"/>
      <c r="H36" s="259"/>
      <c r="I36" s="260"/>
      <c r="J36" s="244" t="s">
        <v>69</v>
      </c>
      <c r="K36" s="254"/>
      <c r="L36" s="246"/>
    </row>
    <row r="37" ht="15.75" customHeight="1">
      <c r="A37" s="211"/>
      <c r="B37" s="261"/>
      <c r="C37" s="262"/>
      <c r="D37" s="263"/>
      <c r="E37" s="264" t="s">
        <v>70</v>
      </c>
      <c r="F37" s="265">
        <f>F31+F36</f>
        <v>137590</v>
      </c>
      <c r="G37" s="266"/>
      <c r="H37" s="267"/>
      <c r="I37" s="268"/>
      <c r="J37" s="263"/>
      <c r="K37" s="264" t="s">
        <v>71</v>
      </c>
      <c r="L37" s="265">
        <f>L34+L36</f>
        <v>31100</v>
      </c>
    </row>
    <row r="38" ht="11.25" customHeight="1">
      <c r="A38" s="211"/>
      <c r="B38" s="215"/>
      <c r="C38" s="216"/>
      <c r="D38" s="216"/>
      <c r="E38" s="216"/>
      <c r="F38" s="216"/>
      <c r="G38" s="269"/>
      <c r="H38" s="270"/>
      <c r="I38" s="271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2" t="s">
        <v>73</v>
      </c>
      <c r="B40" s="227"/>
      <c r="C40" s="228"/>
      <c r="D40" s="273" t="s">
        <v>74</v>
      </c>
      <c r="E40" s="273" t="s">
        <v>75</v>
      </c>
      <c r="F40" s="274" t="s">
        <v>16</v>
      </c>
      <c r="G40" s="275" t="s">
        <v>76</v>
      </c>
      <c r="H40" s="227"/>
      <c r="I40" s="228"/>
      <c r="J40" s="273" t="s">
        <v>74</v>
      </c>
      <c r="K40" s="273" t="s">
        <v>75</v>
      </c>
      <c r="L40" s="273" t="s">
        <v>16</v>
      </c>
    </row>
    <row r="41" ht="16.5" customHeight="1">
      <c r="A41" s="234"/>
      <c r="C41" s="235"/>
      <c r="D41" s="276">
        <v>20000.0</v>
      </c>
      <c r="E41" s="277"/>
      <c r="F41" s="278">
        <f t="shared" ref="F41:F45" si="1">D41*E41</f>
        <v>0</v>
      </c>
      <c r="G41" s="279"/>
      <c r="I41" s="235"/>
      <c r="J41" s="276">
        <v>500.0</v>
      </c>
      <c r="K41" s="277"/>
      <c r="L41" s="280">
        <f t="shared" ref="L41:L44" si="2">J41*K41</f>
        <v>0</v>
      </c>
    </row>
    <row r="42" ht="16.5" customHeight="1">
      <c r="A42" s="234"/>
      <c r="C42" s="235"/>
      <c r="D42" s="276">
        <v>10000.0</v>
      </c>
      <c r="E42" s="277"/>
      <c r="F42" s="278">
        <f t="shared" si="1"/>
        <v>0</v>
      </c>
      <c r="G42" s="279"/>
      <c r="I42" s="235"/>
      <c r="J42" s="276">
        <v>100.0</v>
      </c>
      <c r="K42" s="281">
        <v>28.0</v>
      </c>
      <c r="L42" s="280">
        <f t="shared" si="2"/>
        <v>2800</v>
      </c>
    </row>
    <row r="43" ht="16.5" customHeight="1">
      <c r="A43" s="234"/>
      <c r="C43" s="235"/>
      <c r="D43" s="276">
        <v>5000.0</v>
      </c>
      <c r="E43" s="281">
        <v>1.0</v>
      </c>
      <c r="F43" s="278">
        <f t="shared" si="1"/>
        <v>5000</v>
      </c>
      <c r="G43" s="279"/>
      <c r="I43" s="235"/>
      <c r="J43" s="276">
        <v>50.0</v>
      </c>
      <c r="K43" s="281">
        <v>2.0</v>
      </c>
      <c r="L43" s="280">
        <f t="shared" si="2"/>
        <v>100</v>
      </c>
    </row>
    <row r="44" ht="16.5" customHeight="1">
      <c r="A44" s="234"/>
      <c r="C44" s="235"/>
      <c r="D44" s="276">
        <v>2000.0</v>
      </c>
      <c r="E44" s="281">
        <v>7.0</v>
      </c>
      <c r="F44" s="278">
        <f t="shared" si="1"/>
        <v>14000</v>
      </c>
      <c r="G44" s="279"/>
      <c r="I44" s="235"/>
      <c r="J44" s="276">
        <v>10.0</v>
      </c>
      <c r="K44" s="281">
        <v>55.0</v>
      </c>
      <c r="L44" s="280">
        <f t="shared" si="2"/>
        <v>550</v>
      </c>
    </row>
    <row r="45" ht="16.5" customHeight="1">
      <c r="A45" s="255"/>
      <c r="B45" s="256"/>
      <c r="C45" s="257"/>
      <c r="D45" s="276">
        <v>1000.0</v>
      </c>
      <c r="E45" s="281">
        <v>13.0</v>
      </c>
      <c r="F45" s="278">
        <f t="shared" si="1"/>
        <v>13000</v>
      </c>
      <c r="G45" s="282"/>
      <c r="H45" s="256"/>
      <c r="I45" s="257"/>
      <c r="J45" s="276"/>
      <c r="K45" s="283"/>
      <c r="L45" s="280"/>
    </row>
    <row r="46" ht="15.75" customHeight="1">
      <c r="A46" s="211"/>
      <c r="B46" s="215"/>
      <c r="C46" s="216"/>
      <c r="D46" s="284"/>
      <c r="E46" s="285" t="s">
        <v>77</v>
      </c>
      <c r="F46" s="286">
        <f>SUM(F41:F45)</f>
        <v>32000</v>
      </c>
      <c r="G46" s="266"/>
      <c r="H46" s="267"/>
      <c r="I46" s="268"/>
      <c r="J46" s="284"/>
      <c r="K46" s="285" t="s">
        <v>78</v>
      </c>
      <c r="L46" s="286">
        <f>SUM(L41:L45)</f>
        <v>3450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7"/>
      <c r="H48" s="287"/>
      <c r="I48" s="288" t="s">
        <v>79</v>
      </c>
      <c r="J48" s="289"/>
      <c r="K48" s="287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90"/>
      <c r="B50" s="291" t="s">
        <v>80</v>
      </c>
      <c r="C50" s="227"/>
      <c r="D50" s="227"/>
      <c r="E50" s="228"/>
      <c r="F50" s="216"/>
      <c r="G50" s="292"/>
      <c r="H50" s="292"/>
      <c r="I50" s="293" t="s">
        <v>81</v>
      </c>
      <c r="J50" s="294">
        <f>'16'!J63</f>
        <v>29550</v>
      </c>
      <c r="K50" s="295"/>
      <c r="L50" s="216"/>
    </row>
    <row r="51" ht="4.5" customHeight="1">
      <c r="A51" s="290"/>
      <c r="B51" s="255"/>
      <c r="C51" s="256"/>
      <c r="D51" s="256"/>
      <c r="E51" s="257"/>
      <c r="F51" s="216"/>
      <c r="G51" s="211"/>
      <c r="H51" s="215"/>
      <c r="I51" s="216"/>
      <c r="J51" s="217"/>
      <c r="K51" s="216"/>
      <c r="L51" s="216"/>
    </row>
    <row r="52" ht="18.75" customHeight="1">
      <c r="A52" s="296"/>
      <c r="B52" s="297" t="s">
        <v>98</v>
      </c>
      <c r="C52" s="227"/>
      <c r="D52" s="227"/>
      <c r="E52" s="228"/>
      <c r="F52" s="216"/>
      <c r="G52" s="298"/>
      <c r="H52" s="298"/>
      <c r="I52" s="299" t="s">
        <v>83</v>
      </c>
      <c r="J52" s="300">
        <f>F46+L46</f>
        <v>35450</v>
      </c>
      <c r="K52" s="301"/>
      <c r="L52" s="216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298"/>
      <c r="H54" s="298"/>
      <c r="I54" s="299" t="s">
        <v>52</v>
      </c>
      <c r="J54" s="300">
        <f>L22</f>
        <v>135590</v>
      </c>
      <c r="K54" s="301"/>
      <c r="L54" s="221"/>
    </row>
    <row r="55" ht="4.5" customHeight="1">
      <c r="A55" s="296"/>
      <c r="B55" s="234"/>
      <c r="E55" s="235"/>
      <c r="F55" s="216"/>
      <c r="G55" s="211"/>
      <c r="H55" s="269"/>
      <c r="I55" s="270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65</v>
      </c>
      <c r="J56" s="304">
        <f>F34</f>
        <v>2000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57</v>
      </c>
      <c r="J58" s="304">
        <f>L27+L36</f>
        <v>31100</v>
      </c>
      <c r="K58" s="301"/>
      <c r="L58" s="216"/>
    </row>
    <row r="59" ht="4.5" customHeight="1">
      <c r="A59" s="296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6"/>
      <c r="B60" s="234"/>
      <c r="E60" s="235"/>
      <c r="F60" s="216"/>
      <c r="G60" s="302"/>
      <c r="H60" s="302"/>
      <c r="I60" s="303" t="s">
        <v>84</v>
      </c>
      <c r="J60" s="304">
        <f>J50+J54+J56-J58</f>
        <v>136040</v>
      </c>
      <c r="K60" s="305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2"/>
      <c r="H62" s="292"/>
      <c r="I62" s="293" t="s">
        <v>85</v>
      </c>
      <c r="J62" s="304">
        <f>J60-J50</f>
        <v>106490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8"/>
      <c r="H64" s="298"/>
      <c r="I64" s="299" t="s">
        <v>86</v>
      </c>
      <c r="J64" s="304">
        <f>J50+F27+(F34-(L27+L36))</f>
        <v>35450</v>
      </c>
      <c r="K64" s="306"/>
      <c r="L64" s="216"/>
    </row>
    <row r="65" ht="4.5" customHeight="1">
      <c r="A65" s="296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6"/>
      <c r="B66" s="255"/>
      <c r="C66" s="256"/>
      <c r="D66" s="256"/>
      <c r="E66" s="257"/>
      <c r="F66" s="216"/>
      <c r="G66" s="298"/>
      <c r="H66" s="298"/>
      <c r="I66" s="299" t="s">
        <v>87</v>
      </c>
      <c r="J66" s="307">
        <f>J52-J64</f>
        <v>0</v>
      </c>
      <c r="K66" s="243"/>
      <c r="L66" s="216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1725.0</v>
      </c>
      <c r="H8" s="196">
        <v>8859.0</v>
      </c>
      <c r="I8" s="197"/>
      <c r="J8" s="198">
        <v>59500.0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8860.0</v>
      </c>
      <c r="I9" s="201"/>
      <c r="J9" s="201"/>
      <c r="K9" s="201"/>
      <c r="L9" s="206">
        <v>14500.0</v>
      </c>
    </row>
    <row r="10" ht="20.25" customHeight="1">
      <c r="A10" s="189"/>
      <c r="B10" s="190"/>
      <c r="C10" s="191"/>
      <c r="D10" s="192"/>
      <c r="E10" s="193"/>
      <c r="F10" s="194"/>
      <c r="G10" s="207">
        <v>1726.0</v>
      </c>
      <c r="H10" s="208">
        <v>8861.0</v>
      </c>
      <c r="I10" s="192"/>
      <c r="J10" s="313">
        <v>15000.0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1727.0</v>
      </c>
      <c r="H11" s="205">
        <v>8862.0</v>
      </c>
      <c r="I11" s="201"/>
      <c r="J11" s="206">
        <v>35000.0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1728.0</v>
      </c>
      <c r="H12" s="208">
        <v>8863.0</v>
      </c>
      <c r="I12" s="191"/>
      <c r="J12" s="313">
        <v>15990.0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0</v>
      </c>
      <c r="J19" s="213">
        <f>SUM($J8:$J18)</f>
        <v>125490</v>
      </c>
      <c r="K19" s="213">
        <f>SUM($K8:$K18)</f>
        <v>0</v>
      </c>
      <c r="L19" s="213">
        <f>SUM($L8:$L18)</f>
        <v>14500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139990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0</v>
      </c>
      <c r="G26" s="238"/>
      <c r="I26" s="235"/>
      <c r="J26" s="239" t="s">
        <v>10</v>
      </c>
      <c r="K26" s="240"/>
      <c r="L26" s="241"/>
    </row>
    <row r="27" ht="15.75" customHeight="1">
      <c r="A27" s="234"/>
      <c r="C27" s="235"/>
      <c r="D27" s="239" t="s">
        <v>60</v>
      </c>
      <c r="E27" s="243"/>
      <c r="F27" s="241">
        <f>D19+J19</f>
        <v>125490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14500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139990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139990</v>
      </c>
      <c r="G36" s="266"/>
      <c r="H36" s="267"/>
      <c r="I36" s="268"/>
      <c r="J36" s="263"/>
      <c r="K36" s="264" t="s">
        <v>71</v>
      </c>
      <c r="L36" s="265">
        <f>L33+L35</f>
        <v>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9.0</v>
      </c>
      <c r="L41" s="280">
        <f t="shared" si="2"/>
        <v>900</v>
      </c>
    </row>
    <row r="42" ht="16.5" customHeight="1">
      <c r="A42" s="234"/>
      <c r="C42" s="235"/>
      <c r="D42" s="276">
        <v>5000.0</v>
      </c>
      <c r="E42" s="277"/>
      <c r="F42" s="278">
        <f t="shared" si="1"/>
        <v>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81">
        <v>7.0</v>
      </c>
      <c r="F43" s="278">
        <f t="shared" si="1"/>
        <v>14000</v>
      </c>
      <c r="G43" s="279"/>
      <c r="I43" s="235"/>
      <c r="J43" s="276">
        <v>10.0</v>
      </c>
      <c r="K43" s="281">
        <v>55.0</v>
      </c>
      <c r="L43" s="280">
        <f t="shared" si="2"/>
        <v>550</v>
      </c>
    </row>
    <row r="44" ht="16.5" customHeight="1">
      <c r="A44" s="255"/>
      <c r="B44" s="256"/>
      <c r="C44" s="257"/>
      <c r="D44" s="276">
        <v>1000.0</v>
      </c>
      <c r="E44" s="281">
        <v>14.0</v>
      </c>
      <c r="F44" s="278">
        <f t="shared" si="1"/>
        <v>14000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28000</v>
      </c>
      <c r="G45" s="266"/>
      <c r="H45" s="267"/>
      <c r="I45" s="268"/>
      <c r="J45" s="284"/>
      <c r="K45" s="285" t="s">
        <v>78</v>
      </c>
      <c r="L45" s="286">
        <f>SUM(L40:L44)</f>
        <v>1550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'15'!J63</f>
        <v>29550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314"/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29550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139990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169540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139990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29550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45945.0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1721.0</v>
      </c>
      <c r="H8" s="196">
        <v>8855.0</v>
      </c>
      <c r="I8" s="197"/>
      <c r="J8" s="198">
        <v>48980.0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1722.0</v>
      </c>
      <c r="H9" s="205">
        <v>8856.0</v>
      </c>
      <c r="I9" s="201"/>
      <c r="J9" s="206">
        <v>7500.0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1723.0</v>
      </c>
      <c r="H10" s="208">
        <v>8857.0</v>
      </c>
      <c r="I10" s="192"/>
      <c r="J10" s="313">
        <v>10000.0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1724.0</v>
      </c>
      <c r="H11" s="205">
        <v>8858.0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0</v>
      </c>
      <c r="J19" s="213">
        <f>SUM($J8:$J18)</f>
        <v>91470</v>
      </c>
      <c r="K19" s="213">
        <f>SUM($K8:$K18)</f>
        <v>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91470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0</v>
      </c>
      <c r="G26" s="238"/>
      <c r="I26" s="235"/>
      <c r="J26" s="239" t="s">
        <v>10</v>
      </c>
      <c r="K26" s="240"/>
      <c r="L26" s="242">
        <v>22500.0</v>
      </c>
    </row>
    <row r="27" ht="15.75" customHeight="1">
      <c r="A27" s="234"/>
      <c r="C27" s="235"/>
      <c r="D27" s="239" t="s">
        <v>60</v>
      </c>
      <c r="E27" s="243"/>
      <c r="F27" s="241">
        <f>D19+J19</f>
        <v>91470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91470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22500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91470</v>
      </c>
      <c r="G36" s="266"/>
      <c r="H36" s="267"/>
      <c r="I36" s="268"/>
      <c r="J36" s="263"/>
      <c r="K36" s="264" t="s">
        <v>71</v>
      </c>
      <c r="L36" s="265">
        <f>L33+L35</f>
        <v>22500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9.0</v>
      </c>
      <c r="L41" s="280">
        <f t="shared" si="2"/>
        <v>900</v>
      </c>
    </row>
    <row r="42" ht="16.5" customHeight="1">
      <c r="A42" s="234"/>
      <c r="C42" s="235"/>
      <c r="D42" s="276">
        <v>5000.0</v>
      </c>
      <c r="E42" s="277"/>
      <c r="F42" s="278">
        <f t="shared" si="1"/>
        <v>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81">
        <v>7.0</v>
      </c>
      <c r="F43" s="278">
        <f t="shared" si="1"/>
        <v>14000</v>
      </c>
      <c r="G43" s="279"/>
      <c r="I43" s="235"/>
      <c r="J43" s="276">
        <v>10.0</v>
      </c>
      <c r="K43" s="281">
        <v>55.0</v>
      </c>
      <c r="L43" s="280">
        <f t="shared" si="2"/>
        <v>550</v>
      </c>
    </row>
    <row r="44" ht="16.5" customHeight="1">
      <c r="A44" s="255"/>
      <c r="B44" s="256"/>
      <c r="C44" s="257"/>
      <c r="D44" s="276">
        <v>1000.0</v>
      </c>
      <c r="E44" s="281">
        <v>14.0</v>
      </c>
      <c r="F44" s="278">
        <f t="shared" si="1"/>
        <v>14000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28000</v>
      </c>
      <c r="G45" s="266"/>
      <c r="H45" s="267"/>
      <c r="I45" s="268"/>
      <c r="J45" s="284"/>
      <c r="K45" s="285" t="s">
        <v>78</v>
      </c>
      <c r="L45" s="286">
        <f>SUM(L40:L44)</f>
        <v>1550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'14'!J63</f>
        <v>52050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99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29550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91470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22500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121020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68970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29550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45944.0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5">
        <v>657.0</v>
      </c>
      <c r="B8" s="208">
        <v>21470.0</v>
      </c>
      <c r="C8" s="191"/>
      <c r="D8" s="313">
        <v>4300.0</v>
      </c>
      <c r="E8" s="193"/>
      <c r="F8" s="194"/>
      <c r="G8" s="207">
        <v>1716.0</v>
      </c>
      <c r="H8" s="196">
        <v>8850.0</v>
      </c>
      <c r="I8" s="197"/>
      <c r="J8" s="198">
        <v>14500.0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1717.0</v>
      </c>
      <c r="H9" s="205">
        <v>8850.0</v>
      </c>
      <c r="I9" s="201"/>
      <c r="J9" s="206">
        <v>24990.0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1719.0</v>
      </c>
      <c r="H10" s="208">
        <v>8851.0</v>
      </c>
      <c r="I10" s="192"/>
      <c r="J10" s="313">
        <v>84490.0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1720.0</v>
      </c>
      <c r="H11" s="205">
        <v>8852.0</v>
      </c>
      <c r="I11" s="201"/>
      <c r="J11" s="206">
        <v>150000.0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1713.0</v>
      </c>
      <c r="H12" s="208">
        <v>8853.0</v>
      </c>
      <c r="I12" s="191"/>
      <c r="J12" s="192"/>
      <c r="K12" s="209">
        <v>410000.0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3795.0</v>
      </c>
      <c r="H13" s="205">
        <v>8854.0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4300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0</v>
      </c>
      <c r="J19" s="213">
        <f>SUM($J8:$J18)</f>
        <v>291970</v>
      </c>
      <c r="K19" s="213">
        <f>SUM($K8:$K18)</f>
        <v>410000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706270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0</v>
      </c>
      <c r="G26" s="238"/>
      <c r="I26" s="235"/>
      <c r="J26" s="239" t="s">
        <v>10</v>
      </c>
      <c r="K26" s="240"/>
      <c r="L26" s="241"/>
    </row>
    <row r="27" ht="15.75" customHeight="1">
      <c r="A27" s="234"/>
      <c r="C27" s="235"/>
      <c r="D27" s="239" t="s">
        <v>60</v>
      </c>
      <c r="E27" s="243"/>
      <c r="F27" s="241">
        <f>D19+J19</f>
        <v>296270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410000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706270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706270</v>
      </c>
      <c r="G36" s="266"/>
      <c r="H36" s="267"/>
      <c r="I36" s="268"/>
      <c r="J36" s="263"/>
      <c r="K36" s="264" t="s">
        <v>71</v>
      </c>
      <c r="L36" s="265">
        <f>L33+L35</f>
        <v>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14.0</v>
      </c>
      <c r="L41" s="280">
        <f t="shared" si="2"/>
        <v>1400</v>
      </c>
    </row>
    <row r="42" ht="16.5" customHeight="1">
      <c r="A42" s="234"/>
      <c r="C42" s="235"/>
      <c r="D42" s="276">
        <v>5000.0</v>
      </c>
      <c r="E42" s="281">
        <v>3.0</v>
      </c>
      <c r="F42" s="278">
        <f t="shared" si="1"/>
        <v>15000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81">
        <v>10.0</v>
      </c>
      <c r="F43" s="278">
        <f t="shared" si="1"/>
        <v>20000</v>
      </c>
      <c r="G43" s="279"/>
      <c r="I43" s="235"/>
      <c r="J43" s="276">
        <v>10.0</v>
      </c>
      <c r="K43" s="281">
        <v>55.0</v>
      </c>
      <c r="L43" s="280">
        <f t="shared" si="2"/>
        <v>550</v>
      </c>
    </row>
    <row r="44" ht="16.5" customHeight="1">
      <c r="A44" s="255"/>
      <c r="B44" s="256"/>
      <c r="C44" s="257"/>
      <c r="D44" s="276">
        <v>1000.0</v>
      </c>
      <c r="E44" s="281">
        <v>15.0</v>
      </c>
      <c r="F44" s="278">
        <f t="shared" si="1"/>
        <v>15000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50000</v>
      </c>
      <c r="G45" s="266"/>
      <c r="H45" s="267"/>
      <c r="I45" s="268"/>
      <c r="J45" s="284"/>
      <c r="K45" s="285" t="s">
        <v>78</v>
      </c>
      <c r="L45" s="286">
        <f>SUM(L40:L44)</f>
        <v>2050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'13'!J63</f>
        <v>52050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314"/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52050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706270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758320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706270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52050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1714.0</v>
      </c>
      <c r="H8" s="196">
        <v>8846.0</v>
      </c>
      <c r="I8" s="197"/>
      <c r="J8" s="197"/>
      <c r="K8" s="209">
        <v>34990.0</v>
      </c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8847.0</v>
      </c>
      <c r="I9" s="206">
        <v>10000.0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8848.0</v>
      </c>
      <c r="I10" s="313">
        <v>39500.0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1715.0</v>
      </c>
      <c r="H11" s="205">
        <v>8849.0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49500</v>
      </c>
      <c r="J19" s="213">
        <f>SUM($J8:$J18)</f>
        <v>24990</v>
      </c>
      <c r="K19" s="213">
        <f>SUM($K8:$K18)</f>
        <v>34990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109480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49500</v>
      </c>
      <c r="G26" s="238"/>
      <c r="I26" s="235"/>
      <c r="J26" s="239" t="s">
        <v>10</v>
      </c>
      <c r="K26" s="240"/>
      <c r="L26" s="242">
        <v>50000.0</v>
      </c>
    </row>
    <row r="27" ht="15.75" customHeight="1">
      <c r="A27" s="234"/>
      <c r="C27" s="235"/>
      <c r="D27" s="239" t="s">
        <v>60</v>
      </c>
      <c r="E27" s="243"/>
      <c r="F27" s="241">
        <f>D19+J19</f>
        <v>24990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34990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109480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>
        <v>0.0</v>
      </c>
      <c r="G33" s="238"/>
      <c r="I33" s="235"/>
      <c r="J33" s="247" t="s">
        <v>66</v>
      </c>
      <c r="K33" s="248"/>
      <c r="L33" s="249">
        <f>SUM(L26:L32)</f>
        <v>50000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109480</v>
      </c>
      <c r="G36" s="266"/>
      <c r="H36" s="267"/>
      <c r="I36" s="268"/>
      <c r="J36" s="263"/>
      <c r="K36" s="264" t="s">
        <v>71</v>
      </c>
      <c r="L36" s="265">
        <f>L33+L35</f>
        <v>50000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81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81"/>
      <c r="F41" s="278">
        <f t="shared" si="1"/>
        <v>0</v>
      </c>
      <c r="G41" s="279"/>
      <c r="I41" s="235"/>
      <c r="J41" s="276">
        <v>100.0</v>
      </c>
      <c r="K41" s="281">
        <v>14.0</v>
      </c>
      <c r="L41" s="280">
        <f t="shared" si="2"/>
        <v>1400</v>
      </c>
    </row>
    <row r="42" ht="16.5" customHeight="1">
      <c r="A42" s="234"/>
      <c r="C42" s="235"/>
      <c r="D42" s="276">
        <v>5000.0</v>
      </c>
      <c r="E42" s="281">
        <v>3.0</v>
      </c>
      <c r="F42" s="278">
        <f t="shared" si="1"/>
        <v>15000</v>
      </c>
      <c r="G42" s="279"/>
      <c r="I42" s="235"/>
      <c r="J42" s="276">
        <v>50.0</v>
      </c>
      <c r="K42" s="281">
        <v>2.0</v>
      </c>
      <c r="L42" s="280">
        <f t="shared" si="2"/>
        <v>100</v>
      </c>
    </row>
    <row r="43" ht="16.5" customHeight="1">
      <c r="A43" s="234"/>
      <c r="C43" s="235"/>
      <c r="D43" s="276">
        <v>2000.0</v>
      </c>
      <c r="E43" s="281">
        <v>10.0</v>
      </c>
      <c r="F43" s="278">
        <f t="shared" si="1"/>
        <v>20000</v>
      </c>
      <c r="G43" s="279"/>
      <c r="I43" s="235"/>
      <c r="J43" s="276">
        <v>10.0</v>
      </c>
      <c r="K43" s="281">
        <v>55.0</v>
      </c>
      <c r="L43" s="280">
        <f t="shared" si="2"/>
        <v>550</v>
      </c>
    </row>
    <row r="44" ht="16.5" customHeight="1">
      <c r="A44" s="255"/>
      <c r="B44" s="256"/>
      <c r="C44" s="257"/>
      <c r="D44" s="276">
        <v>1000.0</v>
      </c>
      <c r="E44" s="281">
        <v>15.0</v>
      </c>
      <c r="F44" s="278">
        <f t="shared" si="1"/>
        <v>15000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50000</v>
      </c>
      <c r="G45" s="266"/>
      <c r="H45" s="267"/>
      <c r="I45" s="268"/>
      <c r="J45" s="284"/>
      <c r="K45" s="285" t="s">
        <v>78</v>
      </c>
      <c r="L45" s="286">
        <f>SUM(L40:L44)</f>
        <v>2050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'12'!J69</f>
        <v>52550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100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52050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109480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>
        <f>F33</f>
        <v>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50000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112030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59480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52050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6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7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8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>
        <v>0.0</v>
      </c>
    </row>
    <row r="33" ht="15.75" customHeight="1">
      <c r="A33" s="234"/>
      <c r="C33" s="235"/>
      <c r="D33" s="239" t="s">
        <v>60</v>
      </c>
      <c r="E33" s="243"/>
      <c r="F33" s="241">
        <f>D25+J25</f>
        <v>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1">
        <v>0.0</v>
      </c>
      <c r="G39" s="238"/>
      <c r="I39" s="235"/>
      <c r="J39" s="247" t="s">
        <v>66</v>
      </c>
      <c r="K39" s="248"/>
      <c r="L39" s="249">
        <f>SUM(L32:L38)</f>
        <v>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0</v>
      </c>
      <c r="G41" s="258"/>
      <c r="H41" s="259"/>
      <c r="I41" s="260"/>
      <c r="J41" s="244" t="s">
        <v>69</v>
      </c>
      <c r="K41" s="254"/>
      <c r="L41" s="246"/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0</v>
      </c>
      <c r="G42" s="266"/>
      <c r="H42" s="267"/>
      <c r="I42" s="268"/>
      <c r="J42" s="263"/>
      <c r="K42" s="264" t="s">
        <v>71</v>
      </c>
      <c r="L42" s="265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77"/>
      <c r="F47" s="278">
        <f t="shared" si="1"/>
        <v>0</v>
      </c>
      <c r="G47" s="279"/>
      <c r="I47" s="235"/>
      <c r="J47" s="276">
        <v>100.0</v>
      </c>
      <c r="K47" s="277"/>
      <c r="L47" s="280">
        <f t="shared" si="2"/>
        <v>0</v>
      </c>
    </row>
    <row r="48" ht="16.5" customHeight="1">
      <c r="A48" s="234"/>
      <c r="C48" s="235"/>
      <c r="D48" s="276">
        <v>5000.0</v>
      </c>
      <c r="E48" s="277"/>
      <c r="F48" s="278">
        <f t="shared" si="1"/>
        <v>0</v>
      </c>
      <c r="G48" s="279"/>
      <c r="I48" s="235"/>
      <c r="J48" s="276">
        <v>50.0</v>
      </c>
      <c r="K48" s="277"/>
      <c r="L48" s="280">
        <f t="shared" si="2"/>
        <v>0</v>
      </c>
    </row>
    <row r="49" ht="16.5" customHeight="1">
      <c r="A49" s="234"/>
      <c r="C49" s="235"/>
      <c r="D49" s="276">
        <v>2000.0</v>
      </c>
      <c r="E49" s="277"/>
      <c r="F49" s="278">
        <f t="shared" si="1"/>
        <v>0</v>
      </c>
      <c r="G49" s="279"/>
      <c r="I49" s="235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0</v>
      </c>
      <c r="G51" s="266"/>
      <c r="H51" s="267"/>
      <c r="I51" s="268"/>
      <c r="J51" s="284"/>
      <c r="K51" s="285" t="s">
        <v>78</v>
      </c>
      <c r="L51" s="286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'11'!J69</f>
        <v>52550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314"/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>
        <f>F39</f>
        <v>0</v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52550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52550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-52550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45941.0</v>
      </c>
      <c r="D1" s="164"/>
      <c r="E1" s="162"/>
      <c r="F1" s="161" t="s">
        <v>39</v>
      </c>
      <c r="G1" s="164"/>
      <c r="H1" s="162"/>
      <c r="I1" s="165" t="s">
        <v>101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5">
        <v>655.0</v>
      </c>
      <c r="B8" s="208">
        <v>21469.0</v>
      </c>
      <c r="C8" s="191"/>
      <c r="D8" s="313">
        <v>21650.0</v>
      </c>
      <c r="E8" s="193"/>
      <c r="F8" s="194"/>
      <c r="G8" s="195"/>
      <c r="H8" s="196">
        <v>8833.0</v>
      </c>
      <c r="I8" s="198">
        <v>45000.0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8834.0</v>
      </c>
      <c r="I9" s="201"/>
      <c r="J9" s="201"/>
      <c r="K9" s="201"/>
      <c r="L9" s="206">
        <v>45000.0</v>
      </c>
    </row>
    <row r="10" ht="20.25" customHeight="1">
      <c r="A10" s="189"/>
      <c r="B10" s="190"/>
      <c r="C10" s="191"/>
      <c r="D10" s="192"/>
      <c r="E10" s="193"/>
      <c r="F10" s="194"/>
      <c r="G10" s="207">
        <v>1706.0</v>
      </c>
      <c r="H10" s="208">
        <v>8835.0</v>
      </c>
      <c r="I10" s="192"/>
      <c r="J10" s="313">
        <v>12990.0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1707.0</v>
      </c>
      <c r="H11" s="205">
        <v>8836.0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1708.0</v>
      </c>
      <c r="H12" s="208">
        <v>8838.0</v>
      </c>
      <c r="I12" s="191"/>
      <c r="J12" s="313">
        <v>15990.0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1709.0</v>
      </c>
      <c r="H13" s="205">
        <v>8839.0</v>
      </c>
      <c r="I13" s="201"/>
      <c r="J13" s="206">
        <v>12990.0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1710.0</v>
      </c>
      <c r="H14" s="208">
        <v>8840.0</v>
      </c>
      <c r="I14" s="191"/>
      <c r="J14" s="209">
        <v>10000.0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1711.0</v>
      </c>
      <c r="H15" s="205">
        <v>8841.0</v>
      </c>
      <c r="I15" s="201"/>
      <c r="J15" s="206">
        <v>10000.0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208">
        <v>8842.0</v>
      </c>
      <c r="I16" s="209">
        <v>14500.0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>
        <v>1712.0</v>
      </c>
      <c r="H17" s="205">
        <v>8843.0</v>
      </c>
      <c r="I17" s="201"/>
      <c r="J17" s="206">
        <v>10000.0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07">
        <v>1713.0</v>
      </c>
      <c r="H18" s="208">
        <v>8844.0</v>
      </c>
      <c r="I18" s="191"/>
      <c r="J18" s="209">
        <v>50000.0</v>
      </c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6">
        <v>8845.0</v>
      </c>
      <c r="I19" s="327">
        <v>10000.0</v>
      </c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21650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69500</v>
      </c>
      <c r="J25" s="213">
        <f>SUM($J8:$J24)</f>
        <v>146960</v>
      </c>
      <c r="K25" s="213">
        <f>SUM($K8:$K24)</f>
        <v>0</v>
      </c>
      <c r="L25" s="213">
        <f>SUM($L8:$L24)</f>
        <v>45000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283110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69500</v>
      </c>
      <c r="G32" s="238"/>
      <c r="I32" s="235"/>
      <c r="J32" s="239" t="s">
        <v>10</v>
      </c>
      <c r="K32" s="240"/>
      <c r="L32" s="242">
        <v>60000.0</v>
      </c>
    </row>
    <row r="33" ht="15.75" customHeight="1">
      <c r="A33" s="234"/>
      <c r="C33" s="235"/>
      <c r="D33" s="239" t="s">
        <v>60</v>
      </c>
      <c r="E33" s="243"/>
      <c r="F33" s="241">
        <f>D25+J25</f>
        <v>168610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45000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283110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2">
        <v>100.0</v>
      </c>
      <c r="G39" s="238"/>
      <c r="I39" s="235"/>
      <c r="J39" s="247" t="s">
        <v>66</v>
      </c>
      <c r="K39" s="248"/>
      <c r="L39" s="249">
        <f>SUM(L32:L38)</f>
        <v>60000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100</v>
      </c>
      <c r="G41" s="258"/>
      <c r="H41" s="259"/>
      <c r="I41" s="260"/>
      <c r="J41" s="244" t="s">
        <v>69</v>
      </c>
      <c r="K41" s="254"/>
      <c r="L41" s="246"/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283210</v>
      </c>
      <c r="G42" s="266"/>
      <c r="H42" s="267"/>
      <c r="I42" s="268"/>
      <c r="J42" s="263"/>
      <c r="K42" s="264" t="s">
        <v>71</v>
      </c>
      <c r="L42" s="265">
        <f>L39+L41</f>
        <v>60000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81">
        <v>1.0</v>
      </c>
      <c r="F47" s="278">
        <f t="shared" si="1"/>
        <v>10000</v>
      </c>
      <c r="G47" s="279"/>
      <c r="I47" s="235"/>
      <c r="J47" s="276">
        <v>100.0</v>
      </c>
      <c r="K47" s="281">
        <v>20.0</v>
      </c>
      <c r="L47" s="280">
        <f t="shared" si="2"/>
        <v>2000</v>
      </c>
    </row>
    <row r="48" ht="16.5" customHeight="1">
      <c r="A48" s="234"/>
      <c r="C48" s="235"/>
      <c r="D48" s="276">
        <v>5000.0</v>
      </c>
      <c r="E48" s="281">
        <v>3.0</v>
      </c>
      <c r="F48" s="278">
        <f t="shared" si="1"/>
        <v>15000</v>
      </c>
      <c r="G48" s="279"/>
      <c r="I48" s="235"/>
      <c r="J48" s="276">
        <v>50.0</v>
      </c>
      <c r="K48" s="281">
        <v>1.0</v>
      </c>
      <c r="L48" s="280">
        <f t="shared" si="2"/>
        <v>50</v>
      </c>
    </row>
    <row r="49" ht="16.5" customHeight="1">
      <c r="A49" s="234"/>
      <c r="C49" s="235"/>
      <c r="D49" s="276">
        <v>2000.0</v>
      </c>
      <c r="E49" s="281">
        <v>9.0</v>
      </c>
      <c r="F49" s="278">
        <f t="shared" si="1"/>
        <v>18000</v>
      </c>
      <c r="G49" s="279"/>
      <c r="I49" s="235"/>
      <c r="J49" s="276">
        <v>10.0</v>
      </c>
      <c r="K49" s="281">
        <v>50.0</v>
      </c>
      <c r="L49" s="280">
        <f t="shared" si="2"/>
        <v>500</v>
      </c>
    </row>
    <row r="50" ht="16.5" customHeight="1">
      <c r="A50" s="255"/>
      <c r="B50" s="256"/>
      <c r="C50" s="257"/>
      <c r="D50" s="276">
        <v>1000.0</v>
      </c>
      <c r="E50" s="281">
        <v>7.0</v>
      </c>
      <c r="F50" s="278">
        <f t="shared" si="1"/>
        <v>7000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50000</v>
      </c>
      <c r="G51" s="266"/>
      <c r="H51" s="267"/>
      <c r="I51" s="268"/>
      <c r="J51" s="284"/>
      <c r="K51" s="285" t="s">
        <v>78</v>
      </c>
      <c r="L51" s="286">
        <f>SUM(L46:L50)</f>
        <v>2550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'10'!J63</f>
        <v>42950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297" t="s">
        <v>102</v>
      </c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52550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283110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>
        <f>F39</f>
        <v>100</v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60000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266160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223210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52550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45940.0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8826.0</v>
      </c>
      <c r="I8" s="198">
        <v>24990.0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1701.0</v>
      </c>
      <c r="H9" s="205">
        <v>8827.0</v>
      </c>
      <c r="I9" s="201"/>
      <c r="J9" s="206">
        <v>15990.0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1702.0</v>
      </c>
      <c r="H10" s="208">
        <v>8828.0</v>
      </c>
      <c r="I10" s="192"/>
      <c r="J10" s="313">
        <v>11000.0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5">
        <v>8829.0</v>
      </c>
      <c r="I11" s="201"/>
      <c r="J11" s="201"/>
      <c r="K11" s="201"/>
      <c r="L11" s="206">
        <v>160000.0</v>
      </c>
    </row>
    <row r="12" ht="20.25" customHeight="1">
      <c r="A12" s="189"/>
      <c r="B12" s="190"/>
      <c r="C12" s="191"/>
      <c r="D12" s="191"/>
      <c r="E12" s="193"/>
      <c r="F12" s="194"/>
      <c r="G12" s="207">
        <v>1703.0</v>
      </c>
      <c r="H12" s="208">
        <v>8830.0</v>
      </c>
      <c r="I12" s="191"/>
      <c r="J12" s="313">
        <v>7500.0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1704.0</v>
      </c>
      <c r="H13" s="205">
        <v>8831.0</v>
      </c>
      <c r="I13" s="201"/>
      <c r="J13" s="206">
        <v>34990.0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1705.0</v>
      </c>
      <c r="H14" s="208">
        <v>8832.0</v>
      </c>
      <c r="I14" s="191"/>
      <c r="J14" s="209">
        <v>14500.0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24990</v>
      </c>
      <c r="J19" s="213">
        <f>SUM($J8:$J18)</f>
        <v>83980</v>
      </c>
      <c r="K19" s="213">
        <f>SUM($K8:$K18)</f>
        <v>0</v>
      </c>
      <c r="L19" s="213">
        <f>SUM($L8:$L18)</f>
        <v>160000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268970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24990</v>
      </c>
      <c r="G26" s="238"/>
      <c r="I26" s="235"/>
      <c r="J26" s="239" t="s">
        <v>10</v>
      </c>
      <c r="K26" s="240"/>
      <c r="L26" s="242">
        <v>20000.0</v>
      </c>
    </row>
    <row r="27" ht="15.75" customHeight="1">
      <c r="A27" s="234"/>
      <c r="C27" s="235"/>
      <c r="D27" s="239" t="s">
        <v>60</v>
      </c>
      <c r="E27" s="243"/>
      <c r="F27" s="241">
        <f>D19+J19</f>
        <v>83980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160000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268970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20000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/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268970</v>
      </c>
      <c r="G36" s="266"/>
      <c r="H36" s="267"/>
      <c r="I36" s="268"/>
      <c r="J36" s="263"/>
      <c r="K36" s="264" t="s">
        <v>71</v>
      </c>
      <c r="L36" s="265">
        <f>L33+L35</f>
        <v>20000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24.0</v>
      </c>
      <c r="L41" s="280">
        <f t="shared" si="2"/>
        <v>2400</v>
      </c>
    </row>
    <row r="42" ht="16.5" customHeight="1">
      <c r="A42" s="234"/>
      <c r="C42" s="235"/>
      <c r="D42" s="276">
        <v>5000.0</v>
      </c>
      <c r="E42" s="281">
        <v>7.0</v>
      </c>
      <c r="F42" s="278">
        <f t="shared" si="1"/>
        <v>35000</v>
      </c>
      <c r="G42" s="279"/>
      <c r="I42" s="235"/>
      <c r="J42" s="276">
        <v>50.0</v>
      </c>
      <c r="K42" s="281">
        <v>1.0</v>
      </c>
      <c r="L42" s="280">
        <f t="shared" si="2"/>
        <v>50</v>
      </c>
    </row>
    <row r="43" ht="16.5" customHeight="1">
      <c r="A43" s="234"/>
      <c r="C43" s="235"/>
      <c r="D43" s="276">
        <v>2000.0</v>
      </c>
      <c r="E43" s="281">
        <v>1.0</v>
      </c>
      <c r="F43" s="278">
        <f t="shared" si="1"/>
        <v>2000</v>
      </c>
      <c r="G43" s="279"/>
      <c r="I43" s="235"/>
      <c r="J43" s="276">
        <v>10.0</v>
      </c>
      <c r="K43" s="281">
        <v>50.0</v>
      </c>
      <c r="L43" s="280">
        <f t="shared" si="2"/>
        <v>500</v>
      </c>
    </row>
    <row r="44" ht="16.5" customHeight="1">
      <c r="A44" s="255"/>
      <c r="B44" s="256"/>
      <c r="C44" s="257"/>
      <c r="D44" s="276">
        <v>1000.0</v>
      </c>
      <c r="E44" s="281">
        <v>3.0</v>
      </c>
      <c r="F44" s="278">
        <f t="shared" si="1"/>
        <v>3000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40000</v>
      </c>
      <c r="G45" s="266"/>
      <c r="H45" s="267"/>
      <c r="I45" s="268"/>
      <c r="J45" s="284"/>
      <c r="K45" s="285" t="s">
        <v>78</v>
      </c>
      <c r="L45" s="286">
        <f>SUM(L40:L44)</f>
        <v>2950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'09'!J69</f>
        <v>37960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103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42950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268970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20000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286930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248970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42950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45939.0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8819.0</v>
      </c>
      <c r="I8" s="198">
        <v>25000.0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1695.0</v>
      </c>
      <c r="H9" s="205">
        <v>8819.0</v>
      </c>
      <c r="I9" s="201"/>
      <c r="J9" s="206">
        <v>30000.0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1696.0</v>
      </c>
      <c r="H10" s="208">
        <v>8820.0</v>
      </c>
      <c r="I10" s="192"/>
      <c r="J10" s="313">
        <v>14500.0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7">
        <v>1697.0</v>
      </c>
      <c r="H11" s="205">
        <v>8821.0</v>
      </c>
      <c r="I11" s="201"/>
      <c r="J11" s="206">
        <v>124250.0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1692.0</v>
      </c>
      <c r="H12" s="205">
        <v>8821.0</v>
      </c>
      <c r="I12" s="191"/>
      <c r="J12" s="192"/>
      <c r="K12" s="209">
        <v>124250.0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5">
        <v>8822.0</v>
      </c>
      <c r="I13" s="201"/>
      <c r="J13" s="201"/>
      <c r="K13" s="201"/>
      <c r="L13" s="206">
        <v>72000.0</v>
      </c>
    </row>
    <row r="14" ht="20.25" customHeight="1">
      <c r="A14" s="189"/>
      <c r="B14" s="190"/>
      <c r="C14" s="191"/>
      <c r="D14" s="191"/>
      <c r="E14" s="193"/>
      <c r="F14" s="194"/>
      <c r="G14" s="207">
        <v>1698.0</v>
      </c>
      <c r="H14" s="208">
        <v>8823.0</v>
      </c>
      <c r="I14" s="191"/>
      <c r="J14" s="209">
        <v>14500.0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1699.0</v>
      </c>
      <c r="H15" s="205">
        <v>8826.0</v>
      </c>
      <c r="I15" s="201"/>
      <c r="J15" s="206">
        <v>169500.0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1700.0</v>
      </c>
      <c r="H16" s="208">
        <v>8827.0</v>
      </c>
      <c r="I16" s="191"/>
      <c r="J16" s="191"/>
      <c r="K16" s="209">
        <v>67490.0</v>
      </c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25000</v>
      </c>
      <c r="J25" s="213">
        <f>SUM($J8:$J24)</f>
        <v>352750</v>
      </c>
      <c r="K25" s="213">
        <f>SUM($K8:$K24)</f>
        <v>191740</v>
      </c>
      <c r="L25" s="213">
        <f>SUM($L8:$L24)</f>
        <v>72000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641490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25000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3"/>
      <c r="F33" s="241">
        <f>D25+J25</f>
        <v>352750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191740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72000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641490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1">
        <v>0.0</v>
      </c>
      <c r="G39" s="238"/>
      <c r="I39" s="235"/>
      <c r="J39" s="247" t="s">
        <v>66</v>
      </c>
      <c r="K39" s="248"/>
      <c r="L39" s="249">
        <f>SUM(L32:L38)</f>
        <v>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0</v>
      </c>
      <c r="G41" s="258"/>
      <c r="H41" s="259"/>
      <c r="I41" s="260"/>
      <c r="J41" s="244" t="s">
        <v>69</v>
      </c>
      <c r="K41" s="254"/>
      <c r="L41" s="246"/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641490</v>
      </c>
      <c r="G42" s="266"/>
      <c r="H42" s="267"/>
      <c r="I42" s="268"/>
      <c r="J42" s="263"/>
      <c r="K42" s="264" t="s">
        <v>71</v>
      </c>
      <c r="L42" s="265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77"/>
      <c r="F47" s="278">
        <f t="shared" si="1"/>
        <v>0</v>
      </c>
      <c r="G47" s="279"/>
      <c r="I47" s="235"/>
      <c r="J47" s="276">
        <v>100.0</v>
      </c>
      <c r="K47" s="281">
        <v>24.0</v>
      </c>
      <c r="L47" s="280">
        <f t="shared" si="2"/>
        <v>2400</v>
      </c>
    </row>
    <row r="48" ht="16.5" customHeight="1">
      <c r="A48" s="234"/>
      <c r="C48" s="235"/>
      <c r="D48" s="276">
        <v>5000.0</v>
      </c>
      <c r="E48" s="281">
        <v>6.0</v>
      </c>
      <c r="F48" s="278">
        <f t="shared" si="1"/>
        <v>30000</v>
      </c>
      <c r="G48" s="279"/>
      <c r="I48" s="235"/>
      <c r="J48" s="276">
        <v>50.0</v>
      </c>
      <c r="K48" s="281">
        <v>1.0</v>
      </c>
      <c r="L48" s="280">
        <f t="shared" si="2"/>
        <v>50</v>
      </c>
    </row>
    <row r="49" ht="16.5" customHeight="1">
      <c r="A49" s="234"/>
      <c r="C49" s="235"/>
      <c r="D49" s="276">
        <v>2000.0</v>
      </c>
      <c r="E49" s="281">
        <v>1.0</v>
      </c>
      <c r="F49" s="278">
        <f t="shared" si="1"/>
        <v>2000</v>
      </c>
      <c r="G49" s="279"/>
      <c r="I49" s="235"/>
      <c r="J49" s="276">
        <v>10.0</v>
      </c>
      <c r="K49" s="281">
        <v>51.0</v>
      </c>
      <c r="L49" s="280">
        <f t="shared" si="2"/>
        <v>510</v>
      </c>
    </row>
    <row r="50" ht="16.5" customHeight="1">
      <c r="A50" s="255"/>
      <c r="B50" s="256"/>
      <c r="C50" s="257"/>
      <c r="D50" s="276">
        <v>1000.0</v>
      </c>
      <c r="E50" s="281">
        <v>3.0</v>
      </c>
      <c r="F50" s="278">
        <f t="shared" si="1"/>
        <v>3000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35000</v>
      </c>
      <c r="G51" s="266"/>
      <c r="H51" s="267"/>
      <c r="I51" s="268"/>
      <c r="J51" s="284"/>
      <c r="K51" s="285" t="s">
        <v>78</v>
      </c>
      <c r="L51" s="286">
        <f>SUM(L46:L50)</f>
        <v>2960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'08'!J63</f>
        <v>12960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314"/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37960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641490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>
        <f>F39</f>
        <v>0</v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654450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641490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37960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45938.0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8">
        <v>21468.0</v>
      </c>
      <c r="C8" s="209">
        <v>24600.0</v>
      </c>
      <c r="D8" s="192"/>
      <c r="E8" s="193"/>
      <c r="F8" s="194"/>
      <c r="G8" s="195"/>
      <c r="H8" s="196">
        <v>8814.0</v>
      </c>
      <c r="I8" s="198">
        <v>45000.0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8815.0</v>
      </c>
      <c r="I9" s="206">
        <v>27500.0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796.0</v>
      </c>
      <c r="H10" s="208">
        <v>8816.0</v>
      </c>
      <c r="I10" s="192"/>
      <c r="J10" s="313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1693.0</v>
      </c>
      <c r="H11" s="205">
        <v>8817.0</v>
      </c>
      <c r="I11" s="201"/>
      <c r="J11" s="206">
        <v>40000.0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1694.0</v>
      </c>
      <c r="H12" s="208">
        <v>8818.0</v>
      </c>
      <c r="I12" s="191"/>
      <c r="J12" s="313">
        <v>28980.0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24600</v>
      </c>
      <c r="D19" s="213">
        <f>SUM($D8:$D18)</f>
        <v>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72500</v>
      </c>
      <c r="J19" s="213">
        <f>SUM($J8:$J18)</f>
        <v>86970</v>
      </c>
      <c r="K19" s="213">
        <f>SUM($K8:$K18)</f>
        <v>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184070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97100</v>
      </c>
      <c r="G26" s="238"/>
      <c r="I26" s="235"/>
      <c r="J26" s="239" t="s">
        <v>10</v>
      </c>
      <c r="K26" s="240"/>
      <c r="L26" s="242">
        <v>120000.0</v>
      </c>
    </row>
    <row r="27" ht="15.75" customHeight="1">
      <c r="A27" s="234"/>
      <c r="C27" s="235"/>
      <c r="D27" s="239" t="s">
        <v>60</v>
      </c>
      <c r="E27" s="243"/>
      <c r="F27" s="241">
        <f>D19+J19</f>
        <v>86970</v>
      </c>
      <c r="G27" s="238"/>
      <c r="I27" s="235"/>
      <c r="J27" s="244" t="s">
        <v>61</v>
      </c>
      <c r="K27" s="245"/>
      <c r="L27" s="246"/>
    </row>
    <row r="28" ht="15.75" customHeight="1">
      <c r="A28" s="234"/>
      <c r="C28" s="235"/>
      <c r="D28" s="239" t="s">
        <v>62</v>
      </c>
      <c r="E28" s="243"/>
      <c r="F28" s="241">
        <f>E19+K19</f>
        <v>0</v>
      </c>
      <c r="G28" s="238"/>
      <c r="I28" s="235"/>
      <c r="J28" s="244" t="s">
        <v>63</v>
      </c>
      <c r="K28" s="245"/>
      <c r="L28" s="246"/>
    </row>
    <row r="29" ht="15.75" customHeight="1">
      <c r="A29" s="234"/>
      <c r="C29" s="235"/>
      <c r="D29" s="239" t="s">
        <v>64</v>
      </c>
      <c r="E29" s="243"/>
      <c r="F29" s="241">
        <f>F19+L19</f>
        <v>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47" t="s">
        <v>52</v>
      </c>
      <c r="E30" s="248"/>
      <c r="F30" s="249">
        <f>SUM(F26:F29)</f>
        <v>184070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0" t="s">
        <v>65</v>
      </c>
      <c r="E31" s="164"/>
      <c r="F31" s="178"/>
      <c r="G31" s="238"/>
      <c r="I31" s="235"/>
      <c r="J31" s="244"/>
      <c r="K31" s="245"/>
      <c r="L31" s="246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4"/>
      <c r="K32" s="245"/>
      <c r="L32" s="246"/>
    </row>
    <row r="33" ht="15.75" customHeight="1">
      <c r="A33" s="234"/>
      <c r="C33" s="235"/>
      <c r="D33" s="251" t="s">
        <v>10</v>
      </c>
      <c r="E33" s="252"/>
      <c r="F33" s="241"/>
      <c r="G33" s="238"/>
      <c r="I33" s="235"/>
      <c r="J33" s="247" t="s">
        <v>66</v>
      </c>
      <c r="K33" s="248"/>
      <c r="L33" s="249">
        <f>SUM(L26:L32)</f>
        <v>120000</v>
      </c>
    </row>
    <row r="34" ht="15.75" customHeight="1">
      <c r="A34" s="234"/>
      <c r="C34" s="235"/>
      <c r="D34" s="253" t="s">
        <v>63</v>
      </c>
      <c r="E34" s="254"/>
      <c r="F34" s="246"/>
      <c r="G34" s="238"/>
      <c r="I34" s="235"/>
      <c r="J34" s="233" t="s">
        <v>67</v>
      </c>
      <c r="K34" s="164"/>
      <c r="L34" s="178"/>
    </row>
    <row r="35" ht="18.75" customHeight="1">
      <c r="A35" s="255"/>
      <c r="B35" s="256"/>
      <c r="C35" s="257"/>
      <c r="D35" s="247" t="s">
        <v>68</v>
      </c>
      <c r="E35" s="248"/>
      <c r="F35" s="249">
        <f>SUM(F33:F34)</f>
        <v>0</v>
      </c>
      <c r="G35" s="258"/>
      <c r="H35" s="259"/>
      <c r="I35" s="260"/>
      <c r="J35" s="244" t="s">
        <v>69</v>
      </c>
      <c r="K35" s="254"/>
      <c r="L35" s="246">
        <v>0.0</v>
      </c>
    </row>
    <row r="36" ht="15.75" customHeight="1">
      <c r="A36" s="211"/>
      <c r="B36" s="261"/>
      <c r="C36" s="262"/>
      <c r="D36" s="263"/>
      <c r="E36" s="264" t="s">
        <v>70</v>
      </c>
      <c r="F36" s="265">
        <f>F30+F35</f>
        <v>184070</v>
      </c>
      <c r="G36" s="266"/>
      <c r="H36" s="267"/>
      <c r="I36" s="268"/>
      <c r="J36" s="263"/>
      <c r="K36" s="264" t="s">
        <v>71</v>
      </c>
      <c r="L36" s="265">
        <f>L33+L35</f>
        <v>120000</v>
      </c>
    </row>
    <row r="37" ht="11.25" customHeight="1">
      <c r="A37" s="211"/>
      <c r="B37" s="215"/>
      <c r="C37" s="216"/>
      <c r="D37" s="216"/>
      <c r="E37" s="216"/>
      <c r="F37" s="216"/>
      <c r="G37" s="269"/>
      <c r="H37" s="270"/>
      <c r="I37" s="271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2" t="s">
        <v>73</v>
      </c>
      <c r="B39" s="227"/>
      <c r="C39" s="228"/>
      <c r="D39" s="273" t="s">
        <v>74</v>
      </c>
      <c r="E39" s="273" t="s">
        <v>75</v>
      </c>
      <c r="F39" s="274" t="s">
        <v>16</v>
      </c>
      <c r="G39" s="275" t="s">
        <v>76</v>
      </c>
      <c r="H39" s="227"/>
      <c r="I39" s="228"/>
      <c r="J39" s="273" t="s">
        <v>74</v>
      </c>
      <c r="K39" s="273" t="s">
        <v>75</v>
      </c>
      <c r="L39" s="273" t="s">
        <v>16</v>
      </c>
    </row>
    <row r="40" ht="16.5" customHeight="1">
      <c r="A40" s="234"/>
      <c r="C40" s="235"/>
      <c r="D40" s="276">
        <v>20000.0</v>
      </c>
      <c r="E40" s="277"/>
      <c r="F40" s="278">
        <f t="shared" ref="F40:F44" si="1">D40*E40</f>
        <v>0</v>
      </c>
      <c r="G40" s="279"/>
      <c r="I40" s="235"/>
      <c r="J40" s="276">
        <v>500.0</v>
      </c>
      <c r="K40" s="277"/>
      <c r="L40" s="280">
        <f t="shared" ref="L40:L43" si="2">J40*K40</f>
        <v>0</v>
      </c>
    </row>
    <row r="41" ht="16.5" customHeight="1">
      <c r="A41" s="234"/>
      <c r="C41" s="235"/>
      <c r="D41" s="276">
        <v>10000.0</v>
      </c>
      <c r="E41" s="277"/>
      <c r="F41" s="278">
        <f t="shared" si="1"/>
        <v>0</v>
      </c>
      <c r="G41" s="279"/>
      <c r="I41" s="235"/>
      <c r="J41" s="276">
        <v>100.0</v>
      </c>
      <c r="K41" s="281">
        <v>24.0</v>
      </c>
      <c r="L41" s="280">
        <f t="shared" si="2"/>
        <v>2400</v>
      </c>
    </row>
    <row r="42" ht="16.5" customHeight="1">
      <c r="A42" s="234"/>
      <c r="C42" s="235"/>
      <c r="D42" s="276">
        <v>5000.0</v>
      </c>
      <c r="E42" s="281">
        <v>2.0</v>
      </c>
      <c r="F42" s="278">
        <f t="shared" si="1"/>
        <v>10000</v>
      </c>
      <c r="G42" s="279"/>
      <c r="I42" s="235"/>
      <c r="J42" s="276">
        <v>50.0</v>
      </c>
      <c r="K42" s="281">
        <v>1.0</v>
      </c>
      <c r="L42" s="280">
        <f t="shared" si="2"/>
        <v>50</v>
      </c>
    </row>
    <row r="43" ht="16.5" customHeight="1">
      <c r="A43" s="234"/>
      <c r="C43" s="235"/>
      <c r="D43" s="276">
        <v>2000.0</v>
      </c>
      <c r="E43" s="277"/>
      <c r="F43" s="278">
        <f t="shared" si="1"/>
        <v>0</v>
      </c>
      <c r="G43" s="279"/>
      <c r="I43" s="235"/>
      <c r="J43" s="276">
        <v>10.0</v>
      </c>
      <c r="K43" s="281">
        <v>51.0</v>
      </c>
      <c r="L43" s="280">
        <f t="shared" si="2"/>
        <v>510</v>
      </c>
    </row>
    <row r="44" ht="16.5" customHeight="1">
      <c r="A44" s="255"/>
      <c r="B44" s="256"/>
      <c r="C44" s="257"/>
      <c r="D44" s="276">
        <v>1000.0</v>
      </c>
      <c r="E44" s="277"/>
      <c r="F44" s="278">
        <f t="shared" si="1"/>
        <v>0</v>
      </c>
      <c r="G44" s="282"/>
      <c r="H44" s="256"/>
      <c r="I44" s="257"/>
      <c r="J44" s="276"/>
      <c r="K44" s="283"/>
      <c r="L44" s="280"/>
    </row>
    <row r="45" ht="15.75" customHeight="1">
      <c r="A45" s="211"/>
      <c r="B45" s="215"/>
      <c r="C45" s="216"/>
      <c r="D45" s="284"/>
      <c r="E45" s="285" t="s">
        <v>77</v>
      </c>
      <c r="F45" s="286">
        <f>SUM(F40:F44)</f>
        <v>10000</v>
      </c>
      <c r="G45" s="266"/>
      <c r="H45" s="267"/>
      <c r="I45" s="268"/>
      <c r="J45" s="284"/>
      <c r="K45" s="285" t="s">
        <v>78</v>
      </c>
      <c r="L45" s="286">
        <f>SUM(L40:L44)</f>
        <v>2960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7"/>
      <c r="H47" s="287"/>
      <c r="I47" s="288" t="s">
        <v>79</v>
      </c>
      <c r="J47" s="289"/>
      <c r="K47" s="287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90"/>
      <c r="B49" s="291" t="s">
        <v>80</v>
      </c>
      <c r="C49" s="227"/>
      <c r="D49" s="227"/>
      <c r="E49" s="228"/>
      <c r="F49" s="216"/>
      <c r="G49" s="292"/>
      <c r="H49" s="292"/>
      <c r="I49" s="293" t="s">
        <v>81</v>
      </c>
      <c r="J49" s="294">
        <f>'07'!J64</f>
        <v>35860</v>
      </c>
      <c r="K49" s="295"/>
      <c r="L49" s="216"/>
    </row>
    <row r="50" ht="4.5" customHeight="1">
      <c r="A50" s="290"/>
      <c r="B50" s="255"/>
      <c r="C50" s="256"/>
      <c r="D50" s="256"/>
      <c r="E50" s="257"/>
      <c r="F50" s="216"/>
      <c r="G50" s="211"/>
      <c r="H50" s="215"/>
      <c r="I50" s="216"/>
      <c r="J50" s="217"/>
      <c r="K50" s="216"/>
      <c r="L50" s="216"/>
    </row>
    <row r="51" ht="18.75" customHeight="1">
      <c r="A51" s="296"/>
      <c r="B51" s="297" t="s">
        <v>104</v>
      </c>
      <c r="C51" s="227"/>
      <c r="D51" s="227"/>
      <c r="E51" s="228"/>
      <c r="F51" s="216"/>
      <c r="G51" s="298"/>
      <c r="H51" s="298"/>
      <c r="I51" s="299" t="s">
        <v>83</v>
      </c>
      <c r="J51" s="300">
        <f>F45+L45</f>
        <v>12960</v>
      </c>
      <c r="K51" s="301"/>
      <c r="L51" s="216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298"/>
      <c r="H53" s="298"/>
      <c r="I53" s="299" t="s">
        <v>52</v>
      </c>
      <c r="J53" s="300">
        <f>L21</f>
        <v>184070</v>
      </c>
      <c r="K53" s="301"/>
      <c r="L53" s="221"/>
    </row>
    <row r="54" ht="4.5" customHeight="1">
      <c r="A54" s="296"/>
      <c r="B54" s="234"/>
      <c r="E54" s="235"/>
      <c r="F54" s="216"/>
      <c r="G54" s="211"/>
      <c r="H54" s="269"/>
      <c r="I54" s="270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65</v>
      </c>
      <c r="J55" s="304" t="str">
        <f>F33</f>
        <v/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57</v>
      </c>
      <c r="J57" s="304">
        <f>L26+L35</f>
        <v>120000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6"/>
      <c r="B59" s="234"/>
      <c r="E59" s="235"/>
      <c r="F59" s="216"/>
      <c r="G59" s="302"/>
      <c r="H59" s="302"/>
      <c r="I59" s="303" t="s">
        <v>84</v>
      </c>
      <c r="J59" s="304">
        <f>J49+J53+J55-J57</f>
        <v>99930</v>
      </c>
      <c r="K59" s="305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2"/>
      <c r="H61" s="292"/>
      <c r="I61" s="293" t="s">
        <v>85</v>
      </c>
      <c r="J61" s="304">
        <f>J59-J49</f>
        <v>64070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8"/>
      <c r="H63" s="298"/>
      <c r="I63" s="299" t="s">
        <v>86</v>
      </c>
      <c r="J63" s="304">
        <f>J49+F26+(F33-(L26+L35))</f>
        <v>12960</v>
      </c>
      <c r="K63" s="306"/>
      <c r="L63" s="216"/>
    </row>
    <row r="64" ht="4.5" customHeight="1">
      <c r="A64" s="296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6"/>
      <c r="B65" s="255"/>
      <c r="C65" s="256"/>
      <c r="D65" s="256"/>
      <c r="E65" s="257"/>
      <c r="F65" s="216"/>
      <c r="G65" s="298"/>
      <c r="H65" s="298"/>
      <c r="I65" s="299" t="s">
        <v>87</v>
      </c>
      <c r="J65" s="307">
        <f>J51-J63</f>
        <v>0</v>
      </c>
      <c r="K65" s="243"/>
      <c r="L65" s="216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45937.0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1689.0</v>
      </c>
      <c r="H8" s="196">
        <v>8811.0</v>
      </c>
      <c r="I8" s="197"/>
      <c r="J8" s="198">
        <v>20000.0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1690.0</v>
      </c>
      <c r="H9" s="205">
        <v>8812.0</v>
      </c>
      <c r="I9" s="201"/>
      <c r="J9" s="206">
        <v>7500.0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1691.0</v>
      </c>
      <c r="H10" s="208">
        <v>8813.0</v>
      </c>
      <c r="I10" s="192"/>
      <c r="J10" s="313">
        <v>24990.0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99"/>
      <c r="B18" s="200"/>
      <c r="C18" s="201"/>
      <c r="D18" s="201"/>
      <c r="E18" s="202"/>
      <c r="F18" s="203"/>
      <c r="G18" s="210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1"/>
      <c r="B20" s="212" t="s">
        <v>51</v>
      </c>
      <c r="C20" s="213">
        <f>SUM($C8:$C19)</f>
        <v>0</v>
      </c>
      <c r="D20" s="213">
        <f>SUM($D8:$D19)</f>
        <v>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0</v>
      </c>
      <c r="J20" s="213">
        <f>SUM($J8:$J19)</f>
        <v>52490</v>
      </c>
      <c r="K20" s="213">
        <f>SUM($K8:$K19)</f>
        <v>0</v>
      </c>
      <c r="L20" s="213">
        <f>SUM($L8:$L19)</f>
        <v>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52490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0</v>
      </c>
      <c r="G27" s="238"/>
      <c r="I27" s="235"/>
      <c r="J27" s="239" t="s">
        <v>10</v>
      </c>
      <c r="K27" s="240"/>
      <c r="L27" s="241"/>
    </row>
    <row r="28" ht="15.75" customHeight="1">
      <c r="A28" s="234"/>
      <c r="C28" s="235"/>
      <c r="D28" s="239" t="s">
        <v>60</v>
      </c>
      <c r="E28" s="243"/>
      <c r="F28" s="241">
        <f>D20+J20</f>
        <v>52490</v>
      </c>
      <c r="G28" s="238"/>
      <c r="I28" s="235"/>
      <c r="J28" s="244" t="s">
        <v>61</v>
      </c>
      <c r="K28" s="245"/>
      <c r="L28" s="246"/>
    </row>
    <row r="29" ht="15.75" customHeight="1">
      <c r="A29" s="234"/>
      <c r="C29" s="235"/>
      <c r="D29" s="239" t="s">
        <v>62</v>
      </c>
      <c r="E29" s="243"/>
      <c r="F29" s="241">
        <f>E20+K20</f>
        <v>0</v>
      </c>
      <c r="G29" s="238"/>
      <c r="I29" s="235"/>
      <c r="J29" s="244" t="s">
        <v>63</v>
      </c>
      <c r="K29" s="245"/>
      <c r="L29" s="246"/>
    </row>
    <row r="30" ht="15.75" customHeight="1">
      <c r="A30" s="234"/>
      <c r="C30" s="235"/>
      <c r="D30" s="239" t="s">
        <v>64</v>
      </c>
      <c r="E30" s="243"/>
      <c r="F30" s="241">
        <f>F20+L20</f>
        <v>0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47" t="s">
        <v>52</v>
      </c>
      <c r="E31" s="248"/>
      <c r="F31" s="249">
        <f>SUM(F27:F30)</f>
        <v>52490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0" t="s">
        <v>65</v>
      </c>
      <c r="E32" s="164"/>
      <c r="F32" s="178"/>
      <c r="G32" s="238"/>
      <c r="I32" s="235"/>
      <c r="J32" s="244"/>
      <c r="K32" s="245"/>
      <c r="L32" s="246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4"/>
      <c r="K33" s="245"/>
      <c r="L33" s="246"/>
    </row>
    <row r="34" ht="15.75" customHeight="1">
      <c r="A34" s="234"/>
      <c r="C34" s="235"/>
      <c r="D34" s="251" t="s">
        <v>10</v>
      </c>
      <c r="E34" s="252"/>
      <c r="F34" s="241"/>
      <c r="G34" s="238"/>
      <c r="I34" s="235"/>
      <c r="J34" s="247" t="s">
        <v>66</v>
      </c>
      <c r="K34" s="248"/>
      <c r="L34" s="249">
        <f>SUM(L27:L33)</f>
        <v>0</v>
      </c>
    </row>
    <row r="35" ht="15.75" customHeight="1">
      <c r="A35" s="234"/>
      <c r="C35" s="235"/>
      <c r="D35" s="253" t="s">
        <v>63</v>
      </c>
      <c r="E35" s="254"/>
      <c r="F35" s="246"/>
      <c r="G35" s="238"/>
      <c r="I35" s="235"/>
      <c r="J35" s="233" t="s">
        <v>67</v>
      </c>
      <c r="K35" s="164"/>
      <c r="L35" s="178"/>
    </row>
    <row r="36" ht="18.75" customHeight="1">
      <c r="A36" s="255"/>
      <c r="B36" s="256"/>
      <c r="C36" s="257"/>
      <c r="D36" s="247" t="s">
        <v>68</v>
      </c>
      <c r="E36" s="248"/>
      <c r="F36" s="249">
        <f>SUM(F34:F35)</f>
        <v>0</v>
      </c>
      <c r="G36" s="258"/>
      <c r="H36" s="259"/>
      <c r="I36" s="260"/>
      <c r="J36" s="244" t="s">
        <v>69</v>
      </c>
      <c r="K36" s="254"/>
      <c r="L36" s="246"/>
    </row>
    <row r="37" ht="15.75" customHeight="1">
      <c r="A37" s="211"/>
      <c r="B37" s="261"/>
      <c r="C37" s="262"/>
      <c r="D37" s="263"/>
      <c r="E37" s="264" t="s">
        <v>70</v>
      </c>
      <c r="F37" s="265">
        <f>F31+F36</f>
        <v>52490</v>
      </c>
      <c r="G37" s="266"/>
      <c r="H37" s="267"/>
      <c r="I37" s="268"/>
      <c r="J37" s="263"/>
      <c r="K37" s="264" t="s">
        <v>71</v>
      </c>
      <c r="L37" s="265">
        <f>L34+L36</f>
        <v>0</v>
      </c>
    </row>
    <row r="38" ht="11.25" customHeight="1">
      <c r="A38" s="211"/>
      <c r="B38" s="215"/>
      <c r="C38" s="216"/>
      <c r="D38" s="216"/>
      <c r="E38" s="216"/>
      <c r="F38" s="216"/>
      <c r="G38" s="269"/>
      <c r="H38" s="270"/>
      <c r="I38" s="271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2" t="s">
        <v>73</v>
      </c>
      <c r="B40" s="227"/>
      <c r="C40" s="228"/>
      <c r="D40" s="273" t="s">
        <v>74</v>
      </c>
      <c r="E40" s="273" t="s">
        <v>75</v>
      </c>
      <c r="F40" s="274" t="s">
        <v>16</v>
      </c>
      <c r="G40" s="275" t="s">
        <v>76</v>
      </c>
      <c r="H40" s="227"/>
      <c r="I40" s="228"/>
      <c r="J40" s="273" t="s">
        <v>74</v>
      </c>
      <c r="K40" s="273" t="s">
        <v>75</v>
      </c>
      <c r="L40" s="273" t="s">
        <v>16</v>
      </c>
    </row>
    <row r="41" ht="16.5" customHeight="1">
      <c r="A41" s="234"/>
      <c r="C41" s="235"/>
      <c r="D41" s="276">
        <v>20000.0</v>
      </c>
      <c r="E41" s="281">
        <v>1.0</v>
      </c>
      <c r="F41" s="278">
        <f t="shared" ref="F41:F45" si="1">D41*E41</f>
        <v>20000</v>
      </c>
      <c r="G41" s="279"/>
      <c r="I41" s="235"/>
      <c r="J41" s="276">
        <v>500.0</v>
      </c>
      <c r="K41" s="281">
        <v>3.0</v>
      </c>
      <c r="L41" s="280">
        <f t="shared" ref="L41:L44" si="2">J41*K41</f>
        <v>1500</v>
      </c>
    </row>
    <row r="42" ht="16.5" customHeight="1">
      <c r="A42" s="234"/>
      <c r="C42" s="235"/>
      <c r="D42" s="276">
        <v>10000.0</v>
      </c>
      <c r="E42" s="281">
        <v>1.0</v>
      </c>
      <c r="F42" s="278">
        <f t="shared" si="1"/>
        <v>10000</v>
      </c>
      <c r="G42" s="279"/>
      <c r="I42" s="235"/>
      <c r="J42" s="276">
        <v>100.0</v>
      </c>
      <c r="K42" s="281">
        <v>28.0</v>
      </c>
      <c r="L42" s="280">
        <f t="shared" si="2"/>
        <v>2800</v>
      </c>
    </row>
    <row r="43" ht="16.5" customHeight="1">
      <c r="A43" s="234"/>
      <c r="C43" s="235"/>
      <c r="D43" s="276">
        <v>5000.0</v>
      </c>
      <c r="E43" s="277"/>
      <c r="F43" s="278">
        <f t="shared" si="1"/>
        <v>0</v>
      </c>
      <c r="G43" s="279"/>
      <c r="I43" s="235"/>
      <c r="J43" s="276">
        <v>50.0</v>
      </c>
      <c r="K43" s="281">
        <v>1.0</v>
      </c>
      <c r="L43" s="280">
        <f t="shared" si="2"/>
        <v>50</v>
      </c>
    </row>
    <row r="44" ht="16.5" customHeight="1">
      <c r="A44" s="234"/>
      <c r="C44" s="235"/>
      <c r="D44" s="276">
        <v>2000.0</v>
      </c>
      <c r="E44" s="277"/>
      <c r="F44" s="278">
        <f t="shared" si="1"/>
        <v>0</v>
      </c>
      <c r="G44" s="279"/>
      <c r="I44" s="235"/>
      <c r="J44" s="276">
        <v>10.0</v>
      </c>
      <c r="K44" s="281">
        <v>51.0</v>
      </c>
      <c r="L44" s="280">
        <f t="shared" si="2"/>
        <v>510</v>
      </c>
    </row>
    <row r="45" ht="16.5" customHeight="1">
      <c r="A45" s="255"/>
      <c r="B45" s="256"/>
      <c r="C45" s="257"/>
      <c r="D45" s="276">
        <v>1000.0</v>
      </c>
      <c r="E45" s="281">
        <v>1.0</v>
      </c>
      <c r="F45" s="278">
        <f t="shared" si="1"/>
        <v>1000</v>
      </c>
      <c r="G45" s="282"/>
      <c r="H45" s="256"/>
      <c r="I45" s="257"/>
      <c r="J45" s="276"/>
      <c r="K45" s="283"/>
      <c r="L45" s="280"/>
    </row>
    <row r="46" ht="15.75" customHeight="1">
      <c r="A46" s="211"/>
      <c r="B46" s="215"/>
      <c r="C46" s="216"/>
      <c r="D46" s="284"/>
      <c r="E46" s="285" t="s">
        <v>77</v>
      </c>
      <c r="F46" s="286">
        <f>SUM(F41:F45)</f>
        <v>31000</v>
      </c>
      <c r="G46" s="266"/>
      <c r="H46" s="267"/>
      <c r="I46" s="268"/>
      <c r="J46" s="284"/>
      <c r="K46" s="285" t="s">
        <v>78</v>
      </c>
      <c r="L46" s="286">
        <f>SUM(L41:L45)</f>
        <v>4860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7"/>
      <c r="H48" s="287"/>
      <c r="I48" s="288" t="s">
        <v>79</v>
      </c>
      <c r="J48" s="289"/>
      <c r="K48" s="287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90"/>
      <c r="B50" s="291" t="s">
        <v>80</v>
      </c>
      <c r="C50" s="227"/>
      <c r="D50" s="227"/>
      <c r="E50" s="228"/>
      <c r="F50" s="216"/>
      <c r="G50" s="292"/>
      <c r="H50" s="292"/>
      <c r="I50" s="293" t="s">
        <v>81</v>
      </c>
      <c r="J50" s="294">
        <f>'06'!J61</f>
        <v>35860</v>
      </c>
      <c r="K50" s="295"/>
      <c r="L50" s="216"/>
    </row>
    <row r="51" ht="4.5" customHeight="1">
      <c r="A51" s="290"/>
      <c r="B51" s="255"/>
      <c r="C51" s="256"/>
      <c r="D51" s="256"/>
      <c r="E51" s="257"/>
      <c r="F51" s="216"/>
      <c r="G51" s="211"/>
      <c r="H51" s="215"/>
      <c r="I51" s="216"/>
      <c r="J51" s="217"/>
      <c r="K51" s="216"/>
      <c r="L51" s="216"/>
    </row>
    <row r="52" ht="18.75" customHeight="1">
      <c r="A52" s="296"/>
      <c r="B52" s="314"/>
      <c r="C52" s="227"/>
      <c r="D52" s="227"/>
      <c r="E52" s="228"/>
      <c r="F52" s="216"/>
      <c r="G52" s="298"/>
      <c r="H52" s="298"/>
      <c r="I52" s="299" t="s">
        <v>83</v>
      </c>
      <c r="J52" s="300">
        <f>F46+L46</f>
        <v>35860</v>
      </c>
      <c r="K52" s="301"/>
      <c r="L52" s="216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298"/>
      <c r="H54" s="298"/>
      <c r="I54" s="299" t="s">
        <v>52</v>
      </c>
      <c r="J54" s="300">
        <f>L22</f>
        <v>52490</v>
      </c>
      <c r="K54" s="301"/>
      <c r="L54" s="221"/>
    </row>
    <row r="55" ht="4.5" customHeight="1">
      <c r="A55" s="296"/>
      <c r="B55" s="234"/>
      <c r="E55" s="235"/>
      <c r="F55" s="216"/>
      <c r="G55" s="211"/>
      <c r="H55" s="269"/>
      <c r="I55" s="270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65</v>
      </c>
      <c r="J56" s="304" t="str">
        <f>F34</f>
        <v/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57</v>
      </c>
      <c r="J58" s="304">
        <f>L27+L36</f>
        <v>0</v>
      </c>
      <c r="K58" s="301"/>
      <c r="L58" s="216"/>
    </row>
    <row r="59" ht="4.5" customHeight="1">
      <c r="A59" s="296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6"/>
      <c r="B60" s="234"/>
      <c r="E60" s="235"/>
      <c r="F60" s="216"/>
      <c r="G60" s="302"/>
      <c r="H60" s="302"/>
      <c r="I60" s="303" t="s">
        <v>84</v>
      </c>
      <c r="J60" s="304">
        <f>J50+J54+J56-J58</f>
        <v>88350</v>
      </c>
      <c r="K60" s="305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2"/>
      <c r="H62" s="292"/>
      <c r="I62" s="293" t="s">
        <v>85</v>
      </c>
      <c r="J62" s="304">
        <f>J60-J50</f>
        <v>52490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8"/>
      <c r="H64" s="298"/>
      <c r="I64" s="299" t="s">
        <v>86</v>
      </c>
      <c r="J64" s="304">
        <f>J50+F27+(F34-(L27+L36))</f>
        <v>35860</v>
      </c>
      <c r="K64" s="306"/>
      <c r="L64" s="216"/>
    </row>
    <row r="65" ht="4.5" customHeight="1">
      <c r="A65" s="296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6"/>
      <c r="B66" s="255"/>
      <c r="C66" s="256"/>
      <c r="D66" s="256"/>
      <c r="E66" s="257"/>
      <c r="F66" s="216"/>
      <c r="G66" s="298"/>
      <c r="H66" s="298"/>
      <c r="I66" s="299" t="s">
        <v>87</v>
      </c>
      <c r="J66" s="307">
        <f>J52-J64</f>
        <v>0</v>
      </c>
      <c r="K66" s="243"/>
      <c r="L66" s="216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45936.0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1688.0</v>
      </c>
      <c r="H8" s="196">
        <v>8810.0</v>
      </c>
      <c r="I8" s="197"/>
      <c r="J8" s="198">
        <v>20000.0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20000</v>
      </c>
      <c r="K17" s="213">
        <f>SUM($K8:$K16)</f>
        <v>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20000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0</v>
      </c>
      <c r="G24" s="238"/>
      <c r="I24" s="235"/>
      <c r="J24" s="239" t="s">
        <v>10</v>
      </c>
      <c r="K24" s="240"/>
      <c r="L24" s="241"/>
    </row>
    <row r="25" ht="15.75" customHeight="1">
      <c r="A25" s="234"/>
      <c r="C25" s="235"/>
      <c r="D25" s="239" t="s">
        <v>60</v>
      </c>
      <c r="E25" s="243"/>
      <c r="F25" s="241">
        <f>D17+J17</f>
        <v>20000</v>
      </c>
      <c r="G25" s="238"/>
      <c r="I25" s="235"/>
      <c r="J25" s="244" t="s">
        <v>61</v>
      </c>
      <c r="K25" s="245"/>
      <c r="L25" s="246"/>
    </row>
    <row r="26" ht="15.75" customHeight="1">
      <c r="A26" s="234"/>
      <c r="C26" s="235"/>
      <c r="D26" s="239" t="s">
        <v>62</v>
      </c>
      <c r="E26" s="243"/>
      <c r="F26" s="241">
        <f>E17+K17</f>
        <v>0</v>
      </c>
      <c r="G26" s="238"/>
      <c r="I26" s="235"/>
      <c r="J26" s="244" t="s">
        <v>63</v>
      </c>
      <c r="K26" s="245"/>
      <c r="L26" s="246"/>
    </row>
    <row r="27" ht="15.75" customHeight="1">
      <c r="A27" s="234"/>
      <c r="C27" s="235"/>
      <c r="D27" s="239" t="s">
        <v>64</v>
      </c>
      <c r="E27" s="243"/>
      <c r="F27" s="241">
        <f>F17+L17</f>
        <v>0</v>
      </c>
      <c r="G27" s="238"/>
      <c r="I27" s="235"/>
      <c r="J27" s="244"/>
      <c r="K27" s="245"/>
      <c r="L27" s="246"/>
    </row>
    <row r="28" ht="15.75" customHeight="1">
      <c r="A28" s="234"/>
      <c r="C28" s="235"/>
      <c r="D28" s="247" t="s">
        <v>52</v>
      </c>
      <c r="E28" s="248"/>
      <c r="F28" s="249">
        <f>SUM(F24:F27)</f>
        <v>20000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50" t="s">
        <v>65</v>
      </c>
      <c r="E29" s="164"/>
      <c r="F29" s="178"/>
      <c r="G29" s="238"/>
      <c r="I29" s="235"/>
      <c r="J29" s="244"/>
      <c r="K29" s="245"/>
      <c r="L29" s="246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1" t="s">
        <v>10</v>
      </c>
      <c r="E31" s="252"/>
      <c r="F31" s="241"/>
      <c r="G31" s="238"/>
      <c r="I31" s="235"/>
      <c r="J31" s="247" t="s">
        <v>66</v>
      </c>
      <c r="K31" s="248"/>
      <c r="L31" s="249">
        <f>SUM(L24:L30)</f>
        <v>0</v>
      </c>
    </row>
    <row r="32" ht="15.75" customHeight="1">
      <c r="A32" s="234"/>
      <c r="C32" s="235"/>
      <c r="D32" s="253" t="s">
        <v>63</v>
      </c>
      <c r="E32" s="254"/>
      <c r="F32" s="246"/>
      <c r="G32" s="238"/>
      <c r="I32" s="235"/>
      <c r="J32" s="233" t="s">
        <v>67</v>
      </c>
      <c r="K32" s="164"/>
      <c r="L32" s="178"/>
    </row>
    <row r="33" ht="18.75" customHeight="1">
      <c r="A33" s="255"/>
      <c r="B33" s="256"/>
      <c r="C33" s="257"/>
      <c r="D33" s="247" t="s">
        <v>68</v>
      </c>
      <c r="E33" s="248"/>
      <c r="F33" s="249">
        <f>SUM(F31:F32)</f>
        <v>0</v>
      </c>
      <c r="G33" s="258"/>
      <c r="H33" s="259"/>
      <c r="I33" s="260"/>
      <c r="J33" s="244" t="s">
        <v>69</v>
      </c>
      <c r="K33" s="254"/>
      <c r="L33" s="246"/>
    </row>
    <row r="34" ht="15.75" customHeight="1">
      <c r="A34" s="211"/>
      <c r="B34" s="261"/>
      <c r="C34" s="262"/>
      <c r="D34" s="263"/>
      <c r="E34" s="264" t="s">
        <v>70</v>
      </c>
      <c r="F34" s="265">
        <f>F28+F33</f>
        <v>20000</v>
      </c>
      <c r="G34" s="266"/>
      <c r="H34" s="267"/>
      <c r="I34" s="268"/>
      <c r="J34" s="263"/>
      <c r="K34" s="264" t="s">
        <v>71</v>
      </c>
      <c r="L34" s="265">
        <f>L31+L33</f>
        <v>0</v>
      </c>
    </row>
    <row r="35" ht="11.25" customHeight="1">
      <c r="A35" s="211"/>
      <c r="B35" s="215"/>
      <c r="C35" s="216"/>
      <c r="D35" s="216"/>
      <c r="E35" s="216"/>
      <c r="F35" s="216"/>
      <c r="G35" s="269"/>
      <c r="H35" s="270"/>
      <c r="I35" s="271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2" t="s">
        <v>73</v>
      </c>
      <c r="B37" s="227"/>
      <c r="C37" s="228"/>
      <c r="D37" s="273" t="s">
        <v>74</v>
      </c>
      <c r="E37" s="273" t="s">
        <v>75</v>
      </c>
      <c r="F37" s="274" t="s">
        <v>16</v>
      </c>
      <c r="G37" s="275" t="s">
        <v>76</v>
      </c>
      <c r="H37" s="227"/>
      <c r="I37" s="228"/>
      <c r="J37" s="273" t="s">
        <v>74</v>
      </c>
      <c r="K37" s="273" t="s">
        <v>75</v>
      </c>
      <c r="L37" s="273" t="s">
        <v>16</v>
      </c>
    </row>
    <row r="38" ht="16.5" customHeight="1">
      <c r="A38" s="234"/>
      <c r="C38" s="235"/>
      <c r="D38" s="276">
        <v>20000.0</v>
      </c>
      <c r="E38" s="281">
        <v>1.0</v>
      </c>
      <c r="F38" s="278">
        <f t="shared" ref="F38:F42" si="1">D38*E38</f>
        <v>20000</v>
      </c>
      <c r="G38" s="279"/>
      <c r="I38" s="235"/>
      <c r="J38" s="276">
        <v>500.0</v>
      </c>
      <c r="K38" s="281">
        <v>3.0</v>
      </c>
      <c r="L38" s="280">
        <f t="shared" ref="L38:L41" si="2">J38*K38</f>
        <v>1500</v>
      </c>
    </row>
    <row r="39" ht="16.5" customHeight="1">
      <c r="A39" s="234"/>
      <c r="C39" s="235"/>
      <c r="D39" s="276">
        <v>10000.0</v>
      </c>
      <c r="E39" s="281">
        <v>1.0</v>
      </c>
      <c r="F39" s="278">
        <f t="shared" si="1"/>
        <v>10000</v>
      </c>
      <c r="G39" s="279"/>
      <c r="I39" s="235"/>
      <c r="J39" s="276">
        <v>100.0</v>
      </c>
      <c r="K39" s="281">
        <v>28.0</v>
      </c>
      <c r="L39" s="280">
        <f t="shared" si="2"/>
        <v>2800</v>
      </c>
    </row>
    <row r="40" ht="16.5" customHeight="1">
      <c r="A40" s="234"/>
      <c r="C40" s="235"/>
      <c r="D40" s="276">
        <v>5000.0</v>
      </c>
      <c r="E40" s="277"/>
      <c r="F40" s="278">
        <f t="shared" si="1"/>
        <v>0</v>
      </c>
      <c r="G40" s="279"/>
      <c r="I40" s="235"/>
      <c r="J40" s="276">
        <v>50.0</v>
      </c>
      <c r="K40" s="281">
        <v>1.0</v>
      </c>
      <c r="L40" s="280">
        <f t="shared" si="2"/>
        <v>50</v>
      </c>
    </row>
    <row r="41" ht="16.5" customHeight="1">
      <c r="A41" s="234"/>
      <c r="C41" s="235"/>
      <c r="D41" s="276">
        <v>2000.0</v>
      </c>
      <c r="E41" s="277"/>
      <c r="F41" s="278">
        <f t="shared" si="1"/>
        <v>0</v>
      </c>
      <c r="G41" s="279"/>
      <c r="I41" s="235"/>
      <c r="J41" s="276">
        <v>10.0</v>
      </c>
      <c r="K41" s="281">
        <v>51.0</v>
      </c>
      <c r="L41" s="280">
        <f t="shared" si="2"/>
        <v>510</v>
      </c>
    </row>
    <row r="42" ht="16.5" customHeight="1">
      <c r="A42" s="255"/>
      <c r="B42" s="256"/>
      <c r="C42" s="257"/>
      <c r="D42" s="276">
        <v>1000.0</v>
      </c>
      <c r="E42" s="281">
        <v>1.0</v>
      </c>
      <c r="F42" s="278">
        <f t="shared" si="1"/>
        <v>1000</v>
      </c>
      <c r="G42" s="282"/>
      <c r="H42" s="256"/>
      <c r="I42" s="257"/>
      <c r="J42" s="276"/>
      <c r="K42" s="283"/>
      <c r="L42" s="280"/>
    </row>
    <row r="43" ht="15.75" customHeight="1">
      <c r="A43" s="211"/>
      <c r="B43" s="215"/>
      <c r="C43" s="216"/>
      <c r="D43" s="284"/>
      <c r="E43" s="285" t="s">
        <v>77</v>
      </c>
      <c r="F43" s="286">
        <f>SUM(F38:F42)</f>
        <v>31000</v>
      </c>
      <c r="G43" s="266"/>
      <c r="H43" s="267"/>
      <c r="I43" s="268"/>
      <c r="J43" s="284"/>
      <c r="K43" s="285" t="s">
        <v>78</v>
      </c>
      <c r="L43" s="286">
        <f>SUM(L38:L42)</f>
        <v>4860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7"/>
      <c r="H45" s="287"/>
      <c r="I45" s="288" t="s">
        <v>79</v>
      </c>
      <c r="J45" s="289"/>
      <c r="K45" s="287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90"/>
      <c r="B47" s="291" t="s">
        <v>80</v>
      </c>
      <c r="C47" s="227"/>
      <c r="D47" s="227"/>
      <c r="E47" s="228"/>
      <c r="F47" s="216"/>
      <c r="G47" s="292"/>
      <c r="H47" s="292"/>
      <c r="I47" s="293" t="s">
        <v>81</v>
      </c>
      <c r="J47" s="294">
        <f>'05'!J69</f>
        <v>35860</v>
      </c>
      <c r="K47" s="295"/>
      <c r="L47" s="216"/>
    </row>
    <row r="48" ht="4.5" customHeight="1">
      <c r="A48" s="290"/>
      <c r="B48" s="255"/>
      <c r="C48" s="256"/>
      <c r="D48" s="256"/>
      <c r="E48" s="257"/>
      <c r="F48" s="216"/>
      <c r="G48" s="211"/>
      <c r="H48" s="215"/>
      <c r="I48" s="216"/>
      <c r="J48" s="217"/>
      <c r="K48" s="216"/>
      <c r="L48" s="216"/>
    </row>
    <row r="49" ht="18.75" customHeight="1">
      <c r="A49" s="296"/>
      <c r="B49" s="314"/>
      <c r="C49" s="227"/>
      <c r="D49" s="227"/>
      <c r="E49" s="228"/>
      <c r="F49" s="216"/>
      <c r="G49" s="298"/>
      <c r="H49" s="298"/>
      <c r="I49" s="299" t="s">
        <v>83</v>
      </c>
      <c r="J49" s="300">
        <f>F43+L43</f>
        <v>35860</v>
      </c>
      <c r="K49" s="301"/>
      <c r="L49" s="216"/>
    </row>
    <row r="50" ht="4.5" customHeight="1">
      <c r="A50" s="296"/>
      <c r="B50" s="234"/>
      <c r="E50" s="235"/>
      <c r="F50" s="216"/>
      <c r="G50" s="211"/>
      <c r="H50" s="269"/>
      <c r="I50" s="270"/>
      <c r="J50" s="217"/>
      <c r="K50" s="216"/>
      <c r="L50" s="216"/>
    </row>
    <row r="51" ht="15.75" customHeight="1">
      <c r="A51" s="296"/>
      <c r="B51" s="234"/>
      <c r="E51" s="235"/>
      <c r="F51" s="216"/>
      <c r="G51" s="298"/>
      <c r="H51" s="298"/>
      <c r="I51" s="299" t="s">
        <v>52</v>
      </c>
      <c r="J51" s="300">
        <f>L19</f>
        <v>20000</v>
      </c>
      <c r="K51" s="301"/>
      <c r="L51" s="221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302"/>
      <c r="H53" s="302"/>
      <c r="I53" s="303" t="s">
        <v>65</v>
      </c>
      <c r="J53" s="304" t="str">
        <f>F31</f>
        <v/>
      </c>
      <c r="K53" s="301"/>
      <c r="L53" s="216"/>
    </row>
    <row r="54" ht="4.5" customHeight="1">
      <c r="A54" s="296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57</v>
      </c>
      <c r="J55" s="304">
        <f>L24+L33</f>
        <v>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84</v>
      </c>
      <c r="J57" s="304">
        <f>J47+J51+J53-J55</f>
        <v>55860</v>
      </c>
      <c r="K57" s="305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2"/>
      <c r="H59" s="292"/>
      <c r="I59" s="293" t="s">
        <v>85</v>
      </c>
      <c r="J59" s="304">
        <f>J57-J47</f>
        <v>20000</v>
      </c>
      <c r="K59" s="306"/>
      <c r="L59" s="216"/>
    </row>
    <row r="60" ht="4.5" customHeight="1">
      <c r="A60" s="296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8"/>
      <c r="H61" s="298"/>
      <c r="I61" s="299" t="s">
        <v>86</v>
      </c>
      <c r="J61" s="304">
        <f>J47+F24+(F31-(L24+L33))</f>
        <v>35860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6"/>
      <c r="B63" s="255"/>
      <c r="C63" s="256"/>
      <c r="D63" s="256"/>
      <c r="E63" s="257"/>
      <c r="F63" s="216"/>
      <c r="G63" s="298"/>
      <c r="H63" s="298"/>
      <c r="I63" s="299" t="s">
        <v>87</v>
      </c>
      <c r="J63" s="307">
        <f>J49-J61</f>
        <v>0</v>
      </c>
      <c r="K63" s="243"/>
      <c r="L63" s="216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4.2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6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7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8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>
        <v>0.0</v>
      </c>
    </row>
    <row r="33" ht="15.75" customHeight="1">
      <c r="A33" s="234"/>
      <c r="C33" s="235"/>
      <c r="D33" s="239" t="s">
        <v>60</v>
      </c>
      <c r="E33" s="243"/>
      <c r="F33" s="241">
        <f>D25+J25</f>
        <v>0</v>
      </c>
      <c r="G33" s="238"/>
      <c r="I33" s="235"/>
      <c r="J33" s="244" t="s">
        <v>61</v>
      </c>
      <c r="K33" s="245"/>
      <c r="L33" s="246"/>
    </row>
    <row r="34" ht="15.75" customHeight="1">
      <c r="A34" s="234"/>
      <c r="C34" s="235"/>
      <c r="D34" s="239" t="s">
        <v>62</v>
      </c>
      <c r="E34" s="243"/>
      <c r="F34" s="241">
        <f>E25+K25</f>
        <v>0</v>
      </c>
      <c r="G34" s="238"/>
      <c r="I34" s="235"/>
      <c r="J34" s="244" t="s">
        <v>63</v>
      </c>
      <c r="K34" s="245"/>
      <c r="L34" s="246"/>
    </row>
    <row r="35" ht="15.75" customHeight="1">
      <c r="A35" s="234"/>
      <c r="C35" s="235"/>
      <c r="D35" s="239" t="s">
        <v>64</v>
      </c>
      <c r="E35" s="243"/>
      <c r="F35" s="241">
        <f>F25+L25</f>
        <v>0</v>
      </c>
      <c r="G35" s="238"/>
      <c r="I35" s="235"/>
      <c r="J35" s="244"/>
      <c r="K35" s="245"/>
      <c r="L35" s="246"/>
    </row>
    <row r="36" ht="15.75" customHeight="1">
      <c r="A36" s="234"/>
      <c r="C36" s="235"/>
      <c r="D36" s="247" t="s">
        <v>52</v>
      </c>
      <c r="E36" s="248"/>
      <c r="F36" s="249">
        <f>SUM(F32:F35)</f>
        <v>0</v>
      </c>
      <c r="G36" s="238"/>
      <c r="I36" s="235"/>
      <c r="J36" s="244"/>
      <c r="K36" s="245"/>
      <c r="L36" s="246"/>
    </row>
    <row r="37" ht="15.75" customHeight="1">
      <c r="A37" s="234"/>
      <c r="C37" s="235"/>
      <c r="D37" s="250" t="s">
        <v>65</v>
      </c>
      <c r="E37" s="164"/>
      <c r="F37" s="178"/>
      <c r="G37" s="238"/>
      <c r="I37" s="235"/>
      <c r="J37" s="244"/>
      <c r="K37" s="245"/>
      <c r="L37" s="246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4"/>
      <c r="K38" s="245"/>
      <c r="L38" s="246"/>
    </row>
    <row r="39" ht="15.75" customHeight="1">
      <c r="A39" s="234"/>
      <c r="C39" s="235"/>
      <c r="D39" s="251" t="s">
        <v>10</v>
      </c>
      <c r="E39" s="252"/>
      <c r="F39" s="241"/>
      <c r="G39" s="238"/>
      <c r="I39" s="235"/>
      <c r="J39" s="247" t="s">
        <v>66</v>
      </c>
      <c r="K39" s="248"/>
      <c r="L39" s="249">
        <f>SUM(L32:L38)</f>
        <v>0</v>
      </c>
    </row>
    <row r="40" ht="15.75" customHeight="1">
      <c r="A40" s="234"/>
      <c r="C40" s="235"/>
      <c r="D40" s="253" t="s">
        <v>63</v>
      </c>
      <c r="E40" s="254"/>
      <c r="F40" s="246"/>
      <c r="G40" s="238"/>
      <c r="I40" s="235"/>
      <c r="J40" s="233" t="s">
        <v>67</v>
      </c>
      <c r="K40" s="164"/>
      <c r="L40" s="178"/>
    </row>
    <row r="41" ht="18.75" customHeight="1">
      <c r="A41" s="255"/>
      <c r="B41" s="256"/>
      <c r="C41" s="257"/>
      <c r="D41" s="247" t="s">
        <v>68</v>
      </c>
      <c r="E41" s="248"/>
      <c r="F41" s="249">
        <f>SUM(F39:F40)</f>
        <v>0</v>
      </c>
      <c r="G41" s="258"/>
      <c r="H41" s="259"/>
      <c r="I41" s="260"/>
      <c r="J41" s="244" t="s">
        <v>69</v>
      </c>
      <c r="K41" s="254"/>
      <c r="L41" s="246"/>
    </row>
    <row r="42" ht="15.75" customHeight="1">
      <c r="A42" s="211"/>
      <c r="B42" s="261"/>
      <c r="C42" s="262"/>
      <c r="D42" s="263"/>
      <c r="E42" s="264" t="s">
        <v>70</v>
      </c>
      <c r="F42" s="265">
        <f>F36+F41</f>
        <v>0</v>
      </c>
      <c r="G42" s="266"/>
      <c r="H42" s="267"/>
      <c r="I42" s="268"/>
      <c r="J42" s="263"/>
      <c r="K42" s="264" t="s">
        <v>71</v>
      </c>
      <c r="L42" s="265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9"/>
      <c r="H43" s="270"/>
      <c r="I43" s="271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2" t="s">
        <v>73</v>
      </c>
      <c r="B45" s="227"/>
      <c r="C45" s="228"/>
      <c r="D45" s="273" t="s">
        <v>74</v>
      </c>
      <c r="E45" s="273" t="s">
        <v>75</v>
      </c>
      <c r="F45" s="274" t="s">
        <v>16</v>
      </c>
      <c r="G45" s="275" t="s">
        <v>76</v>
      </c>
      <c r="H45" s="227"/>
      <c r="I45" s="228"/>
      <c r="J45" s="273" t="s">
        <v>74</v>
      </c>
      <c r="K45" s="273" t="s">
        <v>75</v>
      </c>
      <c r="L45" s="273" t="s">
        <v>16</v>
      </c>
    </row>
    <row r="46" ht="16.5" customHeight="1">
      <c r="A46" s="234"/>
      <c r="C46" s="235"/>
      <c r="D46" s="276">
        <v>20000.0</v>
      </c>
      <c r="E46" s="277"/>
      <c r="F46" s="278">
        <f t="shared" ref="F46:F50" si="1">D46*E46</f>
        <v>0</v>
      </c>
      <c r="G46" s="279"/>
      <c r="I46" s="235"/>
      <c r="J46" s="276">
        <v>500.0</v>
      </c>
      <c r="K46" s="277"/>
      <c r="L46" s="280">
        <f t="shared" ref="L46:L49" si="2">J46*K46</f>
        <v>0</v>
      </c>
    </row>
    <row r="47" ht="16.5" customHeight="1">
      <c r="A47" s="234"/>
      <c r="C47" s="235"/>
      <c r="D47" s="276">
        <v>10000.0</v>
      </c>
      <c r="E47" s="277"/>
      <c r="F47" s="278">
        <f t="shared" si="1"/>
        <v>0</v>
      </c>
      <c r="G47" s="279"/>
      <c r="I47" s="235"/>
      <c r="J47" s="276">
        <v>100.0</v>
      </c>
      <c r="K47" s="277"/>
      <c r="L47" s="280">
        <f t="shared" si="2"/>
        <v>0</v>
      </c>
    </row>
    <row r="48" ht="16.5" customHeight="1">
      <c r="A48" s="234"/>
      <c r="C48" s="235"/>
      <c r="D48" s="276">
        <v>5000.0</v>
      </c>
      <c r="E48" s="277"/>
      <c r="F48" s="278">
        <f t="shared" si="1"/>
        <v>0</v>
      </c>
      <c r="G48" s="279"/>
      <c r="I48" s="235"/>
      <c r="J48" s="276">
        <v>50.0</v>
      </c>
      <c r="K48" s="277"/>
      <c r="L48" s="280">
        <f t="shared" si="2"/>
        <v>0</v>
      </c>
    </row>
    <row r="49" ht="16.5" customHeight="1">
      <c r="A49" s="234"/>
      <c r="C49" s="235"/>
      <c r="D49" s="276">
        <v>2000.0</v>
      </c>
      <c r="E49" s="277"/>
      <c r="F49" s="278">
        <f t="shared" si="1"/>
        <v>0</v>
      </c>
      <c r="G49" s="279"/>
      <c r="I49" s="235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1"/>
      <c r="B51" s="215"/>
      <c r="C51" s="216"/>
      <c r="D51" s="284"/>
      <c r="E51" s="285" t="s">
        <v>77</v>
      </c>
      <c r="F51" s="286">
        <f>SUM(F46:F50)</f>
        <v>0</v>
      </c>
      <c r="G51" s="266"/>
      <c r="H51" s="267"/>
      <c r="I51" s="268"/>
      <c r="J51" s="284"/>
      <c r="K51" s="285" t="s">
        <v>78</v>
      </c>
      <c r="L51" s="286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7"/>
      <c r="H53" s="287"/>
      <c r="I53" s="288" t="s">
        <v>79</v>
      </c>
      <c r="J53" s="289"/>
      <c r="K53" s="287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90"/>
      <c r="B55" s="291" t="s">
        <v>80</v>
      </c>
      <c r="C55" s="227"/>
      <c r="D55" s="227"/>
      <c r="E55" s="228"/>
      <c r="F55" s="216"/>
      <c r="G55" s="292"/>
      <c r="H55" s="292"/>
      <c r="I55" s="293" t="s">
        <v>81</v>
      </c>
      <c r="J55" s="294">
        <f>'04'!J62</f>
        <v>35860</v>
      </c>
      <c r="K55" s="295"/>
      <c r="L55" s="216"/>
    </row>
    <row r="56" ht="4.5" customHeight="1">
      <c r="A56" s="290"/>
      <c r="B56" s="255"/>
      <c r="C56" s="256"/>
      <c r="D56" s="256"/>
      <c r="E56" s="257"/>
      <c r="F56" s="216"/>
      <c r="G56" s="211"/>
      <c r="H56" s="215"/>
      <c r="I56" s="216"/>
      <c r="J56" s="217"/>
      <c r="K56" s="216"/>
      <c r="L56" s="216"/>
    </row>
    <row r="57" ht="18.75" customHeight="1">
      <c r="A57" s="296"/>
      <c r="B57" s="314"/>
      <c r="C57" s="227"/>
      <c r="D57" s="227"/>
      <c r="E57" s="228"/>
      <c r="F57" s="216"/>
      <c r="G57" s="298"/>
      <c r="H57" s="298"/>
      <c r="I57" s="299" t="s">
        <v>83</v>
      </c>
      <c r="J57" s="300">
        <f>F51+L51</f>
        <v>0</v>
      </c>
      <c r="K57" s="301"/>
      <c r="L57" s="216"/>
    </row>
    <row r="58" ht="4.5" customHeight="1">
      <c r="A58" s="296"/>
      <c r="B58" s="234"/>
      <c r="E58" s="235"/>
      <c r="F58" s="216"/>
      <c r="G58" s="211"/>
      <c r="H58" s="269"/>
      <c r="I58" s="270"/>
      <c r="J58" s="217"/>
      <c r="K58" s="216"/>
      <c r="L58" s="216"/>
    </row>
    <row r="59" ht="15.75" customHeight="1">
      <c r="A59" s="296"/>
      <c r="B59" s="234"/>
      <c r="E59" s="235"/>
      <c r="F59" s="216"/>
      <c r="G59" s="298"/>
      <c r="H59" s="298"/>
      <c r="I59" s="299" t="s">
        <v>52</v>
      </c>
      <c r="J59" s="300">
        <f>L27</f>
        <v>0</v>
      </c>
      <c r="K59" s="301"/>
      <c r="L59" s="221"/>
    </row>
    <row r="60" ht="4.5" customHeight="1">
      <c r="A60" s="296"/>
      <c r="B60" s="234"/>
      <c r="E60" s="235"/>
      <c r="F60" s="216"/>
      <c r="G60" s="211"/>
      <c r="H60" s="269"/>
      <c r="I60" s="270"/>
      <c r="J60" s="217"/>
      <c r="K60" s="216"/>
      <c r="L60" s="216"/>
    </row>
    <row r="61" ht="15.75" customHeight="1">
      <c r="A61" s="296"/>
      <c r="B61" s="234"/>
      <c r="E61" s="235"/>
      <c r="F61" s="216"/>
      <c r="G61" s="302"/>
      <c r="H61" s="302"/>
      <c r="I61" s="303" t="s">
        <v>65</v>
      </c>
      <c r="J61" s="304" t="str">
        <f>F39</f>
        <v/>
      </c>
      <c r="K61" s="301"/>
      <c r="L61" s="216"/>
    </row>
    <row r="62" ht="4.5" customHeight="1">
      <c r="A62" s="296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6"/>
      <c r="B63" s="234"/>
      <c r="E63" s="235"/>
      <c r="F63" s="216"/>
      <c r="G63" s="302"/>
      <c r="H63" s="302"/>
      <c r="I63" s="303" t="s">
        <v>57</v>
      </c>
      <c r="J63" s="304">
        <f>L32+L41</f>
        <v>0</v>
      </c>
      <c r="K63" s="301"/>
      <c r="L63" s="216"/>
    </row>
    <row r="64" ht="4.5" customHeight="1">
      <c r="A64" s="296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6"/>
      <c r="B65" s="234"/>
      <c r="E65" s="235"/>
      <c r="F65" s="216"/>
      <c r="G65" s="302"/>
      <c r="H65" s="302"/>
      <c r="I65" s="303" t="s">
        <v>84</v>
      </c>
      <c r="J65" s="304">
        <f>J55+J59+J61-J63</f>
        <v>35860</v>
      </c>
      <c r="K65" s="305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2"/>
      <c r="H67" s="292"/>
      <c r="I67" s="293" t="s">
        <v>85</v>
      </c>
      <c r="J67" s="304">
        <f>J65-J55</f>
        <v>0</v>
      </c>
      <c r="K67" s="306"/>
      <c r="L67" s="216"/>
    </row>
    <row r="68" ht="4.5" customHeight="1">
      <c r="A68" s="296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8"/>
      <c r="H69" s="298"/>
      <c r="I69" s="299" t="s">
        <v>86</v>
      </c>
      <c r="J69" s="304">
        <f>J55+F32+(F39-(L32+L41))</f>
        <v>35860</v>
      </c>
      <c r="K69" s="306"/>
      <c r="L69" s="216"/>
    </row>
    <row r="70" ht="4.5" customHeight="1">
      <c r="A70" s="296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6"/>
      <c r="B71" s="255"/>
      <c r="C71" s="256"/>
      <c r="D71" s="256"/>
      <c r="E71" s="257"/>
      <c r="F71" s="216"/>
      <c r="G71" s="298"/>
      <c r="H71" s="298"/>
      <c r="I71" s="299" t="s">
        <v>87</v>
      </c>
      <c r="J71" s="307">
        <f>J57-J69</f>
        <v>-35860</v>
      </c>
      <c r="K71" s="243"/>
      <c r="L71" s="216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0">
        <v>45934.0</v>
      </c>
      <c r="D1" s="164"/>
      <c r="E1" s="162"/>
      <c r="F1" s="161" t="s">
        <v>39</v>
      </c>
      <c r="G1" s="164"/>
      <c r="H1" s="162"/>
      <c r="I1" s="165" t="s">
        <v>105</v>
      </c>
      <c r="J1" s="164"/>
      <c r="K1" s="164"/>
      <c r="L1" s="162"/>
    </row>
    <row r="2" ht="20.25" customHeight="1">
      <c r="A2" s="161" t="s">
        <v>41</v>
      </c>
      <c r="B2" s="162"/>
      <c r="C2" s="166" t="s">
        <v>106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8801.0</v>
      </c>
      <c r="H8" s="196">
        <v>1680.0</v>
      </c>
      <c r="I8" s="197"/>
      <c r="J8" s="198">
        <v>108500.0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8802.0</v>
      </c>
      <c r="H9" s="205">
        <v>1681.0</v>
      </c>
      <c r="I9" s="206">
        <v>70000.0</v>
      </c>
      <c r="J9" s="206">
        <v>70000.0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8803.0</v>
      </c>
      <c r="H10" s="208">
        <v>1679.0</v>
      </c>
      <c r="I10" s="192"/>
      <c r="J10" s="192"/>
      <c r="K10" s="209">
        <v>17990.0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8804.0</v>
      </c>
      <c r="H11" s="205">
        <v>1682.0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8805.0</v>
      </c>
      <c r="H12" s="208">
        <v>1683.0</v>
      </c>
      <c r="I12" s="191"/>
      <c r="J12" s="313">
        <v>28980.0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8806.0</v>
      </c>
      <c r="H13" s="205">
        <v>1684.0</v>
      </c>
      <c r="I13" s="201"/>
      <c r="J13" s="206">
        <v>89500.0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8807.0</v>
      </c>
      <c r="H14" s="208">
        <v>1685.0</v>
      </c>
      <c r="I14" s="191"/>
      <c r="J14" s="191"/>
      <c r="K14" s="209">
        <v>33980.0</v>
      </c>
      <c r="L14" s="191"/>
    </row>
    <row r="15" ht="20.25" customHeight="1">
      <c r="A15" s="189"/>
      <c r="B15" s="190"/>
      <c r="C15" s="191"/>
      <c r="D15" s="191"/>
      <c r="E15" s="193"/>
      <c r="F15" s="194"/>
      <c r="G15" s="207">
        <v>8808.0</v>
      </c>
      <c r="H15" s="208">
        <v>1686.0</v>
      </c>
      <c r="I15" s="191"/>
      <c r="J15" s="209">
        <v>57000.0</v>
      </c>
      <c r="K15" s="191"/>
      <c r="L15" s="191"/>
    </row>
    <row r="16" ht="20.25" customHeight="1">
      <c r="A16" s="199"/>
      <c r="B16" s="200"/>
      <c r="C16" s="201"/>
      <c r="D16" s="201"/>
      <c r="E16" s="202"/>
      <c r="F16" s="203"/>
      <c r="G16" s="204">
        <v>8809.0</v>
      </c>
      <c r="H16" s="205">
        <v>1687.0</v>
      </c>
      <c r="I16" s="201"/>
      <c r="J16" s="206">
        <v>24990.0</v>
      </c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70000</v>
      </c>
      <c r="J18" s="213">
        <f>SUM($J8:$J17)</f>
        <v>396960</v>
      </c>
      <c r="K18" s="213">
        <f>SUM($K8:$K17)</f>
        <v>51970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518930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70000</v>
      </c>
      <c r="G25" s="238"/>
      <c r="I25" s="235"/>
      <c r="J25" s="239" t="s">
        <v>10</v>
      </c>
      <c r="K25" s="240"/>
      <c r="L25" s="242">
        <v>70000.0</v>
      </c>
    </row>
    <row r="26" ht="15.75" customHeight="1">
      <c r="A26" s="234"/>
      <c r="C26" s="235"/>
      <c r="D26" s="239" t="s">
        <v>60</v>
      </c>
      <c r="E26" s="243"/>
      <c r="F26" s="241">
        <f>D18+J18</f>
        <v>396960</v>
      </c>
      <c r="G26" s="238"/>
      <c r="I26" s="235"/>
      <c r="J26" s="244" t="s">
        <v>61</v>
      </c>
      <c r="K26" s="245"/>
      <c r="L26" s="246"/>
    </row>
    <row r="27" ht="15.75" customHeight="1">
      <c r="A27" s="234"/>
      <c r="C27" s="235"/>
      <c r="D27" s="239" t="s">
        <v>62</v>
      </c>
      <c r="E27" s="243"/>
      <c r="F27" s="241">
        <f>E18+K18</f>
        <v>51970</v>
      </c>
      <c r="G27" s="238"/>
      <c r="I27" s="235"/>
      <c r="J27" s="244" t="s">
        <v>63</v>
      </c>
      <c r="K27" s="245"/>
      <c r="L27" s="246"/>
    </row>
    <row r="28" ht="15.75" customHeight="1">
      <c r="A28" s="234"/>
      <c r="C28" s="235"/>
      <c r="D28" s="239" t="s">
        <v>64</v>
      </c>
      <c r="E28" s="243"/>
      <c r="F28" s="241">
        <f>F18+L18</f>
        <v>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47" t="s">
        <v>52</v>
      </c>
      <c r="E29" s="248"/>
      <c r="F29" s="249">
        <f>SUM(F25:F28)</f>
        <v>518930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/>
      <c r="G32" s="238"/>
      <c r="I32" s="235"/>
      <c r="J32" s="247" t="s">
        <v>66</v>
      </c>
      <c r="K32" s="248"/>
      <c r="L32" s="249">
        <f>SUM(L25:L31)</f>
        <v>70000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8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518930</v>
      </c>
      <c r="G35" s="266"/>
      <c r="H35" s="267"/>
      <c r="I35" s="268"/>
      <c r="J35" s="263"/>
      <c r="K35" s="264" t="s">
        <v>71</v>
      </c>
      <c r="L35" s="265">
        <f>L32+L34</f>
        <v>70000</v>
      </c>
    </row>
    <row r="36" ht="11.2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6.5" customHeight="1">
      <c r="A39" s="234"/>
      <c r="C39" s="235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5"/>
      <c r="J39" s="276">
        <v>500.0</v>
      </c>
      <c r="K39" s="281">
        <v>3.0</v>
      </c>
      <c r="L39" s="280">
        <f t="shared" ref="L39:L42" si="2">J39*K39</f>
        <v>1500</v>
      </c>
    </row>
    <row r="40" ht="16.5" customHeight="1">
      <c r="A40" s="234"/>
      <c r="C40" s="235"/>
      <c r="D40" s="276">
        <v>10000.0</v>
      </c>
      <c r="E40" s="277"/>
      <c r="F40" s="278">
        <f t="shared" si="1"/>
        <v>0</v>
      </c>
      <c r="G40" s="279"/>
      <c r="I40" s="235"/>
      <c r="J40" s="276">
        <v>100.0</v>
      </c>
      <c r="K40" s="281">
        <v>28.0</v>
      </c>
      <c r="L40" s="280">
        <f t="shared" si="2"/>
        <v>2800</v>
      </c>
    </row>
    <row r="41" ht="16.5" customHeight="1">
      <c r="A41" s="234"/>
      <c r="C41" s="235"/>
      <c r="D41" s="276">
        <v>5000.0</v>
      </c>
      <c r="E41" s="281">
        <v>1.0</v>
      </c>
      <c r="F41" s="278">
        <f t="shared" si="1"/>
        <v>5000</v>
      </c>
      <c r="G41" s="279"/>
      <c r="I41" s="235"/>
      <c r="J41" s="276">
        <v>50.0</v>
      </c>
      <c r="K41" s="281">
        <v>1.0</v>
      </c>
      <c r="L41" s="280">
        <f t="shared" si="2"/>
        <v>50</v>
      </c>
    </row>
    <row r="42" ht="16.5" customHeight="1">
      <c r="A42" s="234"/>
      <c r="C42" s="235"/>
      <c r="D42" s="276">
        <v>2000.0</v>
      </c>
      <c r="E42" s="277"/>
      <c r="F42" s="278">
        <f t="shared" si="1"/>
        <v>0</v>
      </c>
      <c r="G42" s="279"/>
      <c r="I42" s="235"/>
      <c r="J42" s="276">
        <v>10.0</v>
      </c>
      <c r="K42" s="281">
        <v>51.0</v>
      </c>
      <c r="L42" s="280">
        <f t="shared" si="2"/>
        <v>510</v>
      </c>
    </row>
    <row r="43" ht="16.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31000</v>
      </c>
      <c r="G44" s="266"/>
      <c r="H44" s="267"/>
      <c r="I44" s="268"/>
      <c r="J44" s="284"/>
      <c r="K44" s="285" t="s">
        <v>78</v>
      </c>
      <c r="L44" s="286">
        <f>SUM(L39:L43)</f>
        <v>4860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'03'!J61</f>
        <v>35860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297" t="s">
        <v>107</v>
      </c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35860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518930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 t="str">
        <f>F32</f>
        <v/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70000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484790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448930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35860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45933.0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108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1676.0</v>
      </c>
      <c r="H8" s="196">
        <v>8798.0</v>
      </c>
      <c r="I8" s="197"/>
      <c r="J8" s="198">
        <v>104500.0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1677.0</v>
      </c>
      <c r="H9" s="205">
        <v>8799.0</v>
      </c>
      <c r="I9" s="201"/>
      <c r="J9" s="201"/>
      <c r="K9" s="206">
        <v>17990.0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1678.0</v>
      </c>
      <c r="H10" s="208">
        <v>8800.0</v>
      </c>
      <c r="I10" s="192"/>
      <c r="J10" s="313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122490</v>
      </c>
      <c r="K17" s="213">
        <f>SUM($K8:$K16)</f>
        <v>17990</v>
      </c>
      <c r="L17" s="213">
        <f>SUM($L8:$L16)</f>
        <v>0</v>
      </c>
    </row>
    <row r="18" ht="3.0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0.2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140480</v>
      </c>
    </row>
    <row r="20" ht="13.5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0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20.2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5.0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0" customHeight="1">
      <c r="A24" s="234"/>
      <c r="C24" s="235"/>
      <c r="D24" s="239" t="s">
        <v>59</v>
      </c>
      <c r="E24" s="240"/>
      <c r="F24" s="241">
        <f>C17+I17</f>
        <v>0</v>
      </c>
      <c r="G24" s="238"/>
      <c r="I24" s="235"/>
      <c r="J24" s="239" t="s">
        <v>10</v>
      </c>
      <c r="K24" s="240"/>
      <c r="L24" s="241"/>
    </row>
    <row r="25" ht="15.0" customHeight="1">
      <c r="A25" s="234"/>
      <c r="C25" s="235"/>
      <c r="D25" s="239" t="s">
        <v>60</v>
      </c>
      <c r="E25" s="243"/>
      <c r="F25" s="241">
        <f>D17+J17</f>
        <v>122490</v>
      </c>
      <c r="G25" s="238"/>
      <c r="I25" s="235"/>
      <c r="J25" s="244" t="s">
        <v>61</v>
      </c>
      <c r="K25" s="245"/>
      <c r="L25" s="246"/>
    </row>
    <row r="26" ht="15.0" customHeight="1">
      <c r="A26" s="234"/>
      <c r="C26" s="235"/>
      <c r="D26" s="239" t="s">
        <v>62</v>
      </c>
      <c r="E26" s="243"/>
      <c r="F26" s="241">
        <f>E17+K17</f>
        <v>17990</v>
      </c>
      <c r="G26" s="238"/>
      <c r="I26" s="235"/>
      <c r="J26" s="244" t="s">
        <v>63</v>
      </c>
      <c r="K26" s="245"/>
      <c r="L26" s="246"/>
    </row>
    <row r="27" ht="15.0" customHeight="1">
      <c r="A27" s="234"/>
      <c r="C27" s="235"/>
      <c r="D27" s="239" t="s">
        <v>64</v>
      </c>
      <c r="E27" s="243"/>
      <c r="F27" s="241">
        <f>F17+L17</f>
        <v>0</v>
      </c>
      <c r="G27" s="238"/>
      <c r="I27" s="235"/>
      <c r="J27" s="244"/>
      <c r="K27" s="245"/>
      <c r="L27" s="246"/>
    </row>
    <row r="28" ht="15.0" customHeight="1">
      <c r="A28" s="234"/>
      <c r="C28" s="235"/>
      <c r="D28" s="247" t="s">
        <v>52</v>
      </c>
      <c r="E28" s="248"/>
      <c r="F28" s="249">
        <f>SUM(F24:F27)</f>
        <v>140480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50" t="s">
        <v>65</v>
      </c>
      <c r="E29" s="164"/>
      <c r="F29" s="178"/>
      <c r="G29" s="238"/>
      <c r="I29" s="235"/>
      <c r="J29" s="244"/>
      <c r="K29" s="245"/>
      <c r="L29" s="246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1" t="s">
        <v>10</v>
      </c>
      <c r="E31" s="252"/>
      <c r="F31" s="241"/>
      <c r="G31" s="238"/>
      <c r="I31" s="235"/>
      <c r="J31" s="247" t="s">
        <v>66</v>
      </c>
      <c r="K31" s="248"/>
      <c r="L31" s="249">
        <f>SUM(L24:L30)</f>
        <v>0</v>
      </c>
    </row>
    <row r="32" ht="15.75" customHeight="1">
      <c r="A32" s="234"/>
      <c r="C32" s="235"/>
      <c r="D32" s="253" t="s">
        <v>63</v>
      </c>
      <c r="E32" s="254"/>
      <c r="F32" s="246"/>
      <c r="G32" s="238"/>
      <c r="I32" s="235"/>
      <c r="J32" s="233" t="s">
        <v>67</v>
      </c>
      <c r="K32" s="164"/>
      <c r="L32" s="178"/>
    </row>
    <row r="33" ht="15.75" customHeight="1">
      <c r="A33" s="255"/>
      <c r="B33" s="256"/>
      <c r="C33" s="257"/>
      <c r="D33" s="247" t="s">
        <v>68</v>
      </c>
      <c r="E33" s="248"/>
      <c r="F33" s="249">
        <f>SUM(F31:F32)</f>
        <v>0</v>
      </c>
      <c r="G33" s="258"/>
      <c r="H33" s="259"/>
      <c r="I33" s="260"/>
      <c r="J33" s="244" t="s">
        <v>69</v>
      </c>
      <c r="K33" s="254"/>
      <c r="L33" s="246"/>
    </row>
    <row r="34" ht="15.75" customHeight="1">
      <c r="A34" s="211"/>
      <c r="B34" s="261"/>
      <c r="C34" s="262"/>
      <c r="D34" s="263"/>
      <c r="E34" s="264" t="s">
        <v>70</v>
      </c>
      <c r="F34" s="265">
        <f>F28+F33</f>
        <v>140480</v>
      </c>
      <c r="G34" s="266"/>
      <c r="H34" s="267"/>
      <c r="I34" s="268"/>
      <c r="J34" s="263"/>
      <c r="K34" s="264" t="s">
        <v>71</v>
      </c>
      <c r="L34" s="265">
        <f>L31+L33</f>
        <v>0</v>
      </c>
    </row>
    <row r="35" ht="18.75" customHeight="1">
      <c r="A35" s="211"/>
      <c r="B35" s="215"/>
      <c r="C35" s="216"/>
      <c r="D35" s="216"/>
      <c r="E35" s="216"/>
      <c r="F35" s="216"/>
      <c r="G35" s="269"/>
      <c r="H35" s="270"/>
      <c r="I35" s="271"/>
      <c r="K35" s="216"/>
      <c r="L35" s="216"/>
    </row>
    <row r="36" ht="20.2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9.5" customHeight="1">
      <c r="A37" s="272" t="s">
        <v>73</v>
      </c>
      <c r="B37" s="227"/>
      <c r="C37" s="228"/>
      <c r="D37" s="273" t="s">
        <v>74</v>
      </c>
      <c r="E37" s="273" t="s">
        <v>75</v>
      </c>
      <c r="F37" s="274" t="s">
        <v>16</v>
      </c>
      <c r="G37" s="275" t="s">
        <v>76</v>
      </c>
      <c r="H37" s="227"/>
      <c r="I37" s="228"/>
      <c r="J37" s="273" t="s">
        <v>74</v>
      </c>
      <c r="K37" s="273" t="s">
        <v>75</v>
      </c>
      <c r="L37" s="273" t="s">
        <v>16</v>
      </c>
    </row>
    <row r="38" ht="15.75" customHeight="1">
      <c r="A38" s="234"/>
      <c r="C38" s="235"/>
      <c r="D38" s="276">
        <v>20000.0</v>
      </c>
      <c r="E38" s="281">
        <v>1.0</v>
      </c>
      <c r="F38" s="278">
        <f t="shared" ref="F38:F42" si="1">D38*E38</f>
        <v>20000</v>
      </c>
      <c r="G38" s="279"/>
      <c r="I38" s="235"/>
      <c r="J38" s="276">
        <v>500.0</v>
      </c>
      <c r="K38" s="281">
        <v>3.0</v>
      </c>
      <c r="L38" s="280">
        <f t="shared" ref="L38:L41" si="2">J38*K38</f>
        <v>1500</v>
      </c>
    </row>
    <row r="39" ht="15.75" customHeight="1">
      <c r="A39" s="234"/>
      <c r="C39" s="235"/>
      <c r="D39" s="276">
        <v>10000.0</v>
      </c>
      <c r="E39" s="277"/>
      <c r="F39" s="278">
        <f t="shared" si="1"/>
        <v>0</v>
      </c>
      <c r="G39" s="279"/>
      <c r="I39" s="235"/>
      <c r="J39" s="276">
        <v>100.0</v>
      </c>
      <c r="K39" s="281">
        <v>28.0</v>
      </c>
      <c r="L39" s="280">
        <f t="shared" si="2"/>
        <v>2800</v>
      </c>
    </row>
    <row r="40" ht="15.75" customHeight="1">
      <c r="A40" s="234"/>
      <c r="C40" s="235"/>
      <c r="D40" s="276">
        <v>5000.0</v>
      </c>
      <c r="E40" s="281">
        <v>1.0</v>
      </c>
      <c r="F40" s="278">
        <f t="shared" si="1"/>
        <v>5000</v>
      </c>
      <c r="G40" s="279"/>
      <c r="I40" s="235"/>
      <c r="J40" s="276">
        <v>50.0</v>
      </c>
      <c r="K40" s="281">
        <v>1.0</v>
      </c>
      <c r="L40" s="280">
        <f t="shared" si="2"/>
        <v>50</v>
      </c>
    </row>
    <row r="41" ht="15.75" customHeight="1">
      <c r="A41" s="234"/>
      <c r="C41" s="235"/>
      <c r="D41" s="276">
        <v>2000.0</v>
      </c>
      <c r="E41" s="277"/>
      <c r="F41" s="278">
        <f t="shared" si="1"/>
        <v>0</v>
      </c>
      <c r="G41" s="279"/>
      <c r="I41" s="235"/>
      <c r="J41" s="276">
        <v>10.0</v>
      </c>
      <c r="K41" s="281">
        <v>51.0</v>
      </c>
      <c r="L41" s="280">
        <f t="shared" si="2"/>
        <v>510</v>
      </c>
    </row>
    <row r="42" ht="15.75" customHeight="1">
      <c r="A42" s="255"/>
      <c r="B42" s="256"/>
      <c r="C42" s="257"/>
      <c r="D42" s="276">
        <v>1000.0</v>
      </c>
      <c r="E42" s="281">
        <v>6.0</v>
      </c>
      <c r="F42" s="278">
        <f t="shared" si="1"/>
        <v>6000</v>
      </c>
      <c r="G42" s="282"/>
      <c r="H42" s="256"/>
      <c r="I42" s="257"/>
      <c r="J42" s="276"/>
      <c r="K42" s="283"/>
      <c r="L42" s="280"/>
    </row>
    <row r="43" ht="15.75" customHeight="1">
      <c r="A43" s="211"/>
      <c r="B43" s="215"/>
      <c r="C43" s="216"/>
      <c r="D43" s="284"/>
      <c r="E43" s="285" t="s">
        <v>77</v>
      </c>
      <c r="F43" s="286">
        <f>SUM(F38:F42)</f>
        <v>31000</v>
      </c>
      <c r="G43" s="266"/>
      <c r="H43" s="267"/>
      <c r="I43" s="268"/>
      <c r="J43" s="284"/>
      <c r="K43" s="285" t="s">
        <v>78</v>
      </c>
      <c r="L43" s="286">
        <f>SUM(L38:L42)</f>
        <v>4860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7"/>
      <c r="H45" s="287"/>
      <c r="I45" s="288" t="s">
        <v>79</v>
      </c>
      <c r="J45" s="289"/>
      <c r="K45" s="287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90"/>
      <c r="B47" s="291" t="s">
        <v>80</v>
      </c>
      <c r="C47" s="227"/>
      <c r="D47" s="227"/>
      <c r="E47" s="228"/>
      <c r="F47" s="216"/>
      <c r="G47" s="292"/>
      <c r="H47" s="292"/>
      <c r="I47" s="293" t="s">
        <v>81</v>
      </c>
      <c r="J47" s="294">
        <f>'02'!J62</f>
        <v>35860</v>
      </c>
      <c r="K47" s="295"/>
      <c r="L47" s="216"/>
    </row>
    <row r="48" ht="4.5" customHeight="1">
      <c r="A48" s="290"/>
      <c r="B48" s="255"/>
      <c r="C48" s="256"/>
      <c r="D48" s="256"/>
      <c r="E48" s="257"/>
      <c r="F48" s="216"/>
      <c r="G48" s="211"/>
      <c r="H48" s="215"/>
      <c r="I48" s="216"/>
      <c r="J48" s="217"/>
      <c r="K48" s="216"/>
      <c r="L48" s="216"/>
    </row>
    <row r="49" ht="15.75" customHeight="1">
      <c r="A49" s="296"/>
      <c r="B49" s="314"/>
      <c r="C49" s="227"/>
      <c r="D49" s="227"/>
      <c r="E49" s="228"/>
      <c r="F49" s="216"/>
      <c r="G49" s="298"/>
      <c r="H49" s="298"/>
      <c r="I49" s="299" t="s">
        <v>83</v>
      </c>
      <c r="J49" s="300">
        <f>F43+L43</f>
        <v>35860</v>
      </c>
      <c r="K49" s="301"/>
      <c r="L49" s="216"/>
    </row>
    <row r="50" ht="4.5" customHeight="1">
      <c r="A50" s="296"/>
      <c r="B50" s="234"/>
      <c r="E50" s="235"/>
      <c r="F50" s="216"/>
      <c r="G50" s="211"/>
      <c r="H50" s="269"/>
      <c r="I50" s="270"/>
      <c r="J50" s="217"/>
      <c r="K50" s="216"/>
      <c r="L50" s="216"/>
    </row>
    <row r="51" ht="15.75" customHeight="1">
      <c r="A51" s="296"/>
      <c r="B51" s="234"/>
      <c r="E51" s="235"/>
      <c r="F51" s="216"/>
      <c r="G51" s="298"/>
      <c r="H51" s="298"/>
      <c r="I51" s="299" t="s">
        <v>52</v>
      </c>
      <c r="J51" s="300">
        <f>L19</f>
        <v>140480</v>
      </c>
      <c r="K51" s="301"/>
      <c r="L51" s="221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302"/>
      <c r="H53" s="302"/>
      <c r="I53" s="303" t="s">
        <v>65</v>
      </c>
      <c r="J53" s="304" t="str">
        <f>F31</f>
        <v/>
      </c>
      <c r="K53" s="301"/>
      <c r="L53" s="216"/>
    </row>
    <row r="54" ht="4.5" customHeight="1">
      <c r="A54" s="296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57</v>
      </c>
      <c r="J55" s="304">
        <f>L24+L33</f>
        <v>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84</v>
      </c>
      <c r="J57" s="304">
        <f>J47+J51+J53-J55</f>
        <v>176340</v>
      </c>
      <c r="K57" s="305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2"/>
      <c r="H59" s="292"/>
      <c r="I59" s="293" t="s">
        <v>85</v>
      </c>
      <c r="J59" s="304">
        <f>J57-J47</f>
        <v>140480</v>
      </c>
      <c r="K59" s="306"/>
      <c r="L59" s="216"/>
    </row>
    <row r="60" ht="4.5" customHeight="1">
      <c r="A60" s="296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8"/>
      <c r="H61" s="298"/>
      <c r="I61" s="299" t="s">
        <v>86</v>
      </c>
      <c r="J61" s="304">
        <f>J47+F24+(F31-(L24+L33))</f>
        <v>35860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96"/>
      <c r="B63" s="255"/>
      <c r="C63" s="256"/>
      <c r="D63" s="256"/>
      <c r="E63" s="257"/>
      <c r="F63" s="216"/>
      <c r="G63" s="298"/>
      <c r="H63" s="298"/>
      <c r="I63" s="299" t="s">
        <v>87</v>
      </c>
      <c r="J63" s="307">
        <f>J49-J61</f>
        <v>0</v>
      </c>
      <c r="K63" s="243"/>
      <c r="L63" s="216"/>
    </row>
    <row r="64" ht="15.75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7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1"/>
      <c r="C76" s="309"/>
      <c r="D76" s="309"/>
      <c r="E76" s="309"/>
      <c r="F76" s="312"/>
      <c r="G76" s="168"/>
      <c r="H76" s="310"/>
      <c r="I76" s="309"/>
      <c r="J76" s="309"/>
      <c r="K76" s="309"/>
      <c r="L76" s="309"/>
    </row>
    <row r="77" ht="15.75" customHeight="1">
      <c r="A77" s="168"/>
      <c r="B77" s="311"/>
      <c r="C77" s="309"/>
      <c r="D77" s="309"/>
      <c r="E77" s="309"/>
      <c r="F77" s="312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45932.0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5" t="s">
        <v>109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1672.0</v>
      </c>
      <c r="H8" s="196">
        <v>8793.0</v>
      </c>
      <c r="I8" s="197"/>
      <c r="J8" s="198">
        <v>55000.0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1673.0</v>
      </c>
      <c r="H9" s="205">
        <v>8794.0</v>
      </c>
      <c r="I9" s="201"/>
      <c r="J9" s="206">
        <v>49500.0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1674.0</v>
      </c>
      <c r="H10" s="208">
        <v>8795.0</v>
      </c>
      <c r="I10" s="192"/>
      <c r="J10" s="313">
        <v>10000.0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8796.0</v>
      </c>
      <c r="I11" s="206">
        <v>15990.0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1675.0</v>
      </c>
      <c r="H12" s="208">
        <v>8797.0</v>
      </c>
      <c r="I12" s="191"/>
      <c r="J12" s="313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99"/>
      <c r="B16" s="200"/>
      <c r="C16" s="201"/>
      <c r="D16" s="201"/>
      <c r="E16" s="202"/>
      <c r="F16" s="203"/>
      <c r="G16" s="210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15990</v>
      </c>
      <c r="J18" s="213">
        <f>SUM($J8:$J17)</f>
        <v>132490</v>
      </c>
      <c r="K18" s="213">
        <f>SUM($K8:$K17)</f>
        <v>0</v>
      </c>
      <c r="L18" s="213">
        <f>SUM($L8:$L17)</f>
        <v>0</v>
      </c>
    </row>
    <row r="19" ht="4.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0.2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148480</v>
      </c>
    </row>
    <row r="21" ht="8.25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0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20.2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5.0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0" customHeight="1">
      <c r="A25" s="234"/>
      <c r="C25" s="235"/>
      <c r="D25" s="239" t="s">
        <v>59</v>
      </c>
      <c r="E25" s="240"/>
      <c r="F25" s="241">
        <f>C18+I18</f>
        <v>15990</v>
      </c>
      <c r="G25" s="238"/>
      <c r="I25" s="235"/>
      <c r="J25" s="239" t="s">
        <v>10</v>
      </c>
      <c r="K25" s="240"/>
      <c r="L25" s="241"/>
    </row>
    <row r="26" ht="15.0" customHeight="1">
      <c r="A26" s="234"/>
      <c r="C26" s="235"/>
      <c r="D26" s="239" t="s">
        <v>60</v>
      </c>
      <c r="E26" s="243"/>
      <c r="F26" s="241">
        <f>D18+J18</f>
        <v>132490</v>
      </c>
      <c r="G26" s="238"/>
      <c r="I26" s="235"/>
      <c r="J26" s="244" t="s">
        <v>61</v>
      </c>
      <c r="K26" s="245"/>
      <c r="L26" s="246"/>
    </row>
    <row r="27" ht="15.0" customHeight="1">
      <c r="A27" s="234"/>
      <c r="C27" s="235"/>
      <c r="D27" s="239" t="s">
        <v>62</v>
      </c>
      <c r="E27" s="243"/>
      <c r="F27" s="241">
        <f>E18+K18</f>
        <v>0</v>
      </c>
      <c r="G27" s="238"/>
      <c r="I27" s="235"/>
      <c r="J27" s="244" t="s">
        <v>63</v>
      </c>
      <c r="K27" s="245"/>
      <c r="L27" s="246"/>
    </row>
    <row r="28" ht="15.0" customHeight="1">
      <c r="A28" s="234"/>
      <c r="C28" s="235"/>
      <c r="D28" s="239" t="s">
        <v>64</v>
      </c>
      <c r="E28" s="243"/>
      <c r="F28" s="241">
        <f>F18+L18</f>
        <v>0</v>
      </c>
      <c r="G28" s="238"/>
      <c r="I28" s="235"/>
      <c r="J28" s="244"/>
      <c r="K28" s="245"/>
      <c r="L28" s="246"/>
    </row>
    <row r="29" ht="15.0" customHeight="1">
      <c r="A29" s="234"/>
      <c r="C29" s="235"/>
      <c r="D29" s="247" t="s">
        <v>52</v>
      </c>
      <c r="E29" s="248"/>
      <c r="F29" s="249">
        <f>SUM(F25:F28)</f>
        <v>148480</v>
      </c>
      <c r="G29" s="238"/>
      <c r="I29" s="235"/>
      <c r="J29" s="244"/>
      <c r="K29" s="245"/>
      <c r="L29" s="246"/>
    </row>
    <row r="30" ht="15.75" customHeight="1">
      <c r="A30" s="234"/>
      <c r="C30" s="235"/>
      <c r="D30" s="250" t="s">
        <v>65</v>
      </c>
      <c r="E30" s="164"/>
      <c r="F30" s="178"/>
      <c r="G30" s="238"/>
      <c r="I30" s="235"/>
      <c r="J30" s="244"/>
      <c r="K30" s="245"/>
      <c r="L30" s="246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4"/>
      <c r="K31" s="245"/>
      <c r="L31" s="246"/>
    </row>
    <row r="32" ht="15.75" customHeight="1">
      <c r="A32" s="234"/>
      <c r="C32" s="235"/>
      <c r="D32" s="251" t="s">
        <v>10</v>
      </c>
      <c r="E32" s="252"/>
      <c r="F32" s="241"/>
      <c r="G32" s="238"/>
      <c r="I32" s="235"/>
      <c r="J32" s="247" t="s">
        <v>66</v>
      </c>
      <c r="K32" s="248"/>
      <c r="L32" s="249">
        <f>SUM(L25:L31)</f>
        <v>0</v>
      </c>
    </row>
    <row r="33" ht="15.75" customHeight="1">
      <c r="A33" s="234"/>
      <c r="C33" s="235"/>
      <c r="D33" s="253" t="s">
        <v>63</v>
      </c>
      <c r="E33" s="254"/>
      <c r="F33" s="246"/>
      <c r="G33" s="238"/>
      <c r="I33" s="235"/>
      <c r="J33" s="233" t="s">
        <v>67</v>
      </c>
      <c r="K33" s="164"/>
      <c r="L33" s="178"/>
    </row>
    <row r="34" ht="15.75" customHeight="1">
      <c r="A34" s="255"/>
      <c r="B34" s="256"/>
      <c r="C34" s="257"/>
      <c r="D34" s="247" t="s">
        <v>68</v>
      </c>
      <c r="E34" s="248"/>
      <c r="F34" s="249">
        <f>SUM(F32:F33)</f>
        <v>0</v>
      </c>
      <c r="G34" s="258"/>
      <c r="H34" s="259"/>
      <c r="I34" s="260"/>
      <c r="J34" s="244" t="s">
        <v>69</v>
      </c>
      <c r="K34" s="254"/>
      <c r="L34" s="246"/>
    </row>
    <row r="35" ht="15.75" customHeight="1">
      <c r="A35" s="211"/>
      <c r="B35" s="261"/>
      <c r="C35" s="262"/>
      <c r="D35" s="263"/>
      <c r="E35" s="264" t="s">
        <v>70</v>
      </c>
      <c r="F35" s="265">
        <f>F29+F34</f>
        <v>148480</v>
      </c>
      <c r="G35" s="266"/>
      <c r="H35" s="267"/>
      <c r="I35" s="268"/>
      <c r="J35" s="263"/>
      <c r="K35" s="264" t="s">
        <v>71</v>
      </c>
      <c r="L35" s="265">
        <f>L32+L34</f>
        <v>0</v>
      </c>
    </row>
    <row r="36" ht="18.75" customHeight="1">
      <c r="A36" s="211"/>
      <c r="B36" s="215"/>
      <c r="C36" s="216"/>
      <c r="D36" s="216"/>
      <c r="E36" s="216"/>
      <c r="F36" s="216"/>
      <c r="G36" s="269"/>
      <c r="H36" s="270"/>
      <c r="I36" s="271"/>
      <c r="K36" s="216"/>
      <c r="L36" s="216"/>
    </row>
    <row r="37" ht="20.2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21.0" customHeight="1">
      <c r="A38" s="272" t="s">
        <v>73</v>
      </c>
      <c r="B38" s="227"/>
      <c r="C38" s="228"/>
      <c r="D38" s="273" t="s">
        <v>74</v>
      </c>
      <c r="E38" s="273" t="s">
        <v>75</v>
      </c>
      <c r="F38" s="274" t="s">
        <v>16</v>
      </c>
      <c r="G38" s="275" t="s">
        <v>76</v>
      </c>
      <c r="H38" s="227"/>
      <c r="I38" s="228"/>
      <c r="J38" s="273" t="s">
        <v>74</v>
      </c>
      <c r="K38" s="273" t="s">
        <v>75</v>
      </c>
      <c r="L38" s="273" t="s">
        <v>16</v>
      </c>
    </row>
    <row r="39" ht="15.75" customHeight="1">
      <c r="A39" s="234"/>
      <c r="C39" s="235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5"/>
      <c r="J39" s="276">
        <v>500.0</v>
      </c>
      <c r="K39" s="281">
        <v>3.0</v>
      </c>
      <c r="L39" s="280">
        <f t="shared" ref="L39:L42" si="2">J39*K39</f>
        <v>1500</v>
      </c>
    </row>
    <row r="40" ht="15.75" customHeight="1">
      <c r="A40" s="234"/>
      <c r="C40" s="235"/>
      <c r="D40" s="276">
        <v>10000.0</v>
      </c>
      <c r="E40" s="277"/>
      <c r="F40" s="278">
        <f t="shared" si="1"/>
        <v>0</v>
      </c>
      <c r="G40" s="279"/>
      <c r="I40" s="235"/>
      <c r="J40" s="276">
        <v>100.0</v>
      </c>
      <c r="K40" s="281">
        <v>28.0</v>
      </c>
      <c r="L40" s="280">
        <f t="shared" si="2"/>
        <v>2800</v>
      </c>
    </row>
    <row r="41" ht="15.75" customHeight="1">
      <c r="A41" s="234"/>
      <c r="C41" s="235"/>
      <c r="D41" s="276">
        <v>5000.0</v>
      </c>
      <c r="E41" s="281">
        <v>1.0</v>
      </c>
      <c r="F41" s="278">
        <f t="shared" si="1"/>
        <v>5000</v>
      </c>
      <c r="G41" s="279"/>
      <c r="I41" s="235"/>
      <c r="J41" s="276">
        <v>50.0</v>
      </c>
      <c r="K41" s="281">
        <v>1.0</v>
      </c>
      <c r="L41" s="280">
        <f t="shared" si="2"/>
        <v>50</v>
      </c>
    </row>
    <row r="42" ht="15.75" customHeight="1">
      <c r="A42" s="234"/>
      <c r="C42" s="235"/>
      <c r="D42" s="276">
        <v>2000.0</v>
      </c>
      <c r="E42" s="277"/>
      <c r="F42" s="278">
        <f t="shared" si="1"/>
        <v>0</v>
      </c>
      <c r="G42" s="279"/>
      <c r="I42" s="235"/>
      <c r="J42" s="276">
        <v>10.0</v>
      </c>
      <c r="K42" s="281">
        <v>51.0</v>
      </c>
      <c r="L42" s="280">
        <f t="shared" si="2"/>
        <v>510</v>
      </c>
    </row>
    <row r="43" ht="15.7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1"/>
      <c r="B44" s="215"/>
      <c r="C44" s="216"/>
      <c r="D44" s="284"/>
      <c r="E44" s="285" t="s">
        <v>77</v>
      </c>
      <c r="F44" s="286">
        <f>SUM(F39:F43)</f>
        <v>31000</v>
      </c>
      <c r="G44" s="266"/>
      <c r="H44" s="267"/>
      <c r="I44" s="268"/>
      <c r="J44" s="284"/>
      <c r="K44" s="285" t="s">
        <v>78</v>
      </c>
      <c r="L44" s="286">
        <f>SUM(L39:L43)</f>
        <v>4860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7"/>
      <c r="H46" s="287"/>
      <c r="I46" s="288" t="s">
        <v>79</v>
      </c>
      <c r="J46" s="289"/>
      <c r="K46" s="287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90"/>
      <c r="B48" s="291" t="s">
        <v>80</v>
      </c>
      <c r="C48" s="227"/>
      <c r="D48" s="227"/>
      <c r="E48" s="228"/>
      <c r="F48" s="216"/>
      <c r="G48" s="292"/>
      <c r="H48" s="292"/>
      <c r="I48" s="293" t="s">
        <v>81</v>
      </c>
      <c r="J48" s="294">
        <f>'01'!J61</f>
        <v>19870</v>
      </c>
      <c r="K48" s="295"/>
      <c r="L48" s="216"/>
    </row>
    <row r="49" ht="4.5" customHeight="1">
      <c r="A49" s="290"/>
      <c r="B49" s="255"/>
      <c r="C49" s="256"/>
      <c r="D49" s="256"/>
      <c r="E49" s="257"/>
      <c r="F49" s="216"/>
      <c r="G49" s="211"/>
      <c r="H49" s="215"/>
      <c r="I49" s="216"/>
      <c r="J49" s="217"/>
      <c r="K49" s="216"/>
      <c r="L49" s="216"/>
    </row>
    <row r="50" ht="18.75" customHeight="1">
      <c r="A50" s="296"/>
      <c r="B50" s="314"/>
      <c r="C50" s="227"/>
      <c r="D50" s="227"/>
      <c r="E50" s="228"/>
      <c r="F50" s="216"/>
      <c r="G50" s="298"/>
      <c r="H50" s="298"/>
      <c r="I50" s="299" t="s">
        <v>83</v>
      </c>
      <c r="J50" s="300">
        <f>F44+L44</f>
        <v>35860</v>
      </c>
      <c r="K50" s="301"/>
      <c r="L50" s="216"/>
    </row>
    <row r="51" ht="4.5" customHeight="1">
      <c r="A51" s="296"/>
      <c r="B51" s="234"/>
      <c r="E51" s="235"/>
      <c r="F51" s="216"/>
      <c r="G51" s="211"/>
      <c r="H51" s="269"/>
      <c r="I51" s="270"/>
      <c r="J51" s="217"/>
      <c r="K51" s="216"/>
      <c r="L51" s="216"/>
    </row>
    <row r="52" ht="15.75" customHeight="1">
      <c r="A52" s="296"/>
      <c r="B52" s="234"/>
      <c r="E52" s="235"/>
      <c r="F52" s="216"/>
      <c r="G52" s="298"/>
      <c r="H52" s="298"/>
      <c r="I52" s="299" t="s">
        <v>52</v>
      </c>
      <c r="J52" s="300">
        <f>L20</f>
        <v>148480</v>
      </c>
      <c r="K52" s="301"/>
      <c r="L52" s="221"/>
    </row>
    <row r="53" ht="4.5" customHeight="1">
      <c r="A53" s="296"/>
      <c r="B53" s="234"/>
      <c r="E53" s="235"/>
      <c r="F53" s="216"/>
      <c r="G53" s="211"/>
      <c r="H53" s="269"/>
      <c r="I53" s="270"/>
      <c r="J53" s="217"/>
      <c r="K53" s="216"/>
      <c r="L53" s="216"/>
    </row>
    <row r="54" ht="15.75" customHeight="1">
      <c r="A54" s="296"/>
      <c r="B54" s="234"/>
      <c r="E54" s="235"/>
      <c r="F54" s="216"/>
      <c r="G54" s="302"/>
      <c r="H54" s="302"/>
      <c r="I54" s="303" t="s">
        <v>65</v>
      </c>
      <c r="J54" s="304" t="str">
        <f>F32</f>
        <v/>
      </c>
      <c r="K54" s="301"/>
      <c r="L54" s="216"/>
    </row>
    <row r="55" ht="4.5" customHeight="1">
      <c r="A55" s="296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6"/>
      <c r="B56" s="234"/>
      <c r="E56" s="235"/>
      <c r="F56" s="216"/>
      <c r="G56" s="302"/>
      <c r="H56" s="302"/>
      <c r="I56" s="303" t="s">
        <v>57</v>
      </c>
      <c r="J56" s="304">
        <f>L25+L34</f>
        <v>0</v>
      </c>
      <c r="K56" s="301"/>
      <c r="L56" s="216"/>
    </row>
    <row r="57" ht="4.5" customHeight="1">
      <c r="A57" s="296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6"/>
      <c r="B58" s="234"/>
      <c r="E58" s="235"/>
      <c r="F58" s="216"/>
      <c r="G58" s="302"/>
      <c r="H58" s="302"/>
      <c r="I58" s="303" t="s">
        <v>84</v>
      </c>
      <c r="J58" s="304">
        <f>J48+J52+J54-J56</f>
        <v>168350</v>
      </c>
      <c r="K58" s="305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2"/>
      <c r="H60" s="292"/>
      <c r="I60" s="293" t="s">
        <v>85</v>
      </c>
      <c r="J60" s="304">
        <f>J58-J48</f>
        <v>148480</v>
      </c>
      <c r="K60" s="306"/>
      <c r="L60" s="216"/>
    </row>
    <row r="61" ht="4.5" customHeight="1">
      <c r="A61" s="296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8"/>
      <c r="H62" s="298"/>
      <c r="I62" s="299" t="s">
        <v>86</v>
      </c>
      <c r="J62" s="304">
        <f>J48+F25+(F32-(L25+L34))</f>
        <v>35860</v>
      </c>
      <c r="K62" s="306"/>
      <c r="L62" s="216"/>
    </row>
    <row r="63" ht="4.5" customHeight="1">
      <c r="A63" s="296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96"/>
      <c r="B64" s="255"/>
      <c r="C64" s="256"/>
      <c r="D64" s="256"/>
      <c r="E64" s="257"/>
      <c r="F64" s="216"/>
      <c r="G64" s="298"/>
      <c r="H64" s="298"/>
      <c r="I64" s="299" t="s">
        <v>87</v>
      </c>
      <c r="J64" s="307">
        <f>J50-J62</f>
        <v>0</v>
      </c>
      <c r="K64" s="243"/>
      <c r="L64" s="216"/>
    </row>
    <row r="65" ht="15.7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1"/>
      <c r="C77" s="309"/>
      <c r="D77" s="309"/>
      <c r="E77" s="309"/>
      <c r="F77" s="312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45931.0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28" t="s">
        <v>46</v>
      </c>
      <c r="B5" s="164"/>
      <c r="C5" s="164"/>
      <c r="D5" s="164"/>
      <c r="E5" s="164"/>
      <c r="F5" s="178"/>
      <c r="G5" s="32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8791.0</v>
      </c>
      <c r="I8" s="198">
        <v>10000.0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1671.0</v>
      </c>
      <c r="H9" s="205">
        <v>8792.0</v>
      </c>
      <c r="I9" s="201"/>
      <c r="J9" s="206">
        <v>15990.0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10000</v>
      </c>
      <c r="J17" s="213">
        <f>SUM($J8:$J16)</f>
        <v>15990</v>
      </c>
      <c r="K17" s="213">
        <f>SUM($K8:$K16)</f>
        <v>0</v>
      </c>
      <c r="L17" s="213">
        <f>SUM($L8:$L16)</f>
        <v>0</v>
      </c>
    </row>
    <row r="18" ht="3.0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0.2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25990</v>
      </c>
    </row>
    <row r="20" ht="6.75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0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20.2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6.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6.5" customHeight="1">
      <c r="A24" s="234"/>
      <c r="C24" s="235"/>
      <c r="D24" s="239" t="s">
        <v>59</v>
      </c>
      <c r="E24" s="240"/>
      <c r="F24" s="241">
        <f>C17+I17</f>
        <v>10000</v>
      </c>
      <c r="G24" s="238"/>
      <c r="I24" s="235"/>
      <c r="J24" s="239" t="s">
        <v>10</v>
      </c>
      <c r="K24" s="240"/>
      <c r="L24" s="242">
        <v>20000.0</v>
      </c>
    </row>
    <row r="25" ht="16.5" customHeight="1">
      <c r="A25" s="234"/>
      <c r="C25" s="235"/>
      <c r="D25" s="239" t="s">
        <v>60</v>
      </c>
      <c r="E25" s="243"/>
      <c r="F25" s="241">
        <f>D17+J17</f>
        <v>15990</v>
      </c>
      <c r="G25" s="238"/>
      <c r="I25" s="235"/>
      <c r="J25" s="244" t="s">
        <v>61</v>
      </c>
      <c r="K25" s="245"/>
      <c r="L25" s="246"/>
    </row>
    <row r="26" ht="16.5" customHeight="1">
      <c r="A26" s="234"/>
      <c r="C26" s="235"/>
      <c r="D26" s="239" t="s">
        <v>62</v>
      </c>
      <c r="E26" s="243"/>
      <c r="F26" s="241">
        <f>E17+K17</f>
        <v>0</v>
      </c>
      <c r="G26" s="238"/>
      <c r="I26" s="235"/>
      <c r="J26" s="244" t="s">
        <v>63</v>
      </c>
      <c r="K26" s="245"/>
      <c r="L26" s="246"/>
    </row>
    <row r="27" ht="16.5" customHeight="1">
      <c r="A27" s="234"/>
      <c r="C27" s="235"/>
      <c r="D27" s="239" t="s">
        <v>64</v>
      </c>
      <c r="E27" s="243"/>
      <c r="F27" s="241">
        <f>F17+L17</f>
        <v>0</v>
      </c>
      <c r="G27" s="238"/>
      <c r="I27" s="235"/>
      <c r="J27" s="244"/>
      <c r="K27" s="245"/>
      <c r="L27" s="246"/>
    </row>
    <row r="28" ht="16.5" customHeight="1">
      <c r="A28" s="234"/>
      <c r="C28" s="235"/>
      <c r="D28" s="247" t="s">
        <v>52</v>
      </c>
      <c r="E28" s="248"/>
      <c r="F28" s="249">
        <f>SUM(F24:F27)</f>
        <v>25990</v>
      </c>
      <c r="G28" s="238"/>
      <c r="I28" s="235"/>
      <c r="J28" s="244"/>
      <c r="K28" s="245"/>
      <c r="L28" s="246"/>
    </row>
    <row r="29" ht="15.75" customHeight="1">
      <c r="A29" s="234"/>
      <c r="C29" s="235"/>
      <c r="D29" s="250" t="s">
        <v>65</v>
      </c>
      <c r="E29" s="164"/>
      <c r="F29" s="178"/>
      <c r="G29" s="238"/>
      <c r="I29" s="235"/>
      <c r="J29" s="244"/>
      <c r="K29" s="245"/>
      <c r="L29" s="246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4"/>
      <c r="K30" s="245"/>
      <c r="L30" s="246"/>
    </row>
    <row r="31" ht="15.75" customHeight="1">
      <c r="A31" s="234"/>
      <c r="C31" s="235"/>
      <c r="D31" s="251" t="s">
        <v>10</v>
      </c>
      <c r="E31" s="252"/>
      <c r="F31" s="242">
        <v>10.0</v>
      </c>
      <c r="G31" s="238"/>
      <c r="I31" s="235"/>
      <c r="J31" s="247" t="s">
        <v>66</v>
      </c>
      <c r="K31" s="248"/>
      <c r="L31" s="249">
        <f>SUM(L24:L30)</f>
        <v>20000</v>
      </c>
    </row>
    <row r="32" ht="15.75" customHeight="1">
      <c r="A32" s="234"/>
      <c r="C32" s="235"/>
      <c r="D32" s="253" t="s">
        <v>63</v>
      </c>
      <c r="E32" s="254"/>
      <c r="F32" s="246"/>
      <c r="G32" s="238"/>
      <c r="I32" s="235"/>
      <c r="J32" s="233" t="s">
        <v>67</v>
      </c>
      <c r="K32" s="164"/>
      <c r="L32" s="178"/>
    </row>
    <row r="33" ht="15.75" customHeight="1">
      <c r="A33" s="255"/>
      <c r="B33" s="256"/>
      <c r="C33" s="257"/>
      <c r="D33" s="247" t="s">
        <v>68</v>
      </c>
      <c r="E33" s="248"/>
      <c r="F33" s="249">
        <f>SUM(F31:F32)</f>
        <v>10</v>
      </c>
      <c r="G33" s="258"/>
      <c r="H33" s="259"/>
      <c r="I33" s="260"/>
      <c r="J33" s="244" t="s">
        <v>69</v>
      </c>
      <c r="K33" s="254"/>
      <c r="L33" s="246">
        <v>0.0</v>
      </c>
    </row>
    <row r="34" ht="15.75" customHeight="1">
      <c r="A34" s="211"/>
      <c r="B34" s="261"/>
      <c r="C34" s="262"/>
      <c r="D34" s="263"/>
      <c r="E34" s="264" t="s">
        <v>70</v>
      </c>
      <c r="F34" s="265">
        <f>F28+F33</f>
        <v>26000</v>
      </c>
      <c r="G34" s="266"/>
      <c r="H34" s="267"/>
      <c r="I34" s="268"/>
      <c r="J34" s="263"/>
      <c r="K34" s="264" t="s">
        <v>71</v>
      </c>
      <c r="L34" s="265">
        <f>L31+L33</f>
        <v>20000</v>
      </c>
    </row>
    <row r="35" ht="18.75" customHeight="1">
      <c r="A35" s="211"/>
      <c r="B35" s="215"/>
      <c r="C35" s="216"/>
      <c r="D35" s="216"/>
      <c r="E35" s="216"/>
      <c r="F35" s="216"/>
      <c r="G35" s="269"/>
      <c r="H35" s="270"/>
      <c r="I35" s="271"/>
      <c r="K35" s="216"/>
      <c r="L35" s="216"/>
    </row>
    <row r="36" ht="20.2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21.0" customHeight="1">
      <c r="A37" s="272" t="s">
        <v>73</v>
      </c>
      <c r="B37" s="227"/>
      <c r="C37" s="228"/>
      <c r="D37" s="273" t="s">
        <v>74</v>
      </c>
      <c r="E37" s="273" t="s">
        <v>75</v>
      </c>
      <c r="F37" s="274" t="s">
        <v>16</v>
      </c>
      <c r="G37" s="275" t="s">
        <v>76</v>
      </c>
      <c r="H37" s="227"/>
      <c r="I37" s="228"/>
      <c r="J37" s="273" t="s">
        <v>74</v>
      </c>
      <c r="K37" s="273" t="s">
        <v>75</v>
      </c>
      <c r="L37" s="273" t="s">
        <v>16</v>
      </c>
    </row>
    <row r="38" ht="15.75" customHeight="1">
      <c r="A38" s="234"/>
      <c r="C38" s="235"/>
      <c r="D38" s="276">
        <v>20000.0</v>
      </c>
      <c r="E38" s="277"/>
      <c r="F38" s="278">
        <f t="shared" ref="F38:F42" si="1">D38*E38</f>
        <v>0</v>
      </c>
      <c r="G38" s="279"/>
      <c r="I38" s="235"/>
      <c r="J38" s="276">
        <v>500.0</v>
      </c>
      <c r="K38" s="281">
        <v>3.0</v>
      </c>
      <c r="L38" s="280">
        <f t="shared" ref="L38:L41" si="2">J38*K38</f>
        <v>1500</v>
      </c>
    </row>
    <row r="39" ht="15.75" customHeight="1">
      <c r="A39" s="234"/>
      <c r="C39" s="235"/>
      <c r="D39" s="276">
        <v>10000.0</v>
      </c>
      <c r="E39" s="277"/>
      <c r="F39" s="278">
        <f t="shared" si="1"/>
        <v>0</v>
      </c>
      <c r="G39" s="279"/>
      <c r="I39" s="235"/>
      <c r="J39" s="276">
        <v>100.0</v>
      </c>
      <c r="K39" s="281">
        <v>28.0</v>
      </c>
      <c r="L39" s="280">
        <f t="shared" si="2"/>
        <v>2800</v>
      </c>
    </row>
    <row r="40" ht="15.75" customHeight="1">
      <c r="A40" s="234"/>
      <c r="C40" s="235"/>
      <c r="D40" s="276">
        <v>5000.0</v>
      </c>
      <c r="E40" s="281">
        <v>1.0</v>
      </c>
      <c r="F40" s="278">
        <f t="shared" si="1"/>
        <v>5000</v>
      </c>
      <c r="G40" s="279"/>
      <c r="I40" s="235"/>
      <c r="J40" s="276">
        <v>50.0</v>
      </c>
      <c r="K40" s="281">
        <v>1.0</v>
      </c>
      <c r="L40" s="280">
        <f t="shared" si="2"/>
        <v>50</v>
      </c>
    </row>
    <row r="41" ht="15.75" customHeight="1">
      <c r="A41" s="234"/>
      <c r="C41" s="235"/>
      <c r="D41" s="276">
        <v>2000.0</v>
      </c>
      <c r="E41" s="277"/>
      <c r="F41" s="278">
        <f t="shared" si="1"/>
        <v>0</v>
      </c>
      <c r="G41" s="279"/>
      <c r="I41" s="235"/>
      <c r="J41" s="276">
        <v>10.0</v>
      </c>
      <c r="K41" s="281">
        <v>52.0</v>
      </c>
      <c r="L41" s="280">
        <f t="shared" si="2"/>
        <v>520</v>
      </c>
    </row>
    <row r="42" ht="15.75" customHeight="1">
      <c r="A42" s="255"/>
      <c r="B42" s="256"/>
      <c r="C42" s="257"/>
      <c r="D42" s="276">
        <v>1000.0</v>
      </c>
      <c r="E42" s="281">
        <v>10.0</v>
      </c>
      <c r="F42" s="278">
        <f t="shared" si="1"/>
        <v>10000</v>
      </c>
      <c r="G42" s="282"/>
      <c r="H42" s="256"/>
      <c r="I42" s="257"/>
      <c r="J42" s="276"/>
      <c r="K42" s="283"/>
      <c r="L42" s="280"/>
    </row>
    <row r="43" ht="15.75" customHeight="1">
      <c r="A43" s="211"/>
      <c r="B43" s="215"/>
      <c r="C43" s="216"/>
      <c r="D43" s="284"/>
      <c r="E43" s="285" t="s">
        <v>77</v>
      </c>
      <c r="F43" s="286">
        <f>SUM(F38:F42)</f>
        <v>15000</v>
      </c>
      <c r="G43" s="266"/>
      <c r="H43" s="267"/>
      <c r="I43" s="268"/>
      <c r="J43" s="284"/>
      <c r="K43" s="285" t="s">
        <v>78</v>
      </c>
      <c r="L43" s="286">
        <f>SUM(L38:L42)</f>
        <v>4870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7"/>
      <c r="H45" s="287"/>
      <c r="I45" s="288" t="s">
        <v>79</v>
      </c>
      <c r="J45" s="289"/>
      <c r="K45" s="287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90"/>
      <c r="B47" s="291" t="s">
        <v>80</v>
      </c>
      <c r="C47" s="227"/>
      <c r="D47" s="227"/>
      <c r="E47" s="228"/>
      <c r="F47" s="216"/>
      <c r="G47" s="292"/>
      <c r="H47" s="292"/>
      <c r="I47" s="293" t="s">
        <v>81</v>
      </c>
      <c r="J47" s="331">
        <v>29860.0</v>
      </c>
      <c r="K47" s="332"/>
      <c r="L47" s="216"/>
    </row>
    <row r="48" ht="4.5" customHeight="1">
      <c r="A48" s="290"/>
      <c r="B48" s="255"/>
      <c r="C48" s="256"/>
      <c r="D48" s="256"/>
      <c r="E48" s="257"/>
      <c r="F48" s="216"/>
      <c r="G48" s="211"/>
      <c r="H48" s="215"/>
      <c r="I48" s="216"/>
      <c r="J48" s="217"/>
      <c r="K48" s="216"/>
      <c r="L48" s="216"/>
    </row>
    <row r="49" ht="18.75" customHeight="1">
      <c r="A49" s="296"/>
      <c r="B49" s="297" t="s">
        <v>110</v>
      </c>
      <c r="C49" s="227"/>
      <c r="D49" s="227"/>
      <c r="E49" s="228"/>
      <c r="F49" s="216"/>
      <c r="G49" s="298"/>
      <c r="H49" s="298"/>
      <c r="I49" s="299" t="s">
        <v>83</v>
      </c>
      <c r="J49" s="300">
        <f>F43+L43</f>
        <v>19870</v>
      </c>
      <c r="K49" s="301"/>
      <c r="L49" s="216"/>
    </row>
    <row r="50" ht="4.5" customHeight="1">
      <c r="A50" s="296"/>
      <c r="B50" s="234"/>
      <c r="E50" s="235"/>
      <c r="F50" s="216"/>
      <c r="G50" s="211"/>
      <c r="H50" s="269"/>
      <c r="I50" s="270"/>
      <c r="J50" s="217"/>
      <c r="K50" s="216"/>
      <c r="L50" s="216"/>
    </row>
    <row r="51" ht="15.75" customHeight="1">
      <c r="A51" s="296"/>
      <c r="B51" s="234"/>
      <c r="E51" s="235"/>
      <c r="F51" s="216"/>
      <c r="G51" s="298"/>
      <c r="H51" s="298"/>
      <c r="I51" s="299" t="s">
        <v>52</v>
      </c>
      <c r="J51" s="300">
        <f>L19</f>
        <v>25990</v>
      </c>
      <c r="K51" s="301"/>
      <c r="L51" s="221"/>
    </row>
    <row r="52" ht="4.5" customHeight="1">
      <c r="A52" s="296"/>
      <c r="B52" s="234"/>
      <c r="E52" s="235"/>
      <c r="F52" s="216"/>
      <c r="G52" s="211"/>
      <c r="H52" s="269"/>
      <c r="I52" s="270"/>
      <c r="J52" s="217"/>
      <c r="K52" s="216"/>
      <c r="L52" s="216"/>
    </row>
    <row r="53" ht="15.75" customHeight="1">
      <c r="A53" s="296"/>
      <c r="B53" s="234"/>
      <c r="E53" s="235"/>
      <c r="F53" s="216"/>
      <c r="G53" s="302"/>
      <c r="H53" s="302"/>
      <c r="I53" s="303" t="s">
        <v>65</v>
      </c>
      <c r="J53" s="304">
        <f>F31</f>
        <v>10</v>
      </c>
      <c r="K53" s="301"/>
      <c r="L53" s="216"/>
    </row>
    <row r="54" ht="4.5" customHeight="1">
      <c r="A54" s="296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6"/>
      <c r="B55" s="234"/>
      <c r="E55" s="235"/>
      <c r="F55" s="216"/>
      <c r="G55" s="302"/>
      <c r="H55" s="302"/>
      <c r="I55" s="303" t="s">
        <v>57</v>
      </c>
      <c r="J55" s="304">
        <f>L24+L33</f>
        <v>20000</v>
      </c>
      <c r="K55" s="301"/>
      <c r="L55" s="216"/>
    </row>
    <row r="56" ht="4.5" customHeight="1">
      <c r="A56" s="296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6"/>
      <c r="B57" s="234"/>
      <c r="E57" s="235"/>
      <c r="F57" s="216"/>
      <c r="G57" s="302"/>
      <c r="H57" s="302"/>
      <c r="I57" s="303" t="s">
        <v>84</v>
      </c>
      <c r="J57" s="304">
        <f>J47+J51+J53-J55</f>
        <v>35860</v>
      </c>
      <c r="K57" s="305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2"/>
      <c r="H59" s="292"/>
      <c r="I59" s="293" t="s">
        <v>85</v>
      </c>
      <c r="J59" s="304">
        <f>J57-J47</f>
        <v>6000</v>
      </c>
      <c r="K59" s="306"/>
      <c r="L59" s="216"/>
    </row>
    <row r="60" ht="4.5" customHeight="1">
      <c r="A60" s="296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8"/>
      <c r="H61" s="298"/>
      <c r="I61" s="299" t="s">
        <v>86</v>
      </c>
      <c r="J61" s="304">
        <f>J47+F24+(F31-(L24+L33))</f>
        <v>19870</v>
      </c>
      <c r="K61" s="306"/>
      <c r="L61" s="216"/>
    </row>
    <row r="62" ht="4.5" customHeight="1">
      <c r="A62" s="296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96"/>
      <c r="B63" s="255"/>
      <c r="C63" s="256"/>
      <c r="D63" s="256"/>
      <c r="E63" s="257"/>
      <c r="F63" s="216"/>
      <c r="G63" s="298"/>
      <c r="H63" s="298"/>
      <c r="I63" s="299" t="s">
        <v>87</v>
      </c>
      <c r="J63" s="307">
        <f>J49-J61</f>
        <v>0</v>
      </c>
      <c r="K63" s="243"/>
      <c r="L63" s="216"/>
    </row>
    <row r="64" ht="15.75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7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1"/>
      <c r="C77" s="309"/>
      <c r="D77" s="309"/>
      <c r="E77" s="309"/>
      <c r="F77" s="312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