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Ih5K4ndkn/BLao6RMqvPtuYOvBkeBhMDXDqjxr7V9Qg="/>
    </ext>
  </extLst>
</workbook>
</file>

<file path=xl/sharedStrings.xml><?xml version="1.0" encoding="utf-8"?>
<sst xmlns="http://schemas.openxmlformats.org/spreadsheetml/2006/main" count="2442" uniqueCount="108">
  <si>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</si>
  <si>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</si>
  <si>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</si>
  <si>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</si>
  <si>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</si>
  <si>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</si>
  <si>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</si>
  <si>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</si>
  <si>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</si>
  <si>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</si>
  <si>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</si>
  <si>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</si>
  <si>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</si>
  <si>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</si>
  <si>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</si>
  <si>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</si>
  <si>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</si>
  <si>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</si>
  <si>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</si>
  <si>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</si>
  <si>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</si>
  <si>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</si>
  <si>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</si>
  <si>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</si>
  <si>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</si>
  <si>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</si>
  <si>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</si>
  <si>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</si>
  <si>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</si>
  <si>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</si>
  <si>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</si>
  <si>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</si>
  <si>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</si>
  <si>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</si>
  <si>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</si>
  <si>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</si>
  <si>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</si>
  <si>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</si>
  <si>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</si>
  <si>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</si>
  <si>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</si>
  <si>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</si>
  <si>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</si>
  <si>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</si>
  <si>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</si>
  <si>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</si>
  <si>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</si>
  <si>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</si>
  <si>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</si>
  <si>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</si>
  <si>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</si>
  <si>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</si>
  <si>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</si>
  <si>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</si>
  <si>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</si>
  <si>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</si>
  <si>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</si>
  <si>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</si>
  <si>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</si>
  <si>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</si>
  <si>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</si>
  <si>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</si>
  <si>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</si>
  <si>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</si>
  <si>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</si>
  <si>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</si>
  <si>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</si>
  <si>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</si>
  <si>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</si>
  <si>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</si>
  <si>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</si>
  <si>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</si>
  <si>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</si>
  <si>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</si>
  <si>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</si>
  <si>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</si>
  <si>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</si>
  <si>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</si>
  <si>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</si>
  <si>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</si>
  <si>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</si>
  <si>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</si>
  <si>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</si>
  <si>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</si>
  <si>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</si>
  <si>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</si>
  <si>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SEPTIEMBRE</t>
  </si>
  <si>
    <t>Encomienda</t>
  </si>
  <si>
    <t>A caja principal</t>
  </si>
  <si>
    <t>Katherine Martinez</t>
  </si>
  <si>
    <t>Septiembre</t>
  </si>
  <si>
    <t>Sasha Alcala</t>
  </si>
  <si>
    <t>a  caja principal</t>
  </si>
  <si>
    <t xml:space="preserve">Retiro Sasha </t>
  </si>
  <si>
    <t>SASHA ALCALÁ</t>
  </si>
  <si>
    <t>sasha</t>
  </si>
  <si>
    <t>Agua  y retiro a caja</t>
  </si>
  <si>
    <t>Ronald</t>
  </si>
  <si>
    <t xml:space="preserve">Katherine Martinez </t>
  </si>
  <si>
    <t xml:space="preserve">Septiembre </t>
  </si>
  <si>
    <t>retiro de caja Ronald $ 3.000</t>
  </si>
  <si>
    <t>Retiro a caja principal</t>
  </si>
  <si>
    <t>1620/</t>
  </si>
  <si>
    <t xml:space="preserve">se hace retiro de 50.000 </t>
  </si>
  <si>
    <t>SASHA ALCALA</t>
  </si>
  <si>
    <t>a caja principal</t>
  </si>
  <si>
    <t>Pago Agua</t>
  </si>
  <si>
    <t>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</si>
</sst>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66" fillId="26" fontId="18" numFmtId="3" xfId="0" applyAlignment="1" applyBorder="1" applyFont="1" applyNumberFormat="1">
      <alignment horizontal="center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66" fillId="26" fontId="18" numFmtId="0" xfId="0" applyAlignment="1" applyBorder="1" applyFont="1">
      <alignment horizontal="center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64" fillId="26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58" fillId="26" fontId="18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>
        <f>'01'!A8</f>
        <v>1603</v>
      </c>
      <c r="C6" s="48"/>
      <c r="D6" s="49">
        <f>'01'!C19</f>
        <v>0</v>
      </c>
      <c r="E6" s="49">
        <f>'01'!D19</f>
        <v>0</v>
      </c>
      <c r="F6" s="49">
        <f>'01'!E19</f>
        <v>4300</v>
      </c>
      <c r="G6" s="50">
        <f>'01'!F19</f>
        <v>0</v>
      </c>
      <c r="H6" s="51">
        <f t="shared" ref="H6:H36" si="2">D6+E6+F6+G6</f>
        <v>4300</v>
      </c>
      <c r="I6" s="9"/>
      <c r="J6" s="46">
        <v>1.0</v>
      </c>
      <c r="K6" s="52">
        <f>'01'!G8</f>
        <v>1599</v>
      </c>
      <c r="L6" s="48"/>
      <c r="M6" s="49">
        <f>'01'!I19</f>
        <v>34990</v>
      </c>
      <c r="N6" s="49">
        <f>'01'!J19</f>
        <v>17500</v>
      </c>
      <c r="O6" s="49">
        <f>'01'!K19</f>
        <v>422960</v>
      </c>
      <c r="P6" s="50">
        <f>'01'!L19</f>
        <v>2990</v>
      </c>
      <c r="Q6" s="51">
        <f t="shared" ref="Q6:Q36" si="3">M6+N6+O6+P6</f>
        <v>478440</v>
      </c>
      <c r="R6" s="9"/>
      <c r="S6" s="9"/>
      <c r="T6" s="53">
        <f t="shared" ref="T6:T36" si="4">D6+M6</f>
        <v>34990</v>
      </c>
      <c r="U6" s="54"/>
      <c r="V6" s="55">
        <f t="shared" ref="V6:W6" si="1">E6+N6</f>
        <v>17500</v>
      </c>
      <c r="W6" s="56">
        <f t="shared" si="1"/>
        <v>427260</v>
      </c>
      <c r="X6" s="57">
        <f t="shared" ref="X6:X36" si="6">V6+W6</f>
        <v>444760</v>
      </c>
      <c r="Y6" s="58"/>
      <c r="Z6" s="53">
        <f t="shared" ref="Z6:Z36" si="7">G6+P6</f>
        <v>2990</v>
      </c>
      <c r="AA6" s="59"/>
      <c r="AB6" s="60">
        <f t="shared" ref="AB6:AB36" si="8">D6+E6+F6+G6+M6+N6+O6+P6</f>
        <v>482740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>
        <f>'02'!A8</f>
        <v>3089</v>
      </c>
      <c r="C7" s="64"/>
      <c r="D7" s="65">
        <f>'02'!C19</f>
        <v>0</v>
      </c>
      <c r="E7" s="65">
        <f>'02'!D19</f>
        <v>28500</v>
      </c>
      <c r="F7" s="65">
        <f>'02'!E19</f>
        <v>12500</v>
      </c>
      <c r="G7" s="66">
        <f>'02'!F19</f>
        <v>0</v>
      </c>
      <c r="H7" s="67">
        <f t="shared" si="2"/>
        <v>41000</v>
      </c>
      <c r="I7" s="9"/>
      <c r="J7" s="62">
        <v>2.0</v>
      </c>
      <c r="K7" s="68">
        <f>'02'!G8</f>
        <v>8091</v>
      </c>
      <c r="L7" s="64"/>
      <c r="M7" s="65">
        <f>'02'!I19</f>
        <v>0</v>
      </c>
      <c r="N7" s="65">
        <f>'02'!J19</f>
        <v>134960</v>
      </c>
      <c r="O7" s="65">
        <f>'02'!K19</f>
        <v>39500</v>
      </c>
      <c r="P7" s="66">
        <f>'02'!L19</f>
        <v>0</v>
      </c>
      <c r="Q7" s="67">
        <f t="shared" si="3"/>
        <v>174460</v>
      </c>
      <c r="R7" s="9"/>
      <c r="S7" s="9"/>
      <c r="T7" s="53">
        <f t="shared" si="4"/>
        <v>0</v>
      </c>
      <c r="U7" s="54"/>
      <c r="V7" s="69">
        <f t="shared" ref="V7:W7" si="5">E7+N7</f>
        <v>163460</v>
      </c>
      <c r="W7" s="70">
        <f t="shared" si="5"/>
        <v>52000</v>
      </c>
      <c r="X7" s="53">
        <f t="shared" si="6"/>
        <v>215460</v>
      </c>
      <c r="Y7" s="58"/>
      <c r="Z7" s="53">
        <f t="shared" si="7"/>
        <v>0</v>
      </c>
      <c r="AA7" s="54"/>
      <c r="AB7" s="71">
        <f t="shared" si="8"/>
        <v>215460</v>
      </c>
      <c r="AC7" s="54"/>
      <c r="AD7" s="61"/>
      <c r="AE7" s="12"/>
      <c r="AF7" s="5"/>
      <c r="AG7" s="5"/>
    </row>
    <row r="8">
      <c r="A8" s="62">
        <f t="shared" si="9"/>
        <v>3</v>
      </c>
      <c r="B8" s="72">
        <f>'03'!A8</f>
        <v>1606</v>
      </c>
      <c r="C8" s="64"/>
      <c r="D8" s="65">
        <f>'03'!C20</f>
        <v>0</v>
      </c>
      <c r="E8" s="65">
        <f>'03'!D20</f>
        <v>47390</v>
      </c>
      <c r="F8" s="49">
        <f>'03'!E20</f>
        <v>0</v>
      </c>
      <c r="G8" s="50">
        <f>'03'!F20</f>
        <v>0</v>
      </c>
      <c r="H8" s="67">
        <f t="shared" si="2"/>
        <v>47390</v>
      </c>
      <c r="I8" s="9"/>
      <c r="J8" s="62">
        <v>3.0</v>
      </c>
      <c r="K8" s="72">
        <f>'03'!G8</f>
        <v>1604</v>
      </c>
      <c r="L8" s="73"/>
      <c r="M8" s="74">
        <f>'03'!I20</f>
        <v>0</v>
      </c>
      <c r="N8" s="74">
        <f>'03'!J20</f>
        <v>502960</v>
      </c>
      <c r="O8" s="49">
        <f>'03'!K20</f>
        <v>20000</v>
      </c>
      <c r="P8" s="50">
        <f>'03'!L20</f>
        <v>0</v>
      </c>
      <c r="Q8" s="67">
        <f t="shared" si="3"/>
        <v>522960</v>
      </c>
      <c r="R8" s="9"/>
      <c r="S8" s="9"/>
      <c r="T8" s="53">
        <f t="shared" si="4"/>
        <v>0</v>
      </c>
      <c r="U8" s="54"/>
      <c r="V8" s="69">
        <f t="shared" ref="V8:W8" si="10">E8+N8</f>
        <v>550350</v>
      </c>
      <c r="W8" s="70">
        <f t="shared" si="10"/>
        <v>20000</v>
      </c>
      <c r="X8" s="53">
        <f t="shared" si="6"/>
        <v>570350</v>
      </c>
      <c r="Y8" s="58"/>
      <c r="Z8" s="53">
        <f t="shared" si="7"/>
        <v>0</v>
      </c>
      <c r="AA8" s="54"/>
      <c r="AB8" s="71">
        <f t="shared" si="8"/>
        <v>570350</v>
      </c>
      <c r="AC8" s="54"/>
      <c r="AD8" s="61"/>
      <c r="AE8" s="12"/>
      <c r="AF8" s="5"/>
      <c r="AG8" s="5"/>
    </row>
    <row r="9">
      <c r="A9" s="62">
        <f t="shared" si="9"/>
        <v>4</v>
      </c>
      <c r="B9" s="73">
        <f>'04'!A8</f>
        <v>633</v>
      </c>
      <c r="C9" s="63"/>
      <c r="D9" s="65">
        <f>'04'!C19</f>
        <v>0</v>
      </c>
      <c r="E9" s="65">
        <f>'04'!D19</f>
        <v>23500</v>
      </c>
      <c r="F9" s="65">
        <f>'04'!E19</f>
        <v>17840</v>
      </c>
      <c r="G9" s="65">
        <f>'04'!F19</f>
        <v>0</v>
      </c>
      <c r="H9" s="67">
        <f t="shared" si="2"/>
        <v>41340</v>
      </c>
      <c r="I9" s="9"/>
      <c r="J9" s="75">
        <v>4.0</v>
      </c>
      <c r="K9" s="52">
        <f>'04'!G8</f>
        <v>1610</v>
      </c>
      <c r="L9" s="48"/>
      <c r="M9" s="49">
        <f>'04'!I19</f>
        <v>0</v>
      </c>
      <c r="N9" s="49">
        <f>'04'!J19</f>
        <v>228490</v>
      </c>
      <c r="O9" s="49">
        <f>'04'!K19</f>
        <v>218480</v>
      </c>
      <c r="P9" s="49">
        <f>'04'!L19</f>
        <v>26000</v>
      </c>
      <c r="Q9" s="67">
        <f t="shared" si="3"/>
        <v>472970</v>
      </c>
      <c r="R9" s="9"/>
      <c r="S9" s="9"/>
      <c r="T9" s="53">
        <f t="shared" si="4"/>
        <v>0</v>
      </c>
      <c r="U9" s="54"/>
      <c r="V9" s="69">
        <f t="shared" ref="V9:W9" si="11">E9+N9</f>
        <v>251990</v>
      </c>
      <c r="W9" s="70">
        <f t="shared" si="11"/>
        <v>236320</v>
      </c>
      <c r="X9" s="53">
        <f t="shared" si="6"/>
        <v>488310</v>
      </c>
      <c r="Y9" s="58"/>
      <c r="Z9" s="53">
        <f t="shared" si="7"/>
        <v>26000</v>
      </c>
      <c r="AA9" s="54"/>
      <c r="AB9" s="71">
        <f t="shared" si="8"/>
        <v>514310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636</v>
      </c>
      <c r="C10" s="77"/>
      <c r="D10" s="65">
        <f>'05'!C18</f>
        <v>0</v>
      </c>
      <c r="E10" s="65">
        <f>'05'!D18</f>
        <v>0</v>
      </c>
      <c r="F10" s="65">
        <f>'05'!E18</f>
        <v>14290</v>
      </c>
      <c r="G10" s="65">
        <f>'05'!F18</f>
        <v>0</v>
      </c>
      <c r="H10" s="67">
        <f t="shared" si="2"/>
        <v>14290</v>
      </c>
      <c r="I10" s="9"/>
      <c r="J10" s="62">
        <v>5.0</v>
      </c>
      <c r="K10" s="63">
        <f>'05'!G8</f>
        <v>1615</v>
      </c>
      <c r="L10" s="77"/>
      <c r="M10" s="65">
        <f>'05'!I18</f>
        <v>180000</v>
      </c>
      <c r="N10" s="65">
        <f>'05'!J18</f>
        <v>135990</v>
      </c>
      <c r="O10" s="65">
        <f>'05'!K18</f>
        <v>28980</v>
      </c>
      <c r="P10" s="65">
        <f>'05'!L18</f>
        <v>0</v>
      </c>
      <c r="Q10" s="67">
        <f t="shared" si="3"/>
        <v>344970</v>
      </c>
      <c r="R10" s="9"/>
      <c r="S10" s="9"/>
      <c r="T10" s="53">
        <f t="shared" si="4"/>
        <v>180000</v>
      </c>
      <c r="U10" s="54"/>
      <c r="V10" s="69">
        <f t="shared" ref="V10:W10" si="12">E10+N10</f>
        <v>135990</v>
      </c>
      <c r="W10" s="70">
        <f t="shared" si="12"/>
        <v>43270</v>
      </c>
      <c r="X10" s="53">
        <f t="shared" si="6"/>
        <v>179260</v>
      </c>
      <c r="Y10" s="58"/>
      <c r="Z10" s="53">
        <f t="shared" si="7"/>
        <v>0</v>
      </c>
      <c r="AA10" s="54"/>
      <c r="AB10" s="71">
        <f t="shared" si="8"/>
        <v>359260</v>
      </c>
      <c r="AC10" s="54"/>
      <c r="AD10" s="61"/>
      <c r="AE10" s="12"/>
      <c r="AF10" s="5"/>
      <c r="AG10" s="5"/>
    </row>
    <row r="11">
      <c r="A11" s="62">
        <v>6.0</v>
      </c>
      <c r="B11" s="63">
        <f>'06'!A8</f>
        <v>639</v>
      </c>
      <c r="C11" s="77"/>
      <c r="D11" s="65">
        <f>'06'!C25</f>
        <v>3800</v>
      </c>
      <c r="E11" s="65">
        <f>'06'!D25</f>
        <v>19650</v>
      </c>
      <c r="F11" s="65">
        <f>'06'!E25</f>
        <v>0</v>
      </c>
      <c r="G11" s="65">
        <f>'06'!F25</f>
        <v>0</v>
      </c>
      <c r="H11" s="67">
        <f t="shared" si="2"/>
        <v>23450</v>
      </c>
      <c r="I11" s="9"/>
      <c r="J11" s="62">
        <v>6.0</v>
      </c>
      <c r="K11" s="63">
        <f>'06'!G8</f>
        <v>1616</v>
      </c>
      <c r="L11" s="77"/>
      <c r="M11" s="65">
        <f>'06'!I25</f>
        <v>79500</v>
      </c>
      <c r="N11" s="65">
        <f>'06'!J25</f>
        <v>266920</v>
      </c>
      <c r="O11" s="65">
        <f>'06'!K25</f>
        <v>312500</v>
      </c>
      <c r="P11" s="65">
        <f>'06'!L25</f>
        <v>250000</v>
      </c>
      <c r="Q11" s="67">
        <f t="shared" si="3"/>
        <v>908920</v>
      </c>
      <c r="R11" s="9"/>
      <c r="S11" s="9"/>
      <c r="T11" s="53">
        <f t="shared" si="4"/>
        <v>83300</v>
      </c>
      <c r="U11" s="54"/>
      <c r="V11" s="69">
        <f t="shared" ref="V11:W11" si="13">E11+N11</f>
        <v>286570</v>
      </c>
      <c r="W11" s="70">
        <f t="shared" si="13"/>
        <v>312500</v>
      </c>
      <c r="X11" s="53">
        <f t="shared" si="6"/>
        <v>599070</v>
      </c>
      <c r="Y11" s="58"/>
      <c r="Z11" s="53">
        <f t="shared" si="7"/>
        <v>250000</v>
      </c>
      <c r="AA11" s="54"/>
      <c r="AB11" s="71">
        <f t="shared" si="8"/>
        <v>932370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'07'!C25</f>
        <v>0</v>
      </c>
      <c r="E12" s="65">
        <f>'07'!D25</f>
        <v>0</v>
      </c>
      <c r="F12" s="65">
        <f>'07'!E25</f>
        <v>0</v>
      </c>
      <c r="G12" s="65">
        <f>'07'!F25</f>
        <v>0</v>
      </c>
      <c r="H12" s="67">
        <f t="shared" si="2"/>
        <v>0</v>
      </c>
      <c r="I12" s="9"/>
      <c r="J12" s="62">
        <v>7.0</v>
      </c>
      <c r="K12" s="63" t="str">
        <f>'07'!G8</f>
        <v/>
      </c>
      <c r="L12" s="77"/>
      <c r="M12" s="65">
        <f>'07'!I25</f>
        <v>0</v>
      </c>
      <c r="N12" s="65">
        <f>'07'!J25</f>
        <v>0</v>
      </c>
      <c r="O12" s="65">
        <f>'07'!K25</f>
        <v>0</v>
      </c>
      <c r="P12" s="65">
        <f>'07'!L25</f>
        <v>0</v>
      </c>
      <c r="Q12" s="67">
        <f t="shared" si="3"/>
        <v>0</v>
      </c>
      <c r="R12" s="12"/>
      <c r="S12" s="12"/>
      <c r="T12" s="53">
        <f t="shared" si="4"/>
        <v>0</v>
      </c>
      <c r="U12" s="54"/>
      <c r="V12" s="69">
        <f t="shared" ref="V12:W12" si="14">E12+N12</f>
        <v>0</v>
      </c>
      <c r="W12" s="70">
        <f t="shared" si="14"/>
        <v>0</v>
      </c>
      <c r="X12" s="53">
        <f t="shared" si="6"/>
        <v>0</v>
      </c>
      <c r="Y12" s="58"/>
      <c r="Z12" s="53">
        <f t="shared" si="7"/>
        <v>0</v>
      </c>
      <c r="AA12" s="54"/>
      <c r="AB12" s="71">
        <f t="shared" si="8"/>
        <v>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'08'!C25</f>
        <v>0</v>
      </c>
      <c r="E13" s="65">
        <f>'08'!D25</f>
        <v>0</v>
      </c>
      <c r="F13" s="65">
        <f>'08'!E25</f>
        <v>0</v>
      </c>
      <c r="G13" s="65">
        <f>'08'!F25</f>
        <v>0</v>
      </c>
      <c r="H13" s="67">
        <f t="shared" si="2"/>
        <v>0</v>
      </c>
      <c r="I13" s="9"/>
      <c r="J13" s="78">
        <v>8.0</v>
      </c>
      <c r="K13" s="76" t="str">
        <f>'08'!G8</f>
        <v/>
      </c>
      <c r="L13" s="77"/>
      <c r="M13" s="65">
        <f>'08'!I25</f>
        <v>0</v>
      </c>
      <c r="N13" s="65">
        <f>'08'!J25</f>
        <v>0</v>
      </c>
      <c r="O13" s="65">
        <f>'08'!K25</f>
        <v>0</v>
      </c>
      <c r="P13" s="65">
        <f>'08'!L25</f>
        <v>0</v>
      </c>
      <c r="Q13" s="67">
        <f t="shared" si="3"/>
        <v>0</v>
      </c>
      <c r="R13" s="9"/>
      <c r="S13" s="9"/>
      <c r="T13" s="53">
        <f t="shared" si="4"/>
        <v>0</v>
      </c>
      <c r="U13" s="54"/>
      <c r="V13" s="69">
        <f t="shared" ref="V13:W13" si="15">E13+N13</f>
        <v>0</v>
      </c>
      <c r="W13" s="70">
        <f t="shared" si="15"/>
        <v>0</v>
      </c>
      <c r="X13" s="53">
        <f t="shared" si="6"/>
        <v>0</v>
      </c>
      <c r="Y13" s="58"/>
      <c r="Z13" s="53">
        <f t="shared" si="7"/>
        <v>0</v>
      </c>
      <c r="AA13" s="54"/>
      <c r="AB13" s="71">
        <f t="shared" si="8"/>
        <v>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'09'!C18</f>
        <v>0</v>
      </c>
      <c r="E14" s="65">
        <f>'09'!D18</f>
        <v>0</v>
      </c>
      <c r="F14" s="65">
        <f>'09'!E18</f>
        <v>0</v>
      </c>
      <c r="G14" s="65">
        <f>'09'!F18</f>
        <v>0</v>
      </c>
      <c r="H14" s="67">
        <f t="shared" si="2"/>
        <v>0</v>
      </c>
      <c r="I14" s="9"/>
      <c r="J14" s="62">
        <v>9.0</v>
      </c>
      <c r="K14" s="79">
        <f>'09'!G8</f>
        <v>6219</v>
      </c>
      <c r="L14" s="72"/>
      <c r="M14" s="65">
        <f>'09'!I18</f>
        <v>10000</v>
      </c>
      <c r="N14" s="65">
        <f>'09'!J18</f>
        <v>53480</v>
      </c>
      <c r="O14" s="65">
        <f>'09'!K18</f>
        <v>38980</v>
      </c>
      <c r="P14" s="65">
        <f>'09'!L18</f>
        <v>14500</v>
      </c>
      <c r="Q14" s="67">
        <f t="shared" si="3"/>
        <v>116960</v>
      </c>
      <c r="R14" s="9"/>
      <c r="S14" s="9"/>
      <c r="T14" s="53">
        <f t="shared" si="4"/>
        <v>10000</v>
      </c>
      <c r="U14" s="54"/>
      <c r="V14" s="69">
        <f t="shared" ref="V14:W14" si="16">E14+N14</f>
        <v>53480</v>
      </c>
      <c r="W14" s="70">
        <f t="shared" si="16"/>
        <v>38980</v>
      </c>
      <c r="X14" s="53">
        <f t="shared" si="6"/>
        <v>92460</v>
      </c>
      <c r="Y14" s="58"/>
      <c r="Z14" s="53">
        <f t="shared" si="7"/>
        <v>14500</v>
      </c>
      <c r="AA14" s="54"/>
      <c r="AB14" s="71">
        <f t="shared" si="8"/>
        <v>116960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642</v>
      </c>
      <c r="C15" s="64"/>
      <c r="D15" s="65">
        <f>'10'!C18</f>
        <v>0</v>
      </c>
      <c r="E15" s="65">
        <f>'10'!D18</f>
        <v>3500</v>
      </c>
      <c r="F15" s="65">
        <f>'10'!E18</f>
        <v>0</v>
      </c>
      <c r="G15" s="65">
        <f>'10'!F18</f>
        <v>0</v>
      </c>
      <c r="H15" s="67">
        <f t="shared" si="2"/>
        <v>3500</v>
      </c>
      <c r="I15" s="9"/>
      <c r="J15" s="62">
        <v>10.0</v>
      </c>
      <c r="K15" s="68">
        <f>'10'!G8</f>
        <v>5367</v>
      </c>
      <c r="L15" s="64"/>
      <c r="M15" s="65">
        <f>'10'!I18</f>
        <v>0</v>
      </c>
      <c r="N15" s="65">
        <f>'10'!J18</f>
        <v>471490</v>
      </c>
      <c r="O15" s="65">
        <f>'10'!K18</f>
        <v>0</v>
      </c>
      <c r="P15" s="65">
        <f>'10'!L18</f>
        <v>0</v>
      </c>
      <c r="Q15" s="67">
        <f t="shared" si="3"/>
        <v>471490</v>
      </c>
      <c r="R15" s="9"/>
      <c r="S15" s="9"/>
      <c r="T15" s="53">
        <f t="shared" si="4"/>
        <v>0</v>
      </c>
      <c r="U15" s="54"/>
      <c r="V15" s="69">
        <f t="shared" ref="V15:W15" si="18">E15+N15</f>
        <v>474990</v>
      </c>
      <c r="W15" s="70">
        <f t="shared" si="18"/>
        <v>0</v>
      </c>
      <c r="X15" s="53">
        <f t="shared" si="6"/>
        <v>474990</v>
      </c>
      <c r="Y15" s="58"/>
      <c r="Z15" s="53">
        <f t="shared" si="7"/>
        <v>0</v>
      </c>
      <c r="AA15" s="54"/>
      <c r="AB15" s="71">
        <f t="shared" si="8"/>
        <v>474990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644</v>
      </c>
      <c r="C16" s="64"/>
      <c r="D16" s="65">
        <f>'11'!C20</f>
        <v>0</v>
      </c>
      <c r="E16" s="65">
        <f>'11'!D20</f>
        <v>19780</v>
      </c>
      <c r="F16" s="65">
        <f>'11'!E20</f>
        <v>25890</v>
      </c>
      <c r="G16" s="65">
        <f>'11'!F20</f>
        <v>0</v>
      </c>
      <c r="H16" s="67">
        <f t="shared" si="2"/>
        <v>45670</v>
      </c>
      <c r="I16" s="9"/>
      <c r="J16" s="62">
        <v>11.0</v>
      </c>
      <c r="K16" s="63">
        <f>'11'!G8</f>
        <v>1634</v>
      </c>
      <c r="L16" s="77"/>
      <c r="M16" s="65">
        <f>'11'!I20</f>
        <v>0</v>
      </c>
      <c r="N16" s="65">
        <f>'11'!J20</f>
        <v>468570</v>
      </c>
      <c r="O16" s="65">
        <f>'11'!K20</f>
        <v>0</v>
      </c>
      <c r="P16" s="65">
        <f>'11'!L20</f>
        <v>0</v>
      </c>
      <c r="Q16" s="67">
        <f t="shared" si="3"/>
        <v>468570</v>
      </c>
      <c r="R16" s="9"/>
      <c r="S16" s="9"/>
      <c r="T16" s="53">
        <f t="shared" si="4"/>
        <v>0</v>
      </c>
      <c r="U16" s="54"/>
      <c r="V16" s="69">
        <f t="shared" ref="V16:W16" si="19">E16+N16</f>
        <v>488350</v>
      </c>
      <c r="W16" s="70">
        <f t="shared" si="19"/>
        <v>25890</v>
      </c>
      <c r="X16" s="53">
        <f t="shared" si="6"/>
        <v>514240</v>
      </c>
      <c r="Y16" s="58"/>
      <c r="Z16" s="53">
        <f t="shared" si="7"/>
        <v>0</v>
      </c>
      <c r="AA16" s="54"/>
      <c r="AB16" s="71">
        <f t="shared" si="8"/>
        <v>514240</v>
      </c>
      <c r="AC16" s="54"/>
      <c r="AD16" s="80">
        <f>SUM(AB6:AB16)</f>
        <v>4180680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'12'!C15</f>
        <v>0</v>
      </c>
      <c r="E17" s="65">
        <f>'12'!D15</f>
        <v>0</v>
      </c>
      <c r="F17" s="65">
        <f>'12'!E15</f>
        <v>0</v>
      </c>
      <c r="G17" s="65">
        <f>'12'!F15</f>
        <v>0</v>
      </c>
      <c r="H17" s="67">
        <f t="shared" si="2"/>
        <v>0</v>
      </c>
      <c r="I17" s="9"/>
      <c r="J17" s="62">
        <v>12.0</v>
      </c>
      <c r="K17" s="63">
        <f>'12'!G8</f>
        <v>1638</v>
      </c>
      <c r="L17" s="77"/>
      <c r="M17" s="65">
        <f>'12'!I15</f>
        <v>0</v>
      </c>
      <c r="N17" s="65">
        <f>'12'!J15</f>
        <v>331620</v>
      </c>
      <c r="O17" s="65">
        <f>'12'!K15</f>
        <v>0</v>
      </c>
      <c r="P17" s="65">
        <f>'12'!L15</f>
        <v>0</v>
      </c>
      <c r="Q17" s="67">
        <f t="shared" si="3"/>
        <v>331620</v>
      </c>
      <c r="R17" s="9"/>
      <c r="S17" s="9"/>
      <c r="T17" s="53">
        <f t="shared" si="4"/>
        <v>0</v>
      </c>
      <c r="U17" s="54"/>
      <c r="V17" s="69">
        <f t="shared" ref="V17:W17" si="20">E17+N17</f>
        <v>331620</v>
      </c>
      <c r="W17" s="70">
        <f t="shared" si="20"/>
        <v>0</v>
      </c>
      <c r="X17" s="53">
        <f t="shared" si="6"/>
        <v>331620</v>
      </c>
      <c r="Y17" s="58"/>
      <c r="Z17" s="53">
        <f t="shared" si="7"/>
        <v>0</v>
      </c>
      <c r="AA17" s="54"/>
      <c r="AB17" s="71">
        <f t="shared" si="8"/>
        <v>331620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'13'!C16</f>
        <v>0</v>
      </c>
      <c r="E18" s="65">
        <f>'13'!D16</f>
        <v>0</v>
      </c>
      <c r="F18" s="65">
        <f>'13'!E16</f>
        <v>0</v>
      </c>
      <c r="G18" s="65">
        <f>'13'!F16</f>
        <v>0</v>
      </c>
      <c r="H18" s="67">
        <f t="shared" si="2"/>
        <v>0</v>
      </c>
      <c r="I18" s="9"/>
      <c r="J18" s="62">
        <v>13.0</v>
      </c>
      <c r="K18" s="63">
        <f>'13'!G8</f>
        <v>1643</v>
      </c>
      <c r="L18" s="77"/>
      <c r="M18" s="65">
        <f>'13'!I16</f>
        <v>0</v>
      </c>
      <c r="N18" s="65">
        <f>'13'!J16</f>
        <v>40980</v>
      </c>
      <c r="O18" s="65">
        <f>'13'!K16</f>
        <v>90000</v>
      </c>
      <c r="P18" s="65">
        <f>'13'!L16</f>
        <v>51990</v>
      </c>
      <c r="Q18" s="67">
        <f t="shared" si="3"/>
        <v>182970</v>
      </c>
      <c r="R18" s="9"/>
      <c r="S18" s="9"/>
      <c r="T18" s="53">
        <f t="shared" si="4"/>
        <v>0</v>
      </c>
      <c r="U18" s="54"/>
      <c r="V18" s="69">
        <f t="shared" ref="V18:W18" si="21">E18+N18</f>
        <v>40980</v>
      </c>
      <c r="W18" s="70">
        <f t="shared" si="21"/>
        <v>90000</v>
      </c>
      <c r="X18" s="53">
        <f t="shared" si="6"/>
        <v>130980</v>
      </c>
      <c r="Y18" s="58"/>
      <c r="Z18" s="53">
        <f t="shared" si="7"/>
        <v>51990</v>
      </c>
      <c r="AA18" s="54"/>
      <c r="AB18" s="71">
        <f t="shared" si="8"/>
        <v>182970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'14'!C25</f>
        <v>0</v>
      </c>
      <c r="E19" s="65">
        <f>'14'!D25</f>
        <v>0</v>
      </c>
      <c r="F19" s="65">
        <f>'14'!E25</f>
        <v>0</v>
      </c>
      <c r="G19" s="65">
        <f>'14'!F25</f>
        <v>0</v>
      </c>
      <c r="H19" s="67">
        <f t="shared" si="2"/>
        <v>0</v>
      </c>
      <c r="I19" s="9"/>
      <c r="J19" s="62">
        <v>14.0</v>
      </c>
      <c r="K19" s="63" t="str">
        <f>'14'!G8</f>
        <v/>
      </c>
      <c r="L19" s="77"/>
      <c r="M19" s="65">
        <f>'14'!I25</f>
        <v>0</v>
      </c>
      <c r="N19" s="65">
        <f>'14'!J25</f>
        <v>0</v>
      </c>
      <c r="O19" s="65">
        <f>'14'!K25</f>
        <v>0</v>
      </c>
      <c r="P19" s="65">
        <f>'14'!L25</f>
        <v>0</v>
      </c>
      <c r="Q19" s="67">
        <f t="shared" si="3"/>
        <v>0</v>
      </c>
      <c r="R19" s="9"/>
      <c r="S19" s="9"/>
      <c r="T19" s="53">
        <f t="shared" si="4"/>
        <v>0</v>
      </c>
      <c r="U19" s="54"/>
      <c r="V19" s="69">
        <f t="shared" ref="V19:W19" si="22">E19+N19</f>
        <v>0</v>
      </c>
      <c r="W19" s="70">
        <f t="shared" si="22"/>
        <v>0</v>
      </c>
      <c r="X19" s="53">
        <f t="shared" si="6"/>
        <v>0</v>
      </c>
      <c r="Y19" s="58"/>
      <c r="Z19" s="53">
        <f t="shared" si="7"/>
        <v>0</v>
      </c>
      <c r="AA19" s="54"/>
      <c r="AB19" s="71">
        <f t="shared" si="8"/>
        <v>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649</v>
      </c>
      <c r="C20" s="77"/>
      <c r="D20" s="65">
        <f>'15'!C18</f>
        <v>12900</v>
      </c>
      <c r="E20" s="65">
        <f>'15'!D18</f>
        <v>11000</v>
      </c>
      <c r="F20" s="65">
        <f>'15'!E18</f>
        <v>0</v>
      </c>
      <c r="G20" s="65">
        <f>'15'!F18</f>
        <v>0</v>
      </c>
      <c r="H20" s="67">
        <f t="shared" si="2"/>
        <v>23900</v>
      </c>
      <c r="I20" s="9"/>
      <c r="J20" s="62">
        <v>15.0</v>
      </c>
      <c r="K20" s="63">
        <f>'15'!G8</f>
        <v>1645</v>
      </c>
      <c r="L20" s="77"/>
      <c r="M20" s="65">
        <f>'15'!I18</f>
        <v>0</v>
      </c>
      <c r="N20" s="65">
        <f>'15'!J18</f>
        <v>198480</v>
      </c>
      <c r="O20" s="65">
        <f>'15'!K18</f>
        <v>0</v>
      </c>
      <c r="P20" s="65">
        <f>'15'!L18</f>
        <v>0</v>
      </c>
      <c r="Q20" s="67">
        <f t="shared" si="3"/>
        <v>198480</v>
      </c>
      <c r="R20" s="9"/>
      <c r="S20" s="9"/>
      <c r="T20" s="53">
        <f t="shared" si="4"/>
        <v>12900</v>
      </c>
      <c r="U20" s="54"/>
      <c r="V20" s="69">
        <f t="shared" ref="V20:W20" si="23">E20+N20</f>
        <v>209480</v>
      </c>
      <c r="W20" s="70">
        <f t="shared" si="23"/>
        <v>0</v>
      </c>
      <c r="X20" s="53">
        <f t="shared" si="6"/>
        <v>209480</v>
      </c>
      <c r="Y20" s="58"/>
      <c r="Z20" s="53">
        <f t="shared" si="7"/>
        <v>0</v>
      </c>
      <c r="AA20" s="54"/>
      <c r="AB20" s="71">
        <f t="shared" si="8"/>
        <v>222380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>sasha</v>
      </c>
      <c r="C21" s="77"/>
      <c r="D21" s="65">
        <f>'16'!C17</f>
        <v>0</v>
      </c>
      <c r="E21" s="65">
        <f>'16'!D17</f>
        <v>36450</v>
      </c>
      <c r="F21" s="65">
        <f>'16'!E17</f>
        <v>0</v>
      </c>
      <c r="G21" s="65">
        <f>'16'!F17</f>
        <v>8600</v>
      </c>
      <c r="H21" s="67">
        <f t="shared" si="2"/>
        <v>45050</v>
      </c>
      <c r="I21" s="9"/>
      <c r="J21" s="62">
        <v>16.0</v>
      </c>
      <c r="K21" s="63" t="str">
        <f>'16'!G8</f>
        <v/>
      </c>
      <c r="L21" s="77"/>
      <c r="M21" s="65">
        <f>'16'!I17</f>
        <v>46000</v>
      </c>
      <c r="N21" s="65">
        <f>'16'!J17</f>
        <v>99000</v>
      </c>
      <c r="O21" s="65">
        <f>'16'!K17</f>
        <v>0</v>
      </c>
      <c r="P21" s="65">
        <f>'16'!L17</f>
        <v>0</v>
      </c>
      <c r="Q21" s="67">
        <f t="shared" si="3"/>
        <v>145000</v>
      </c>
      <c r="R21" s="9"/>
      <c r="S21" s="9"/>
      <c r="T21" s="53">
        <f t="shared" si="4"/>
        <v>46000</v>
      </c>
      <c r="U21" s="54"/>
      <c r="V21" s="69">
        <f t="shared" ref="V21:W21" si="24">E21+N21</f>
        <v>135450</v>
      </c>
      <c r="W21" s="70">
        <f t="shared" si="24"/>
        <v>0</v>
      </c>
      <c r="X21" s="53">
        <f t="shared" si="6"/>
        <v>135450</v>
      </c>
      <c r="Y21" s="58"/>
      <c r="Z21" s="53">
        <f t="shared" si="7"/>
        <v>8600</v>
      </c>
      <c r="AA21" s="54"/>
      <c r="AB21" s="71">
        <f t="shared" si="8"/>
        <v>190050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'17'!C17</f>
        <v>0</v>
      </c>
      <c r="E22" s="65">
        <f>'17'!D17</f>
        <v>0</v>
      </c>
      <c r="F22" s="65">
        <f>'17'!E17</f>
        <v>0</v>
      </c>
      <c r="G22" s="65">
        <f>'17'!F17</f>
        <v>0</v>
      </c>
      <c r="H22" s="67">
        <f t="shared" si="2"/>
        <v>0</v>
      </c>
      <c r="I22" s="9"/>
      <c r="J22" s="62">
        <v>17.0</v>
      </c>
      <c r="K22" s="63">
        <f>'17'!G8</f>
        <v>1651</v>
      </c>
      <c r="L22" s="77"/>
      <c r="M22" s="65">
        <f>'17'!I17</f>
        <v>0</v>
      </c>
      <c r="N22" s="65">
        <f>'17'!J17</f>
        <v>0</v>
      </c>
      <c r="O22" s="65">
        <f>'17'!K17</f>
        <v>24900</v>
      </c>
      <c r="P22" s="65">
        <f>'17'!L17</f>
        <v>0</v>
      </c>
      <c r="Q22" s="67">
        <f t="shared" si="3"/>
        <v>24900</v>
      </c>
      <c r="R22" s="9"/>
      <c r="S22" s="9"/>
      <c r="T22" s="53">
        <f t="shared" si="4"/>
        <v>0</v>
      </c>
      <c r="U22" s="54"/>
      <c r="V22" s="69">
        <f t="shared" ref="V22:W22" si="25">E22+N22</f>
        <v>0</v>
      </c>
      <c r="W22" s="70">
        <f t="shared" si="25"/>
        <v>24900</v>
      </c>
      <c r="X22" s="53">
        <f t="shared" si="6"/>
        <v>24900</v>
      </c>
      <c r="Y22" s="58"/>
      <c r="Z22" s="53">
        <f t="shared" si="7"/>
        <v>0</v>
      </c>
      <c r="AA22" s="54"/>
      <c r="AB22" s="71">
        <f t="shared" si="8"/>
        <v>24900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'18'!C25</f>
        <v>0</v>
      </c>
      <c r="E23" s="65">
        <f>'18'!D25</f>
        <v>0</v>
      </c>
      <c r="F23" s="65">
        <f>'18'!E25</f>
        <v>0</v>
      </c>
      <c r="G23" s="65">
        <f>'18'!F25</f>
        <v>0</v>
      </c>
      <c r="H23" s="67">
        <f t="shared" si="2"/>
        <v>0</v>
      </c>
      <c r="I23" s="9"/>
      <c r="J23" s="62">
        <v>18.0</v>
      </c>
      <c r="K23" s="63" t="str">
        <f>'18'!G8</f>
        <v/>
      </c>
      <c r="L23" s="77"/>
      <c r="M23" s="65">
        <f>'18'!I25</f>
        <v>0</v>
      </c>
      <c r="N23" s="65">
        <f>'18'!J25</f>
        <v>0</v>
      </c>
      <c r="O23" s="65">
        <f>'18'!K25</f>
        <v>0</v>
      </c>
      <c r="P23" s="65">
        <f>'18'!L25</f>
        <v>0</v>
      </c>
      <c r="Q23" s="67">
        <f t="shared" si="3"/>
        <v>0</v>
      </c>
      <c r="R23" s="9"/>
      <c r="S23" s="9"/>
      <c r="T23" s="53">
        <f t="shared" si="4"/>
        <v>0</v>
      </c>
      <c r="U23" s="54"/>
      <c r="V23" s="69">
        <f t="shared" ref="V23:W23" si="26">E23+N23</f>
        <v>0</v>
      </c>
      <c r="W23" s="70">
        <f t="shared" si="26"/>
        <v>0</v>
      </c>
      <c r="X23" s="53">
        <f t="shared" si="6"/>
        <v>0</v>
      </c>
      <c r="Y23" s="58"/>
      <c r="Z23" s="53">
        <f t="shared" si="7"/>
        <v>0</v>
      </c>
      <c r="AA23" s="54"/>
      <c r="AB23" s="71">
        <f t="shared" si="8"/>
        <v>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'19'!C25</f>
        <v>0</v>
      </c>
      <c r="E24" s="65">
        <f>'19'!D25</f>
        <v>0</v>
      </c>
      <c r="F24" s="65">
        <f>'19'!E25</f>
        <v>0</v>
      </c>
      <c r="G24" s="65">
        <f>'19'!F25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'19'!I25</f>
        <v>0</v>
      </c>
      <c r="N24" s="65">
        <f>'19'!J25</f>
        <v>0</v>
      </c>
      <c r="O24" s="65">
        <f>'19'!K25</f>
        <v>0</v>
      </c>
      <c r="P24" s="65">
        <f>'19'!L25</f>
        <v>0</v>
      </c>
      <c r="Q24" s="67">
        <f t="shared" si="3"/>
        <v>0</v>
      </c>
      <c r="R24" s="9"/>
      <c r="S24" s="9"/>
      <c r="T24" s="53">
        <f t="shared" si="4"/>
        <v>0</v>
      </c>
      <c r="U24" s="54"/>
      <c r="V24" s="69">
        <f t="shared" ref="V24:W24" si="27">E24+N24</f>
        <v>0</v>
      </c>
      <c r="W24" s="70">
        <f t="shared" si="27"/>
        <v>0</v>
      </c>
      <c r="X24" s="53">
        <f t="shared" si="6"/>
        <v>0</v>
      </c>
      <c r="Y24" s="58"/>
      <c r="Z24" s="53">
        <f t="shared" si="7"/>
        <v>0</v>
      </c>
      <c r="AA24" s="54"/>
      <c r="AB24" s="71">
        <f t="shared" si="8"/>
        <v>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'20'!C23</f>
        <v>0</v>
      </c>
      <c r="E25" s="65">
        <f>'20'!D23</f>
        <v>0</v>
      </c>
      <c r="F25" s="65">
        <f>'20'!E23</f>
        <v>0</v>
      </c>
      <c r="G25" s="65">
        <f>'20'!F23</f>
        <v>0</v>
      </c>
      <c r="H25" s="67">
        <f t="shared" si="2"/>
        <v>0</v>
      </c>
      <c r="I25" s="9"/>
      <c r="J25" s="62">
        <v>20.0</v>
      </c>
      <c r="K25" s="63" t="str">
        <f>'20'!G8</f>
        <v/>
      </c>
      <c r="L25" s="77"/>
      <c r="M25" s="65">
        <f>'20'!I23</f>
        <v>0</v>
      </c>
      <c r="N25" s="65">
        <f>'20'!J23</f>
        <v>0</v>
      </c>
      <c r="O25" s="65">
        <f>'20'!K23</f>
        <v>0</v>
      </c>
      <c r="P25" s="65">
        <f>'20'!L23</f>
        <v>0</v>
      </c>
      <c r="Q25" s="67">
        <f t="shared" si="3"/>
        <v>0</v>
      </c>
      <c r="R25" s="9"/>
      <c r="S25" s="9"/>
      <c r="T25" s="53">
        <f t="shared" si="4"/>
        <v>0</v>
      </c>
      <c r="U25" s="54"/>
      <c r="V25" s="69">
        <f t="shared" ref="V25:W25" si="28">E25+N25</f>
        <v>0</v>
      </c>
      <c r="W25" s="70">
        <f t="shared" si="28"/>
        <v>0</v>
      </c>
      <c r="X25" s="53">
        <f t="shared" si="6"/>
        <v>0</v>
      </c>
      <c r="Y25" s="58"/>
      <c r="Z25" s="53">
        <f t="shared" si="7"/>
        <v>0</v>
      </c>
      <c r="AA25" s="54"/>
      <c r="AB25" s="71">
        <f t="shared" si="8"/>
        <v>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'21'!C23</f>
        <v>0</v>
      </c>
      <c r="E26" s="65">
        <f>'21'!D23</f>
        <v>0</v>
      </c>
      <c r="F26" s="65">
        <f>'21'!E23</f>
        <v>0</v>
      </c>
      <c r="G26" s="65">
        <f>'21'!F23</f>
        <v>0</v>
      </c>
      <c r="H26" s="67">
        <f t="shared" si="2"/>
        <v>0</v>
      </c>
      <c r="I26" s="9"/>
      <c r="J26" s="62">
        <v>21.0</v>
      </c>
      <c r="K26" s="68" t="str">
        <f>'21'!G8</f>
        <v/>
      </c>
      <c r="L26" s="64"/>
      <c r="M26" s="65">
        <f>'21'!I23</f>
        <v>0</v>
      </c>
      <c r="N26" s="65">
        <f>'21'!J23</f>
        <v>0</v>
      </c>
      <c r="O26" s="65">
        <f>'21'!K23</f>
        <v>0</v>
      </c>
      <c r="P26" s="65">
        <f>'21'!L23</f>
        <v>0</v>
      </c>
      <c r="Q26" s="67">
        <f t="shared" si="3"/>
        <v>0</v>
      </c>
      <c r="R26" s="9"/>
      <c r="S26" s="9"/>
      <c r="T26" s="53">
        <f t="shared" si="4"/>
        <v>0</v>
      </c>
      <c r="U26" s="54"/>
      <c r="V26" s="69">
        <f t="shared" ref="V26:W26" si="29">E26+N26</f>
        <v>0</v>
      </c>
      <c r="W26" s="70">
        <f t="shared" si="29"/>
        <v>0</v>
      </c>
      <c r="X26" s="53">
        <f t="shared" si="6"/>
        <v>0</v>
      </c>
      <c r="Y26" s="58"/>
      <c r="Z26" s="53">
        <f t="shared" si="7"/>
        <v>0</v>
      </c>
      <c r="AA26" s="54"/>
      <c r="AB26" s="71">
        <f t="shared" si="8"/>
        <v>0</v>
      </c>
      <c r="AC26" s="54"/>
      <c r="AD26" s="80">
        <f>SUM(AB17:AB26)</f>
        <v>951920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'22'!C19</f>
        <v>8550</v>
      </c>
      <c r="E27" s="65">
        <f>'22'!D19</f>
        <v>0</v>
      </c>
      <c r="F27" s="65">
        <f>'22'!E19</f>
        <v>0</v>
      </c>
      <c r="G27" s="65">
        <f>'22'!F19</f>
        <v>0</v>
      </c>
      <c r="H27" s="67">
        <f t="shared" si="2"/>
        <v>8550</v>
      </c>
      <c r="I27" s="9"/>
      <c r="J27" s="62">
        <v>22.0</v>
      </c>
      <c r="K27" s="68">
        <f>'22'!G8</f>
        <v>1652</v>
      </c>
      <c r="L27" s="64"/>
      <c r="M27" s="65">
        <f>'22'!I19</f>
        <v>24990</v>
      </c>
      <c r="N27" s="65">
        <f>'22'!J19</f>
        <v>234980</v>
      </c>
      <c r="O27" s="65">
        <f>'22'!K19</f>
        <v>0</v>
      </c>
      <c r="P27" s="65">
        <f>'22'!L19</f>
        <v>0</v>
      </c>
      <c r="Q27" s="67">
        <f t="shared" si="3"/>
        <v>259970</v>
      </c>
      <c r="R27" s="9"/>
      <c r="S27" s="9"/>
      <c r="T27" s="53">
        <f t="shared" si="4"/>
        <v>33540</v>
      </c>
      <c r="U27" s="54"/>
      <c r="V27" s="69">
        <f t="shared" ref="V27:W27" si="30">E27+N27</f>
        <v>234980</v>
      </c>
      <c r="W27" s="70">
        <f t="shared" si="30"/>
        <v>0</v>
      </c>
      <c r="X27" s="53">
        <f t="shared" si="6"/>
        <v>234980</v>
      </c>
      <c r="Y27" s="58"/>
      <c r="Z27" s="53">
        <f t="shared" si="7"/>
        <v>0</v>
      </c>
      <c r="AA27" s="54"/>
      <c r="AB27" s="71">
        <f t="shared" si="8"/>
        <v>268520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'23'!C18</f>
        <v>0</v>
      </c>
      <c r="E28" s="65">
        <f>'23'!D18</f>
        <v>0</v>
      </c>
      <c r="F28" s="65">
        <f>'23'!E18</f>
        <v>0</v>
      </c>
      <c r="G28" s="65">
        <f>'23'!F18</f>
        <v>0</v>
      </c>
      <c r="H28" s="67">
        <f t="shared" si="2"/>
        <v>0</v>
      </c>
      <c r="I28" s="9"/>
      <c r="J28" s="62">
        <v>23.0</v>
      </c>
      <c r="K28" s="68">
        <f>'23'!G8</f>
        <v>7644</v>
      </c>
      <c r="L28" s="64"/>
      <c r="M28" s="65">
        <f>'23'!I18</f>
        <v>0</v>
      </c>
      <c r="N28" s="65">
        <f>'23'!J18</f>
        <v>134960</v>
      </c>
      <c r="O28" s="65">
        <f>'23'!K18</f>
        <v>0</v>
      </c>
      <c r="P28" s="65">
        <f>'23'!L18</f>
        <v>55000</v>
      </c>
      <c r="Q28" s="67">
        <f t="shared" si="3"/>
        <v>189960</v>
      </c>
      <c r="R28" s="9"/>
      <c r="S28" s="9"/>
      <c r="T28" s="53">
        <f t="shared" si="4"/>
        <v>0</v>
      </c>
      <c r="U28" s="54"/>
      <c r="V28" s="69">
        <f t="shared" ref="V28:W28" si="31">E28+N28</f>
        <v>134960</v>
      </c>
      <c r="W28" s="70">
        <f t="shared" si="31"/>
        <v>0</v>
      </c>
      <c r="X28" s="53">
        <f t="shared" si="6"/>
        <v>134960</v>
      </c>
      <c r="Y28" s="58"/>
      <c r="Z28" s="53">
        <f t="shared" si="7"/>
        <v>55000</v>
      </c>
      <c r="AA28" s="54"/>
      <c r="AB28" s="71">
        <f t="shared" si="8"/>
        <v>189960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'24'!C20</f>
        <v>0</v>
      </c>
      <c r="E29" s="65">
        <f>'24'!D20</f>
        <v>0</v>
      </c>
      <c r="F29" s="65">
        <f>'24'!E20</f>
        <v>0</v>
      </c>
      <c r="G29" s="65">
        <f>'24'!F20</f>
        <v>0</v>
      </c>
      <c r="H29" s="67">
        <f t="shared" si="2"/>
        <v>0</v>
      </c>
      <c r="I29" s="9"/>
      <c r="J29" s="62">
        <v>24.0</v>
      </c>
      <c r="K29" s="68">
        <f>'24'!G8</f>
        <v>1657</v>
      </c>
      <c r="L29" s="64"/>
      <c r="M29" s="65">
        <f>'24'!I20</f>
        <v>0</v>
      </c>
      <c r="N29" s="65">
        <f>'24'!J20</f>
        <v>146500</v>
      </c>
      <c r="O29" s="65">
        <f>'24'!K20</f>
        <v>69980</v>
      </c>
      <c r="P29" s="65">
        <f>'24'!L20</f>
        <v>0</v>
      </c>
      <c r="Q29" s="67">
        <f t="shared" si="3"/>
        <v>216480</v>
      </c>
      <c r="R29" s="9"/>
      <c r="S29" s="9"/>
      <c r="T29" s="53">
        <f t="shared" si="4"/>
        <v>0</v>
      </c>
      <c r="U29" s="54"/>
      <c r="V29" s="69">
        <f t="shared" ref="V29:W29" si="32">E29+N29</f>
        <v>146500</v>
      </c>
      <c r="W29" s="70">
        <f t="shared" si="32"/>
        <v>69980</v>
      </c>
      <c r="X29" s="53">
        <f t="shared" si="6"/>
        <v>216480</v>
      </c>
      <c r="Y29" s="58"/>
      <c r="Z29" s="53">
        <f t="shared" si="7"/>
        <v>0</v>
      </c>
      <c r="AA29" s="54"/>
      <c r="AB29" s="71">
        <f t="shared" si="8"/>
        <v>216480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'25'!C17</f>
        <v>4300</v>
      </c>
      <c r="E30" s="65">
        <f>'25'!D17</f>
        <v>0</v>
      </c>
      <c r="F30" s="65">
        <f>'25'!E17</f>
        <v>0</v>
      </c>
      <c r="G30" s="65">
        <f>'25'!F17</f>
        <v>0</v>
      </c>
      <c r="H30" s="67">
        <f t="shared" si="2"/>
        <v>4300</v>
      </c>
      <c r="I30" s="9"/>
      <c r="J30" s="62">
        <v>25.0</v>
      </c>
      <c r="K30" s="63">
        <f>'25'!G8</f>
        <v>1660</v>
      </c>
      <c r="L30" s="77"/>
      <c r="M30" s="65">
        <f>'25'!I17</f>
        <v>189500</v>
      </c>
      <c r="N30" s="65">
        <f>'25'!J17</f>
        <v>191460</v>
      </c>
      <c r="O30" s="65">
        <f>'25'!K17</f>
        <v>0</v>
      </c>
      <c r="P30" s="65">
        <f>'25'!L17</f>
        <v>0</v>
      </c>
      <c r="Q30" s="67">
        <f t="shared" si="3"/>
        <v>380960</v>
      </c>
      <c r="R30" s="9"/>
      <c r="S30" s="9"/>
      <c r="T30" s="53">
        <f t="shared" si="4"/>
        <v>193800</v>
      </c>
      <c r="U30" s="54"/>
      <c r="V30" s="69">
        <f t="shared" ref="V30:W30" si="33">E30+N30</f>
        <v>191460</v>
      </c>
      <c r="W30" s="70">
        <f t="shared" si="33"/>
        <v>0</v>
      </c>
      <c r="X30" s="53">
        <f t="shared" si="6"/>
        <v>191460</v>
      </c>
      <c r="Y30" s="58"/>
      <c r="Z30" s="53">
        <f t="shared" si="7"/>
        <v>0</v>
      </c>
      <c r="AA30" s="54"/>
      <c r="AB30" s="71">
        <f t="shared" si="8"/>
        <v>385260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'26'!C20</f>
        <v>0</v>
      </c>
      <c r="E31" s="65">
        <f>'26'!D20</f>
        <v>0</v>
      </c>
      <c r="F31" s="65">
        <f>'26'!E20</f>
        <v>0</v>
      </c>
      <c r="G31" s="65">
        <f>'26'!F20</f>
        <v>0</v>
      </c>
      <c r="H31" s="67">
        <f t="shared" si="2"/>
        <v>0</v>
      </c>
      <c r="I31" s="9"/>
      <c r="J31" s="62">
        <v>26.0</v>
      </c>
      <c r="K31" s="63" t="str">
        <f>'26'!G8</f>
        <v/>
      </c>
      <c r="L31" s="77"/>
      <c r="M31" s="65">
        <f>'26'!I20</f>
        <v>0</v>
      </c>
      <c r="N31" s="65">
        <f>'26'!J20</f>
        <v>59990</v>
      </c>
      <c r="O31" s="65">
        <f>'26'!K20</f>
        <v>0</v>
      </c>
      <c r="P31" s="65">
        <f>'26'!L20</f>
        <v>30000</v>
      </c>
      <c r="Q31" s="67">
        <f t="shared" si="3"/>
        <v>89990</v>
      </c>
      <c r="R31" s="9"/>
      <c r="S31" s="9"/>
      <c r="T31" s="53">
        <f t="shared" si="4"/>
        <v>0</v>
      </c>
      <c r="U31" s="54"/>
      <c r="V31" s="69">
        <f t="shared" ref="V31:W31" si="34">E31+N31</f>
        <v>59990</v>
      </c>
      <c r="W31" s="70">
        <f t="shared" si="34"/>
        <v>0</v>
      </c>
      <c r="X31" s="53">
        <f t="shared" si="6"/>
        <v>59990</v>
      </c>
      <c r="Y31" s="58"/>
      <c r="Z31" s="53">
        <f t="shared" si="7"/>
        <v>30000</v>
      </c>
      <c r="AA31" s="54"/>
      <c r="AB31" s="71">
        <f t="shared" si="8"/>
        <v>89990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'27'!C20</f>
        <v>0</v>
      </c>
      <c r="E32" s="65">
        <f>'27'!D20</f>
        <v>0</v>
      </c>
      <c r="F32" s="65">
        <f>'27'!E20</f>
        <v>0</v>
      </c>
      <c r="G32" s="65">
        <f>'27'!F20</f>
        <v>0</v>
      </c>
      <c r="H32" s="67">
        <f t="shared" si="2"/>
        <v>0</v>
      </c>
      <c r="I32" s="9"/>
      <c r="J32" s="62">
        <v>27.0</v>
      </c>
      <c r="K32" s="81">
        <f>'27'!G8</f>
        <v>1665</v>
      </c>
      <c r="L32" s="64"/>
      <c r="M32" s="65">
        <f>'27'!I20</f>
        <v>0</v>
      </c>
      <c r="N32" s="65">
        <f>'27'!J20</f>
        <v>237500</v>
      </c>
      <c r="O32" s="65">
        <f>'27'!K20</f>
        <v>0</v>
      </c>
      <c r="P32" s="65">
        <f>'27'!L20</f>
        <v>24990</v>
      </c>
      <c r="Q32" s="67">
        <f t="shared" si="3"/>
        <v>262490</v>
      </c>
      <c r="R32" s="9"/>
      <c r="S32" s="9"/>
      <c r="T32" s="53">
        <f t="shared" si="4"/>
        <v>0</v>
      </c>
      <c r="U32" s="54"/>
      <c r="V32" s="69">
        <f t="shared" ref="V32:W32" si="35">E32+N32</f>
        <v>237500</v>
      </c>
      <c r="W32" s="70">
        <f t="shared" si="35"/>
        <v>0</v>
      </c>
      <c r="X32" s="53">
        <f t="shared" si="6"/>
        <v>237500</v>
      </c>
      <c r="Y32" s="58"/>
      <c r="Z32" s="53">
        <f t="shared" si="7"/>
        <v>24990</v>
      </c>
      <c r="AA32" s="54"/>
      <c r="AB32" s="71">
        <f t="shared" si="8"/>
        <v>262490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 t="str">
        <f>'28'!A8</f>
        <v/>
      </c>
      <c r="C33" s="64"/>
      <c r="D33" s="65">
        <f>'28'!C25</f>
        <v>0</v>
      </c>
      <c r="E33" s="65">
        <f>'28'!D25</f>
        <v>0</v>
      </c>
      <c r="F33" s="65">
        <f>'28'!E25</f>
        <v>0</v>
      </c>
      <c r="G33" s="65">
        <f>'28'!F25</f>
        <v>0</v>
      </c>
      <c r="H33" s="67">
        <f t="shared" si="2"/>
        <v>0</v>
      </c>
      <c r="I33" s="9"/>
      <c r="J33" s="62">
        <v>28.0</v>
      </c>
      <c r="K33" s="63" t="str">
        <f>'28'!G8</f>
        <v/>
      </c>
      <c r="L33" s="77"/>
      <c r="M33" s="65">
        <f>'28'!I25</f>
        <v>0</v>
      </c>
      <c r="N33" s="65">
        <f>'28'!J25</f>
        <v>0</v>
      </c>
      <c r="O33" s="65">
        <f>'28'!K25</f>
        <v>0</v>
      </c>
      <c r="P33" s="65">
        <f>'28'!L25</f>
        <v>0</v>
      </c>
      <c r="Q33" s="67">
        <f t="shared" si="3"/>
        <v>0</v>
      </c>
      <c r="R33" s="9"/>
      <c r="S33" s="9"/>
      <c r="T33" s="53">
        <f t="shared" si="4"/>
        <v>0</v>
      </c>
      <c r="U33" s="54"/>
      <c r="V33" s="69">
        <f t="shared" ref="V33:W33" si="36">E33+N33</f>
        <v>0</v>
      </c>
      <c r="W33" s="70">
        <f t="shared" si="36"/>
        <v>0</v>
      </c>
      <c r="X33" s="53">
        <f t="shared" si="6"/>
        <v>0</v>
      </c>
      <c r="Y33" s="58"/>
      <c r="Z33" s="53">
        <f t="shared" si="7"/>
        <v>0</v>
      </c>
      <c r="AA33" s="54"/>
      <c r="AB33" s="71">
        <f t="shared" si="8"/>
        <v>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'29'!C18</f>
        <v>0</v>
      </c>
      <c r="E34" s="65">
        <f>'29'!D18</f>
        <v>0</v>
      </c>
      <c r="F34" s="65">
        <f>'29'!E18</f>
        <v>0</v>
      </c>
      <c r="G34" s="65">
        <f>'29'!F18</f>
        <v>0</v>
      </c>
      <c r="H34" s="67">
        <f t="shared" si="2"/>
        <v>0</v>
      </c>
      <c r="I34" s="9"/>
      <c r="J34" s="62">
        <v>29.0</v>
      </c>
      <c r="K34" s="81" t="str">
        <f>'29'!G8</f>
        <v/>
      </c>
      <c r="L34" s="64"/>
      <c r="M34" s="65">
        <f>'29'!I18</f>
        <v>83970</v>
      </c>
      <c r="N34" s="65">
        <f>'29'!J18</f>
        <v>0</v>
      </c>
      <c r="O34" s="65">
        <f>'29'!K18</f>
        <v>0</v>
      </c>
      <c r="P34" s="65">
        <f>'29'!L18</f>
        <v>0</v>
      </c>
      <c r="Q34" s="67">
        <f t="shared" si="3"/>
        <v>83970</v>
      </c>
      <c r="R34" s="9"/>
      <c r="S34" s="9"/>
      <c r="T34" s="53">
        <f t="shared" si="4"/>
        <v>83970</v>
      </c>
      <c r="U34" s="54"/>
      <c r="V34" s="69">
        <f t="shared" ref="V34:W34" si="37">E34+N34</f>
        <v>0</v>
      </c>
      <c r="W34" s="70">
        <f t="shared" si="37"/>
        <v>0</v>
      </c>
      <c r="X34" s="53">
        <f t="shared" si="6"/>
        <v>0</v>
      </c>
      <c r="Y34" s="58"/>
      <c r="Z34" s="53">
        <f t="shared" si="7"/>
        <v>0</v>
      </c>
      <c r="AA34" s="54"/>
      <c r="AB34" s="71">
        <f t="shared" si="8"/>
        <v>83970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>
        <f>'30'!A8</f>
        <v>1668</v>
      </c>
      <c r="C35" s="64"/>
      <c r="D35" s="65">
        <f>'30'!C19</f>
        <v>0</v>
      </c>
      <c r="E35" s="65">
        <f>'30'!D19</f>
        <v>4300</v>
      </c>
      <c r="F35" s="65">
        <f>'30'!E19</f>
        <v>0</v>
      </c>
      <c r="G35" s="65">
        <f>'30'!F19</f>
        <v>0</v>
      </c>
      <c r="H35" s="67">
        <f t="shared" si="2"/>
        <v>4300</v>
      </c>
      <c r="I35" s="9"/>
      <c r="J35" s="62">
        <v>30.0</v>
      </c>
      <c r="K35" s="81" t="str">
        <f>'30'!G8</f>
        <v/>
      </c>
      <c r="L35" s="64"/>
      <c r="M35" s="65">
        <f>'30'!I19</f>
        <v>10000</v>
      </c>
      <c r="N35" s="65">
        <f>'30'!J19</f>
        <v>596000</v>
      </c>
      <c r="O35" s="65">
        <f>'30'!K19</f>
        <v>0</v>
      </c>
      <c r="P35" s="65">
        <f>'30'!L19</f>
        <v>0</v>
      </c>
      <c r="Q35" s="67">
        <f t="shared" si="3"/>
        <v>606000</v>
      </c>
      <c r="R35" s="9"/>
      <c r="S35" s="9"/>
      <c r="T35" s="53">
        <f t="shared" si="4"/>
        <v>10000</v>
      </c>
      <c r="U35" s="54"/>
      <c r="V35" s="69">
        <f t="shared" ref="V35:W35" si="38">E35+N35</f>
        <v>600300</v>
      </c>
      <c r="W35" s="70">
        <f t="shared" si="38"/>
        <v>0</v>
      </c>
      <c r="X35" s="53">
        <f t="shared" si="6"/>
        <v>600300</v>
      </c>
      <c r="Y35" s="58"/>
      <c r="Z35" s="53">
        <f t="shared" si="7"/>
        <v>0</v>
      </c>
      <c r="AA35" s="54"/>
      <c r="AB35" s="71">
        <f t="shared" si="8"/>
        <v>610300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2106970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29550</v>
      </c>
      <c r="E37" s="91">
        <f t="shared" si="40"/>
        <v>194070</v>
      </c>
      <c r="F37" s="91">
        <f t="shared" si="40"/>
        <v>74820</v>
      </c>
      <c r="G37" s="91">
        <f t="shared" si="40"/>
        <v>8600</v>
      </c>
      <c r="H37" s="92">
        <f t="shared" si="40"/>
        <v>307040</v>
      </c>
      <c r="I37" s="5"/>
      <c r="J37" s="5"/>
      <c r="K37" s="93" t="s">
        <v>20</v>
      </c>
      <c r="L37" s="8"/>
      <c r="M37" s="94">
        <f t="shared" ref="M37:Q37" si="41">SUM(M6:M36)</f>
        <v>658950</v>
      </c>
      <c r="N37" s="94">
        <f t="shared" si="41"/>
        <v>4551830</v>
      </c>
      <c r="O37" s="94">
        <f t="shared" si="41"/>
        <v>1266280</v>
      </c>
      <c r="P37" s="94">
        <f t="shared" si="41"/>
        <v>455470</v>
      </c>
      <c r="Q37" s="95">
        <f t="shared" si="41"/>
        <v>6932530</v>
      </c>
      <c r="R37" s="96" t="s">
        <v>16</v>
      </c>
      <c r="S37" s="97"/>
      <c r="T37" s="98">
        <f>SUM(T6:T36)</f>
        <v>688500</v>
      </c>
      <c r="U37" s="54"/>
      <c r="V37" s="99">
        <f t="shared" ref="V37:X37" si="42">SUM(V6:V36)</f>
        <v>4745900</v>
      </c>
      <c r="W37" s="100">
        <f t="shared" si="42"/>
        <v>1341100</v>
      </c>
      <c r="X37" s="100">
        <f t="shared" si="42"/>
        <v>6087000</v>
      </c>
      <c r="Y37" s="54"/>
      <c r="Z37" s="98">
        <f>SUM(Z6:Z36)</f>
        <v>464070</v>
      </c>
      <c r="AA37" s="54"/>
      <c r="AB37" s="101">
        <f>SUM(AB6:AB36)</f>
        <v>7239570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5825655.462</v>
      </c>
      <c r="R38" s="105" t="s">
        <v>21</v>
      </c>
      <c r="S38" s="97"/>
      <c r="T38" s="59"/>
      <c r="U38" s="59"/>
      <c r="V38" s="106">
        <f>V37*1.49%</f>
        <v>70713.91</v>
      </c>
      <c r="W38" s="106">
        <f>W37*2.95%</f>
        <v>39562.45</v>
      </c>
      <c r="X38" s="107">
        <f t="shared" ref="X38:X39" si="44">V38+W38</f>
        <v>110276.36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7239570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1106874.538</v>
      </c>
      <c r="R39" s="118" t="s">
        <v>26</v>
      </c>
      <c r="S39" s="119"/>
      <c r="T39" s="59"/>
      <c r="U39" s="59"/>
      <c r="V39" s="106">
        <f t="shared" ref="V39:W39" si="43">V38*19%</f>
        <v>13435.6429</v>
      </c>
      <c r="W39" s="106">
        <f t="shared" si="43"/>
        <v>7516.8655</v>
      </c>
      <c r="X39" s="107">
        <f t="shared" si="44"/>
        <v>20952.5084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6087000</v>
      </c>
      <c r="G40" s="122">
        <f>D37+M37</f>
        <v>688500</v>
      </c>
      <c r="H40" s="123">
        <f>G37+P37</f>
        <v>464070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4661750.447</v>
      </c>
      <c r="W40" s="124">
        <f t="shared" si="45"/>
        <v>1294020.685</v>
      </c>
      <c r="X40" s="125">
        <f t="shared" si="45"/>
        <v>5955771.132</v>
      </c>
      <c r="Y40" s="114"/>
      <c r="Z40" s="59"/>
      <c r="AA40" s="59"/>
      <c r="AB40" s="126">
        <f>AB37/27</f>
        <v>268132.2222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'01'!L35+'02'!L35+'03'!L36+'04'!L35+'05'!L34+'06'!L41+'07'!L41+'08'!L41+'09'!L34+'10'!L34+'11'!L36+'12'!L31+'13'!L32+'14'!L41+'15'!L34+'16'!L33+'17'!L33+'18'!L41+'19'!L41+'20'!L39+'21'!L39+'22'!L35+'23'!L34+'24'!L36+'25'!L33+'26'!L36+'27'!L36+'28'!L41+'29'!L34+'30'!L35+'31'!L41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1106874.538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6132695.462</v>
      </c>
      <c r="C45" s="148" t="s">
        <v>35</v>
      </c>
      <c r="D45" s="149">
        <f>B45*0.02</f>
        <v>122653.9092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1229528.447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131228.8684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5878812.685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'30'!J63</f>
        <v>29860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29860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29860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-29860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45930.0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1668.0</v>
      </c>
      <c r="B8" s="313">
        <v>21467.0</v>
      </c>
      <c r="C8" s="190"/>
      <c r="D8" s="314">
        <v>4300.0</v>
      </c>
      <c r="E8" s="192"/>
      <c r="F8" s="193"/>
      <c r="G8" s="194"/>
      <c r="H8" s="315">
        <v>8788.0</v>
      </c>
      <c r="I8" s="316">
        <v>10000.0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1668.0</v>
      </c>
      <c r="H9" s="318">
        <v>8789.0</v>
      </c>
      <c r="I9" s="199"/>
      <c r="J9" s="319">
        <v>396000.0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0">
        <v>1.6701669E7</v>
      </c>
      <c r="H10" s="313">
        <v>8790.0</v>
      </c>
      <c r="I10" s="191"/>
      <c r="J10" s="314">
        <v>200000.0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4300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10000</v>
      </c>
      <c r="J19" s="211">
        <f>SUM($J8:$J18)</f>
        <v>596000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610300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10000</v>
      </c>
      <c r="G26" s="236"/>
      <c r="I26" s="233"/>
      <c r="J26" s="237" t="s">
        <v>10</v>
      </c>
      <c r="K26" s="238"/>
      <c r="L26" s="321">
        <v>9100.0</v>
      </c>
    </row>
    <row r="27" ht="15.75" customHeight="1">
      <c r="A27" s="232"/>
      <c r="C27" s="233"/>
      <c r="D27" s="237" t="s">
        <v>58</v>
      </c>
      <c r="E27" s="240"/>
      <c r="F27" s="239">
        <f>D19+J19</f>
        <v>600300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610300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>
        <v>0.0</v>
      </c>
      <c r="G33" s="236"/>
      <c r="I33" s="233"/>
      <c r="J33" s="244" t="s">
        <v>64</v>
      </c>
      <c r="K33" s="245"/>
      <c r="L33" s="246">
        <f>SUM(L26:L32)</f>
        <v>9100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610300</v>
      </c>
      <c r="G36" s="263"/>
      <c r="H36" s="264"/>
      <c r="I36" s="265"/>
      <c r="J36" s="260"/>
      <c r="K36" s="261" t="s">
        <v>69</v>
      </c>
      <c r="L36" s="262">
        <f>L33+L35</f>
        <v>9100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3.0</v>
      </c>
      <c r="L40" s="277">
        <f t="shared" ref="L40:L43" si="2">J40*K40</f>
        <v>1500</v>
      </c>
    </row>
    <row r="41" ht="16.5" customHeight="1">
      <c r="A41" s="232"/>
      <c r="C41" s="233"/>
      <c r="D41" s="273">
        <v>10000.0</v>
      </c>
      <c r="E41" s="322">
        <v>1.0</v>
      </c>
      <c r="F41" s="275">
        <f t="shared" si="1"/>
        <v>10000</v>
      </c>
      <c r="G41" s="276"/>
      <c r="I41" s="233"/>
      <c r="J41" s="273">
        <v>100.0</v>
      </c>
      <c r="K41" s="322">
        <v>28.0</v>
      </c>
      <c r="L41" s="277">
        <f t="shared" si="2"/>
        <v>2800</v>
      </c>
    </row>
    <row r="42" ht="16.5" customHeight="1">
      <c r="A42" s="232"/>
      <c r="C42" s="233"/>
      <c r="D42" s="273">
        <v>5000.0</v>
      </c>
      <c r="E42" s="322">
        <v>1.0</v>
      </c>
      <c r="F42" s="275">
        <f t="shared" si="1"/>
        <v>5000</v>
      </c>
      <c r="G42" s="276"/>
      <c r="I42" s="233"/>
      <c r="J42" s="273">
        <v>50.0</v>
      </c>
      <c r="K42" s="322">
        <v>1.0</v>
      </c>
      <c r="L42" s="277">
        <f t="shared" si="2"/>
        <v>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52.0</v>
      </c>
      <c r="L43" s="277">
        <f t="shared" si="2"/>
        <v>520</v>
      </c>
    </row>
    <row r="44" ht="16.5" customHeight="1">
      <c r="A44" s="252"/>
      <c r="B44" s="253"/>
      <c r="C44" s="254"/>
      <c r="D44" s="273">
        <v>1000.0</v>
      </c>
      <c r="E44" s="322">
        <v>10.0</v>
      </c>
      <c r="F44" s="275">
        <f t="shared" si="1"/>
        <v>10000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25000</v>
      </c>
      <c r="G45" s="263"/>
      <c r="H45" s="264"/>
      <c r="I45" s="265"/>
      <c r="J45" s="280"/>
      <c r="K45" s="281" t="s">
        <v>76</v>
      </c>
      <c r="L45" s="282">
        <f>SUM(L40:L44)</f>
        <v>4870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'29'!J62</f>
        <v>28960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3" t="s">
        <v>87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29870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610300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>
        <f>F33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9100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630160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601200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29860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10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45929.0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5">
        <v>8784.0</v>
      </c>
      <c r="I8" s="316">
        <v>10000.0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8">
        <v>8785.0</v>
      </c>
      <c r="I9" s="319">
        <v>34990.0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8786.0</v>
      </c>
      <c r="I10" s="314">
        <v>10000.0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8">
        <v>8787.0</v>
      </c>
      <c r="I11" s="319">
        <v>28980.0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83970</v>
      </c>
      <c r="J18" s="211">
        <f>SUM($J8:$J17)</f>
        <v>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83970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83970</v>
      </c>
      <c r="G25" s="236"/>
      <c r="I25" s="233"/>
      <c r="J25" s="237" t="s">
        <v>10</v>
      </c>
      <c r="K25" s="238"/>
      <c r="L25" s="321">
        <v>80000.0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83970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80000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83970</v>
      </c>
      <c r="G35" s="263"/>
      <c r="H35" s="264"/>
      <c r="I35" s="265"/>
      <c r="J35" s="260"/>
      <c r="K35" s="261" t="s">
        <v>69</v>
      </c>
      <c r="L35" s="262">
        <f>L32+L34</f>
        <v>80000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3.0</v>
      </c>
      <c r="L39" s="277">
        <f t="shared" ref="L39:L42" si="2">J39*K39</f>
        <v>1500</v>
      </c>
    </row>
    <row r="40" ht="16.5" customHeight="1">
      <c r="A40" s="232"/>
      <c r="C40" s="233"/>
      <c r="D40" s="273">
        <v>10000.0</v>
      </c>
      <c r="E40" s="322">
        <v>1.0</v>
      </c>
      <c r="F40" s="275">
        <f t="shared" si="1"/>
        <v>10000</v>
      </c>
      <c r="G40" s="276"/>
      <c r="I40" s="233"/>
      <c r="J40" s="273">
        <v>100.0</v>
      </c>
      <c r="K40" s="322">
        <v>29.0</v>
      </c>
      <c r="L40" s="277">
        <f t="shared" si="2"/>
        <v>2900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1.0</v>
      </c>
      <c r="L41" s="277">
        <f t="shared" si="2"/>
        <v>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52.0</v>
      </c>
      <c r="L42" s="277">
        <f t="shared" si="2"/>
        <v>520</v>
      </c>
    </row>
    <row r="43" ht="16.5" customHeight="1">
      <c r="A43" s="252"/>
      <c r="B43" s="253"/>
      <c r="C43" s="254"/>
      <c r="D43" s="273">
        <v>1000.0</v>
      </c>
      <c r="E43" s="322">
        <v>9.0</v>
      </c>
      <c r="F43" s="275">
        <f t="shared" si="1"/>
        <v>9000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24000</v>
      </c>
      <c r="G44" s="263"/>
      <c r="H44" s="264"/>
      <c r="I44" s="265"/>
      <c r="J44" s="280"/>
      <c r="K44" s="281" t="s">
        <v>76</v>
      </c>
      <c r="L44" s="282">
        <f>SUM(L39:L43)</f>
        <v>4970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'28'!J69</f>
        <v>24990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88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28970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83970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80000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28960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3970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28960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10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'27'!J64</f>
        <v>24990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24990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24990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-24990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45927.0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90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4">
        <v>1665.0</v>
      </c>
      <c r="H8" s="315">
        <v>8780.0</v>
      </c>
      <c r="I8" s="196"/>
      <c r="J8" s="316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1666.0</v>
      </c>
      <c r="H9" s="318">
        <v>8781.0</v>
      </c>
      <c r="I9" s="199"/>
      <c r="J9" s="319">
        <v>35000.0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1667.0</v>
      </c>
      <c r="H10" s="313">
        <v>8782.0</v>
      </c>
      <c r="I10" s="191"/>
      <c r="J10" s="314">
        <v>157500.0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8">
        <v>8783.0</v>
      </c>
      <c r="I11" s="199"/>
      <c r="J11" s="199"/>
      <c r="K11" s="199"/>
      <c r="L11" s="319">
        <v>24990.0</v>
      </c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237500</v>
      </c>
      <c r="K20" s="211">
        <f>SUM($K8:$K19)</f>
        <v>0</v>
      </c>
      <c r="L20" s="211">
        <f>SUM($L8:$L19)</f>
        <v>24990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262490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237500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24990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262490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262490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3.0</v>
      </c>
      <c r="L41" s="277">
        <f t="shared" ref="L41:L44" si="2">J41*K41</f>
        <v>1500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29.0</v>
      </c>
      <c r="L42" s="277">
        <f t="shared" si="2"/>
        <v>2900</v>
      </c>
    </row>
    <row r="43" ht="16.5" customHeight="1">
      <c r="A43" s="232"/>
      <c r="C43" s="233"/>
      <c r="D43" s="273">
        <v>5000.0</v>
      </c>
      <c r="E43" s="322">
        <v>2.0</v>
      </c>
      <c r="F43" s="275">
        <f t="shared" si="1"/>
        <v>10000</v>
      </c>
      <c r="G43" s="276"/>
      <c r="I43" s="233"/>
      <c r="J43" s="273">
        <v>50.0</v>
      </c>
      <c r="K43" s="322">
        <v>1.0</v>
      </c>
      <c r="L43" s="277">
        <f t="shared" si="2"/>
        <v>50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54.0</v>
      </c>
      <c r="L44" s="277">
        <f t="shared" si="2"/>
        <v>540</v>
      </c>
    </row>
    <row r="45" ht="16.5" customHeight="1">
      <c r="A45" s="252"/>
      <c r="B45" s="253"/>
      <c r="C45" s="254"/>
      <c r="D45" s="273">
        <v>1000.0</v>
      </c>
      <c r="E45" s="322">
        <v>10.0</v>
      </c>
      <c r="F45" s="275">
        <f t="shared" si="1"/>
        <v>10000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20000</v>
      </c>
      <c r="G46" s="263"/>
      <c r="H46" s="264"/>
      <c r="I46" s="265"/>
      <c r="J46" s="280"/>
      <c r="K46" s="281" t="s">
        <v>76</v>
      </c>
      <c r="L46" s="282">
        <f>SUM(L41:L45)</f>
        <v>4990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'26'!J64</f>
        <v>24990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24990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262490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287480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262490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24990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45926.0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5">
        <v>8778.0</v>
      </c>
      <c r="I8" s="196"/>
      <c r="J8" s="196"/>
      <c r="K8" s="190"/>
      <c r="L8" s="325">
        <v>30000.0</v>
      </c>
    </row>
    <row r="9" ht="20.25" customHeight="1">
      <c r="A9" s="197"/>
      <c r="B9" s="198"/>
      <c r="C9" s="199"/>
      <c r="D9" s="199"/>
      <c r="E9" s="200"/>
      <c r="F9" s="201"/>
      <c r="G9" s="317">
        <v>1663.0</v>
      </c>
      <c r="H9" s="318">
        <v>8778.0</v>
      </c>
      <c r="I9" s="199"/>
      <c r="J9" s="319">
        <v>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1664.0</v>
      </c>
      <c r="H10" s="313">
        <v>8779.0</v>
      </c>
      <c r="I10" s="191"/>
      <c r="J10" s="314">
        <v>34990.0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59990</v>
      </c>
      <c r="K20" s="211">
        <f>SUM($K8:$K19)</f>
        <v>0</v>
      </c>
      <c r="L20" s="211">
        <f>SUM($L8:$L19)</f>
        <v>30000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89990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59990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30000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89990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>
        <v>0.0</v>
      </c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89990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3.0</v>
      </c>
      <c r="L41" s="277">
        <f t="shared" ref="L41:L44" si="2">J41*K41</f>
        <v>1500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29.0</v>
      </c>
      <c r="L42" s="277">
        <f t="shared" si="2"/>
        <v>2900</v>
      </c>
    </row>
    <row r="43" ht="16.5" customHeight="1">
      <c r="A43" s="232"/>
      <c r="C43" s="233"/>
      <c r="D43" s="273">
        <v>5000.0</v>
      </c>
      <c r="E43" s="322">
        <v>2.0</v>
      </c>
      <c r="F43" s="275">
        <f t="shared" si="1"/>
        <v>10000</v>
      </c>
      <c r="G43" s="276"/>
      <c r="I43" s="233"/>
      <c r="J43" s="273">
        <v>50.0</v>
      </c>
      <c r="K43" s="322">
        <v>1.0</v>
      </c>
      <c r="L43" s="277">
        <f t="shared" si="2"/>
        <v>50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54.0</v>
      </c>
      <c r="L44" s="277">
        <f t="shared" si="2"/>
        <v>540</v>
      </c>
    </row>
    <row r="45" ht="16.5" customHeight="1">
      <c r="A45" s="252"/>
      <c r="B45" s="253"/>
      <c r="C45" s="254"/>
      <c r="D45" s="273">
        <v>1000.0</v>
      </c>
      <c r="E45" s="322">
        <v>10.0</v>
      </c>
      <c r="F45" s="275">
        <f t="shared" si="1"/>
        <v>10000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20000</v>
      </c>
      <c r="G46" s="263"/>
      <c r="H46" s="264"/>
      <c r="I46" s="265"/>
      <c r="J46" s="280"/>
      <c r="K46" s="281" t="s">
        <v>76</v>
      </c>
      <c r="L46" s="282">
        <f>SUM(L41:L45)</f>
        <v>4990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'25'!J61</f>
        <v>24990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24990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89990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>
        <f>F34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114980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89990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24990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45925.0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21466.0</v>
      </c>
      <c r="C8" s="325">
        <v>4300.0</v>
      </c>
      <c r="D8" s="191"/>
      <c r="E8" s="192"/>
      <c r="F8" s="193"/>
      <c r="G8" s="324">
        <v>1660.0</v>
      </c>
      <c r="H8" s="315">
        <v>8772.0</v>
      </c>
      <c r="I8" s="196"/>
      <c r="J8" s="316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1661.0</v>
      </c>
      <c r="H9" s="318">
        <v>8773.0</v>
      </c>
      <c r="I9" s="199"/>
      <c r="J9" s="319">
        <v>92960.0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8774.0</v>
      </c>
      <c r="I10" s="314">
        <v>179500.0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1662.0</v>
      </c>
      <c r="H11" s="318">
        <v>8775.0</v>
      </c>
      <c r="I11" s="199"/>
      <c r="J11" s="319">
        <v>43500.0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4962.0</v>
      </c>
      <c r="H12" s="313">
        <v>8776.0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8">
        <v>8777.0</v>
      </c>
      <c r="I13" s="319">
        <v>10000.0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4300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189500</v>
      </c>
      <c r="J17" s="211">
        <f>SUM($J8:$J16)</f>
        <v>191460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385260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193800</v>
      </c>
      <c r="G24" s="236"/>
      <c r="I24" s="233"/>
      <c r="J24" s="237" t="s">
        <v>10</v>
      </c>
      <c r="K24" s="238"/>
      <c r="L24" s="321">
        <v>190000.0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191460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385260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190000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385260</v>
      </c>
      <c r="G34" s="263"/>
      <c r="H34" s="264"/>
      <c r="I34" s="265"/>
      <c r="J34" s="260"/>
      <c r="K34" s="261" t="s">
        <v>69</v>
      </c>
      <c r="L34" s="262">
        <f>L31+L33</f>
        <v>190000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4.0</v>
      </c>
      <c r="L38" s="277">
        <f t="shared" ref="L38:L41" si="2">J38*K38</f>
        <v>2000</v>
      </c>
    </row>
    <row r="39" ht="16.5" customHeight="1">
      <c r="A39" s="232"/>
      <c r="C39" s="233"/>
      <c r="D39" s="273">
        <v>10000.0</v>
      </c>
      <c r="E39" s="322">
        <v>1.0</v>
      </c>
      <c r="F39" s="275">
        <f t="shared" si="1"/>
        <v>10000</v>
      </c>
      <c r="G39" s="276"/>
      <c r="I39" s="233"/>
      <c r="J39" s="273">
        <v>100.0</v>
      </c>
      <c r="K39" s="322">
        <v>24.0</v>
      </c>
      <c r="L39" s="277">
        <f t="shared" si="2"/>
        <v>2400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1.0</v>
      </c>
      <c r="L40" s="277">
        <f t="shared" si="2"/>
        <v>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54.0</v>
      </c>
      <c r="L41" s="277">
        <f t="shared" si="2"/>
        <v>540</v>
      </c>
    </row>
    <row r="42" ht="16.5" customHeight="1">
      <c r="A42" s="252"/>
      <c r="B42" s="253"/>
      <c r="C42" s="254"/>
      <c r="D42" s="273">
        <v>1000.0</v>
      </c>
      <c r="E42" s="322">
        <v>10.0</v>
      </c>
      <c r="F42" s="275">
        <f t="shared" si="1"/>
        <v>10000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20000</v>
      </c>
      <c r="G43" s="263"/>
      <c r="H43" s="264"/>
      <c r="I43" s="265"/>
      <c r="J43" s="280"/>
      <c r="K43" s="281" t="s">
        <v>76</v>
      </c>
      <c r="L43" s="282">
        <f>SUM(L38:L42)</f>
        <v>4990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'24'!J64</f>
        <v>21190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3" t="s">
        <v>92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24990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385260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190000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216450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195260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24990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45924.0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4">
        <v>1657.0</v>
      </c>
      <c r="H8" s="315">
        <v>8764.0</v>
      </c>
      <c r="I8" s="196"/>
      <c r="J8" s="316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6062.0</v>
      </c>
      <c r="H9" s="318">
        <v>8765.0</v>
      </c>
      <c r="I9" s="199"/>
      <c r="J9" s="319">
        <v>59500.0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4680.0</v>
      </c>
      <c r="H10" s="313">
        <v>8766.0</v>
      </c>
      <c r="I10" s="191"/>
      <c r="J10" s="314">
        <v>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1658.0</v>
      </c>
      <c r="H11" s="318">
        <v>8767.0</v>
      </c>
      <c r="I11" s="199"/>
      <c r="J11" s="199"/>
      <c r="K11" s="319">
        <v>34990.0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1659.0</v>
      </c>
      <c r="H12" s="313">
        <v>8768.0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7">
        <v>8324.0</v>
      </c>
      <c r="H13" s="318">
        <v>8769.0</v>
      </c>
      <c r="I13" s="199"/>
      <c r="J13" s="199"/>
      <c r="K13" s="319">
        <v>34990.0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24">
        <v>8182.0</v>
      </c>
      <c r="H14" s="313">
        <v>8770.0</v>
      </c>
      <c r="I14" s="190"/>
      <c r="J14" s="325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7">
        <v>8182.0</v>
      </c>
      <c r="H15" s="318">
        <v>8771.0</v>
      </c>
      <c r="I15" s="199"/>
      <c r="J15" s="319">
        <v>49500.0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146500</v>
      </c>
      <c r="K20" s="211">
        <f>SUM($K8:$K19)</f>
        <v>69980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216480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321">
        <v>4100.0</v>
      </c>
    </row>
    <row r="28" ht="15.75" customHeight="1">
      <c r="A28" s="232"/>
      <c r="C28" s="233"/>
      <c r="D28" s="237" t="s">
        <v>58</v>
      </c>
      <c r="E28" s="240"/>
      <c r="F28" s="239">
        <f>D20+J20</f>
        <v>146500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69980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216480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4100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216480</v>
      </c>
      <c r="G37" s="263"/>
      <c r="H37" s="264"/>
      <c r="I37" s="265"/>
      <c r="J37" s="260"/>
      <c r="K37" s="261" t="s">
        <v>69</v>
      </c>
      <c r="L37" s="262">
        <f>L34+L36</f>
        <v>4100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4.0</v>
      </c>
      <c r="L41" s="277">
        <f t="shared" ref="L41:L44" si="2">J41*K41</f>
        <v>2000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26.0</v>
      </c>
      <c r="L42" s="277">
        <f t="shared" si="2"/>
        <v>2600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1.0</v>
      </c>
      <c r="L43" s="277">
        <f t="shared" si="2"/>
        <v>50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54.0</v>
      </c>
      <c r="L44" s="277">
        <f t="shared" si="2"/>
        <v>540</v>
      </c>
    </row>
    <row r="45" ht="16.5" customHeight="1">
      <c r="A45" s="252"/>
      <c r="B45" s="253"/>
      <c r="C45" s="254"/>
      <c r="D45" s="273">
        <v>1000.0</v>
      </c>
      <c r="E45" s="322">
        <v>16.0</v>
      </c>
      <c r="F45" s="275">
        <f t="shared" si="1"/>
        <v>16000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16000</v>
      </c>
      <c r="G46" s="263"/>
      <c r="H46" s="264"/>
      <c r="I46" s="265"/>
      <c r="J46" s="280"/>
      <c r="K46" s="281" t="s">
        <v>76</v>
      </c>
      <c r="L46" s="282">
        <f>SUM(L41:L45)</f>
        <v>5190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'23'!J62</f>
        <v>25290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3" t="s">
        <v>93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21190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216480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4100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237670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212380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21190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45923.0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4">
        <v>7644.0</v>
      </c>
      <c r="H8" s="315">
        <v>8759.0</v>
      </c>
      <c r="I8" s="196"/>
      <c r="J8" s="316">
        <v>28980.0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8047.0</v>
      </c>
      <c r="H9" s="318">
        <v>8760.0</v>
      </c>
      <c r="I9" s="199"/>
      <c r="J9" s="319">
        <v>28980.0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1412.0</v>
      </c>
      <c r="H10" s="313">
        <v>8761.0</v>
      </c>
      <c r="I10" s="191"/>
      <c r="J10" s="314">
        <v>27500.0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8">
        <v>8762.0</v>
      </c>
      <c r="I11" s="199"/>
      <c r="J11" s="199"/>
      <c r="K11" s="199"/>
      <c r="L11" s="319">
        <v>55000.0</v>
      </c>
    </row>
    <row r="12" ht="20.25" customHeight="1">
      <c r="A12" s="188"/>
      <c r="B12" s="189"/>
      <c r="C12" s="190"/>
      <c r="D12" s="190"/>
      <c r="E12" s="192"/>
      <c r="F12" s="193"/>
      <c r="G12" s="324">
        <v>1105.0</v>
      </c>
      <c r="H12" s="313">
        <v>8763.0</v>
      </c>
      <c r="I12" s="190"/>
      <c r="J12" s="314">
        <v>49500.0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134960</v>
      </c>
      <c r="K18" s="211">
        <f>SUM($K8:$K17)</f>
        <v>0</v>
      </c>
      <c r="L18" s="211">
        <f>SUM($L8:$L17)</f>
        <v>55000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189960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134960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55000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189960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321">
        <v>11270.0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11270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201230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4.0</v>
      </c>
      <c r="L39" s="277">
        <f t="shared" ref="L39:L42" si="2">J39*K39</f>
        <v>2000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27.0</v>
      </c>
      <c r="L40" s="277">
        <f t="shared" si="2"/>
        <v>2700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1.0</v>
      </c>
      <c r="L41" s="277">
        <f t="shared" si="2"/>
        <v>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54.0</v>
      </c>
      <c r="L42" s="277">
        <f t="shared" si="2"/>
        <v>540</v>
      </c>
    </row>
    <row r="43" ht="16.5" customHeight="1">
      <c r="A43" s="252"/>
      <c r="B43" s="253"/>
      <c r="C43" s="254"/>
      <c r="D43" s="273">
        <v>1000.0</v>
      </c>
      <c r="E43" s="322">
        <v>20.0</v>
      </c>
      <c r="F43" s="275">
        <f t="shared" si="1"/>
        <v>20000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20000</v>
      </c>
      <c r="G44" s="263"/>
      <c r="H44" s="264"/>
      <c r="I44" s="265"/>
      <c r="J44" s="280"/>
      <c r="K44" s="281" t="s">
        <v>76</v>
      </c>
      <c r="L44" s="282">
        <f>SUM(L39:L43)</f>
        <v>5290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'22'!J63</f>
        <v>14020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25290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189960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11270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215250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201230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25290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45922.0</v>
      </c>
      <c r="D1" s="164"/>
      <c r="E1" s="162"/>
      <c r="F1" s="161" t="s">
        <v>39</v>
      </c>
      <c r="G1" s="164"/>
      <c r="H1" s="162"/>
      <c r="I1" s="310" t="s">
        <v>94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21465.0</v>
      </c>
      <c r="C8" s="325">
        <v>8550.0</v>
      </c>
      <c r="D8" s="191"/>
      <c r="E8" s="192"/>
      <c r="F8" s="193"/>
      <c r="G8" s="324">
        <v>1652.0</v>
      </c>
      <c r="H8" s="315">
        <v>8753.0</v>
      </c>
      <c r="I8" s="196"/>
      <c r="J8" s="316">
        <v>123500.0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1653.0</v>
      </c>
      <c r="H9" s="318">
        <v>8754.0</v>
      </c>
      <c r="I9" s="199"/>
      <c r="J9" s="319">
        <v>29490.0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1654.0</v>
      </c>
      <c r="H10" s="313">
        <v>8755.0</v>
      </c>
      <c r="I10" s="191"/>
      <c r="J10" s="314">
        <v>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1655.0</v>
      </c>
      <c r="H11" s="318">
        <v>8757.0</v>
      </c>
      <c r="I11" s="199"/>
      <c r="J11" s="319">
        <v>39500.0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1656.0</v>
      </c>
      <c r="H12" s="313">
        <v>8758.0</v>
      </c>
      <c r="I12" s="190"/>
      <c r="J12" s="314">
        <v>34990.0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8">
        <v>8756.0</v>
      </c>
      <c r="I13" s="319">
        <v>24990.0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8550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24990</v>
      </c>
      <c r="J19" s="211">
        <f>SUM($J8:$J18)</f>
        <v>234980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268520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33540</v>
      </c>
      <c r="G26" s="236"/>
      <c r="I26" s="233"/>
      <c r="J26" s="237" t="s">
        <v>10</v>
      </c>
      <c r="K26" s="238"/>
      <c r="L26" s="321">
        <v>40000.0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234980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268520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40000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268520</v>
      </c>
      <c r="G36" s="263"/>
      <c r="H36" s="264"/>
      <c r="I36" s="265"/>
      <c r="J36" s="260"/>
      <c r="K36" s="261" t="s">
        <v>69</v>
      </c>
      <c r="L36" s="262">
        <f>L33+L35</f>
        <v>40000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4.0</v>
      </c>
      <c r="L40" s="277">
        <f t="shared" ref="L40:L43" si="2">J40*K40</f>
        <v>2000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2">
        <v>15.0</v>
      </c>
      <c r="L41" s="277">
        <f t="shared" si="2"/>
        <v>1500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274"/>
      <c r="L42" s="277">
        <f t="shared" si="2"/>
        <v>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52.0</v>
      </c>
      <c r="L43" s="277">
        <f t="shared" si="2"/>
        <v>520</v>
      </c>
    </row>
    <row r="44" ht="16.5" customHeight="1">
      <c r="A44" s="252"/>
      <c r="B44" s="253"/>
      <c r="C44" s="254"/>
      <c r="D44" s="273">
        <v>1000.0</v>
      </c>
      <c r="E44" s="322">
        <v>10.0</v>
      </c>
      <c r="F44" s="275">
        <f t="shared" si="1"/>
        <v>10000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10000</v>
      </c>
      <c r="G45" s="263"/>
      <c r="H45" s="264"/>
      <c r="I45" s="265"/>
      <c r="J45" s="280"/>
      <c r="K45" s="281" t="s">
        <v>76</v>
      </c>
      <c r="L45" s="282">
        <f>SUM(L40:L44)</f>
        <v>4020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'21'!J67</f>
        <v>20480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3" t="s">
        <v>88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14020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268520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40000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249000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228520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14020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209"/>
      <c r="B23" s="210" t="s">
        <v>49</v>
      </c>
      <c r="C23" s="211">
        <f>SUM($C8:$C22)</f>
        <v>0</v>
      </c>
      <c r="D23" s="211">
        <f>SUM($D8:$D22)</f>
        <v>0</v>
      </c>
      <c r="E23" s="211">
        <f>SUM($E8:$E22)</f>
        <v>0</v>
      </c>
      <c r="F23" s="211">
        <f>SUM($F8:$F22)</f>
        <v>0</v>
      </c>
      <c r="G23" s="212"/>
      <c r="H23" s="210" t="s">
        <v>49</v>
      </c>
      <c r="I23" s="211">
        <f>SUM($I8:$I22)</f>
        <v>0</v>
      </c>
      <c r="J23" s="211">
        <f>SUM($J8:$J22)</f>
        <v>0</v>
      </c>
      <c r="K23" s="211">
        <f>SUM($K8:$K22)</f>
        <v>0</v>
      </c>
      <c r="L23" s="211">
        <f>SUM($L8:$L22)</f>
        <v>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50</v>
      </c>
      <c r="L25" s="218">
        <f>$C$23+$D$23+$E$23+$F$23+$I$23+$J$23+$K$23+$L$23</f>
        <v>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51</v>
      </c>
      <c r="H27" s="221"/>
      <c r="I27" s="222"/>
      <c r="J27" s="222"/>
      <c r="K27" s="222"/>
      <c r="L27" s="222"/>
    </row>
    <row r="28" ht="19.5" customHeight="1">
      <c r="A28" s="224" t="s">
        <v>52</v>
      </c>
      <c r="B28" s="225"/>
      <c r="C28" s="226"/>
      <c r="D28" s="227"/>
      <c r="E28" s="228" t="s">
        <v>53</v>
      </c>
      <c r="F28" s="229"/>
      <c r="G28" s="230" t="s">
        <v>54</v>
      </c>
      <c r="H28" s="225"/>
      <c r="I28" s="226"/>
      <c r="J28" s="231" t="s">
        <v>55</v>
      </c>
      <c r="K28" s="164"/>
      <c r="L28" s="177"/>
    </row>
    <row r="29" ht="18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34" t="s">
        <v>56</v>
      </c>
      <c r="K29" s="162"/>
      <c r="L29" s="235" t="s">
        <v>16</v>
      </c>
    </row>
    <row r="30" ht="15.75" customHeight="1">
      <c r="A30" s="232"/>
      <c r="C30" s="233"/>
      <c r="D30" s="237" t="s">
        <v>57</v>
      </c>
      <c r="E30" s="238"/>
      <c r="F30" s="239">
        <f>C23+I23</f>
        <v>0</v>
      </c>
      <c r="G30" s="236"/>
      <c r="I30" s="233"/>
      <c r="J30" s="237" t="s">
        <v>10</v>
      </c>
      <c r="K30" s="238"/>
      <c r="L30" s="239"/>
    </row>
    <row r="31" ht="15.75" customHeight="1">
      <c r="A31" s="232"/>
      <c r="C31" s="233"/>
      <c r="D31" s="237" t="s">
        <v>58</v>
      </c>
      <c r="E31" s="240"/>
      <c r="F31" s="239">
        <f>D23+J23</f>
        <v>0</v>
      </c>
      <c r="G31" s="236"/>
      <c r="I31" s="233"/>
      <c r="J31" s="241" t="s">
        <v>59</v>
      </c>
      <c r="K31" s="242"/>
      <c r="L31" s="243"/>
    </row>
    <row r="32" ht="15.75" customHeight="1">
      <c r="A32" s="232"/>
      <c r="C32" s="233"/>
      <c r="D32" s="237" t="s">
        <v>60</v>
      </c>
      <c r="E32" s="240"/>
      <c r="F32" s="239">
        <f>E23+K23</f>
        <v>0</v>
      </c>
      <c r="G32" s="236"/>
      <c r="I32" s="233"/>
      <c r="J32" s="241" t="s">
        <v>61</v>
      </c>
      <c r="K32" s="242"/>
      <c r="L32" s="243"/>
    </row>
    <row r="33" ht="15.75" customHeight="1">
      <c r="A33" s="232"/>
      <c r="C33" s="233"/>
      <c r="D33" s="237" t="s">
        <v>62</v>
      </c>
      <c r="E33" s="240"/>
      <c r="F33" s="239">
        <f>F23+L23</f>
        <v>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4" t="s">
        <v>50</v>
      </c>
      <c r="E34" s="245"/>
      <c r="F34" s="246">
        <f>SUM(F30:F33)</f>
        <v>0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7" t="s">
        <v>63</v>
      </c>
      <c r="E35" s="164"/>
      <c r="F35" s="177"/>
      <c r="G35" s="236"/>
      <c r="I35" s="233"/>
      <c r="J35" s="241"/>
      <c r="K35" s="242"/>
      <c r="L35" s="243"/>
    </row>
    <row r="36" ht="15.75" customHeight="1">
      <c r="A36" s="232"/>
      <c r="C36" s="233"/>
      <c r="D36" s="234" t="s">
        <v>56</v>
      </c>
      <c r="E36" s="162"/>
      <c r="F36" s="235" t="s">
        <v>16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8" t="s">
        <v>10</v>
      </c>
      <c r="E37" s="249"/>
      <c r="F37" s="239"/>
      <c r="G37" s="236"/>
      <c r="I37" s="233"/>
      <c r="J37" s="244" t="s">
        <v>64</v>
      </c>
      <c r="K37" s="245"/>
      <c r="L37" s="246">
        <f>SUM(L30:L36)</f>
        <v>0</v>
      </c>
    </row>
    <row r="38" ht="15.75" customHeight="1">
      <c r="A38" s="232"/>
      <c r="C38" s="233"/>
      <c r="D38" s="250" t="s">
        <v>61</v>
      </c>
      <c r="E38" s="251"/>
      <c r="F38" s="243"/>
      <c r="G38" s="236"/>
      <c r="I38" s="233"/>
      <c r="J38" s="231" t="s">
        <v>65</v>
      </c>
      <c r="K38" s="164"/>
      <c r="L38" s="177"/>
    </row>
    <row r="39" ht="18.75" customHeight="1">
      <c r="A39" s="252"/>
      <c r="B39" s="253"/>
      <c r="C39" s="254"/>
      <c r="D39" s="244" t="s">
        <v>66</v>
      </c>
      <c r="E39" s="245"/>
      <c r="F39" s="246">
        <f>SUM(F37:F38)</f>
        <v>0</v>
      </c>
      <c r="G39" s="255"/>
      <c r="H39" s="256"/>
      <c r="I39" s="257"/>
      <c r="J39" s="241" t="s">
        <v>67</v>
      </c>
      <c r="K39" s="251"/>
      <c r="L39" s="243"/>
    </row>
    <row r="40" ht="15.75" customHeight="1">
      <c r="A40" s="209"/>
      <c r="B40" s="258"/>
      <c r="C40" s="259"/>
      <c r="D40" s="260"/>
      <c r="E40" s="261" t="s">
        <v>68</v>
      </c>
      <c r="F40" s="262">
        <f>F34+F39</f>
        <v>0</v>
      </c>
      <c r="G40" s="263"/>
      <c r="H40" s="264"/>
      <c r="I40" s="265"/>
      <c r="J40" s="260"/>
      <c r="K40" s="261" t="s">
        <v>69</v>
      </c>
      <c r="L40" s="262">
        <f>L37+L39</f>
        <v>0</v>
      </c>
    </row>
    <row r="41" ht="11.25" customHeight="1">
      <c r="A41" s="209"/>
      <c r="B41" s="213"/>
      <c r="C41" s="214"/>
      <c r="D41" s="214"/>
      <c r="E41" s="214"/>
      <c r="F41" s="214"/>
      <c r="G41" s="266"/>
      <c r="H41" s="267"/>
      <c r="I41" s="268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70</v>
      </c>
      <c r="H42" s="221"/>
      <c r="I42" s="222"/>
      <c r="J42" s="222"/>
      <c r="K42" s="222"/>
      <c r="L42" s="222"/>
    </row>
    <row r="43" ht="16.5" customHeight="1">
      <c r="A43" s="269" t="s">
        <v>71</v>
      </c>
      <c r="B43" s="225"/>
      <c r="C43" s="226"/>
      <c r="D43" s="270" t="s">
        <v>72</v>
      </c>
      <c r="E43" s="270" t="s">
        <v>73</v>
      </c>
      <c r="F43" s="271" t="s">
        <v>16</v>
      </c>
      <c r="G43" s="272" t="s">
        <v>74</v>
      </c>
      <c r="H43" s="225"/>
      <c r="I43" s="226"/>
      <c r="J43" s="270" t="s">
        <v>72</v>
      </c>
      <c r="K43" s="270" t="s">
        <v>73</v>
      </c>
      <c r="L43" s="270" t="s">
        <v>16</v>
      </c>
    </row>
    <row r="44" ht="16.5" customHeight="1">
      <c r="A44" s="232"/>
      <c r="C44" s="233"/>
      <c r="D44" s="273">
        <v>20000.0</v>
      </c>
      <c r="E44" s="274"/>
      <c r="F44" s="275">
        <f t="shared" ref="F44:F48" si="1">D44*E44</f>
        <v>0</v>
      </c>
      <c r="G44" s="276"/>
      <c r="I44" s="233"/>
      <c r="J44" s="273">
        <v>500.0</v>
      </c>
      <c r="K44" s="274"/>
      <c r="L44" s="277">
        <f t="shared" ref="L44:L47" si="2">J44*K44</f>
        <v>0</v>
      </c>
    </row>
    <row r="45" ht="16.5" customHeight="1">
      <c r="A45" s="232"/>
      <c r="C45" s="233"/>
      <c r="D45" s="273">
        <v>10000.0</v>
      </c>
      <c r="E45" s="274"/>
      <c r="F45" s="275">
        <f t="shared" si="1"/>
        <v>0</v>
      </c>
      <c r="G45" s="276"/>
      <c r="I45" s="233"/>
      <c r="J45" s="273">
        <v>100.0</v>
      </c>
      <c r="K45" s="274"/>
      <c r="L45" s="277">
        <f t="shared" si="2"/>
        <v>0</v>
      </c>
    </row>
    <row r="46" ht="16.5" customHeight="1">
      <c r="A46" s="232"/>
      <c r="C46" s="233"/>
      <c r="D46" s="273">
        <v>5000.0</v>
      </c>
      <c r="E46" s="274"/>
      <c r="F46" s="275">
        <f t="shared" si="1"/>
        <v>0</v>
      </c>
      <c r="G46" s="276"/>
      <c r="I46" s="233"/>
      <c r="J46" s="273">
        <v>50.0</v>
      </c>
      <c r="K46" s="274"/>
      <c r="L46" s="277">
        <f t="shared" si="2"/>
        <v>0</v>
      </c>
    </row>
    <row r="47" ht="16.5" customHeight="1">
      <c r="A47" s="232"/>
      <c r="C47" s="233"/>
      <c r="D47" s="273">
        <v>2000.0</v>
      </c>
      <c r="E47" s="274"/>
      <c r="F47" s="275">
        <f t="shared" si="1"/>
        <v>0</v>
      </c>
      <c r="G47" s="276"/>
      <c r="I47" s="233"/>
      <c r="J47" s="273">
        <v>10.0</v>
      </c>
      <c r="K47" s="274"/>
      <c r="L47" s="277">
        <f t="shared" si="2"/>
        <v>0</v>
      </c>
    </row>
    <row r="48" ht="16.5" customHeight="1">
      <c r="A48" s="252"/>
      <c r="B48" s="253"/>
      <c r="C48" s="254"/>
      <c r="D48" s="273">
        <v>1000.0</v>
      </c>
      <c r="E48" s="274"/>
      <c r="F48" s="275">
        <f t="shared" si="1"/>
        <v>0</v>
      </c>
      <c r="G48" s="278"/>
      <c r="H48" s="253"/>
      <c r="I48" s="254"/>
      <c r="J48" s="273"/>
      <c r="K48" s="279"/>
      <c r="L48" s="277"/>
    </row>
    <row r="49" ht="15.75" customHeight="1">
      <c r="A49" s="209"/>
      <c r="B49" s="213"/>
      <c r="C49" s="214"/>
      <c r="D49" s="280"/>
      <c r="E49" s="281" t="s">
        <v>75</v>
      </c>
      <c r="F49" s="282">
        <f>SUM(F44:F48)</f>
        <v>0</v>
      </c>
      <c r="G49" s="263"/>
      <c r="H49" s="264"/>
      <c r="I49" s="265"/>
      <c r="J49" s="280"/>
      <c r="K49" s="281" t="s">
        <v>76</v>
      </c>
      <c r="L49" s="282">
        <f>SUM(L44:L48)</f>
        <v>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3"/>
      <c r="H51" s="283"/>
      <c r="I51" s="284" t="s">
        <v>77</v>
      </c>
      <c r="J51" s="285"/>
      <c r="K51" s="283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6"/>
      <c r="B53" s="287" t="s">
        <v>78</v>
      </c>
      <c r="C53" s="225"/>
      <c r="D53" s="225"/>
      <c r="E53" s="226"/>
      <c r="F53" s="214"/>
      <c r="G53" s="288"/>
      <c r="H53" s="288"/>
      <c r="I53" s="289" t="s">
        <v>79</v>
      </c>
      <c r="J53" s="290">
        <f>'20'!J67</f>
        <v>20480</v>
      </c>
      <c r="K53" s="291"/>
      <c r="L53" s="214"/>
    </row>
    <row r="54" ht="4.5" customHeight="1">
      <c r="A54" s="286"/>
      <c r="B54" s="252"/>
      <c r="C54" s="253"/>
      <c r="D54" s="253"/>
      <c r="E54" s="254"/>
      <c r="F54" s="214"/>
      <c r="G54" s="209"/>
      <c r="H54" s="213"/>
      <c r="I54" s="214"/>
      <c r="J54" s="215"/>
      <c r="K54" s="214"/>
      <c r="L54" s="214"/>
    </row>
    <row r="55" ht="18.75" customHeight="1">
      <c r="A55" s="292"/>
      <c r="B55" s="293"/>
      <c r="C55" s="225"/>
      <c r="D55" s="225"/>
      <c r="E55" s="226"/>
      <c r="F55" s="214"/>
      <c r="G55" s="294"/>
      <c r="H55" s="294"/>
      <c r="I55" s="295" t="s">
        <v>80</v>
      </c>
      <c r="J55" s="296">
        <f>F49+L49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4"/>
      <c r="H57" s="294"/>
      <c r="I57" s="295" t="s">
        <v>50</v>
      </c>
      <c r="J57" s="296">
        <f>L25</f>
        <v>0</v>
      </c>
      <c r="K57" s="297"/>
      <c r="L57" s="219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63</v>
      </c>
      <c r="J59" s="300" t="str">
        <f>F37</f>
        <v/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55</v>
      </c>
      <c r="J61" s="300">
        <f>L30+L39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81</v>
      </c>
      <c r="J63" s="300">
        <f>J53+J57+J59-J61</f>
        <v>20480</v>
      </c>
      <c r="K63" s="301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88"/>
      <c r="H65" s="288"/>
      <c r="I65" s="289" t="s">
        <v>82</v>
      </c>
      <c r="J65" s="300">
        <f>J63-J53</f>
        <v>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4"/>
      <c r="H67" s="294"/>
      <c r="I67" s="295" t="s">
        <v>83</v>
      </c>
      <c r="J67" s="300">
        <f>J53+F30+(F37-(L30+L39))</f>
        <v>20480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2"/>
      <c r="B69" s="252"/>
      <c r="C69" s="253"/>
      <c r="D69" s="253"/>
      <c r="E69" s="254"/>
      <c r="F69" s="214"/>
      <c r="G69" s="294"/>
      <c r="H69" s="294"/>
      <c r="I69" s="295" t="s">
        <v>84</v>
      </c>
      <c r="J69" s="303">
        <f>J55-J67</f>
        <v>-20480</v>
      </c>
      <c r="K69" s="240"/>
      <c r="L69" s="214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4.2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209"/>
      <c r="B23" s="210" t="s">
        <v>49</v>
      </c>
      <c r="C23" s="211">
        <f>SUM($C8:$C22)</f>
        <v>0</v>
      </c>
      <c r="D23" s="211">
        <f>SUM($D8:$D22)</f>
        <v>0</v>
      </c>
      <c r="E23" s="211">
        <f>SUM($E8:$E22)</f>
        <v>0</v>
      </c>
      <c r="F23" s="211">
        <f>SUM($F8:$F22)</f>
        <v>0</v>
      </c>
      <c r="G23" s="212"/>
      <c r="H23" s="210" t="s">
        <v>49</v>
      </c>
      <c r="I23" s="211">
        <f>SUM($I8:$I22)</f>
        <v>0</v>
      </c>
      <c r="J23" s="211">
        <f>SUM($J8:$J22)</f>
        <v>0</v>
      </c>
      <c r="K23" s="211">
        <f>SUM($K8:$K22)</f>
        <v>0</v>
      </c>
      <c r="L23" s="211">
        <f>SUM($L8:$L22)</f>
        <v>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50</v>
      </c>
      <c r="L25" s="218">
        <f>$C$23+$D$23+$E$23+$F$23+$I$23+$J$23+$K$23+$L$23</f>
        <v>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51</v>
      </c>
      <c r="H27" s="221"/>
      <c r="I27" s="222"/>
      <c r="J27" s="222"/>
      <c r="K27" s="222"/>
      <c r="L27" s="222"/>
    </row>
    <row r="28" ht="19.5" customHeight="1">
      <c r="A28" s="224" t="s">
        <v>52</v>
      </c>
      <c r="B28" s="225"/>
      <c r="C28" s="226"/>
      <c r="D28" s="227"/>
      <c r="E28" s="228" t="s">
        <v>53</v>
      </c>
      <c r="F28" s="229"/>
      <c r="G28" s="230" t="s">
        <v>54</v>
      </c>
      <c r="H28" s="225"/>
      <c r="I28" s="226"/>
      <c r="J28" s="231" t="s">
        <v>55</v>
      </c>
      <c r="K28" s="164"/>
      <c r="L28" s="177"/>
    </row>
    <row r="29" ht="18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34" t="s">
        <v>56</v>
      </c>
      <c r="K29" s="162"/>
      <c r="L29" s="235" t="s">
        <v>16</v>
      </c>
    </row>
    <row r="30" ht="15.75" customHeight="1">
      <c r="A30" s="232"/>
      <c r="C30" s="233"/>
      <c r="D30" s="237" t="s">
        <v>57</v>
      </c>
      <c r="E30" s="238"/>
      <c r="F30" s="239">
        <f>C23+I23</f>
        <v>0</v>
      </c>
      <c r="G30" s="236"/>
      <c r="I30" s="233"/>
      <c r="J30" s="237" t="s">
        <v>10</v>
      </c>
      <c r="K30" s="238"/>
      <c r="L30" s="239"/>
    </row>
    <row r="31" ht="15.75" customHeight="1">
      <c r="A31" s="232"/>
      <c r="C31" s="233"/>
      <c r="D31" s="237" t="s">
        <v>58</v>
      </c>
      <c r="E31" s="240"/>
      <c r="F31" s="239">
        <f>D23+J23</f>
        <v>0</v>
      </c>
      <c r="G31" s="236"/>
      <c r="I31" s="233"/>
      <c r="J31" s="241" t="s">
        <v>59</v>
      </c>
      <c r="K31" s="242"/>
      <c r="L31" s="243"/>
    </row>
    <row r="32" ht="15.75" customHeight="1">
      <c r="A32" s="232"/>
      <c r="C32" s="233"/>
      <c r="D32" s="237" t="s">
        <v>60</v>
      </c>
      <c r="E32" s="240"/>
      <c r="F32" s="239">
        <f>E23+K23</f>
        <v>0</v>
      </c>
      <c r="G32" s="236"/>
      <c r="I32" s="233"/>
      <c r="J32" s="241" t="s">
        <v>61</v>
      </c>
      <c r="K32" s="242"/>
      <c r="L32" s="243"/>
    </row>
    <row r="33" ht="15.75" customHeight="1">
      <c r="A33" s="232"/>
      <c r="C33" s="233"/>
      <c r="D33" s="237" t="s">
        <v>62</v>
      </c>
      <c r="E33" s="240"/>
      <c r="F33" s="239">
        <f>F23+L23</f>
        <v>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4" t="s">
        <v>50</v>
      </c>
      <c r="E34" s="245"/>
      <c r="F34" s="246">
        <f>SUM(F30:F33)</f>
        <v>0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7" t="s">
        <v>63</v>
      </c>
      <c r="E35" s="164"/>
      <c r="F35" s="177"/>
      <c r="G35" s="236"/>
      <c r="I35" s="233"/>
      <c r="J35" s="241"/>
      <c r="K35" s="242"/>
      <c r="L35" s="243"/>
    </row>
    <row r="36" ht="15.75" customHeight="1">
      <c r="A36" s="232"/>
      <c r="C36" s="233"/>
      <c r="D36" s="234" t="s">
        <v>56</v>
      </c>
      <c r="E36" s="162"/>
      <c r="F36" s="235" t="s">
        <v>16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8" t="s">
        <v>10</v>
      </c>
      <c r="E37" s="249"/>
      <c r="F37" s="239"/>
      <c r="G37" s="236"/>
      <c r="I37" s="233"/>
      <c r="J37" s="244" t="s">
        <v>64</v>
      </c>
      <c r="K37" s="245"/>
      <c r="L37" s="246">
        <f>SUM(L30:L36)</f>
        <v>0</v>
      </c>
    </row>
    <row r="38" ht="15.75" customHeight="1">
      <c r="A38" s="232"/>
      <c r="C38" s="233"/>
      <c r="D38" s="250" t="s">
        <v>61</v>
      </c>
      <c r="E38" s="251"/>
      <c r="F38" s="243"/>
      <c r="G38" s="236"/>
      <c r="I38" s="233"/>
      <c r="J38" s="231" t="s">
        <v>65</v>
      </c>
      <c r="K38" s="164"/>
      <c r="L38" s="177"/>
    </row>
    <row r="39" ht="18.75" customHeight="1">
      <c r="A39" s="252"/>
      <c r="B39" s="253"/>
      <c r="C39" s="254"/>
      <c r="D39" s="244" t="s">
        <v>66</v>
      </c>
      <c r="E39" s="245"/>
      <c r="F39" s="246">
        <f>SUM(F37:F38)</f>
        <v>0</v>
      </c>
      <c r="G39" s="255"/>
      <c r="H39" s="256"/>
      <c r="I39" s="257"/>
      <c r="J39" s="241" t="s">
        <v>67</v>
      </c>
      <c r="K39" s="251"/>
      <c r="L39" s="243"/>
    </row>
    <row r="40" ht="15.75" customHeight="1">
      <c r="A40" s="209"/>
      <c r="B40" s="258"/>
      <c r="C40" s="259"/>
      <c r="D40" s="260"/>
      <c r="E40" s="261" t="s">
        <v>68</v>
      </c>
      <c r="F40" s="262">
        <f>F34+F39</f>
        <v>0</v>
      </c>
      <c r="G40" s="263"/>
      <c r="H40" s="264"/>
      <c r="I40" s="265"/>
      <c r="J40" s="260"/>
      <c r="K40" s="261" t="s">
        <v>69</v>
      </c>
      <c r="L40" s="262">
        <f>L37+L39</f>
        <v>0</v>
      </c>
    </row>
    <row r="41" ht="11.25" customHeight="1">
      <c r="A41" s="209"/>
      <c r="B41" s="213"/>
      <c r="C41" s="214"/>
      <c r="D41" s="214"/>
      <c r="E41" s="214"/>
      <c r="F41" s="214"/>
      <c r="G41" s="266"/>
      <c r="H41" s="267"/>
      <c r="I41" s="268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70</v>
      </c>
      <c r="H42" s="221"/>
      <c r="I42" s="222"/>
      <c r="J42" s="222"/>
      <c r="K42" s="222"/>
      <c r="L42" s="222"/>
    </row>
    <row r="43" ht="16.5" customHeight="1">
      <c r="A43" s="269" t="s">
        <v>71</v>
      </c>
      <c r="B43" s="225"/>
      <c r="C43" s="226"/>
      <c r="D43" s="270" t="s">
        <v>72</v>
      </c>
      <c r="E43" s="270" t="s">
        <v>73</v>
      </c>
      <c r="F43" s="271" t="s">
        <v>16</v>
      </c>
      <c r="G43" s="272" t="s">
        <v>74</v>
      </c>
      <c r="H43" s="225"/>
      <c r="I43" s="226"/>
      <c r="J43" s="270" t="s">
        <v>72</v>
      </c>
      <c r="K43" s="270" t="s">
        <v>73</v>
      </c>
      <c r="L43" s="270" t="s">
        <v>16</v>
      </c>
    </row>
    <row r="44" ht="16.5" customHeight="1">
      <c r="A44" s="232"/>
      <c r="C44" s="233"/>
      <c r="D44" s="273">
        <v>20000.0</v>
      </c>
      <c r="E44" s="274"/>
      <c r="F44" s="275">
        <f t="shared" ref="F44:F48" si="1">D44*E44</f>
        <v>0</v>
      </c>
      <c r="G44" s="276"/>
      <c r="I44" s="233"/>
      <c r="J44" s="273">
        <v>500.0</v>
      </c>
      <c r="K44" s="274"/>
      <c r="L44" s="277">
        <f t="shared" ref="L44:L47" si="2">J44*K44</f>
        <v>0</v>
      </c>
    </row>
    <row r="45" ht="16.5" customHeight="1">
      <c r="A45" s="232"/>
      <c r="C45" s="233"/>
      <c r="D45" s="273">
        <v>10000.0</v>
      </c>
      <c r="E45" s="274"/>
      <c r="F45" s="275">
        <f t="shared" si="1"/>
        <v>0</v>
      </c>
      <c r="G45" s="276"/>
      <c r="I45" s="233"/>
      <c r="J45" s="273">
        <v>100.0</v>
      </c>
      <c r="K45" s="274"/>
      <c r="L45" s="277">
        <f t="shared" si="2"/>
        <v>0</v>
      </c>
    </row>
    <row r="46" ht="16.5" customHeight="1">
      <c r="A46" s="232"/>
      <c r="C46" s="233"/>
      <c r="D46" s="273">
        <v>5000.0</v>
      </c>
      <c r="E46" s="274"/>
      <c r="F46" s="275">
        <f t="shared" si="1"/>
        <v>0</v>
      </c>
      <c r="G46" s="276"/>
      <c r="I46" s="233"/>
      <c r="J46" s="273">
        <v>50.0</v>
      </c>
      <c r="K46" s="274"/>
      <c r="L46" s="277">
        <f t="shared" si="2"/>
        <v>0</v>
      </c>
    </row>
    <row r="47" ht="16.5" customHeight="1">
      <c r="A47" s="232"/>
      <c r="C47" s="233"/>
      <c r="D47" s="273">
        <v>2000.0</v>
      </c>
      <c r="E47" s="274"/>
      <c r="F47" s="275">
        <f t="shared" si="1"/>
        <v>0</v>
      </c>
      <c r="G47" s="276"/>
      <c r="I47" s="233"/>
      <c r="J47" s="273">
        <v>10.0</v>
      </c>
      <c r="K47" s="274"/>
      <c r="L47" s="277">
        <f t="shared" si="2"/>
        <v>0</v>
      </c>
    </row>
    <row r="48" ht="16.5" customHeight="1">
      <c r="A48" s="252"/>
      <c r="B48" s="253"/>
      <c r="C48" s="254"/>
      <c r="D48" s="273">
        <v>1000.0</v>
      </c>
      <c r="E48" s="274"/>
      <c r="F48" s="275">
        <f t="shared" si="1"/>
        <v>0</v>
      </c>
      <c r="G48" s="278"/>
      <c r="H48" s="253"/>
      <c r="I48" s="254"/>
      <c r="J48" s="273"/>
      <c r="K48" s="279"/>
      <c r="L48" s="277"/>
    </row>
    <row r="49" ht="15.75" customHeight="1">
      <c r="A49" s="209"/>
      <c r="B49" s="213"/>
      <c r="C49" s="214"/>
      <c r="D49" s="280"/>
      <c r="E49" s="281" t="s">
        <v>75</v>
      </c>
      <c r="F49" s="282">
        <f>SUM(F44:F48)</f>
        <v>0</v>
      </c>
      <c r="G49" s="263"/>
      <c r="H49" s="264"/>
      <c r="I49" s="265"/>
      <c r="J49" s="280"/>
      <c r="K49" s="281" t="s">
        <v>76</v>
      </c>
      <c r="L49" s="282">
        <f>SUM(L44:L48)</f>
        <v>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3"/>
      <c r="H51" s="283"/>
      <c r="I51" s="284" t="s">
        <v>77</v>
      </c>
      <c r="J51" s="285"/>
      <c r="K51" s="283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6"/>
      <c r="B53" s="287" t="s">
        <v>78</v>
      </c>
      <c r="C53" s="225"/>
      <c r="D53" s="225"/>
      <c r="E53" s="226"/>
      <c r="F53" s="214"/>
      <c r="G53" s="288"/>
      <c r="H53" s="288"/>
      <c r="I53" s="289" t="s">
        <v>79</v>
      </c>
      <c r="J53" s="290">
        <f>'19'!J69</f>
        <v>20480</v>
      </c>
      <c r="K53" s="291"/>
      <c r="L53" s="214"/>
    </row>
    <row r="54" ht="4.5" customHeight="1">
      <c r="A54" s="286"/>
      <c r="B54" s="252"/>
      <c r="C54" s="253"/>
      <c r="D54" s="253"/>
      <c r="E54" s="254"/>
      <c r="F54" s="214"/>
      <c r="G54" s="209"/>
      <c r="H54" s="213"/>
      <c r="I54" s="214"/>
      <c r="J54" s="215"/>
      <c r="K54" s="214"/>
      <c r="L54" s="214"/>
    </row>
    <row r="55" ht="18.75" customHeight="1">
      <c r="A55" s="292"/>
      <c r="B55" s="293"/>
      <c r="C55" s="225"/>
      <c r="D55" s="225"/>
      <c r="E55" s="226"/>
      <c r="F55" s="214"/>
      <c r="G55" s="294"/>
      <c r="H55" s="294"/>
      <c r="I55" s="295" t="s">
        <v>80</v>
      </c>
      <c r="J55" s="296">
        <f>F49+L49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4"/>
      <c r="H57" s="294"/>
      <c r="I57" s="295" t="s">
        <v>50</v>
      </c>
      <c r="J57" s="296">
        <f>L25</f>
        <v>0</v>
      </c>
      <c r="K57" s="297"/>
      <c r="L57" s="219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63</v>
      </c>
      <c r="J59" s="300" t="str">
        <f>F37</f>
        <v/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55</v>
      </c>
      <c r="J61" s="300">
        <f>L30+L39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81</v>
      </c>
      <c r="J63" s="300">
        <f>J53+J57+J59-J61</f>
        <v>20480</v>
      </c>
      <c r="K63" s="301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88"/>
      <c r="H65" s="288"/>
      <c r="I65" s="289" t="s">
        <v>82</v>
      </c>
      <c r="J65" s="300">
        <f>J63-J53</f>
        <v>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4"/>
      <c r="H67" s="294"/>
      <c r="I67" s="295" t="s">
        <v>83</v>
      </c>
      <c r="J67" s="300">
        <f>J53+F30+(F37-(L30+L39))</f>
        <v>20480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2"/>
      <c r="B69" s="252"/>
      <c r="C69" s="253"/>
      <c r="D69" s="253"/>
      <c r="E69" s="254"/>
      <c r="F69" s="214"/>
      <c r="G69" s="294"/>
      <c r="H69" s="294"/>
      <c r="I69" s="295" t="s">
        <v>84</v>
      </c>
      <c r="J69" s="303">
        <f>J55-J67</f>
        <v>-20480</v>
      </c>
      <c r="K69" s="240"/>
      <c r="L69" s="214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4.2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'18'!J69</f>
        <v>20480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20480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20480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-20480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'17'!J61</f>
        <v>20480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20480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20480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-20480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45917.0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90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4">
        <v>1651.0</v>
      </c>
      <c r="H8" s="315">
        <v>8652.0</v>
      </c>
      <c r="I8" s="196"/>
      <c r="J8" s="196"/>
      <c r="K8" s="325">
        <v>24900.0</v>
      </c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0"/>
      <c r="E10" s="192"/>
      <c r="F10" s="193"/>
      <c r="G10" s="194"/>
      <c r="H10" s="189"/>
      <c r="I10" s="190"/>
      <c r="J10" s="190"/>
      <c r="K10" s="190"/>
      <c r="L10" s="190"/>
    </row>
    <row r="11" ht="20.25" customHeight="1">
      <c r="A11" s="203"/>
      <c r="B11" s="204"/>
      <c r="C11" s="205"/>
      <c r="D11" s="205"/>
      <c r="E11" s="206"/>
      <c r="F11" s="207"/>
      <c r="G11" s="208"/>
      <c r="H11" s="204"/>
      <c r="I11" s="205"/>
      <c r="J11" s="205"/>
      <c r="K11" s="205"/>
      <c r="L11" s="205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0"/>
      <c r="K12" s="190"/>
      <c r="L12" s="190"/>
    </row>
    <row r="13" ht="20.25" customHeight="1">
      <c r="A13" s="203"/>
      <c r="B13" s="204"/>
      <c r="C13" s="205"/>
      <c r="D13" s="205"/>
      <c r="E13" s="206"/>
      <c r="F13" s="207"/>
      <c r="G13" s="208"/>
      <c r="H13" s="204"/>
      <c r="I13" s="205"/>
      <c r="J13" s="205"/>
      <c r="K13" s="205"/>
      <c r="L13" s="205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0</v>
      </c>
      <c r="K17" s="211">
        <f>SUM($K8:$K16)</f>
        <v>24900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24900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24900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24900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24900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4.0</v>
      </c>
      <c r="L38" s="277">
        <f t="shared" ref="L38:L41" si="2">J38*K38</f>
        <v>2000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18.0</v>
      </c>
      <c r="L39" s="277">
        <f t="shared" si="2"/>
        <v>1800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3.0</v>
      </c>
      <c r="L40" s="277">
        <f t="shared" si="2"/>
        <v>150</v>
      </c>
    </row>
    <row r="41" ht="16.5" customHeight="1">
      <c r="A41" s="232"/>
      <c r="C41" s="233"/>
      <c r="D41" s="273">
        <v>2000.0</v>
      </c>
      <c r="E41" s="322">
        <v>1.0</v>
      </c>
      <c r="F41" s="275">
        <f t="shared" si="1"/>
        <v>2000</v>
      </c>
      <c r="G41" s="276"/>
      <c r="I41" s="233"/>
      <c r="J41" s="273">
        <v>10.0</v>
      </c>
      <c r="K41" s="322">
        <v>53.0</v>
      </c>
      <c r="L41" s="277">
        <f t="shared" si="2"/>
        <v>530</v>
      </c>
    </row>
    <row r="42" ht="16.5" customHeight="1">
      <c r="A42" s="252"/>
      <c r="B42" s="253"/>
      <c r="C42" s="254"/>
      <c r="D42" s="273">
        <v>1000.0</v>
      </c>
      <c r="E42" s="322">
        <v>14.0</v>
      </c>
      <c r="F42" s="275">
        <f t="shared" si="1"/>
        <v>14000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16000</v>
      </c>
      <c r="G43" s="263"/>
      <c r="H43" s="264"/>
      <c r="I43" s="265"/>
      <c r="J43" s="280"/>
      <c r="K43" s="281" t="s">
        <v>76</v>
      </c>
      <c r="L43" s="282">
        <f>SUM(L38:L42)</f>
        <v>4480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'16'!J61</f>
        <v>20480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20480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24900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45380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24900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20480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45916.0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 t="s">
        <v>95</v>
      </c>
      <c r="B8" s="313">
        <v>21461.0</v>
      </c>
      <c r="C8" s="190"/>
      <c r="D8" s="191"/>
      <c r="E8" s="192"/>
      <c r="F8" s="326">
        <v>8600.0</v>
      </c>
      <c r="G8" s="194"/>
      <c r="H8" s="315">
        <v>8747.0</v>
      </c>
      <c r="I8" s="316">
        <v>36000.0</v>
      </c>
      <c r="J8" s="196"/>
      <c r="K8" s="190"/>
      <c r="L8" s="190"/>
    </row>
    <row r="9" ht="20.25" customHeight="1">
      <c r="A9" s="197"/>
      <c r="B9" s="318">
        <v>21462.0</v>
      </c>
      <c r="C9" s="199"/>
      <c r="D9" s="319">
        <v>3800.0</v>
      </c>
      <c r="E9" s="200"/>
      <c r="F9" s="201"/>
      <c r="G9" s="317">
        <v>1648.0</v>
      </c>
      <c r="H9" s="318">
        <v>8748.0</v>
      </c>
      <c r="I9" s="199"/>
      <c r="J9" s="319">
        <v>20000.0</v>
      </c>
      <c r="K9" s="199"/>
      <c r="L9" s="199"/>
    </row>
    <row r="10" ht="20.25" customHeight="1">
      <c r="A10" s="312">
        <v>651.0</v>
      </c>
      <c r="B10" s="313">
        <v>21463.0</v>
      </c>
      <c r="C10" s="190"/>
      <c r="D10" s="314">
        <v>11000.0</v>
      </c>
      <c r="E10" s="192"/>
      <c r="F10" s="193"/>
      <c r="G10" s="194"/>
      <c r="H10" s="313">
        <v>8749.0</v>
      </c>
      <c r="I10" s="314">
        <v>10000.0</v>
      </c>
      <c r="J10" s="191"/>
      <c r="K10" s="190"/>
      <c r="L10" s="190"/>
    </row>
    <row r="11" ht="20.25" customHeight="1">
      <c r="A11" s="327">
        <v>652.0</v>
      </c>
      <c r="B11" s="318">
        <v>21464.0</v>
      </c>
      <c r="C11" s="199"/>
      <c r="D11" s="319">
        <v>21650.0</v>
      </c>
      <c r="E11" s="200"/>
      <c r="F11" s="201"/>
      <c r="G11" s="317">
        <v>1649.0</v>
      </c>
      <c r="H11" s="318">
        <v>8750.0</v>
      </c>
      <c r="I11" s="199"/>
      <c r="J11" s="319">
        <v>39500.0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1650.0</v>
      </c>
      <c r="H12" s="313">
        <v>8751.0</v>
      </c>
      <c r="I12" s="190"/>
      <c r="J12" s="314">
        <v>39500.0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36450</v>
      </c>
      <c r="E17" s="211">
        <f>SUM($E8:$E16)</f>
        <v>0</v>
      </c>
      <c r="F17" s="211">
        <f>SUM($F8:$F16)</f>
        <v>8600</v>
      </c>
      <c r="G17" s="212"/>
      <c r="H17" s="210" t="s">
        <v>49</v>
      </c>
      <c r="I17" s="211">
        <f>SUM($I8:$I16)</f>
        <v>46000</v>
      </c>
      <c r="J17" s="211">
        <f>SUM($J8:$J16)</f>
        <v>99000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190050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46000</v>
      </c>
      <c r="G24" s="236"/>
      <c r="I24" s="233"/>
      <c r="J24" s="237" t="s">
        <v>10</v>
      </c>
      <c r="K24" s="238"/>
      <c r="L24" s="321">
        <v>30000.0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135450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8600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190050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30000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190050</v>
      </c>
      <c r="G34" s="263"/>
      <c r="H34" s="264"/>
      <c r="I34" s="265"/>
      <c r="J34" s="260"/>
      <c r="K34" s="261" t="s">
        <v>69</v>
      </c>
      <c r="L34" s="262">
        <f>L31+L33</f>
        <v>30000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4.0</v>
      </c>
      <c r="L38" s="277">
        <f t="shared" ref="L38:L41" si="2">J38*K38</f>
        <v>2000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18.0</v>
      </c>
      <c r="L39" s="277">
        <f t="shared" si="2"/>
        <v>1800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3.0</v>
      </c>
      <c r="L40" s="277">
        <f t="shared" si="2"/>
        <v>150</v>
      </c>
    </row>
    <row r="41" ht="16.5" customHeight="1">
      <c r="A41" s="232"/>
      <c r="C41" s="233"/>
      <c r="D41" s="273">
        <v>2000.0</v>
      </c>
      <c r="E41" s="322">
        <v>1.0</v>
      </c>
      <c r="F41" s="275">
        <f t="shared" si="1"/>
        <v>2000</v>
      </c>
      <c r="G41" s="276"/>
      <c r="I41" s="233"/>
      <c r="J41" s="273">
        <v>10.0</v>
      </c>
      <c r="K41" s="322">
        <v>53.0</v>
      </c>
      <c r="L41" s="277">
        <f t="shared" si="2"/>
        <v>530</v>
      </c>
    </row>
    <row r="42" ht="16.5" customHeight="1">
      <c r="A42" s="252"/>
      <c r="B42" s="253"/>
      <c r="C42" s="254"/>
      <c r="D42" s="273">
        <v>1000.0</v>
      </c>
      <c r="E42" s="322">
        <v>14.0</v>
      </c>
      <c r="F42" s="275">
        <f t="shared" si="1"/>
        <v>14000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16000</v>
      </c>
      <c r="G43" s="263"/>
      <c r="H43" s="264"/>
      <c r="I43" s="265"/>
      <c r="J43" s="280"/>
      <c r="K43" s="281" t="s">
        <v>76</v>
      </c>
      <c r="L43" s="282">
        <f>SUM(L38:L42)</f>
        <v>4480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'15'!J62</f>
        <v>4480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3" t="s">
        <v>96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20480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190050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30000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164530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160050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20480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45915.0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649.0</v>
      </c>
      <c r="B8" s="313">
        <v>21459.0</v>
      </c>
      <c r="C8" s="190"/>
      <c r="D8" s="314">
        <v>11000.0</v>
      </c>
      <c r="E8" s="192"/>
      <c r="F8" s="193"/>
      <c r="G8" s="324">
        <v>1645.0</v>
      </c>
      <c r="H8" s="315">
        <v>8744.0</v>
      </c>
      <c r="I8" s="196"/>
      <c r="J8" s="316">
        <v>24990.0</v>
      </c>
      <c r="K8" s="190"/>
      <c r="L8" s="190"/>
    </row>
    <row r="9" ht="20.25" customHeight="1">
      <c r="A9" s="197"/>
      <c r="B9" s="318">
        <v>21460.0</v>
      </c>
      <c r="C9" s="319">
        <v>12900.0</v>
      </c>
      <c r="D9" s="199"/>
      <c r="E9" s="200"/>
      <c r="F9" s="201"/>
      <c r="G9" s="317">
        <v>1646.0</v>
      </c>
      <c r="H9" s="318">
        <v>8745.0</v>
      </c>
      <c r="I9" s="199"/>
      <c r="J9" s="319">
        <v>93000.0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1647.0</v>
      </c>
      <c r="H10" s="313">
        <v>8746.0</v>
      </c>
      <c r="I10" s="191"/>
      <c r="J10" s="314">
        <v>80490.0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88"/>
      <c r="B13" s="189"/>
      <c r="C13" s="190"/>
      <c r="D13" s="190"/>
      <c r="E13" s="192"/>
      <c r="F13" s="193"/>
      <c r="G13" s="194"/>
      <c r="H13" s="189"/>
      <c r="I13" s="190"/>
      <c r="J13" s="190"/>
      <c r="K13" s="190"/>
      <c r="L13" s="190"/>
    </row>
    <row r="14" ht="20.25" customHeight="1">
      <c r="A14" s="203"/>
      <c r="B14" s="204"/>
      <c r="C14" s="205"/>
      <c r="D14" s="205"/>
      <c r="E14" s="206"/>
      <c r="F14" s="207"/>
      <c r="G14" s="208"/>
      <c r="H14" s="204"/>
      <c r="I14" s="205"/>
      <c r="J14" s="205"/>
      <c r="K14" s="205"/>
      <c r="L14" s="205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12900</v>
      </c>
      <c r="D18" s="211">
        <f>SUM($D8:$D17)</f>
        <v>11000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198480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222380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12900</v>
      </c>
      <c r="G25" s="236"/>
      <c r="I25" s="233"/>
      <c r="J25" s="237" t="s">
        <v>10</v>
      </c>
      <c r="K25" s="238"/>
      <c r="L25" s="321">
        <v>20000.0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209480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222380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20000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222380</v>
      </c>
      <c r="G35" s="263"/>
      <c r="H35" s="264"/>
      <c r="I35" s="265"/>
      <c r="J35" s="260"/>
      <c r="K35" s="261" t="s">
        <v>69</v>
      </c>
      <c r="L35" s="262">
        <f>L32+L34</f>
        <v>20000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4.0</v>
      </c>
      <c r="L39" s="277">
        <f t="shared" ref="L39:L42" si="2">J39*K39</f>
        <v>2000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18.0</v>
      </c>
      <c r="L40" s="277">
        <f t="shared" si="2"/>
        <v>1800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3.0</v>
      </c>
      <c r="L41" s="277">
        <f t="shared" si="2"/>
        <v>150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53.0</v>
      </c>
      <c r="L42" s="277">
        <f t="shared" si="2"/>
        <v>530</v>
      </c>
    </row>
    <row r="43" ht="16.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0</v>
      </c>
      <c r="G44" s="263"/>
      <c r="H44" s="264"/>
      <c r="I44" s="265"/>
      <c r="J44" s="280"/>
      <c r="K44" s="281" t="s">
        <v>76</v>
      </c>
      <c r="L44" s="282">
        <f>SUM(L39:L43)</f>
        <v>4480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'14'!J69</f>
        <v>11580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97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4480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222380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20000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213960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202380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4480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'13'!J60</f>
        <v>11580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11580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11580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-11580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45913.0</v>
      </c>
      <c r="D1" s="164"/>
      <c r="E1" s="162"/>
      <c r="F1" s="161" t="s">
        <v>39</v>
      </c>
      <c r="G1" s="164"/>
      <c r="H1" s="162"/>
      <c r="I1" s="310" t="s">
        <v>98</v>
      </c>
      <c r="J1" s="164"/>
      <c r="K1" s="164"/>
      <c r="L1" s="162"/>
    </row>
    <row r="2" ht="20.25" customHeight="1">
      <c r="A2" s="161" t="s">
        <v>40</v>
      </c>
      <c r="B2" s="162"/>
      <c r="C2" s="311" t="s">
        <v>99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4">
        <v>1643.0</v>
      </c>
      <c r="H8" s="315">
        <v>8740.0</v>
      </c>
      <c r="I8" s="196"/>
      <c r="J8" s="316">
        <v>24990.0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1644.0</v>
      </c>
      <c r="H9" s="318">
        <v>8741.0</v>
      </c>
      <c r="I9" s="199"/>
      <c r="J9" s="319">
        <v>15990.0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1642.0</v>
      </c>
      <c r="H10" s="313">
        <v>8742.0</v>
      </c>
      <c r="I10" s="191"/>
      <c r="J10" s="191"/>
      <c r="K10" s="325">
        <v>90000.0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8">
        <v>8743.0</v>
      </c>
      <c r="I11" s="199"/>
      <c r="J11" s="199"/>
      <c r="K11" s="199"/>
      <c r="L11" s="319">
        <v>51990.0</v>
      </c>
    </row>
    <row r="12" ht="20.25" customHeight="1">
      <c r="A12" s="203"/>
      <c r="B12" s="204"/>
      <c r="C12" s="205"/>
      <c r="D12" s="205"/>
      <c r="E12" s="206"/>
      <c r="F12" s="207"/>
      <c r="G12" s="208"/>
      <c r="H12" s="204"/>
      <c r="I12" s="205"/>
      <c r="J12" s="205"/>
      <c r="K12" s="205"/>
      <c r="L12" s="20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188"/>
      <c r="B13" s="189"/>
      <c r="C13" s="190"/>
      <c r="D13" s="190"/>
      <c r="E13" s="192"/>
      <c r="F13" s="193"/>
      <c r="G13" s="194"/>
      <c r="H13" s="189"/>
      <c r="I13" s="190"/>
      <c r="J13" s="190"/>
      <c r="K13" s="190"/>
      <c r="L13" s="190"/>
    </row>
    <row r="14" ht="20.25" customHeight="1">
      <c r="A14" s="197"/>
      <c r="B14" s="198"/>
      <c r="C14" s="199"/>
      <c r="D14" s="199"/>
      <c r="E14" s="200"/>
      <c r="F14" s="201"/>
      <c r="G14" s="202"/>
      <c r="H14" s="198"/>
      <c r="I14" s="199"/>
      <c r="J14" s="199"/>
      <c r="K14" s="199"/>
      <c r="L14" s="199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40980</v>
      </c>
      <c r="K16" s="211">
        <f>SUM($K8:$K15)</f>
        <v>90000</v>
      </c>
      <c r="L16" s="211">
        <f>SUM($L8:$L15)</f>
        <v>51990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182970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0</v>
      </c>
      <c r="G23" s="236"/>
      <c r="I23" s="233"/>
      <c r="J23" s="237" t="s">
        <v>10</v>
      </c>
      <c r="K23" s="238"/>
      <c r="L23" s="321">
        <v>3000.0</v>
      </c>
    </row>
    <row r="24" ht="15.75" customHeight="1">
      <c r="A24" s="232"/>
      <c r="C24" s="233"/>
      <c r="D24" s="237" t="s">
        <v>58</v>
      </c>
      <c r="E24" s="240"/>
      <c r="F24" s="239">
        <f>D16+J16</f>
        <v>40980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90000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51990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182970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>
        <v>0.0</v>
      </c>
      <c r="G30" s="236"/>
      <c r="I30" s="233"/>
      <c r="J30" s="244" t="s">
        <v>64</v>
      </c>
      <c r="K30" s="245"/>
      <c r="L30" s="246">
        <f>SUM(L23:L29)</f>
        <v>3000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182970</v>
      </c>
      <c r="G33" s="263"/>
      <c r="H33" s="264"/>
      <c r="I33" s="265"/>
      <c r="J33" s="260"/>
      <c r="K33" s="261" t="s">
        <v>69</v>
      </c>
      <c r="L33" s="262">
        <f>L30+L32</f>
        <v>3000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322">
        <v>6.0</v>
      </c>
      <c r="L37" s="277">
        <f t="shared" ref="L37:L40" si="2">J37*K37</f>
        <v>3000</v>
      </c>
    </row>
    <row r="38" ht="16.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322">
        <v>18.0</v>
      </c>
      <c r="L38" s="277">
        <f t="shared" si="2"/>
        <v>1800</v>
      </c>
    </row>
    <row r="39" ht="16.5" customHeight="1">
      <c r="A39" s="232"/>
      <c r="C39" s="233"/>
      <c r="D39" s="273">
        <v>5000.0</v>
      </c>
      <c r="E39" s="274"/>
      <c r="F39" s="275">
        <f t="shared" si="1"/>
        <v>0</v>
      </c>
      <c r="G39" s="276"/>
      <c r="I39" s="233"/>
      <c r="J39" s="273">
        <v>50.0</v>
      </c>
      <c r="K39" s="322">
        <v>5.0</v>
      </c>
      <c r="L39" s="277">
        <f t="shared" si="2"/>
        <v>250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2">
        <v>53.0</v>
      </c>
      <c r="L40" s="277">
        <f t="shared" si="2"/>
        <v>530</v>
      </c>
    </row>
    <row r="41" ht="16.5" customHeight="1">
      <c r="A41" s="252"/>
      <c r="B41" s="253"/>
      <c r="C41" s="254"/>
      <c r="D41" s="273">
        <v>1000.0</v>
      </c>
      <c r="E41" s="322">
        <v>6.0</v>
      </c>
      <c r="F41" s="275">
        <f t="shared" si="1"/>
        <v>6000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6000</v>
      </c>
      <c r="G42" s="263"/>
      <c r="H42" s="264"/>
      <c r="I42" s="265"/>
      <c r="J42" s="280"/>
      <c r="K42" s="281" t="s">
        <v>76</v>
      </c>
      <c r="L42" s="282">
        <f>SUM(L37:L41)</f>
        <v>5580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'12'!J59</f>
        <v>14580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23" t="s">
        <v>100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11580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182970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>
        <f>F30</f>
        <v>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3000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194550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179970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11580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45912.0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4">
        <v>1638.0</v>
      </c>
      <c r="H8" s="315">
        <v>8735.0</v>
      </c>
      <c r="I8" s="196"/>
      <c r="J8" s="316">
        <v>24990.0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1639.0</v>
      </c>
      <c r="H9" s="318">
        <v>8736.0</v>
      </c>
      <c r="I9" s="199"/>
      <c r="J9" s="319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1640.0</v>
      </c>
      <c r="H10" s="313">
        <v>8737.0</v>
      </c>
      <c r="I10" s="191"/>
      <c r="J10" s="314">
        <v>66640.0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4855.0</v>
      </c>
      <c r="H11" s="318">
        <v>8738.0</v>
      </c>
      <c r="I11" s="199"/>
      <c r="J11" s="319">
        <v>20000.0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1641.0</v>
      </c>
      <c r="H12" s="313">
        <v>8739.0</v>
      </c>
      <c r="I12" s="190"/>
      <c r="J12" s="314">
        <v>195000.0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331620</v>
      </c>
      <c r="K15" s="211">
        <f>SUM($K8:$K14)</f>
        <v>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331620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239">
        <v>0.0</v>
      </c>
    </row>
    <row r="23" ht="15.75" customHeight="1">
      <c r="A23" s="232"/>
      <c r="C23" s="233"/>
      <c r="D23" s="237" t="s">
        <v>58</v>
      </c>
      <c r="E23" s="240"/>
      <c r="F23" s="239">
        <f>D15+J15</f>
        <v>331620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331620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>
        <v>0.0</v>
      </c>
      <c r="G29" s="236"/>
      <c r="I29" s="233"/>
      <c r="J29" s="244" t="s">
        <v>64</v>
      </c>
      <c r="K29" s="245"/>
      <c r="L29" s="246">
        <f>SUM(L22:L28)</f>
        <v>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331620</v>
      </c>
      <c r="G32" s="263"/>
      <c r="H32" s="264"/>
      <c r="I32" s="265"/>
      <c r="J32" s="260"/>
      <c r="K32" s="261" t="s">
        <v>69</v>
      </c>
      <c r="L32" s="262">
        <f>L29+L31</f>
        <v>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322">
        <v>6.0</v>
      </c>
      <c r="L36" s="277">
        <f t="shared" ref="L36:L39" si="2">J36*K36</f>
        <v>3000</v>
      </c>
    </row>
    <row r="37" ht="16.5" customHeight="1">
      <c r="A37" s="232"/>
      <c r="C37" s="233"/>
      <c r="D37" s="273">
        <v>10000.0</v>
      </c>
      <c r="E37" s="274"/>
      <c r="F37" s="275">
        <f t="shared" si="1"/>
        <v>0</v>
      </c>
      <c r="G37" s="276"/>
      <c r="I37" s="233"/>
      <c r="J37" s="273">
        <v>100.0</v>
      </c>
      <c r="K37" s="322">
        <v>18.0</v>
      </c>
      <c r="L37" s="277">
        <f t="shared" si="2"/>
        <v>1800</v>
      </c>
    </row>
    <row r="38" ht="16.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322">
        <v>5.0</v>
      </c>
      <c r="L38" s="277">
        <f t="shared" si="2"/>
        <v>250</v>
      </c>
    </row>
    <row r="39" ht="16.5" customHeight="1">
      <c r="A39" s="232"/>
      <c r="C39" s="233"/>
      <c r="D39" s="273">
        <v>2000.0</v>
      </c>
      <c r="E39" s="322">
        <v>1.0</v>
      </c>
      <c r="F39" s="275">
        <f t="shared" si="1"/>
        <v>2000</v>
      </c>
      <c r="G39" s="276"/>
      <c r="I39" s="233"/>
      <c r="J39" s="273">
        <v>10.0</v>
      </c>
      <c r="K39" s="322">
        <v>53.0</v>
      </c>
      <c r="L39" s="277">
        <f t="shared" si="2"/>
        <v>530</v>
      </c>
    </row>
    <row r="40" ht="16.5" customHeight="1">
      <c r="A40" s="252"/>
      <c r="B40" s="253"/>
      <c r="C40" s="254"/>
      <c r="D40" s="273">
        <v>1000.0</v>
      </c>
      <c r="E40" s="322">
        <v>7.0</v>
      </c>
      <c r="F40" s="275">
        <f t="shared" si="1"/>
        <v>7000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9000</v>
      </c>
      <c r="G41" s="263"/>
      <c r="H41" s="264"/>
      <c r="I41" s="265"/>
      <c r="J41" s="280"/>
      <c r="K41" s="281" t="s">
        <v>76</v>
      </c>
      <c r="L41" s="282">
        <f>SUM(L36:L40)</f>
        <v>5580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'11'!J64</f>
        <v>14580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293"/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14580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331620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>
        <f>F29</f>
        <v>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346200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331620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14580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45970.0</v>
      </c>
      <c r="D1" s="164"/>
      <c r="E1" s="162"/>
      <c r="F1" s="161" t="s">
        <v>39</v>
      </c>
      <c r="G1" s="164"/>
      <c r="H1" s="162"/>
      <c r="I1" s="310" t="s">
        <v>94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644.0</v>
      </c>
      <c r="B8" s="313">
        <v>21456.0</v>
      </c>
      <c r="C8" s="190"/>
      <c r="D8" s="314">
        <v>12900.0</v>
      </c>
      <c r="E8" s="192"/>
      <c r="F8" s="193"/>
      <c r="G8" s="324">
        <v>1634.0</v>
      </c>
      <c r="H8" s="315">
        <v>8730.0</v>
      </c>
      <c r="I8" s="196"/>
      <c r="J8" s="316">
        <v>100000.0</v>
      </c>
      <c r="K8" s="190"/>
      <c r="L8" s="190"/>
    </row>
    <row r="9" ht="20.25" customHeight="1">
      <c r="A9" s="327">
        <v>645.0</v>
      </c>
      <c r="B9" s="318">
        <v>21457.0</v>
      </c>
      <c r="C9" s="199"/>
      <c r="D9" s="319">
        <v>6880.0</v>
      </c>
      <c r="E9" s="200"/>
      <c r="F9" s="201"/>
      <c r="G9" s="317">
        <v>1635.0</v>
      </c>
      <c r="H9" s="318">
        <v>8731.0</v>
      </c>
      <c r="I9" s="199"/>
      <c r="J9" s="319">
        <v>243480.0</v>
      </c>
      <c r="K9" s="319"/>
      <c r="L9" s="199"/>
    </row>
    <row r="10" ht="20.25" customHeight="1">
      <c r="A10" s="312">
        <v>646.0</v>
      </c>
      <c r="B10" s="313">
        <v>21458.0</v>
      </c>
      <c r="C10" s="190"/>
      <c r="D10" s="191"/>
      <c r="E10" s="328">
        <v>25890.0</v>
      </c>
      <c r="F10" s="193"/>
      <c r="G10" s="324">
        <v>8472.0</v>
      </c>
      <c r="H10" s="313">
        <v>8732.0</v>
      </c>
      <c r="I10" s="191"/>
      <c r="J10" s="314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1636.0</v>
      </c>
      <c r="H11" s="318">
        <v>8733.0</v>
      </c>
      <c r="I11" s="199"/>
      <c r="J11" s="319">
        <v>59500.0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1637.0</v>
      </c>
      <c r="H12" s="313">
        <v>8734.0</v>
      </c>
      <c r="I12" s="190"/>
      <c r="J12" s="314">
        <v>47600.0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319" t="s">
        <v>19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19780</v>
      </c>
      <c r="E20" s="211">
        <f>SUM($E8:$E19)</f>
        <v>25890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468570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514240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488350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25890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514240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514240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6.0</v>
      </c>
      <c r="L41" s="277">
        <f t="shared" ref="L41:L44" si="2">J41*K41</f>
        <v>3000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18.0</v>
      </c>
      <c r="L42" s="277">
        <f t="shared" si="2"/>
        <v>1800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5.0</v>
      </c>
      <c r="L43" s="277">
        <f t="shared" si="2"/>
        <v>250</v>
      </c>
    </row>
    <row r="44" ht="16.5" customHeight="1">
      <c r="A44" s="232"/>
      <c r="C44" s="233"/>
      <c r="D44" s="273">
        <v>2000.0</v>
      </c>
      <c r="E44" s="322">
        <v>1.0</v>
      </c>
      <c r="F44" s="275">
        <f t="shared" si="1"/>
        <v>2000</v>
      </c>
      <c r="G44" s="276"/>
      <c r="I44" s="233"/>
      <c r="J44" s="273">
        <v>10.0</v>
      </c>
      <c r="K44" s="322">
        <v>53.0</v>
      </c>
      <c r="L44" s="277">
        <f t="shared" si="2"/>
        <v>530</v>
      </c>
    </row>
    <row r="45" ht="16.5" customHeight="1">
      <c r="A45" s="252"/>
      <c r="B45" s="253"/>
      <c r="C45" s="254"/>
      <c r="D45" s="273">
        <v>1000.0</v>
      </c>
      <c r="E45" s="322">
        <v>7.0</v>
      </c>
      <c r="F45" s="275">
        <f t="shared" si="1"/>
        <v>7000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9000</v>
      </c>
      <c r="G46" s="263"/>
      <c r="H46" s="264"/>
      <c r="I46" s="265"/>
      <c r="J46" s="280"/>
      <c r="K46" s="281" t="s">
        <v>76</v>
      </c>
      <c r="L46" s="282">
        <f>SUM(L41:L45)</f>
        <v>5580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'10'!J62</f>
        <v>14580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14580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514240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528820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514240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14580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45910.0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642.0</v>
      </c>
      <c r="B8" s="313">
        <v>21455.0</v>
      </c>
      <c r="C8" s="190"/>
      <c r="D8" s="314">
        <v>3500.0</v>
      </c>
      <c r="E8" s="192"/>
      <c r="F8" s="193"/>
      <c r="G8" s="324">
        <v>5367.0</v>
      </c>
      <c r="H8" s="315">
        <v>8725.0</v>
      </c>
      <c r="I8" s="196"/>
      <c r="J8" s="316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1631.0</v>
      </c>
      <c r="H9" s="318">
        <v>8726.0</v>
      </c>
      <c r="I9" s="199"/>
      <c r="J9" s="319">
        <v>166000.0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1632.0</v>
      </c>
      <c r="H10" s="313">
        <v>8727.0</v>
      </c>
      <c r="I10" s="191"/>
      <c r="J10" s="314">
        <v>89500.0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3035.0</v>
      </c>
      <c r="H11" s="318">
        <v>8728.0</v>
      </c>
      <c r="I11" s="199"/>
      <c r="J11" s="319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1639.0</v>
      </c>
      <c r="H12" s="313">
        <v>8729.0</v>
      </c>
      <c r="I12" s="190"/>
      <c r="J12" s="314">
        <v>188000.0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3500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471490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474990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>
        <v>0.0</v>
      </c>
    </row>
    <row r="26" ht="15.75" customHeight="1">
      <c r="A26" s="232"/>
      <c r="C26" s="233"/>
      <c r="D26" s="237" t="s">
        <v>58</v>
      </c>
      <c r="E26" s="240"/>
      <c r="F26" s="239">
        <f>D18+J18</f>
        <v>474990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474990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474990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6.0</v>
      </c>
      <c r="L39" s="277">
        <f t="shared" ref="L39:L42" si="2">J39*K39</f>
        <v>3000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18.0</v>
      </c>
      <c r="L40" s="277">
        <f t="shared" si="2"/>
        <v>1800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5.0</v>
      </c>
      <c r="L41" s="277">
        <f t="shared" si="2"/>
        <v>250</v>
      </c>
    </row>
    <row r="42" ht="16.5" customHeight="1">
      <c r="A42" s="232"/>
      <c r="C42" s="233"/>
      <c r="D42" s="273">
        <v>2000.0</v>
      </c>
      <c r="E42" s="322">
        <v>1.0</v>
      </c>
      <c r="F42" s="275">
        <f t="shared" si="1"/>
        <v>2000</v>
      </c>
      <c r="G42" s="276"/>
      <c r="I42" s="233"/>
      <c r="J42" s="273">
        <v>10.0</v>
      </c>
      <c r="K42" s="322">
        <v>53.0</v>
      </c>
      <c r="L42" s="277">
        <f t="shared" si="2"/>
        <v>530</v>
      </c>
    </row>
    <row r="43" ht="16.5" customHeight="1">
      <c r="A43" s="252"/>
      <c r="B43" s="253"/>
      <c r="C43" s="254"/>
      <c r="D43" s="273">
        <v>1000.0</v>
      </c>
      <c r="E43" s="322">
        <v>7.0</v>
      </c>
      <c r="F43" s="275">
        <f t="shared" si="1"/>
        <v>7000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9000</v>
      </c>
      <c r="G44" s="263"/>
      <c r="H44" s="264"/>
      <c r="I44" s="265"/>
      <c r="J44" s="280"/>
      <c r="K44" s="281" t="s">
        <v>76</v>
      </c>
      <c r="L44" s="282">
        <f>SUM(L39:L43)</f>
        <v>5580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'09'!J62</f>
        <v>14580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14580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474990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489570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474990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14580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45909.0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4">
        <v>6219.0</v>
      </c>
      <c r="H8" s="315">
        <v>8718.0</v>
      </c>
      <c r="I8" s="196"/>
      <c r="J8" s="316">
        <v>24990.0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1626.0</v>
      </c>
      <c r="H9" s="318">
        <v>8719.0</v>
      </c>
      <c r="I9" s="199"/>
      <c r="J9" s="319">
        <v>15990.0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1629.0</v>
      </c>
      <c r="H10" s="313">
        <v>8720.0</v>
      </c>
      <c r="I10" s="191"/>
      <c r="J10" s="191"/>
      <c r="K10" s="325">
        <v>28980.0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2708.0</v>
      </c>
      <c r="H11" s="318">
        <v>8721.0</v>
      </c>
      <c r="I11" s="199"/>
      <c r="J11" s="199"/>
      <c r="K11" s="319">
        <v>10000.0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8722.0</v>
      </c>
      <c r="I12" s="325">
        <v>10000.0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7">
        <v>1630.0</v>
      </c>
      <c r="H13" s="318">
        <v>8723.0</v>
      </c>
      <c r="I13" s="199"/>
      <c r="J13" s="319">
        <v>12500.0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8724.0</v>
      </c>
      <c r="I14" s="190"/>
      <c r="J14" s="190"/>
      <c r="K14" s="190"/>
      <c r="L14" s="325">
        <v>14500.0</v>
      </c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10000</v>
      </c>
      <c r="J18" s="211">
        <f>SUM($J8:$J17)</f>
        <v>53480</v>
      </c>
      <c r="K18" s="211">
        <f>SUM($K8:$K17)</f>
        <v>38980</v>
      </c>
      <c r="L18" s="211">
        <f>SUM($L8:$L17)</f>
        <v>14500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116960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10000</v>
      </c>
      <c r="G25" s="236"/>
      <c r="I25" s="233"/>
      <c r="J25" s="237" t="s">
        <v>10</v>
      </c>
      <c r="K25" s="238"/>
      <c r="L25" s="321">
        <v>40000.0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53480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38980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14500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116960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40000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116960</v>
      </c>
      <c r="G35" s="263"/>
      <c r="H35" s="264"/>
      <c r="I35" s="265"/>
      <c r="J35" s="260"/>
      <c r="K35" s="261" t="s">
        <v>69</v>
      </c>
      <c r="L35" s="262">
        <f>L32+L34</f>
        <v>40000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6.0</v>
      </c>
      <c r="L39" s="277">
        <f t="shared" ref="L39:L42" si="2">J39*K39</f>
        <v>3000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18.0</v>
      </c>
      <c r="L40" s="277">
        <f t="shared" si="2"/>
        <v>1800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5.0</v>
      </c>
      <c r="L41" s="277">
        <f t="shared" si="2"/>
        <v>250</v>
      </c>
    </row>
    <row r="42" ht="16.5" customHeight="1">
      <c r="A42" s="232"/>
      <c r="C42" s="233"/>
      <c r="D42" s="273">
        <v>2000.0</v>
      </c>
      <c r="E42" s="322">
        <v>1.0</v>
      </c>
      <c r="F42" s="275">
        <f t="shared" si="1"/>
        <v>2000</v>
      </c>
      <c r="G42" s="276"/>
      <c r="I42" s="233"/>
      <c r="J42" s="273">
        <v>10.0</v>
      </c>
      <c r="K42" s="322">
        <v>53.0</v>
      </c>
      <c r="L42" s="277">
        <f t="shared" si="2"/>
        <v>530</v>
      </c>
    </row>
    <row r="43" ht="16.5" customHeight="1">
      <c r="A43" s="252"/>
      <c r="B43" s="253"/>
      <c r="C43" s="254"/>
      <c r="D43" s="273">
        <v>1000.0</v>
      </c>
      <c r="E43" s="322">
        <v>7.0</v>
      </c>
      <c r="F43" s="275">
        <f t="shared" si="1"/>
        <v>7000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9000</v>
      </c>
      <c r="G44" s="263"/>
      <c r="H44" s="264"/>
      <c r="I44" s="265"/>
      <c r="J44" s="280"/>
      <c r="K44" s="281" t="s">
        <v>76</v>
      </c>
      <c r="L44" s="282">
        <f>SUM(L39:L43)</f>
        <v>5580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'08'!J69</f>
        <v>44580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101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14580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116960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40000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121540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76960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14580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45908.0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'07'!J69</f>
        <v>44580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44580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44580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-44580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'06'!J69</f>
        <v>44580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44580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44580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-44580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45906.0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90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639.0</v>
      </c>
      <c r="B8" s="313">
        <v>21452.0</v>
      </c>
      <c r="C8" s="190"/>
      <c r="D8" s="314">
        <v>9500.0</v>
      </c>
      <c r="E8" s="192"/>
      <c r="F8" s="193"/>
      <c r="G8" s="324">
        <v>1616.0</v>
      </c>
      <c r="H8" s="315">
        <v>8703.0</v>
      </c>
      <c r="I8" s="196"/>
      <c r="J8" s="316">
        <v>15990.0</v>
      </c>
      <c r="K8" s="190"/>
      <c r="L8" s="190"/>
    </row>
    <row r="9" ht="20.25" customHeight="1">
      <c r="A9" s="327">
        <v>638.0</v>
      </c>
      <c r="B9" s="318">
        <v>21453.0</v>
      </c>
      <c r="C9" s="199"/>
      <c r="D9" s="319">
        <v>10150.0</v>
      </c>
      <c r="E9" s="200"/>
      <c r="F9" s="201"/>
      <c r="G9" s="202"/>
      <c r="H9" s="318">
        <v>8704.0</v>
      </c>
      <c r="I9" s="319">
        <v>49500.0</v>
      </c>
      <c r="J9" s="199"/>
      <c r="K9" s="199"/>
      <c r="L9" s="199"/>
    </row>
    <row r="10" ht="20.25" customHeight="1">
      <c r="A10" s="188"/>
      <c r="B10" s="313">
        <v>21454.0</v>
      </c>
      <c r="C10" s="325">
        <v>3800.0</v>
      </c>
      <c r="D10" s="191"/>
      <c r="E10" s="192"/>
      <c r="F10" s="193"/>
      <c r="G10" s="324">
        <v>1617.0</v>
      </c>
      <c r="H10" s="313">
        <v>8705.0</v>
      </c>
      <c r="I10" s="191"/>
      <c r="J10" s="191"/>
      <c r="K10" s="325">
        <v>55000.0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1618.0</v>
      </c>
      <c r="H11" s="318">
        <v>8706.0</v>
      </c>
      <c r="I11" s="199"/>
      <c r="J11" s="319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1619.0</v>
      </c>
      <c r="H12" s="313">
        <v>8707.0</v>
      </c>
      <c r="I12" s="190"/>
      <c r="J12" s="314">
        <v>28980.0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7" t="s">
        <v>102</v>
      </c>
      <c r="H13" s="318">
        <v>8715.0</v>
      </c>
      <c r="I13" s="199"/>
      <c r="J13" s="319">
        <v>92500.0</v>
      </c>
      <c r="K13" s="319">
        <v>92500.0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24">
        <v>1621.0</v>
      </c>
      <c r="H14" s="313">
        <v>8708.0</v>
      </c>
      <c r="I14" s="190"/>
      <c r="J14" s="325">
        <v>15990.0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7">
        <v>1624.0</v>
      </c>
      <c r="H15" s="318">
        <v>8709.0</v>
      </c>
      <c r="I15" s="199"/>
      <c r="J15" s="319">
        <v>28980.0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24">
        <v>1622.0</v>
      </c>
      <c r="H16" s="313">
        <v>8710.0</v>
      </c>
      <c r="I16" s="190"/>
      <c r="J16" s="325">
        <v>14500.0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7">
        <v>1623.0</v>
      </c>
      <c r="H17" s="318">
        <v>8711.0</v>
      </c>
      <c r="I17" s="199"/>
      <c r="J17" s="319">
        <v>20000.0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324">
        <v>1625.0</v>
      </c>
      <c r="H18" s="313">
        <v>8712.0</v>
      </c>
      <c r="I18" s="190"/>
      <c r="J18" s="325">
        <v>24990.0</v>
      </c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331">
        <v>1626.0</v>
      </c>
      <c r="H19" s="332">
        <v>8714.0</v>
      </c>
      <c r="I19" s="205"/>
      <c r="J19" s="205"/>
      <c r="K19" s="333">
        <v>165000.0</v>
      </c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313">
        <v>8713.0</v>
      </c>
      <c r="I20" s="325">
        <v>10000.0</v>
      </c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332">
        <v>8716.0</v>
      </c>
      <c r="I21" s="333">
        <v>20000.0</v>
      </c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313">
        <v>8717.0</v>
      </c>
      <c r="I22" s="190"/>
      <c r="J22" s="190"/>
      <c r="K22" s="190"/>
      <c r="L22" s="325">
        <v>250000.0</v>
      </c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3800</v>
      </c>
      <c r="D25" s="211">
        <f>SUM($D8:$D24)</f>
        <v>19650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79500</v>
      </c>
      <c r="J25" s="211">
        <f>SUM($J8:$J24)</f>
        <v>266920</v>
      </c>
      <c r="K25" s="211">
        <f>SUM($K8:$K24)</f>
        <v>312500</v>
      </c>
      <c r="L25" s="211">
        <f>SUM($L8:$L24)</f>
        <v>250000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932370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83300</v>
      </c>
      <c r="G32" s="236"/>
      <c r="I32" s="233"/>
      <c r="J32" s="237" t="s">
        <v>10</v>
      </c>
      <c r="K32" s="238"/>
      <c r="L32" s="321">
        <v>50000.0</v>
      </c>
    </row>
    <row r="33" ht="15.75" customHeight="1">
      <c r="A33" s="232"/>
      <c r="C33" s="233"/>
      <c r="D33" s="237" t="s">
        <v>58</v>
      </c>
      <c r="E33" s="240"/>
      <c r="F33" s="239">
        <f>D25+J25</f>
        <v>286570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312500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250000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932370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50000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932370</v>
      </c>
      <c r="G42" s="263"/>
      <c r="H42" s="264"/>
      <c r="I42" s="265"/>
      <c r="J42" s="260"/>
      <c r="K42" s="261" t="s">
        <v>69</v>
      </c>
      <c r="L42" s="262">
        <f>L39+L41</f>
        <v>50000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2"/>
      <c r="F46" s="275">
        <f t="shared" ref="F46:F50" si="1">D46*E46</f>
        <v>0</v>
      </c>
      <c r="G46" s="276"/>
      <c r="I46" s="233"/>
      <c r="J46" s="273">
        <v>500.0</v>
      </c>
      <c r="K46" s="322">
        <v>6.0</v>
      </c>
      <c r="L46" s="277">
        <f t="shared" ref="L46:L49" si="2">J46*K46</f>
        <v>3000</v>
      </c>
    </row>
    <row r="47" ht="16.5" customHeight="1">
      <c r="A47" s="232"/>
      <c r="C47" s="233"/>
      <c r="D47" s="273">
        <v>10000.0</v>
      </c>
      <c r="E47" s="322">
        <v>3.0</v>
      </c>
      <c r="F47" s="275">
        <f t="shared" si="1"/>
        <v>30000</v>
      </c>
      <c r="G47" s="276"/>
      <c r="I47" s="233"/>
      <c r="J47" s="273">
        <v>100.0</v>
      </c>
      <c r="K47" s="322">
        <v>18.0</v>
      </c>
      <c r="L47" s="277">
        <f t="shared" si="2"/>
        <v>1800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22">
        <v>5.0</v>
      </c>
      <c r="L48" s="277">
        <f t="shared" si="2"/>
        <v>250</v>
      </c>
    </row>
    <row r="49" ht="16.5" customHeight="1">
      <c r="A49" s="232"/>
      <c r="C49" s="233"/>
      <c r="D49" s="273">
        <v>2000.0</v>
      </c>
      <c r="E49" s="322">
        <v>1.0</v>
      </c>
      <c r="F49" s="275">
        <f t="shared" si="1"/>
        <v>2000</v>
      </c>
      <c r="G49" s="276"/>
      <c r="I49" s="233"/>
      <c r="J49" s="273">
        <v>10.0</v>
      </c>
      <c r="K49" s="322">
        <v>53.0</v>
      </c>
      <c r="L49" s="277">
        <f t="shared" si="2"/>
        <v>530</v>
      </c>
    </row>
    <row r="50" ht="16.5" customHeight="1">
      <c r="A50" s="252"/>
      <c r="B50" s="253"/>
      <c r="C50" s="254"/>
      <c r="D50" s="273">
        <v>1000.0</v>
      </c>
      <c r="E50" s="322">
        <v>7.0</v>
      </c>
      <c r="F50" s="275">
        <f t="shared" si="1"/>
        <v>7000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39000</v>
      </c>
      <c r="G51" s="263"/>
      <c r="H51" s="264"/>
      <c r="I51" s="265"/>
      <c r="J51" s="280"/>
      <c r="K51" s="281" t="s">
        <v>76</v>
      </c>
      <c r="L51" s="282">
        <f>SUM(L46:L50)</f>
        <v>5580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'05'!J62</f>
        <v>11280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3" t="s">
        <v>103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44580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932370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50000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893650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882370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44580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45905.0</v>
      </c>
      <c r="D1" s="164"/>
      <c r="E1" s="162"/>
      <c r="F1" s="161" t="s">
        <v>39</v>
      </c>
      <c r="G1" s="164"/>
      <c r="H1" s="162"/>
      <c r="I1" s="310" t="s">
        <v>104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636.0</v>
      </c>
      <c r="B8" s="313">
        <v>21451.0</v>
      </c>
      <c r="C8" s="190"/>
      <c r="D8" s="314"/>
      <c r="E8" s="328">
        <v>14290.0</v>
      </c>
      <c r="F8" s="193"/>
      <c r="G8" s="324">
        <v>1615.0</v>
      </c>
      <c r="H8" s="315">
        <v>8698.0</v>
      </c>
      <c r="I8" s="196"/>
      <c r="J8" s="316">
        <v>110000.0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7">
        <v>1614.0</v>
      </c>
      <c r="H9" s="318">
        <v>8699.0</v>
      </c>
      <c r="I9" s="199"/>
      <c r="J9" s="199"/>
      <c r="K9" s="319">
        <v>28980.0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4421.0</v>
      </c>
      <c r="H10" s="313">
        <v>8700.0</v>
      </c>
      <c r="I10" s="191"/>
      <c r="J10" s="314">
        <v>15990.0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8946.0</v>
      </c>
      <c r="H11" s="318">
        <v>8701.0</v>
      </c>
      <c r="I11" s="199"/>
      <c r="J11" s="319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8702.0</v>
      </c>
      <c r="I12" s="325">
        <v>180000.0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14290</v>
      </c>
      <c r="F18" s="211">
        <f>SUM($F8:$F17)</f>
        <v>0</v>
      </c>
      <c r="G18" s="212"/>
      <c r="H18" s="210" t="s">
        <v>49</v>
      </c>
      <c r="I18" s="211">
        <f>SUM($I8:$I17)</f>
        <v>180000</v>
      </c>
      <c r="J18" s="211">
        <f>SUM($J8:$J17)</f>
        <v>135990</v>
      </c>
      <c r="K18" s="211">
        <f>SUM($K8:$K17)</f>
        <v>28980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359260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180000</v>
      </c>
      <c r="G25" s="236"/>
      <c r="I25" s="233"/>
      <c r="J25" s="237" t="s">
        <v>10</v>
      </c>
      <c r="K25" s="238"/>
      <c r="L25" s="321">
        <v>180000.0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135990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43270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359260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180000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359260</v>
      </c>
      <c r="G35" s="263"/>
      <c r="H35" s="264"/>
      <c r="I35" s="265"/>
      <c r="J35" s="260"/>
      <c r="K35" s="261" t="s">
        <v>69</v>
      </c>
      <c r="L35" s="262">
        <f>L32+L34</f>
        <v>180000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7.0</v>
      </c>
      <c r="L39" s="277">
        <f t="shared" ref="L39:L42" si="2">J39*K39</f>
        <v>3500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20.0</v>
      </c>
      <c r="L40" s="277">
        <f t="shared" si="2"/>
        <v>2000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5.0</v>
      </c>
      <c r="L41" s="277">
        <f t="shared" si="2"/>
        <v>250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53.0</v>
      </c>
      <c r="L42" s="277">
        <f t="shared" si="2"/>
        <v>530</v>
      </c>
    </row>
    <row r="43" ht="16.5" customHeight="1">
      <c r="A43" s="252"/>
      <c r="B43" s="253"/>
      <c r="C43" s="254"/>
      <c r="D43" s="273">
        <v>1000.0</v>
      </c>
      <c r="E43" s="322">
        <v>5.0</v>
      </c>
      <c r="F43" s="275">
        <f t="shared" si="1"/>
        <v>5000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5000</v>
      </c>
      <c r="G44" s="263"/>
      <c r="H44" s="264"/>
      <c r="I44" s="265"/>
      <c r="J44" s="280"/>
      <c r="K44" s="281" t="s">
        <v>76</v>
      </c>
      <c r="L44" s="282">
        <f>SUM(L39:L43)</f>
        <v>6280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'04'!J63</f>
        <v>11280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105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11280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359260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180000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190540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179260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11280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45904.0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90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633.0</v>
      </c>
      <c r="B8" s="313">
        <v>21448.0</v>
      </c>
      <c r="C8" s="190"/>
      <c r="D8" s="314">
        <v>23500.0</v>
      </c>
      <c r="E8" s="192"/>
      <c r="F8" s="193"/>
      <c r="G8" s="324">
        <v>1610.0</v>
      </c>
      <c r="H8" s="315">
        <v>8692.0</v>
      </c>
      <c r="I8" s="196"/>
      <c r="J8" s="316">
        <v>17990.0</v>
      </c>
      <c r="K8" s="190"/>
      <c r="L8" s="190"/>
    </row>
    <row r="9" ht="20.25" customHeight="1">
      <c r="A9" s="327">
        <v>634.0</v>
      </c>
      <c r="B9" s="318">
        <v>21449.0</v>
      </c>
      <c r="C9" s="199"/>
      <c r="D9" s="199"/>
      <c r="E9" s="334">
        <v>4950.0</v>
      </c>
      <c r="F9" s="201"/>
      <c r="G9" s="317">
        <v>1611.0</v>
      </c>
      <c r="H9" s="318">
        <v>8693.0</v>
      </c>
      <c r="I9" s="199"/>
      <c r="J9" s="319">
        <v>14500.0</v>
      </c>
      <c r="K9" s="199"/>
      <c r="L9" s="199"/>
    </row>
    <row r="10" ht="20.25" customHeight="1">
      <c r="A10" s="312">
        <v>1613.0</v>
      </c>
      <c r="B10" s="313">
        <v>21450.0</v>
      </c>
      <c r="C10" s="190"/>
      <c r="D10" s="191"/>
      <c r="E10" s="328">
        <v>12890.0</v>
      </c>
      <c r="F10" s="193"/>
      <c r="G10" s="194"/>
      <c r="H10" s="313">
        <v>8694.0</v>
      </c>
      <c r="I10" s="191"/>
      <c r="J10" s="191"/>
      <c r="K10" s="190"/>
      <c r="L10" s="325">
        <v>26000.0</v>
      </c>
    </row>
    <row r="11" ht="20.25" customHeight="1">
      <c r="A11" s="197"/>
      <c r="B11" s="198"/>
      <c r="C11" s="199"/>
      <c r="D11" s="199"/>
      <c r="E11" s="200"/>
      <c r="F11" s="201"/>
      <c r="G11" s="317">
        <v>633.0</v>
      </c>
      <c r="H11" s="318">
        <v>8695.0</v>
      </c>
      <c r="I11" s="199"/>
      <c r="J11" s="319">
        <v>20000.0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1612.0</v>
      </c>
      <c r="H12" s="313">
        <v>8696.0</v>
      </c>
      <c r="I12" s="190"/>
      <c r="J12" s="314">
        <v>176000.0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7">
        <v>1613.0</v>
      </c>
      <c r="H13" s="318">
        <v>8697.0</v>
      </c>
      <c r="I13" s="199"/>
      <c r="J13" s="199"/>
      <c r="K13" s="319">
        <v>218480.0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23500</v>
      </c>
      <c r="E19" s="211">
        <f>SUM($E8:$E18)</f>
        <v>17840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228490</v>
      </c>
      <c r="K19" s="211">
        <f>SUM($K8:$K18)</f>
        <v>218480</v>
      </c>
      <c r="L19" s="211">
        <f>SUM($L8:$L18)</f>
        <v>26000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514310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321">
        <v>7500.0</v>
      </c>
    </row>
    <row r="27" ht="15.75" customHeight="1">
      <c r="A27" s="232"/>
      <c r="C27" s="233"/>
      <c r="D27" s="237" t="s">
        <v>58</v>
      </c>
      <c r="E27" s="240"/>
      <c r="F27" s="239">
        <f>D19+J19</f>
        <v>251990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236320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26000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514310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7500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514310</v>
      </c>
      <c r="G36" s="263"/>
      <c r="H36" s="264"/>
      <c r="I36" s="265"/>
      <c r="J36" s="260"/>
      <c r="K36" s="261" t="s">
        <v>69</v>
      </c>
      <c r="L36" s="262">
        <f>L33+L35</f>
        <v>7500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7.0</v>
      </c>
      <c r="L40" s="277">
        <f t="shared" ref="L40:L43" si="2">J40*K40</f>
        <v>3500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2">
        <v>20.0</v>
      </c>
      <c r="L41" s="277">
        <f t="shared" si="2"/>
        <v>2000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2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53.0</v>
      </c>
      <c r="L43" s="277">
        <f t="shared" si="2"/>
        <v>530</v>
      </c>
    </row>
    <row r="44" ht="16.5" customHeight="1">
      <c r="A44" s="252"/>
      <c r="B44" s="253"/>
      <c r="C44" s="254"/>
      <c r="D44" s="273">
        <v>1000.0</v>
      </c>
      <c r="E44" s="322">
        <v>5.0</v>
      </c>
      <c r="F44" s="275">
        <f t="shared" si="1"/>
        <v>5000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5000</v>
      </c>
      <c r="G45" s="263"/>
      <c r="H45" s="264"/>
      <c r="I45" s="265"/>
      <c r="J45" s="280"/>
      <c r="K45" s="281" t="s">
        <v>76</v>
      </c>
      <c r="L45" s="282">
        <f>SUM(L40:L44)</f>
        <v>6280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'03'!J64</f>
        <v>18780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3" t="s">
        <v>106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11280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514310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7500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525590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506810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11280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45903.0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1606.0</v>
      </c>
      <c r="B8" s="313">
        <v>21445.0</v>
      </c>
      <c r="C8" s="190"/>
      <c r="D8" s="314">
        <v>4300.0</v>
      </c>
      <c r="E8" s="192"/>
      <c r="F8" s="193"/>
      <c r="G8" s="324">
        <v>1604.0</v>
      </c>
      <c r="H8" s="315">
        <v>8685.0</v>
      </c>
      <c r="I8" s="196"/>
      <c r="J8" s="316">
        <v>17500.0</v>
      </c>
      <c r="K8" s="190"/>
      <c r="L8" s="190"/>
    </row>
    <row r="9" ht="20.25" customHeight="1">
      <c r="A9" s="327">
        <v>1608.0</v>
      </c>
      <c r="B9" s="318">
        <v>21446.0</v>
      </c>
      <c r="C9" s="199"/>
      <c r="D9" s="319">
        <v>9990.0</v>
      </c>
      <c r="E9" s="200"/>
      <c r="F9" s="201"/>
      <c r="G9" s="317">
        <v>1605.0</v>
      </c>
      <c r="H9" s="318">
        <v>8686.0</v>
      </c>
      <c r="I9" s="199"/>
      <c r="J9" s="319">
        <v>15990.0</v>
      </c>
      <c r="K9" s="199"/>
      <c r="L9" s="199"/>
    </row>
    <row r="10" ht="20.25" customHeight="1">
      <c r="A10" s="312">
        <v>631.0</v>
      </c>
      <c r="B10" s="313">
        <v>21447.0</v>
      </c>
      <c r="C10" s="190"/>
      <c r="D10" s="314">
        <v>33100.0</v>
      </c>
      <c r="E10" s="192"/>
      <c r="F10" s="193"/>
      <c r="G10" s="324">
        <v>1606.0</v>
      </c>
      <c r="H10" s="313">
        <v>8687.0</v>
      </c>
      <c r="I10" s="191"/>
      <c r="J10" s="314">
        <v>294500.0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1607.0</v>
      </c>
      <c r="H11" s="318">
        <v>8688.0</v>
      </c>
      <c r="I11" s="199"/>
      <c r="J11" s="199"/>
      <c r="K11" s="319">
        <v>20000.0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1608.0</v>
      </c>
      <c r="H12" s="313">
        <v>8689.0</v>
      </c>
      <c r="I12" s="190"/>
      <c r="J12" s="314">
        <v>20490.0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7">
        <v>631.0</v>
      </c>
      <c r="H13" s="318">
        <v>8690.0</v>
      </c>
      <c r="I13" s="199"/>
      <c r="J13" s="319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24">
        <v>1609.0</v>
      </c>
      <c r="H14" s="313">
        <v>8691.0</v>
      </c>
      <c r="I14" s="190"/>
      <c r="J14" s="325">
        <v>129490.0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47390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502960</v>
      </c>
      <c r="K20" s="211">
        <f>SUM($K8:$K19)</f>
        <v>20000</v>
      </c>
      <c r="L20" s="211">
        <f>SUM($L8:$L19)</f>
        <v>0</v>
      </c>
    </row>
    <row r="21" ht="3.0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0.2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570350</v>
      </c>
    </row>
    <row r="23" ht="13.5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0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20.2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5.0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0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0" customHeight="1">
      <c r="A28" s="232"/>
      <c r="C28" s="233"/>
      <c r="D28" s="237" t="s">
        <v>58</v>
      </c>
      <c r="E28" s="240"/>
      <c r="F28" s="239">
        <f>D20+J20</f>
        <v>550350</v>
      </c>
      <c r="G28" s="236"/>
      <c r="I28" s="233"/>
      <c r="J28" s="241" t="s">
        <v>59</v>
      </c>
      <c r="K28" s="242"/>
      <c r="L28" s="243"/>
    </row>
    <row r="29" ht="15.0" customHeight="1">
      <c r="A29" s="232"/>
      <c r="C29" s="233"/>
      <c r="D29" s="237" t="s">
        <v>60</v>
      </c>
      <c r="E29" s="240"/>
      <c r="F29" s="239">
        <f>E20+K20</f>
        <v>20000</v>
      </c>
      <c r="G29" s="236"/>
      <c r="I29" s="233"/>
      <c r="J29" s="241" t="s">
        <v>61</v>
      </c>
      <c r="K29" s="242"/>
      <c r="L29" s="243"/>
    </row>
    <row r="30" ht="15.0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0" customHeight="1">
      <c r="A31" s="232"/>
      <c r="C31" s="233"/>
      <c r="D31" s="244" t="s">
        <v>50</v>
      </c>
      <c r="E31" s="245"/>
      <c r="F31" s="246">
        <f>SUM(F27:F30)</f>
        <v>570350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5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570350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8.7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20.2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9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5.7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8.0</v>
      </c>
      <c r="L41" s="277">
        <f t="shared" ref="L41:L44" si="2">J41*K41</f>
        <v>4000</v>
      </c>
    </row>
    <row r="42" ht="15.7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20.0</v>
      </c>
      <c r="L42" s="277">
        <f t="shared" si="2"/>
        <v>2000</v>
      </c>
    </row>
    <row r="43" ht="15.7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5.0</v>
      </c>
      <c r="L43" s="277">
        <f t="shared" si="2"/>
        <v>250</v>
      </c>
    </row>
    <row r="44" ht="15.75" customHeight="1">
      <c r="A44" s="232"/>
      <c r="C44" s="233"/>
      <c r="D44" s="273">
        <v>2000.0</v>
      </c>
      <c r="E44" s="322">
        <v>2.0</v>
      </c>
      <c r="F44" s="275">
        <f t="shared" si="1"/>
        <v>4000</v>
      </c>
      <c r="G44" s="276"/>
      <c r="I44" s="233"/>
      <c r="J44" s="273">
        <v>10.0</v>
      </c>
      <c r="K44" s="322">
        <v>53.0</v>
      </c>
      <c r="L44" s="277">
        <f t="shared" si="2"/>
        <v>530</v>
      </c>
    </row>
    <row r="45" ht="15.75" customHeight="1">
      <c r="A45" s="252"/>
      <c r="B45" s="253"/>
      <c r="C45" s="254"/>
      <c r="D45" s="273">
        <v>1000.0</v>
      </c>
      <c r="E45" s="322">
        <v>8.0</v>
      </c>
      <c r="F45" s="275">
        <f t="shared" si="1"/>
        <v>8000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12000</v>
      </c>
      <c r="G46" s="263"/>
      <c r="H46" s="264"/>
      <c r="I46" s="265"/>
      <c r="J46" s="280"/>
      <c r="K46" s="281" t="s">
        <v>76</v>
      </c>
      <c r="L46" s="282">
        <f>SUM(L41:L45)</f>
        <v>6780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'02'!J63</f>
        <v>18780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5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18780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570350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589130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570350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18780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5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45902.0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310" t="s">
        <v>107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3089.0</v>
      </c>
      <c r="B8" s="313">
        <v>21442.0</v>
      </c>
      <c r="C8" s="190"/>
      <c r="D8" s="314">
        <v>8600.0</v>
      </c>
      <c r="E8" s="192"/>
      <c r="F8" s="193"/>
      <c r="G8" s="324">
        <v>8091.0</v>
      </c>
      <c r="H8" s="315">
        <v>8679.0</v>
      </c>
      <c r="I8" s="196"/>
      <c r="J8" s="196"/>
      <c r="K8" s="325">
        <v>39500.0</v>
      </c>
      <c r="L8" s="190"/>
    </row>
    <row r="9" ht="20.25" customHeight="1">
      <c r="A9" s="327">
        <v>628.0</v>
      </c>
      <c r="B9" s="318">
        <v>21443.0</v>
      </c>
      <c r="C9" s="199"/>
      <c r="D9" s="319">
        <v>19900.0</v>
      </c>
      <c r="E9" s="200"/>
      <c r="F9" s="201"/>
      <c r="G9" s="317">
        <v>3089.0</v>
      </c>
      <c r="H9" s="318">
        <v>8680.0</v>
      </c>
      <c r="I9" s="199"/>
      <c r="J9" s="319">
        <v>15990.0</v>
      </c>
      <c r="K9" s="199"/>
      <c r="L9" s="199"/>
    </row>
    <row r="10" ht="20.25" customHeight="1">
      <c r="A10" s="312">
        <v>629.0</v>
      </c>
      <c r="B10" s="313">
        <v>21444.0</v>
      </c>
      <c r="C10" s="190"/>
      <c r="D10" s="191"/>
      <c r="E10" s="328">
        <v>12500.0</v>
      </c>
      <c r="F10" s="193"/>
      <c r="G10" s="324">
        <v>9185.0</v>
      </c>
      <c r="H10" s="313">
        <v>8681.0</v>
      </c>
      <c r="I10" s="191"/>
      <c r="J10" s="314">
        <v>45000.0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7">
        <v>3368.0</v>
      </c>
      <c r="H11" s="318">
        <v>8682.0</v>
      </c>
      <c r="I11" s="199"/>
      <c r="J11" s="319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4">
        <v>9589.0</v>
      </c>
      <c r="H12" s="313">
        <v>8683.0</v>
      </c>
      <c r="I12" s="190"/>
      <c r="J12" s="314">
        <v>28980.0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7">
        <v>7675.0</v>
      </c>
      <c r="H13" s="318">
        <v>8682.0</v>
      </c>
      <c r="I13" s="199"/>
      <c r="J13" s="319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24">
        <v>7675.0</v>
      </c>
      <c r="H14" s="313">
        <v>8684.0</v>
      </c>
      <c r="I14" s="190"/>
      <c r="J14" s="325">
        <v>24990.0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28500</v>
      </c>
      <c r="E19" s="211">
        <f>SUM($E8:$E18)</f>
        <v>12500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134960</v>
      </c>
      <c r="K19" s="211">
        <f>SUM($K8:$K18)</f>
        <v>39500</v>
      </c>
      <c r="L19" s="211">
        <f>SUM($L8:$L18)</f>
        <v>0</v>
      </c>
    </row>
    <row r="20" ht="4.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0.2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215460</v>
      </c>
    </row>
    <row r="22" ht="8.25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0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20.2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5.0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0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0" customHeight="1">
      <c r="A27" s="232"/>
      <c r="C27" s="233"/>
      <c r="D27" s="237" t="s">
        <v>58</v>
      </c>
      <c r="E27" s="240"/>
      <c r="F27" s="239">
        <f>D19+J19</f>
        <v>163460</v>
      </c>
      <c r="G27" s="236"/>
      <c r="I27" s="233"/>
      <c r="J27" s="241" t="s">
        <v>59</v>
      </c>
      <c r="K27" s="242"/>
      <c r="L27" s="243"/>
    </row>
    <row r="28" ht="15.0" customHeight="1">
      <c r="A28" s="232"/>
      <c r="C28" s="233"/>
      <c r="D28" s="237" t="s">
        <v>60</v>
      </c>
      <c r="E28" s="240"/>
      <c r="F28" s="239">
        <f>E19+K19</f>
        <v>52000</v>
      </c>
      <c r="G28" s="236"/>
      <c r="I28" s="233"/>
      <c r="J28" s="241" t="s">
        <v>61</v>
      </c>
      <c r="K28" s="242"/>
      <c r="L28" s="243"/>
    </row>
    <row r="29" ht="15.0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0" customHeight="1">
      <c r="A30" s="232"/>
      <c r="C30" s="233"/>
      <c r="D30" s="244" t="s">
        <v>50</v>
      </c>
      <c r="E30" s="245"/>
      <c r="F30" s="246">
        <f>SUM(F26:F29)</f>
        <v>215460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5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215460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8.7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20.2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21.0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5.7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8.0</v>
      </c>
      <c r="L40" s="277">
        <f t="shared" ref="L40:L43" si="2">J40*K40</f>
        <v>4000</v>
      </c>
    </row>
    <row r="41" ht="15.7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2">
        <v>20.0</v>
      </c>
      <c r="L41" s="277">
        <f t="shared" si="2"/>
        <v>2000</v>
      </c>
    </row>
    <row r="42" ht="15.7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2">
        <v>5.0</v>
      </c>
      <c r="L42" s="277">
        <f t="shared" si="2"/>
        <v>250</v>
      </c>
    </row>
    <row r="43" ht="15.75" customHeight="1">
      <c r="A43" s="232"/>
      <c r="C43" s="233"/>
      <c r="D43" s="273">
        <v>2000.0</v>
      </c>
      <c r="E43" s="322">
        <v>2.0</v>
      </c>
      <c r="F43" s="275">
        <f t="shared" si="1"/>
        <v>4000</v>
      </c>
      <c r="G43" s="276"/>
      <c r="I43" s="233"/>
      <c r="J43" s="273">
        <v>10.0</v>
      </c>
      <c r="K43" s="322">
        <v>53.0</v>
      </c>
      <c r="L43" s="277">
        <f t="shared" si="2"/>
        <v>530</v>
      </c>
    </row>
    <row r="44" ht="15.75" customHeight="1">
      <c r="A44" s="252"/>
      <c r="B44" s="253"/>
      <c r="C44" s="254"/>
      <c r="D44" s="273">
        <v>1000.0</v>
      </c>
      <c r="E44" s="322">
        <v>8.0</v>
      </c>
      <c r="F44" s="275">
        <f t="shared" si="1"/>
        <v>8000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12000</v>
      </c>
      <c r="G45" s="263"/>
      <c r="H45" s="264"/>
      <c r="I45" s="265"/>
      <c r="J45" s="280"/>
      <c r="K45" s="281" t="s">
        <v>76</v>
      </c>
      <c r="L45" s="282">
        <f>SUM(L40:L44)</f>
        <v>6780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'01'!J63</f>
        <v>18780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18780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215460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234240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215460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18780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45901.0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1603.0</v>
      </c>
      <c r="B8" s="313">
        <v>2441.0</v>
      </c>
      <c r="C8" s="190"/>
      <c r="D8" s="191"/>
      <c r="E8" s="328">
        <v>4300.0</v>
      </c>
      <c r="F8" s="193"/>
      <c r="G8" s="324">
        <v>1599.0</v>
      </c>
      <c r="H8" s="315">
        <v>8672.0</v>
      </c>
      <c r="I8" s="196"/>
      <c r="J8" s="196"/>
      <c r="K8" s="325">
        <v>57960.0</v>
      </c>
      <c r="L8" s="190"/>
    </row>
    <row r="9" ht="20.25" customHeight="1">
      <c r="A9" s="197"/>
      <c r="B9" s="198"/>
      <c r="C9" s="199"/>
      <c r="D9" s="199"/>
      <c r="E9" s="200"/>
      <c r="F9" s="201"/>
      <c r="G9" s="317">
        <v>1600.0</v>
      </c>
      <c r="H9" s="318">
        <v>8673.0</v>
      </c>
      <c r="I9" s="199"/>
      <c r="J9" s="199"/>
      <c r="K9" s="319">
        <v>39500.0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24">
        <v>1601.0</v>
      </c>
      <c r="H10" s="313">
        <v>8674.0</v>
      </c>
      <c r="I10" s="191"/>
      <c r="J10" s="314">
        <v>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8">
        <v>8675.0</v>
      </c>
      <c r="I11" s="319">
        <v>24990.0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8676.0</v>
      </c>
      <c r="I12" s="325">
        <v>10000.0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8">
        <v>8676.0</v>
      </c>
      <c r="I13" s="199"/>
      <c r="J13" s="199"/>
      <c r="K13" s="199"/>
      <c r="L13" s="319">
        <v>2990.0</v>
      </c>
    </row>
    <row r="14" ht="20.25" customHeight="1">
      <c r="A14" s="188"/>
      <c r="B14" s="189"/>
      <c r="C14" s="190"/>
      <c r="D14" s="190"/>
      <c r="E14" s="192"/>
      <c r="F14" s="193"/>
      <c r="G14" s="324">
        <v>1602.0</v>
      </c>
      <c r="H14" s="313">
        <v>8677.0</v>
      </c>
      <c r="I14" s="190"/>
      <c r="J14" s="325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7">
        <v>1603.0</v>
      </c>
      <c r="H15" s="318">
        <v>8678.0</v>
      </c>
      <c r="I15" s="199"/>
      <c r="J15" s="199"/>
      <c r="K15" s="319">
        <v>325500.0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4300</v>
      </c>
      <c r="F19" s="211">
        <f>SUM($F8:$F18)</f>
        <v>0</v>
      </c>
      <c r="G19" s="212"/>
      <c r="H19" s="210" t="s">
        <v>49</v>
      </c>
      <c r="I19" s="211">
        <f>SUM($I8:$I18)</f>
        <v>34990</v>
      </c>
      <c r="J19" s="211">
        <f>SUM($J8:$J18)</f>
        <v>17500</v>
      </c>
      <c r="K19" s="211">
        <f>SUM($K8:$K18)</f>
        <v>422960</v>
      </c>
      <c r="L19" s="211">
        <f>SUM($L8:$L18)</f>
        <v>2990</v>
      </c>
    </row>
    <row r="20" ht="3.0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0.2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482740</v>
      </c>
    </row>
    <row r="22" ht="6.75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0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20.2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6.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6.5" customHeight="1">
      <c r="A26" s="232"/>
      <c r="C26" s="233"/>
      <c r="D26" s="237" t="s">
        <v>57</v>
      </c>
      <c r="E26" s="238"/>
      <c r="F26" s="239">
        <f>C19+I19</f>
        <v>34990</v>
      </c>
      <c r="G26" s="236"/>
      <c r="I26" s="233"/>
      <c r="J26" s="237" t="s">
        <v>10</v>
      </c>
      <c r="K26" s="238"/>
      <c r="L26" s="321">
        <v>80000.0</v>
      </c>
    </row>
    <row r="27" ht="16.5" customHeight="1">
      <c r="A27" s="232"/>
      <c r="C27" s="233"/>
      <c r="D27" s="237" t="s">
        <v>58</v>
      </c>
      <c r="E27" s="240"/>
      <c r="F27" s="239">
        <f>D19+J19</f>
        <v>17500</v>
      </c>
      <c r="G27" s="236"/>
      <c r="I27" s="233"/>
      <c r="J27" s="241" t="s">
        <v>59</v>
      </c>
      <c r="K27" s="242"/>
      <c r="L27" s="243"/>
    </row>
    <row r="28" ht="16.5" customHeight="1">
      <c r="A28" s="232"/>
      <c r="C28" s="233"/>
      <c r="D28" s="237" t="s">
        <v>60</v>
      </c>
      <c r="E28" s="240"/>
      <c r="F28" s="239">
        <f>E19+K19</f>
        <v>427260</v>
      </c>
      <c r="G28" s="236"/>
      <c r="I28" s="233"/>
      <c r="J28" s="241" t="s">
        <v>61</v>
      </c>
      <c r="K28" s="242"/>
      <c r="L28" s="243"/>
    </row>
    <row r="29" ht="16.5" customHeight="1">
      <c r="A29" s="232"/>
      <c r="C29" s="233"/>
      <c r="D29" s="237" t="s">
        <v>62</v>
      </c>
      <c r="E29" s="240"/>
      <c r="F29" s="239">
        <f>F19+L19</f>
        <v>2990</v>
      </c>
      <c r="G29" s="236"/>
      <c r="I29" s="233"/>
      <c r="J29" s="241"/>
      <c r="K29" s="242"/>
      <c r="L29" s="243"/>
    </row>
    <row r="30" ht="16.5" customHeight="1">
      <c r="A30" s="232"/>
      <c r="C30" s="233"/>
      <c r="D30" s="244" t="s">
        <v>50</v>
      </c>
      <c r="E30" s="245"/>
      <c r="F30" s="246">
        <f>SUM(F26:F29)</f>
        <v>482740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80000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5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>
        <v>0.0</v>
      </c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482740</v>
      </c>
      <c r="G36" s="263"/>
      <c r="H36" s="264"/>
      <c r="I36" s="265"/>
      <c r="J36" s="260"/>
      <c r="K36" s="261" t="s">
        <v>69</v>
      </c>
      <c r="L36" s="262">
        <f>L33+L35</f>
        <v>80000</v>
      </c>
    </row>
    <row r="37" ht="18.7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20.2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21.0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5.7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8.0</v>
      </c>
      <c r="L40" s="277">
        <f t="shared" ref="L40:L43" si="2">J40*K40</f>
        <v>4000</v>
      </c>
    </row>
    <row r="41" ht="15.7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2">
        <v>20.0</v>
      </c>
      <c r="L41" s="277">
        <f t="shared" si="2"/>
        <v>2000</v>
      </c>
    </row>
    <row r="42" ht="15.7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2">
        <v>5.0</v>
      </c>
      <c r="L42" s="277">
        <f t="shared" si="2"/>
        <v>250</v>
      </c>
    </row>
    <row r="43" ht="15.75" customHeight="1">
      <c r="A43" s="232"/>
      <c r="C43" s="233"/>
      <c r="D43" s="273">
        <v>2000.0</v>
      </c>
      <c r="E43" s="322">
        <v>2.0</v>
      </c>
      <c r="F43" s="275">
        <f t="shared" si="1"/>
        <v>4000</v>
      </c>
      <c r="G43" s="276"/>
      <c r="I43" s="233"/>
      <c r="J43" s="273">
        <v>10.0</v>
      </c>
      <c r="K43" s="322">
        <v>53.0</v>
      </c>
      <c r="L43" s="277">
        <f t="shared" si="2"/>
        <v>530</v>
      </c>
    </row>
    <row r="44" ht="15.75" customHeight="1">
      <c r="A44" s="252"/>
      <c r="B44" s="253"/>
      <c r="C44" s="254"/>
      <c r="D44" s="273">
        <v>1000.0</v>
      </c>
      <c r="E44" s="322">
        <v>8.0</v>
      </c>
      <c r="F44" s="275">
        <f t="shared" si="1"/>
        <v>8000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12000</v>
      </c>
      <c r="G45" s="263"/>
      <c r="H45" s="264"/>
      <c r="I45" s="265"/>
      <c r="J45" s="280"/>
      <c r="K45" s="281" t="s">
        <v>76</v>
      </c>
      <c r="L45" s="282">
        <f>SUM(L40:L44)</f>
        <v>6780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335">
        <v>63790.0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3" t="s">
        <v>101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18780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482740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80000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466530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402740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18780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