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2wpVyjAU1wtLgOUdvBZgDnf5Z7HZhIjxOyJ2qStrTVM="/>
    </ext>
  </extLst>
</workbook>
</file>

<file path=xl/sharedStrings.xml><?xml version="1.0" encoding="utf-8"?>
<sst xmlns="http://schemas.openxmlformats.org/spreadsheetml/2006/main" count="2442" uniqueCount="106">
  <si>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</si>
  <si>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</si>
  <si>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</si>
  <si>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</si>
  <si>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</si>
  <si>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</si>
  <si>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</si>
  <si>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</si>
  <si>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</si>
  <si>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</si>
  <si>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</si>
  <si>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</si>
  <si>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</si>
  <si>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</si>
  <si>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</si>
  <si>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</si>
  <si>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</si>
  <si>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</si>
  <si>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</si>
  <si>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</si>
  <si>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</si>
  <si>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</si>
  <si>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</si>
  <si>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</si>
  <si>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</si>
  <si>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</si>
  <si>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</si>
  <si>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</si>
  <si>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</si>
  <si>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</si>
  <si>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</si>
  <si>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</si>
  <si>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</si>
  <si>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</si>
  <si>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</si>
  <si>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</si>
  <si>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</si>
  <si>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</si>
  <si>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</si>
  <si>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</si>
  <si>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</si>
  <si>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</si>
  <si>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</si>
  <si>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</si>
  <si>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</si>
  <si>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</si>
  <si>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</si>
  <si>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</si>
  <si>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</si>
  <si>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</si>
  <si>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</si>
  <si>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</si>
  <si>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</si>
  <si>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</si>
  <si>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</si>
  <si>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</si>
  <si>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</si>
  <si>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</si>
  <si>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</si>
  <si>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</si>
  <si>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</si>
  <si>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</si>
  <si>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</si>
  <si>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</si>
  <si>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</si>
  <si>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</si>
  <si>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</si>
  <si>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</si>
  <si>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</si>
  <si>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</si>
  <si>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</si>
  <si>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</si>
  <si>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</si>
  <si>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</si>
  <si>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</si>
  <si>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</si>
  <si>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</si>
  <si>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</si>
  <si>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</si>
  <si>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</si>
  <si>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</si>
  <si>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</si>
  <si>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</si>
  <si>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</si>
  <si>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</si>
  <si>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Alcala</t>
  </si>
  <si>
    <t>ABRIL</t>
  </si>
  <si>
    <t>Retiro a Ronald</t>
  </si>
  <si>
    <t>Pago Xime , Ronald</t>
  </si>
  <si>
    <t>Sasha Alcalá</t>
  </si>
  <si>
    <t>Retiro a caja principal</t>
  </si>
  <si>
    <t>Camila cáceres</t>
  </si>
  <si>
    <t>Abril</t>
  </si>
  <si>
    <t xml:space="preserve">Sasha </t>
  </si>
  <si>
    <t>Pago a Xime</t>
  </si>
  <si>
    <t>2 aguas</t>
  </si>
  <si>
    <t>a principal</t>
  </si>
  <si>
    <t>Camila Cáceres</t>
  </si>
  <si>
    <t>abril</t>
  </si>
  <si>
    <t>a caja principal</t>
  </si>
  <si>
    <t>retiro a caja principal</t>
  </si>
  <si>
    <t>Pago Xime</t>
  </si>
  <si>
    <t>3 aguas  y  Ronald</t>
  </si>
  <si>
    <t>Pago xime 23.000</t>
  </si>
  <si>
    <t>ABONO</t>
  </si>
  <si>
    <t>camila cáceres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</si>
</sst>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65" fillId="26" fontId="18" numFmtId="0" xfId="0" applyAlignment="1" applyBorder="1" applyFont="1">
      <alignment horizontal="center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58" fillId="26" fontId="18" numFmtId="169" xfId="0" applyAlignment="1" applyBorder="1" applyFont="1" applyNumberFormat="1">
      <alignment horizontal="left" readingOrder="0" vertic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'01'!C16</f>
        <v>0</v>
      </c>
      <c r="E6" s="49">
        <f>'01'!D16</f>
        <v>0</v>
      </c>
      <c r="F6" s="49">
        <f>'01'!E16</f>
        <v>0</v>
      </c>
      <c r="G6" s="50">
        <f>'01'!F16</f>
        <v>0</v>
      </c>
      <c r="H6" s="51">
        <f t="shared" ref="H6:H36" si="2">D6+E6+F6+G6</f>
        <v>0</v>
      </c>
      <c r="I6" s="9"/>
      <c r="J6" s="46">
        <v>1.0</v>
      </c>
      <c r="K6" s="52">
        <f>'01'!G8</f>
        <v>2382</v>
      </c>
      <c r="L6" s="48"/>
      <c r="M6" s="49">
        <f>'01'!I16</f>
        <v>0</v>
      </c>
      <c r="N6" s="49">
        <f>'01'!J16</f>
        <v>40000</v>
      </c>
      <c r="O6" s="49">
        <f>'01'!K16</f>
        <v>0</v>
      </c>
      <c r="P6" s="50">
        <f>'01'!L16</f>
        <v>0</v>
      </c>
      <c r="Q6" s="51">
        <f t="shared" ref="Q6:Q36" si="3">M6+N6+O6+P6</f>
        <v>40000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40000</v>
      </c>
      <c r="W6" s="56">
        <f t="shared" si="1"/>
        <v>0</v>
      </c>
      <c r="X6" s="57">
        <f t="shared" ref="X6:X36" si="6">V6+W6</f>
        <v>40000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40000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'02'!C25</f>
        <v>0</v>
      </c>
      <c r="E7" s="65">
        <f>'02'!D25</f>
        <v>0</v>
      </c>
      <c r="F7" s="65">
        <f>'02'!E25</f>
        <v>0</v>
      </c>
      <c r="G7" s="66">
        <f>'02'!F25</f>
        <v>0</v>
      </c>
      <c r="H7" s="67">
        <f t="shared" si="2"/>
        <v>0</v>
      </c>
      <c r="I7" s="9"/>
      <c r="J7" s="62">
        <v>2.0</v>
      </c>
      <c r="K7" s="68">
        <f>'02'!G8</f>
        <v>2384</v>
      </c>
      <c r="L7" s="64"/>
      <c r="M7" s="65">
        <f>'02'!I25</f>
        <v>0</v>
      </c>
      <c r="N7" s="65">
        <f>'02'!J25</f>
        <v>993490</v>
      </c>
      <c r="O7" s="65">
        <f>'02'!K25</f>
        <v>217000</v>
      </c>
      <c r="P7" s="66">
        <f>'02'!L25</f>
        <v>0</v>
      </c>
      <c r="Q7" s="67">
        <f t="shared" si="3"/>
        <v>1210490</v>
      </c>
      <c r="R7" s="9"/>
      <c r="S7" s="9"/>
      <c r="T7" s="53">
        <f t="shared" si="4"/>
        <v>0</v>
      </c>
      <c r="U7" s="54"/>
      <c r="V7" s="69">
        <f t="shared" ref="V7:W7" si="5">E7+N7</f>
        <v>993490</v>
      </c>
      <c r="W7" s="70">
        <f t="shared" si="5"/>
        <v>217000</v>
      </c>
      <c r="X7" s="53">
        <f t="shared" si="6"/>
        <v>1210490</v>
      </c>
      <c r="Y7" s="58"/>
      <c r="Z7" s="53">
        <f t="shared" si="7"/>
        <v>0</v>
      </c>
      <c r="AA7" s="54"/>
      <c r="AB7" s="71">
        <f t="shared" si="8"/>
        <v>1210490</v>
      </c>
      <c r="AC7" s="54"/>
      <c r="AD7" s="61"/>
      <c r="AE7" s="12"/>
      <c r="AF7" s="5"/>
      <c r="AG7" s="5"/>
    </row>
    <row r="8">
      <c r="A8" s="62">
        <f t="shared" si="9"/>
        <v>3</v>
      </c>
      <c r="B8" s="72">
        <f>'03'!A8</f>
        <v>8976</v>
      </c>
      <c r="C8" s="64"/>
      <c r="D8" s="65">
        <f>'03'!C25</f>
        <v>0</v>
      </c>
      <c r="E8" s="65">
        <f>'03'!D25</f>
        <v>0</v>
      </c>
      <c r="F8" s="49">
        <f>'03'!E25</f>
        <v>9980</v>
      </c>
      <c r="G8" s="50">
        <f>'03'!F25</f>
        <v>0</v>
      </c>
      <c r="H8" s="67">
        <f t="shared" si="2"/>
        <v>9980</v>
      </c>
      <c r="I8" s="9"/>
      <c r="J8" s="62">
        <v>3.0</v>
      </c>
      <c r="K8" s="72">
        <f>'03'!G8</f>
        <v>2390</v>
      </c>
      <c r="L8" s="73"/>
      <c r="M8" s="74">
        <f>'03'!I25</f>
        <v>0</v>
      </c>
      <c r="N8" s="74">
        <f>'03'!J25</f>
        <v>91450</v>
      </c>
      <c r="O8" s="49">
        <f>'03'!K25</f>
        <v>0</v>
      </c>
      <c r="P8" s="50">
        <f>'03'!L25</f>
        <v>0</v>
      </c>
      <c r="Q8" s="67">
        <f t="shared" si="3"/>
        <v>91450</v>
      </c>
      <c r="R8" s="9"/>
      <c r="S8" s="9"/>
      <c r="T8" s="53">
        <f t="shared" si="4"/>
        <v>0</v>
      </c>
      <c r="U8" s="54"/>
      <c r="V8" s="69">
        <f t="shared" ref="V8:W8" si="10">E8+N8</f>
        <v>91450</v>
      </c>
      <c r="W8" s="70">
        <f t="shared" si="10"/>
        <v>9980</v>
      </c>
      <c r="X8" s="53">
        <f t="shared" si="6"/>
        <v>101430</v>
      </c>
      <c r="Y8" s="58"/>
      <c r="Z8" s="53">
        <f t="shared" si="7"/>
        <v>0</v>
      </c>
      <c r="AA8" s="54"/>
      <c r="AB8" s="71">
        <f t="shared" si="8"/>
        <v>101430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'04'!C25</f>
        <v>0</v>
      </c>
      <c r="E9" s="65">
        <f>'04'!D25</f>
        <v>0</v>
      </c>
      <c r="F9" s="65">
        <f>'04'!E25</f>
        <v>0</v>
      </c>
      <c r="G9" s="65">
        <f>'04'!F25</f>
        <v>0</v>
      </c>
      <c r="H9" s="67">
        <f t="shared" si="2"/>
        <v>0</v>
      </c>
      <c r="I9" s="9"/>
      <c r="J9" s="75">
        <v>4.0</v>
      </c>
      <c r="K9" s="52" t="str">
        <f>'04'!G8</f>
        <v/>
      </c>
      <c r="L9" s="48"/>
      <c r="M9" s="49">
        <f>'04'!I25</f>
        <v>0</v>
      </c>
      <c r="N9" s="49">
        <f>'04'!J25</f>
        <v>0</v>
      </c>
      <c r="O9" s="49">
        <f>'04'!K25</f>
        <v>0</v>
      </c>
      <c r="P9" s="49">
        <f>'04'!L25</f>
        <v>0</v>
      </c>
      <c r="Q9" s="67">
        <f t="shared" si="3"/>
        <v>0</v>
      </c>
      <c r="R9" s="9"/>
      <c r="S9" s="9"/>
      <c r="T9" s="53">
        <f t="shared" si="4"/>
        <v>0</v>
      </c>
      <c r="U9" s="54"/>
      <c r="V9" s="69">
        <f t="shared" ref="V9:W9" si="11">E9+N9</f>
        <v>0</v>
      </c>
      <c r="W9" s="70">
        <f t="shared" si="11"/>
        <v>0</v>
      </c>
      <c r="X9" s="53">
        <f t="shared" si="6"/>
        <v>0</v>
      </c>
      <c r="Y9" s="58"/>
      <c r="Z9" s="53">
        <f t="shared" si="7"/>
        <v>0</v>
      </c>
      <c r="AA9" s="54"/>
      <c r="AB9" s="71">
        <f t="shared" si="8"/>
        <v>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'05'!C25</f>
        <v>0</v>
      </c>
      <c r="E10" s="65">
        <f>'05'!D25</f>
        <v>0</v>
      </c>
      <c r="F10" s="65">
        <f>'05'!E25</f>
        <v>0</v>
      </c>
      <c r="G10" s="65">
        <f>'05'!F25</f>
        <v>0</v>
      </c>
      <c r="H10" s="67">
        <f t="shared" si="2"/>
        <v>0</v>
      </c>
      <c r="I10" s="9"/>
      <c r="J10" s="62">
        <v>5.0</v>
      </c>
      <c r="K10" s="63" t="str">
        <f>'05'!G8</f>
        <v/>
      </c>
      <c r="L10" s="77"/>
      <c r="M10" s="65">
        <f>'05'!I25</f>
        <v>0</v>
      </c>
      <c r="N10" s="65">
        <f>'05'!J25</f>
        <v>0</v>
      </c>
      <c r="O10" s="65">
        <f>'05'!K25</f>
        <v>0</v>
      </c>
      <c r="P10" s="65">
        <f>'05'!L25</f>
        <v>0</v>
      </c>
      <c r="Q10" s="67">
        <f t="shared" si="3"/>
        <v>0</v>
      </c>
      <c r="R10" s="9"/>
      <c r="S10" s="9"/>
      <c r="T10" s="53">
        <f t="shared" si="4"/>
        <v>0</v>
      </c>
      <c r="U10" s="54"/>
      <c r="V10" s="69">
        <f t="shared" ref="V10:W10" si="12">E10+N10</f>
        <v>0</v>
      </c>
      <c r="W10" s="70">
        <f t="shared" si="12"/>
        <v>0</v>
      </c>
      <c r="X10" s="53">
        <f t="shared" si="6"/>
        <v>0</v>
      </c>
      <c r="Y10" s="58"/>
      <c r="Z10" s="53">
        <f t="shared" si="7"/>
        <v>0</v>
      </c>
      <c r="AA10" s="54"/>
      <c r="AB10" s="71">
        <f t="shared" si="8"/>
        <v>0</v>
      </c>
      <c r="AC10" s="54"/>
      <c r="AD10" s="61"/>
      <c r="AE10" s="12"/>
      <c r="AF10" s="5"/>
      <c r="AG10" s="5"/>
    </row>
    <row r="11">
      <c r="A11" s="62">
        <v>6.0</v>
      </c>
      <c r="B11" s="63">
        <f>'06'!A8</f>
        <v>2402</v>
      </c>
      <c r="C11" s="77"/>
      <c r="D11" s="65">
        <f>'06'!C19</f>
        <v>0</v>
      </c>
      <c r="E11" s="65">
        <f>'06'!D19</f>
        <v>6440</v>
      </c>
      <c r="F11" s="65">
        <f>'06'!E19</f>
        <v>0</v>
      </c>
      <c r="G11" s="65">
        <f>'06'!F19</f>
        <v>0</v>
      </c>
      <c r="H11" s="67">
        <f t="shared" si="2"/>
        <v>6440</v>
      </c>
      <c r="I11" s="9"/>
      <c r="J11" s="62">
        <v>6.0</v>
      </c>
      <c r="K11" s="63">
        <f>'06'!G8</f>
        <v>2395</v>
      </c>
      <c r="L11" s="77"/>
      <c r="M11" s="65">
        <f>'06'!I19</f>
        <v>17990</v>
      </c>
      <c r="N11" s="65">
        <f>'06'!J19</f>
        <v>285440</v>
      </c>
      <c r="O11" s="65">
        <f>'06'!K19</f>
        <v>0</v>
      </c>
      <c r="P11" s="65">
        <f>'06'!L19</f>
        <v>0</v>
      </c>
      <c r="Q11" s="67">
        <f t="shared" si="3"/>
        <v>303430</v>
      </c>
      <c r="R11" s="9"/>
      <c r="S11" s="9"/>
      <c r="T11" s="53">
        <f t="shared" si="4"/>
        <v>17990</v>
      </c>
      <c r="U11" s="54"/>
      <c r="V11" s="69">
        <f t="shared" ref="V11:W11" si="13">E11+N11</f>
        <v>291880</v>
      </c>
      <c r="W11" s="70">
        <f t="shared" si="13"/>
        <v>0</v>
      </c>
      <c r="X11" s="53">
        <f t="shared" si="6"/>
        <v>291880</v>
      </c>
      <c r="Y11" s="58"/>
      <c r="Z11" s="53">
        <f t="shared" si="7"/>
        <v>0</v>
      </c>
      <c r="AA11" s="54"/>
      <c r="AB11" s="71">
        <f t="shared" si="8"/>
        <v>309870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'07'!C17</f>
        <v>0</v>
      </c>
      <c r="E12" s="65">
        <f>'07'!D17</f>
        <v>0</v>
      </c>
      <c r="F12" s="65">
        <f>'07'!E17</f>
        <v>0</v>
      </c>
      <c r="G12" s="65">
        <f>'07'!F17</f>
        <v>0</v>
      </c>
      <c r="H12" s="67">
        <f t="shared" si="2"/>
        <v>0</v>
      </c>
      <c r="I12" s="9"/>
      <c r="J12" s="62">
        <v>7.0</v>
      </c>
      <c r="K12" s="63">
        <f>'07'!G8</f>
        <v>2404</v>
      </c>
      <c r="L12" s="77"/>
      <c r="M12" s="65">
        <f>'07'!I17</f>
        <v>0</v>
      </c>
      <c r="N12" s="65">
        <f>'07'!J17</f>
        <v>181970</v>
      </c>
      <c r="O12" s="65">
        <f>'07'!K17</f>
        <v>35980</v>
      </c>
      <c r="P12" s="65">
        <f>'07'!L17</f>
        <v>0</v>
      </c>
      <c r="Q12" s="67">
        <f t="shared" si="3"/>
        <v>217950</v>
      </c>
      <c r="R12" s="12"/>
      <c r="S12" s="12"/>
      <c r="T12" s="53">
        <f t="shared" si="4"/>
        <v>0</v>
      </c>
      <c r="U12" s="54"/>
      <c r="V12" s="69">
        <f t="shared" ref="V12:W12" si="14">E12+N12</f>
        <v>181970</v>
      </c>
      <c r="W12" s="70">
        <f t="shared" si="14"/>
        <v>35980</v>
      </c>
      <c r="X12" s="53">
        <f t="shared" si="6"/>
        <v>217950</v>
      </c>
      <c r="Y12" s="58"/>
      <c r="Z12" s="53">
        <f t="shared" si="7"/>
        <v>0</v>
      </c>
      <c r="AA12" s="54"/>
      <c r="AB12" s="71">
        <f t="shared" si="8"/>
        <v>217950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'08'!C25</f>
        <v>0</v>
      </c>
      <c r="E13" s="65">
        <f>'08'!D25</f>
        <v>0</v>
      </c>
      <c r="F13" s="65">
        <f>'08'!E25</f>
        <v>0</v>
      </c>
      <c r="G13" s="65">
        <f>'08'!F25</f>
        <v>0</v>
      </c>
      <c r="H13" s="67">
        <f t="shared" si="2"/>
        <v>0</v>
      </c>
      <c r="I13" s="9"/>
      <c r="J13" s="78">
        <v>8.0</v>
      </c>
      <c r="K13" s="76">
        <f>'08'!G8</f>
        <v>2411</v>
      </c>
      <c r="L13" s="77"/>
      <c r="M13" s="65">
        <f>'08'!I25</f>
        <v>45000</v>
      </c>
      <c r="N13" s="65">
        <f>'08'!J25</f>
        <v>73980</v>
      </c>
      <c r="O13" s="65">
        <f>'08'!K25</f>
        <v>340000</v>
      </c>
      <c r="P13" s="65">
        <f>'08'!L25</f>
        <v>0</v>
      </c>
      <c r="Q13" s="67">
        <f t="shared" si="3"/>
        <v>458980</v>
      </c>
      <c r="R13" s="9"/>
      <c r="S13" s="9"/>
      <c r="T13" s="53">
        <f t="shared" si="4"/>
        <v>45000</v>
      </c>
      <c r="U13" s="54"/>
      <c r="V13" s="69">
        <f t="shared" ref="V13:W13" si="15">E13+N13</f>
        <v>73980</v>
      </c>
      <c r="W13" s="70">
        <f t="shared" si="15"/>
        <v>340000</v>
      </c>
      <c r="X13" s="53">
        <f t="shared" si="6"/>
        <v>413980</v>
      </c>
      <c r="Y13" s="58"/>
      <c r="Z13" s="53">
        <f t="shared" si="7"/>
        <v>0</v>
      </c>
      <c r="AA13" s="54"/>
      <c r="AB13" s="71">
        <f t="shared" si="8"/>
        <v>458980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>
        <f>'09'!A8</f>
        <v>20012</v>
      </c>
      <c r="C14" s="77"/>
      <c r="D14" s="65">
        <f>'09'!C18</f>
        <v>0</v>
      </c>
      <c r="E14" s="65">
        <f>'09'!D18</f>
        <v>12990</v>
      </c>
      <c r="F14" s="65">
        <f>'09'!E18</f>
        <v>0</v>
      </c>
      <c r="G14" s="65">
        <f>'09'!F18</f>
        <v>0</v>
      </c>
      <c r="H14" s="67">
        <f t="shared" si="2"/>
        <v>12990</v>
      </c>
      <c r="I14" s="9"/>
      <c r="J14" s="62">
        <v>9.0</v>
      </c>
      <c r="K14" s="79">
        <f>'09'!G8</f>
        <v>2416</v>
      </c>
      <c r="L14" s="72"/>
      <c r="M14" s="65">
        <f>'09'!I18</f>
        <v>0</v>
      </c>
      <c r="N14" s="65">
        <f>'09'!J18</f>
        <v>576500</v>
      </c>
      <c r="O14" s="65">
        <f>'09'!K18</f>
        <v>50000</v>
      </c>
      <c r="P14" s="65">
        <f>'09'!L18</f>
        <v>0</v>
      </c>
      <c r="Q14" s="67">
        <f t="shared" si="3"/>
        <v>626500</v>
      </c>
      <c r="R14" s="9"/>
      <c r="S14" s="9"/>
      <c r="T14" s="53">
        <f t="shared" si="4"/>
        <v>0</v>
      </c>
      <c r="U14" s="54"/>
      <c r="V14" s="69">
        <f t="shared" ref="V14:W14" si="16">E14+N14</f>
        <v>589490</v>
      </c>
      <c r="W14" s="70">
        <f t="shared" si="16"/>
        <v>50000</v>
      </c>
      <c r="X14" s="53">
        <f t="shared" si="6"/>
        <v>639490</v>
      </c>
      <c r="Y14" s="58"/>
      <c r="Z14" s="53">
        <f t="shared" si="7"/>
        <v>0</v>
      </c>
      <c r="AA14" s="54"/>
      <c r="AB14" s="71">
        <f t="shared" si="8"/>
        <v>639490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649277</v>
      </c>
      <c r="C15" s="64"/>
      <c r="D15" s="65">
        <f>'10'!C17</f>
        <v>0</v>
      </c>
      <c r="E15" s="65">
        <f>'10'!D17</f>
        <v>11030</v>
      </c>
      <c r="F15" s="65">
        <f>'10'!E17</f>
        <v>0</v>
      </c>
      <c r="G15" s="65">
        <f>'10'!F17</f>
        <v>0</v>
      </c>
      <c r="H15" s="67">
        <f t="shared" si="2"/>
        <v>11030</v>
      </c>
      <c r="I15" s="9"/>
      <c r="J15" s="62">
        <v>10.0</v>
      </c>
      <c r="K15" s="68">
        <f>'10'!G8</f>
        <v>2422</v>
      </c>
      <c r="L15" s="64"/>
      <c r="M15" s="65">
        <f>'10'!I17</f>
        <v>0</v>
      </c>
      <c r="N15" s="65">
        <f>'10'!J17</f>
        <v>507500</v>
      </c>
      <c r="O15" s="65">
        <f>'10'!K17</f>
        <v>0</v>
      </c>
      <c r="P15" s="65">
        <f>'10'!L17</f>
        <v>20000</v>
      </c>
      <c r="Q15" s="67">
        <f t="shared" si="3"/>
        <v>527500</v>
      </c>
      <c r="R15" s="9"/>
      <c r="S15" s="9"/>
      <c r="T15" s="53">
        <f t="shared" si="4"/>
        <v>0</v>
      </c>
      <c r="U15" s="54"/>
      <c r="V15" s="69">
        <f t="shared" ref="V15:W15" si="18">E15+N15</f>
        <v>518530</v>
      </c>
      <c r="W15" s="70">
        <f t="shared" si="18"/>
        <v>0</v>
      </c>
      <c r="X15" s="53">
        <f t="shared" si="6"/>
        <v>518530</v>
      </c>
      <c r="Y15" s="58"/>
      <c r="Z15" s="53">
        <f t="shared" si="7"/>
        <v>20000</v>
      </c>
      <c r="AA15" s="54"/>
      <c r="AB15" s="71">
        <f t="shared" si="8"/>
        <v>538530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5877</v>
      </c>
      <c r="C16" s="64"/>
      <c r="D16" s="65">
        <f>'11'!C25</f>
        <v>0</v>
      </c>
      <c r="E16" s="65">
        <f>'11'!D25</f>
        <v>4890</v>
      </c>
      <c r="F16" s="65">
        <f>'11'!E25</f>
        <v>0</v>
      </c>
      <c r="G16" s="65">
        <f>'11'!F25</f>
        <v>0</v>
      </c>
      <c r="H16" s="67">
        <f t="shared" si="2"/>
        <v>4890</v>
      </c>
      <c r="I16" s="9"/>
      <c r="J16" s="62">
        <v>11.0</v>
      </c>
      <c r="K16" s="63">
        <f>'11'!G8</f>
        <v>2428</v>
      </c>
      <c r="L16" s="77"/>
      <c r="M16" s="65">
        <f>'11'!I25</f>
        <v>0</v>
      </c>
      <c r="N16" s="65">
        <f>'11'!J25</f>
        <v>73470</v>
      </c>
      <c r="O16" s="65">
        <f>'11'!K25</f>
        <v>0</v>
      </c>
      <c r="P16" s="65">
        <f>'11'!L25</f>
        <v>0</v>
      </c>
      <c r="Q16" s="67">
        <f t="shared" si="3"/>
        <v>73470</v>
      </c>
      <c r="R16" s="9"/>
      <c r="S16" s="9"/>
      <c r="T16" s="53">
        <f t="shared" si="4"/>
        <v>0</v>
      </c>
      <c r="U16" s="54"/>
      <c r="V16" s="69">
        <f t="shared" ref="V16:W16" si="19">E16+N16</f>
        <v>78360</v>
      </c>
      <c r="W16" s="70">
        <f t="shared" si="19"/>
        <v>0</v>
      </c>
      <c r="X16" s="53">
        <f t="shared" si="6"/>
        <v>78360</v>
      </c>
      <c r="Y16" s="58"/>
      <c r="Z16" s="53">
        <f t="shared" si="7"/>
        <v>0</v>
      </c>
      <c r="AA16" s="54"/>
      <c r="AB16" s="71">
        <f t="shared" si="8"/>
        <v>78360</v>
      </c>
      <c r="AC16" s="54"/>
      <c r="AD16" s="80">
        <f>SUM(AB6:AB16)</f>
        <v>3595100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'12'!C25</f>
        <v>0</v>
      </c>
      <c r="E17" s="65">
        <f>'12'!D25</f>
        <v>0</v>
      </c>
      <c r="F17" s="65">
        <f>'12'!E25</f>
        <v>0</v>
      </c>
      <c r="G17" s="65">
        <f>'12'!F25</f>
        <v>0</v>
      </c>
      <c r="H17" s="67">
        <f t="shared" si="2"/>
        <v>0</v>
      </c>
      <c r="I17" s="9"/>
      <c r="J17" s="62">
        <v>12.0</v>
      </c>
      <c r="K17" s="63" t="str">
        <f>'12'!G8</f>
        <v/>
      </c>
      <c r="L17" s="77"/>
      <c r="M17" s="65">
        <f>'12'!I25</f>
        <v>0</v>
      </c>
      <c r="N17" s="65">
        <f>'12'!J25</f>
        <v>0</v>
      </c>
      <c r="O17" s="65">
        <f>'12'!K25</f>
        <v>0</v>
      </c>
      <c r="P17" s="65">
        <f>'12'!L25</f>
        <v>0</v>
      </c>
      <c r="Q17" s="67">
        <f t="shared" si="3"/>
        <v>0</v>
      </c>
      <c r="R17" s="9"/>
      <c r="S17" s="9"/>
      <c r="T17" s="53">
        <f t="shared" si="4"/>
        <v>0</v>
      </c>
      <c r="U17" s="54"/>
      <c r="V17" s="69">
        <f t="shared" ref="V17:W17" si="20">E17+N17</f>
        <v>0</v>
      </c>
      <c r="W17" s="70">
        <f t="shared" si="20"/>
        <v>0</v>
      </c>
      <c r="X17" s="53">
        <f t="shared" si="6"/>
        <v>0</v>
      </c>
      <c r="Y17" s="58"/>
      <c r="Z17" s="53">
        <f t="shared" si="7"/>
        <v>0</v>
      </c>
      <c r="AA17" s="54"/>
      <c r="AB17" s="71">
        <f t="shared" si="8"/>
        <v>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'13'!C18</f>
        <v>0</v>
      </c>
      <c r="E18" s="65">
        <f>'13'!D18</f>
        <v>0</v>
      </c>
      <c r="F18" s="65">
        <f>'13'!E18</f>
        <v>0</v>
      </c>
      <c r="G18" s="65">
        <f>'13'!F18</f>
        <v>0</v>
      </c>
      <c r="H18" s="67">
        <f t="shared" si="2"/>
        <v>0</v>
      </c>
      <c r="I18" s="9"/>
      <c r="J18" s="62">
        <v>13.0</v>
      </c>
      <c r="K18" s="63">
        <f>'13'!G8</f>
        <v>2431</v>
      </c>
      <c r="L18" s="77"/>
      <c r="M18" s="65">
        <f>'13'!I18</f>
        <v>0</v>
      </c>
      <c r="N18" s="65">
        <f>'13'!J18</f>
        <v>337990</v>
      </c>
      <c r="O18" s="65">
        <f>'13'!K18</f>
        <v>19500</v>
      </c>
      <c r="P18" s="65">
        <f>'13'!L18</f>
        <v>0</v>
      </c>
      <c r="Q18" s="67">
        <f t="shared" si="3"/>
        <v>357490</v>
      </c>
      <c r="R18" s="9"/>
      <c r="S18" s="9"/>
      <c r="T18" s="53">
        <f t="shared" si="4"/>
        <v>0</v>
      </c>
      <c r="U18" s="54"/>
      <c r="V18" s="69">
        <f t="shared" ref="V18:W18" si="21">E18+N18</f>
        <v>337990</v>
      </c>
      <c r="W18" s="70">
        <f t="shared" si="21"/>
        <v>19500</v>
      </c>
      <c r="X18" s="53">
        <f t="shared" si="6"/>
        <v>357490</v>
      </c>
      <c r="Y18" s="58"/>
      <c r="Z18" s="53">
        <f t="shared" si="7"/>
        <v>0</v>
      </c>
      <c r="AA18" s="54"/>
      <c r="AB18" s="71">
        <f t="shared" si="8"/>
        <v>357490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'14'!C18</f>
        <v>0</v>
      </c>
      <c r="E19" s="65">
        <f>'14'!D18</f>
        <v>0</v>
      </c>
      <c r="F19" s="65">
        <f>'14'!E18</f>
        <v>0</v>
      </c>
      <c r="G19" s="65">
        <f>'14'!F18</f>
        <v>0</v>
      </c>
      <c r="H19" s="67">
        <f t="shared" si="2"/>
        <v>0</v>
      </c>
      <c r="I19" s="9"/>
      <c r="J19" s="62">
        <v>14.0</v>
      </c>
      <c r="K19" s="63" t="str">
        <f>'14'!G8</f>
        <v/>
      </c>
      <c r="L19" s="77"/>
      <c r="M19" s="65">
        <f>'14'!I18</f>
        <v>17990</v>
      </c>
      <c r="N19" s="65">
        <f>'14'!J18</f>
        <v>50980</v>
      </c>
      <c r="O19" s="65">
        <f>'14'!K18</f>
        <v>0</v>
      </c>
      <c r="P19" s="65">
        <f>'14'!L18</f>
        <v>6000</v>
      </c>
      <c r="Q19" s="67">
        <f t="shared" si="3"/>
        <v>74970</v>
      </c>
      <c r="R19" s="9"/>
      <c r="S19" s="9"/>
      <c r="T19" s="53">
        <f t="shared" si="4"/>
        <v>17990</v>
      </c>
      <c r="U19" s="54"/>
      <c r="V19" s="69">
        <f t="shared" ref="V19:W19" si="22">E19+N19</f>
        <v>50980</v>
      </c>
      <c r="W19" s="70">
        <f t="shared" si="22"/>
        <v>0</v>
      </c>
      <c r="X19" s="53">
        <f t="shared" si="6"/>
        <v>50980</v>
      </c>
      <c r="Y19" s="58"/>
      <c r="Z19" s="53">
        <f t="shared" si="7"/>
        <v>6000</v>
      </c>
      <c r="AA19" s="54"/>
      <c r="AB19" s="71">
        <f t="shared" si="8"/>
        <v>74970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'15'!C20</f>
        <v>0</v>
      </c>
      <c r="E20" s="65">
        <f>'15'!D20</f>
        <v>0</v>
      </c>
      <c r="F20" s="65">
        <f>'15'!E20</f>
        <v>0</v>
      </c>
      <c r="G20" s="65">
        <f>'15'!F20</f>
        <v>0</v>
      </c>
      <c r="H20" s="67">
        <f t="shared" si="2"/>
        <v>0</v>
      </c>
      <c r="I20" s="9"/>
      <c r="J20" s="62">
        <v>15.0</v>
      </c>
      <c r="K20" s="63">
        <f>'15'!G8</f>
        <v>2441</v>
      </c>
      <c r="L20" s="77"/>
      <c r="M20" s="65">
        <f>'15'!I20</f>
        <v>25000</v>
      </c>
      <c r="N20" s="65">
        <f>'15'!J20</f>
        <v>450000</v>
      </c>
      <c r="O20" s="65">
        <f>'15'!K20</f>
        <v>1309500</v>
      </c>
      <c r="P20" s="65">
        <f>'15'!L20</f>
        <v>45000</v>
      </c>
      <c r="Q20" s="67">
        <f t="shared" si="3"/>
        <v>1829500</v>
      </c>
      <c r="R20" s="9"/>
      <c r="S20" s="9"/>
      <c r="T20" s="53">
        <f t="shared" si="4"/>
        <v>25000</v>
      </c>
      <c r="U20" s="54"/>
      <c r="V20" s="69">
        <f t="shared" ref="V20:W20" si="23">E20+N20</f>
        <v>450000</v>
      </c>
      <c r="W20" s="70">
        <f t="shared" si="23"/>
        <v>1309500</v>
      </c>
      <c r="X20" s="53">
        <f t="shared" si="6"/>
        <v>1759500</v>
      </c>
      <c r="Y20" s="58"/>
      <c r="Z20" s="53">
        <f t="shared" si="7"/>
        <v>45000</v>
      </c>
      <c r="AA20" s="54"/>
      <c r="AB20" s="71">
        <f t="shared" si="8"/>
        <v>1829500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'16'!C16</f>
        <v>0</v>
      </c>
      <c r="E21" s="65">
        <f>'16'!D16</f>
        <v>0</v>
      </c>
      <c r="F21" s="65">
        <f>'16'!E16</f>
        <v>0</v>
      </c>
      <c r="G21" s="65">
        <f>'16'!F16</f>
        <v>0</v>
      </c>
      <c r="H21" s="67">
        <f t="shared" si="2"/>
        <v>0</v>
      </c>
      <c r="I21" s="9"/>
      <c r="J21" s="62">
        <v>16.0</v>
      </c>
      <c r="K21" s="63">
        <f>'16'!G8</f>
        <v>2446</v>
      </c>
      <c r="L21" s="77"/>
      <c r="M21" s="65">
        <f>'16'!I16</f>
        <v>43480</v>
      </c>
      <c r="N21" s="65">
        <f>'16'!J16</f>
        <v>217980</v>
      </c>
      <c r="O21" s="65">
        <f>'16'!K16</f>
        <v>25000</v>
      </c>
      <c r="P21" s="65">
        <f>'16'!L16</f>
        <v>0</v>
      </c>
      <c r="Q21" s="67">
        <f t="shared" si="3"/>
        <v>286460</v>
      </c>
      <c r="R21" s="9"/>
      <c r="S21" s="9"/>
      <c r="T21" s="53">
        <f t="shared" si="4"/>
        <v>43480</v>
      </c>
      <c r="U21" s="54"/>
      <c r="V21" s="69">
        <f t="shared" ref="V21:W21" si="24">E21+N21</f>
        <v>217980</v>
      </c>
      <c r="W21" s="70">
        <f t="shared" si="24"/>
        <v>25000</v>
      </c>
      <c r="X21" s="53">
        <f t="shared" si="6"/>
        <v>242980</v>
      </c>
      <c r="Y21" s="58"/>
      <c r="Z21" s="53">
        <f t="shared" si="7"/>
        <v>0</v>
      </c>
      <c r="AA21" s="54"/>
      <c r="AB21" s="71">
        <f t="shared" si="8"/>
        <v>286460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'17'!C18</f>
        <v>0</v>
      </c>
      <c r="E22" s="65">
        <f>'17'!D18</f>
        <v>0</v>
      </c>
      <c r="F22" s="65">
        <f>'17'!E18</f>
        <v>0</v>
      </c>
      <c r="G22" s="65">
        <f>'17'!F18</f>
        <v>0</v>
      </c>
      <c r="H22" s="67">
        <f t="shared" si="2"/>
        <v>0</v>
      </c>
      <c r="I22" s="9"/>
      <c r="J22" s="62">
        <v>17.0</v>
      </c>
      <c r="K22" s="63">
        <f>'17'!G8</f>
        <v>2450</v>
      </c>
      <c r="L22" s="77"/>
      <c r="M22" s="65">
        <f>'17'!I18</f>
        <v>37990</v>
      </c>
      <c r="N22" s="65">
        <f>'17'!J18</f>
        <v>277490</v>
      </c>
      <c r="O22" s="65">
        <f>'17'!K18</f>
        <v>41500</v>
      </c>
      <c r="P22" s="65">
        <f>'17'!L18</f>
        <v>0</v>
      </c>
      <c r="Q22" s="67">
        <f t="shared" si="3"/>
        <v>356980</v>
      </c>
      <c r="R22" s="9"/>
      <c r="S22" s="9"/>
      <c r="T22" s="53">
        <f t="shared" si="4"/>
        <v>37990</v>
      </c>
      <c r="U22" s="54"/>
      <c r="V22" s="69">
        <f t="shared" ref="V22:W22" si="25">E22+N22</f>
        <v>277490</v>
      </c>
      <c r="W22" s="70">
        <f t="shared" si="25"/>
        <v>41500</v>
      </c>
      <c r="X22" s="53">
        <f t="shared" si="6"/>
        <v>318990</v>
      </c>
      <c r="Y22" s="58"/>
      <c r="Z22" s="53">
        <f t="shared" si="7"/>
        <v>0</v>
      </c>
      <c r="AA22" s="54"/>
      <c r="AB22" s="71">
        <f t="shared" si="8"/>
        <v>356980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>
        <f>'18'!A8</f>
        <v>3237</v>
      </c>
      <c r="C23" s="77"/>
      <c r="D23" s="65">
        <f>'18'!C25</f>
        <v>0</v>
      </c>
      <c r="E23" s="65">
        <f>'18'!D25</f>
        <v>12990</v>
      </c>
      <c r="F23" s="65">
        <f>'18'!E25</f>
        <v>0</v>
      </c>
      <c r="G23" s="65">
        <f>'18'!F25</f>
        <v>0</v>
      </c>
      <c r="H23" s="67">
        <f t="shared" si="2"/>
        <v>12990</v>
      </c>
      <c r="I23" s="9"/>
      <c r="J23" s="62">
        <v>18.0</v>
      </c>
      <c r="K23" s="63">
        <f>'18'!G8</f>
        <v>2456</v>
      </c>
      <c r="L23" s="77"/>
      <c r="M23" s="65">
        <f>'18'!I25</f>
        <v>62490</v>
      </c>
      <c r="N23" s="65">
        <f>'18'!J25</f>
        <v>37990</v>
      </c>
      <c r="O23" s="65">
        <f>'18'!K25</f>
        <v>34990</v>
      </c>
      <c r="P23" s="65">
        <f>'18'!L25</f>
        <v>0</v>
      </c>
      <c r="Q23" s="67">
        <f t="shared" si="3"/>
        <v>135470</v>
      </c>
      <c r="R23" s="9"/>
      <c r="S23" s="9"/>
      <c r="T23" s="53">
        <f t="shared" si="4"/>
        <v>62490</v>
      </c>
      <c r="U23" s="54"/>
      <c r="V23" s="69">
        <f t="shared" ref="V23:W23" si="26">E23+N23</f>
        <v>50980</v>
      </c>
      <c r="W23" s="70">
        <f t="shared" si="26"/>
        <v>34990</v>
      </c>
      <c r="X23" s="53">
        <f t="shared" si="6"/>
        <v>85970</v>
      </c>
      <c r="Y23" s="58"/>
      <c r="Z23" s="53">
        <f t="shared" si="7"/>
        <v>0</v>
      </c>
      <c r="AA23" s="54"/>
      <c r="AB23" s="71">
        <f t="shared" si="8"/>
        <v>148460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'19'!C25</f>
        <v>0</v>
      </c>
      <c r="E24" s="65">
        <f>'19'!D25</f>
        <v>0</v>
      </c>
      <c r="F24" s="65">
        <f>'19'!E25</f>
        <v>0</v>
      </c>
      <c r="G24" s="65">
        <f>'19'!F25</f>
        <v>0</v>
      </c>
      <c r="H24" s="67">
        <f t="shared" si="2"/>
        <v>0</v>
      </c>
      <c r="I24" s="9"/>
      <c r="J24" s="62">
        <v>19.0</v>
      </c>
      <c r="K24" s="63" t="str">
        <f>'19'!G8</f>
        <v/>
      </c>
      <c r="L24" s="77"/>
      <c r="M24" s="65">
        <f>'19'!I25</f>
        <v>0</v>
      </c>
      <c r="N24" s="65">
        <f>'19'!J25</f>
        <v>0</v>
      </c>
      <c r="O24" s="65">
        <f>'19'!K25</f>
        <v>0</v>
      </c>
      <c r="P24" s="65">
        <f>'19'!L25</f>
        <v>0</v>
      </c>
      <c r="Q24" s="67">
        <f t="shared" si="3"/>
        <v>0</v>
      </c>
      <c r="R24" s="9"/>
      <c r="S24" s="9"/>
      <c r="T24" s="53">
        <f t="shared" si="4"/>
        <v>0</v>
      </c>
      <c r="U24" s="54"/>
      <c r="V24" s="69">
        <f t="shared" ref="V24:W24" si="27">E24+N24</f>
        <v>0</v>
      </c>
      <c r="W24" s="70">
        <f t="shared" si="27"/>
        <v>0</v>
      </c>
      <c r="X24" s="53">
        <f t="shared" si="6"/>
        <v>0</v>
      </c>
      <c r="Y24" s="58"/>
      <c r="Z24" s="53">
        <f t="shared" si="7"/>
        <v>0</v>
      </c>
      <c r="AA24" s="54"/>
      <c r="AB24" s="71">
        <f t="shared" si="8"/>
        <v>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>
        <f>'20'!A8</f>
        <v>5360</v>
      </c>
      <c r="C25" s="77"/>
      <c r="D25" s="65">
        <f>'20'!C18</f>
        <v>0</v>
      </c>
      <c r="E25" s="65">
        <f>'20'!D18</f>
        <v>9990</v>
      </c>
      <c r="F25" s="65">
        <f>'20'!E18</f>
        <v>0</v>
      </c>
      <c r="G25" s="65">
        <f>'20'!F18</f>
        <v>0</v>
      </c>
      <c r="H25" s="67">
        <f t="shared" si="2"/>
        <v>9990</v>
      </c>
      <c r="I25" s="9"/>
      <c r="J25" s="62">
        <v>20.0</v>
      </c>
      <c r="K25" s="63">
        <f>'20'!G8</f>
        <v>2459</v>
      </c>
      <c r="L25" s="77"/>
      <c r="M25" s="65">
        <f>'20'!I18</f>
        <v>0</v>
      </c>
      <c r="N25" s="65">
        <f>'20'!J18</f>
        <v>238552</v>
      </c>
      <c r="O25" s="65">
        <f>'20'!K18</f>
        <v>362000</v>
      </c>
      <c r="P25" s="65">
        <f>'20'!L18</f>
        <v>45000</v>
      </c>
      <c r="Q25" s="67">
        <f t="shared" si="3"/>
        <v>645552</v>
      </c>
      <c r="R25" s="9"/>
      <c r="S25" s="9"/>
      <c r="T25" s="53">
        <f t="shared" si="4"/>
        <v>0</v>
      </c>
      <c r="U25" s="54"/>
      <c r="V25" s="69">
        <f t="shared" ref="V25:W25" si="28">E25+N25</f>
        <v>248542</v>
      </c>
      <c r="W25" s="70">
        <f t="shared" si="28"/>
        <v>362000</v>
      </c>
      <c r="X25" s="53">
        <f t="shared" si="6"/>
        <v>610542</v>
      </c>
      <c r="Y25" s="58"/>
      <c r="Z25" s="53">
        <f t="shared" si="7"/>
        <v>45000</v>
      </c>
      <c r="AA25" s="54"/>
      <c r="AB25" s="71">
        <f t="shared" si="8"/>
        <v>655542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'21'!C15</f>
        <v>0</v>
      </c>
      <c r="E26" s="65">
        <f>'21'!D15</f>
        <v>0</v>
      </c>
      <c r="F26" s="65">
        <f>'21'!E15</f>
        <v>0</v>
      </c>
      <c r="G26" s="65">
        <f>'21'!F15</f>
        <v>0</v>
      </c>
      <c r="H26" s="67">
        <f t="shared" si="2"/>
        <v>0</v>
      </c>
      <c r="I26" s="9"/>
      <c r="J26" s="62">
        <v>21.0</v>
      </c>
      <c r="K26" s="68">
        <f>'21'!G8</f>
        <v>2468</v>
      </c>
      <c r="L26" s="64"/>
      <c r="M26" s="65">
        <f>'21'!I15</f>
        <v>0</v>
      </c>
      <c r="N26" s="65">
        <f>'21'!J15</f>
        <v>25000</v>
      </c>
      <c r="O26" s="65">
        <f>'21'!K15</f>
        <v>0</v>
      </c>
      <c r="P26" s="65">
        <f>'21'!L15</f>
        <v>0</v>
      </c>
      <c r="Q26" s="67">
        <f t="shared" si="3"/>
        <v>25000</v>
      </c>
      <c r="R26" s="9"/>
      <c r="S26" s="9"/>
      <c r="T26" s="53">
        <f t="shared" si="4"/>
        <v>0</v>
      </c>
      <c r="U26" s="54"/>
      <c r="V26" s="69">
        <f t="shared" ref="V26:W26" si="29">E26+N26</f>
        <v>25000</v>
      </c>
      <c r="W26" s="70">
        <f t="shared" si="29"/>
        <v>0</v>
      </c>
      <c r="X26" s="53">
        <f t="shared" si="6"/>
        <v>25000</v>
      </c>
      <c r="Y26" s="58"/>
      <c r="Z26" s="53">
        <f t="shared" si="7"/>
        <v>0</v>
      </c>
      <c r="AA26" s="54"/>
      <c r="AB26" s="71">
        <f t="shared" si="8"/>
        <v>25000</v>
      </c>
      <c r="AC26" s="54"/>
      <c r="AD26" s="80">
        <f>SUM(AB17:AB26)</f>
        <v>3734402</v>
      </c>
      <c r="AE26" s="12"/>
      <c r="AF26" s="5"/>
      <c r="AG26" s="5"/>
    </row>
    <row r="27" ht="15.75" customHeight="1">
      <c r="A27" s="62">
        <f t="shared" si="17"/>
        <v>22</v>
      </c>
      <c r="B27" s="63">
        <f>'22'!A8</f>
        <v>7904</v>
      </c>
      <c r="C27" s="77"/>
      <c r="D27" s="65">
        <f>'22'!C17</f>
        <v>0</v>
      </c>
      <c r="E27" s="65">
        <f>'22'!D17</f>
        <v>9990</v>
      </c>
      <c r="F27" s="65">
        <f>'22'!E17</f>
        <v>0</v>
      </c>
      <c r="G27" s="65">
        <f>'22'!F17</f>
        <v>0</v>
      </c>
      <c r="H27" s="67">
        <f t="shared" si="2"/>
        <v>9990</v>
      </c>
      <c r="I27" s="9"/>
      <c r="J27" s="62">
        <v>22.0</v>
      </c>
      <c r="K27" s="68">
        <f>'22'!G8</f>
        <v>2469</v>
      </c>
      <c r="L27" s="64"/>
      <c r="M27" s="65">
        <f>'22'!I17</f>
        <v>0</v>
      </c>
      <c r="N27" s="65">
        <f>'22'!J17</f>
        <v>125000</v>
      </c>
      <c r="O27" s="65">
        <f>'22'!K17</f>
        <v>124000</v>
      </c>
      <c r="P27" s="65">
        <f>'22'!L17</f>
        <v>0</v>
      </c>
      <c r="Q27" s="67">
        <f t="shared" si="3"/>
        <v>249000</v>
      </c>
      <c r="R27" s="9"/>
      <c r="S27" s="9"/>
      <c r="T27" s="53">
        <f t="shared" si="4"/>
        <v>0</v>
      </c>
      <c r="U27" s="54"/>
      <c r="V27" s="69">
        <f t="shared" ref="V27:W27" si="30">E27+N27</f>
        <v>134990</v>
      </c>
      <c r="W27" s="70">
        <f t="shared" si="30"/>
        <v>124000</v>
      </c>
      <c r="X27" s="53">
        <f t="shared" si="6"/>
        <v>258990</v>
      </c>
      <c r="Y27" s="58"/>
      <c r="Z27" s="53">
        <f t="shared" si="7"/>
        <v>0</v>
      </c>
      <c r="AA27" s="54"/>
      <c r="AB27" s="71">
        <f t="shared" si="8"/>
        <v>258990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>
        <f>'23'!A8</f>
        <v>2472</v>
      </c>
      <c r="C28" s="77"/>
      <c r="D28" s="65">
        <f>'23'!C18</f>
        <v>0</v>
      </c>
      <c r="E28" s="65">
        <f>'23'!D18</f>
        <v>4590</v>
      </c>
      <c r="F28" s="65">
        <f>'23'!E18</f>
        <v>0</v>
      </c>
      <c r="G28" s="65">
        <f>'23'!F18</f>
        <v>0</v>
      </c>
      <c r="H28" s="67">
        <f t="shared" si="2"/>
        <v>4590</v>
      </c>
      <c r="I28" s="9"/>
      <c r="J28" s="62">
        <v>23.0</v>
      </c>
      <c r="K28" s="68">
        <f>'23'!G8</f>
        <v>2472</v>
      </c>
      <c r="L28" s="64"/>
      <c r="M28" s="65">
        <f>'23'!I18</f>
        <v>0</v>
      </c>
      <c r="N28" s="65">
        <f>'23'!J18</f>
        <v>70980</v>
      </c>
      <c r="O28" s="65">
        <f>'23'!K18</f>
        <v>212000</v>
      </c>
      <c r="P28" s="65">
        <f>'23'!L18</f>
        <v>0</v>
      </c>
      <c r="Q28" s="67">
        <f t="shared" si="3"/>
        <v>282980</v>
      </c>
      <c r="R28" s="9"/>
      <c r="S28" s="9"/>
      <c r="T28" s="53">
        <f t="shared" si="4"/>
        <v>0</v>
      </c>
      <c r="U28" s="54"/>
      <c r="V28" s="69">
        <f t="shared" ref="V28:W28" si="31">E28+N28</f>
        <v>75570</v>
      </c>
      <c r="W28" s="70">
        <f t="shared" si="31"/>
        <v>212000</v>
      </c>
      <c r="X28" s="53">
        <f t="shared" si="6"/>
        <v>287570</v>
      </c>
      <c r="Y28" s="58"/>
      <c r="Z28" s="53">
        <f t="shared" si="7"/>
        <v>0</v>
      </c>
      <c r="AA28" s="54"/>
      <c r="AB28" s="71">
        <f t="shared" si="8"/>
        <v>287570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'24'!C17</f>
        <v>0</v>
      </c>
      <c r="E29" s="65">
        <f>'24'!D17</f>
        <v>5990</v>
      </c>
      <c r="F29" s="65">
        <f>'24'!E17</f>
        <v>0</v>
      </c>
      <c r="G29" s="65">
        <f>'24'!F17</f>
        <v>0</v>
      </c>
      <c r="H29" s="67">
        <f t="shared" si="2"/>
        <v>5990</v>
      </c>
      <c r="I29" s="9"/>
      <c r="J29" s="62">
        <v>24.0</v>
      </c>
      <c r="K29" s="68" t="str">
        <f>'24'!G8</f>
        <v/>
      </c>
      <c r="L29" s="64"/>
      <c r="M29" s="65">
        <f>'24'!I17</f>
        <v>22500</v>
      </c>
      <c r="N29" s="65">
        <f>'24'!J17</f>
        <v>135000</v>
      </c>
      <c r="O29" s="65">
        <f>'24'!K17</f>
        <v>255000</v>
      </c>
      <c r="P29" s="65">
        <f>'24'!L17</f>
        <v>0</v>
      </c>
      <c r="Q29" s="67">
        <f t="shared" si="3"/>
        <v>412500</v>
      </c>
      <c r="R29" s="9"/>
      <c r="S29" s="9"/>
      <c r="T29" s="53">
        <f t="shared" si="4"/>
        <v>22500</v>
      </c>
      <c r="U29" s="54"/>
      <c r="V29" s="69">
        <f t="shared" ref="V29:W29" si="32">E29+N29</f>
        <v>140990</v>
      </c>
      <c r="W29" s="70">
        <f t="shared" si="32"/>
        <v>255000</v>
      </c>
      <c r="X29" s="53">
        <f t="shared" si="6"/>
        <v>395990</v>
      </c>
      <c r="Y29" s="58"/>
      <c r="Z29" s="53">
        <f t="shared" si="7"/>
        <v>0</v>
      </c>
      <c r="AA29" s="54"/>
      <c r="AB29" s="71">
        <f t="shared" si="8"/>
        <v>418490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'25'!C25</f>
        <v>0</v>
      </c>
      <c r="E30" s="65">
        <f>'25'!D25</f>
        <v>0</v>
      </c>
      <c r="F30" s="65">
        <f>'25'!E25</f>
        <v>0</v>
      </c>
      <c r="G30" s="65">
        <f>'25'!F25</f>
        <v>0</v>
      </c>
      <c r="H30" s="67">
        <f t="shared" si="2"/>
        <v>0</v>
      </c>
      <c r="I30" s="9"/>
      <c r="J30" s="62">
        <v>25.0</v>
      </c>
      <c r="K30" s="63">
        <f>'25'!G8</f>
        <v>2478</v>
      </c>
      <c r="L30" s="77"/>
      <c r="M30" s="65">
        <f>'25'!I25</f>
        <v>17990</v>
      </c>
      <c r="N30" s="65">
        <f>'25'!J25</f>
        <v>388900</v>
      </c>
      <c r="O30" s="65">
        <f>'25'!K25</f>
        <v>0</v>
      </c>
      <c r="P30" s="65">
        <f>'25'!L25</f>
        <v>0</v>
      </c>
      <c r="Q30" s="67">
        <f t="shared" si="3"/>
        <v>406890</v>
      </c>
      <c r="R30" s="9"/>
      <c r="S30" s="9"/>
      <c r="T30" s="53">
        <f t="shared" si="4"/>
        <v>17990</v>
      </c>
      <c r="U30" s="54"/>
      <c r="V30" s="69">
        <f t="shared" ref="V30:W30" si="33">E30+N30</f>
        <v>388900</v>
      </c>
      <c r="W30" s="70">
        <f t="shared" si="33"/>
        <v>0</v>
      </c>
      <c r="X30" s="53">
        <f t="shared" si="6"/>
        <v>388900</v>
      </c>
      <c r="Y30" s="58"/>
      <c r="Z30" s="53">
        <f t="shared" si="7"/>
        <v>0</v>
      </c>
      <c r="AA30" s="54"/>
      <c r="AB30" s="71">
        <f t="shared" si="8"/>
        <v>406890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'26'!C25</f>
        <v>0</v>
      </c>
      <c r="E31" s="65">
        <f>'26'!D25</f>
        <v>0</v>
      </c>
      <c r="F31" s="65">
        <f>'26'!E25</f>
        <v>0</v>
      </c>
      <c r="G31" s="65">
        <f>'26'!F25</f>
        <v>0</v>
      </c>
      <c r="H31" s="67">
        <f t="shared" si="2"/>
        <v>0</v>
      </c>
      <c r="I31" s="9"/>
      <c r="J31" s="62">
        <v>26.0</v>
      </c>
      <c r="K31" s="63" t="str">
        <f>'26'!G8</f>
        <v/>
      </c>
      <c r="L31" s="77"/>
      <c r="M31" s="65">
        <f>'26'!I25</f>
        <v>0</v>
      </c>
      <c r="N31" s="65">
        <f>'26'!J25</f>
        <v>0</v>
      </c>
      <c r="O31" s="65">
        <f>'26'!K25</f>
        <v>0</v>
      </c>
      <c r="P31" s="65">
        <f>'26'!L25</f>
        <v>0</v>
      </c>
      <c r="Q31" s="67">
        <f t="shared" si="3"/>
        <v>0</v>
      </c>
      <c r="R31" s="9"/>
      <c r="S31" s="9"/>
      <c r="T31" s="53">
        <f t="shared" si="4"/>
        <v>0</v>
      </c>
      <c r="U31" s="54"/>
      <c r="V31" s="69">
        <f t="shared" ref="V31:W31" si="34">E31+N31</f>
        <v>0</v>
      </c>
      <c r="W31" s="70">
        <f t="shared" si="34"/>
        <v>0</v>
      </c>
      <c r="X31" s="53">
        <f t="shared" si="6"/>
        <v>0</v>
      </c>
      <c r="Y31" s="58"/>
      <c r="Z31" s="53">
        <f t="shared" si="7"/>
        <v>0</v>
      </c>
      <c r="AA31" s="54"/>
      <c r="AB31" s="71">
        <f t="shared" si="8"/>
        <v>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'27'!C17</f>
        <v>0</v>
      </c>
      <c r="E32" s="65">
        <f>'27'!D17</f>
        <v>0</v>
      </c>
      <c r="F32" s="65">
        <f>'27'!E17</f>
        <v>0</v>
      </c>
      <c r="G32" s="65">
        <f>'27'!F17</f>
        <v>0</v>
      </c>
      <c r="H32" s="67">
        <f t="shared" si="2"/>
        <v>0</v>
      </c>
      <c r="I32" s="9"/>
      <c r="J32" s="62">
        <v>27.0</v>
      </c>
      <c r="K32" s="81" t="str">
        <f>'27'!G8</f>
        <v/>
      </c>
      <c r="L32" s="64"/>
      <c r="M32" s="65">
        <f>'27'!I17</f>
        <v>60000</v>
      </c>
      <c r="N32" s="65">
        <f>'27'!J17</f>
        <v>129460</v>
      </c>
      <c r="O32" s="65">
        <f>'27'!K17</f>
        <v>10000</v>
      </c>
      <c r="P32" s="65">
        <f>'27'!L17</f>
        <v>10000</v>
      </c>
      <c r="Q32" s="67">
        <f t="shared" si="3"/>
        <v>209460</v>
      </c>
      <c r="R32" s="9"/>
      <c r="S32" s="9"/>
      <c r="T32" s="53">
        <f t="shared" si="4"/>
        <v>60000</v>
      </c>
      <c r="U32" s="54"/>
      <c r="V32" s="69">
        <f t="shared" ref="V32:W32" si="35">E32+N32</f>
        <v>129460</v>
      </c>
      <c r="W32" s="70">
        <f t="shared" si="35"/>
        <v>10000</v>
      </c>
      <c r="X32" s="53">
        <f t="shared" si="6"/>
        <v>139460</v>
      </c>
      <c r="Y32" s="58"/>
      <c r="Z32" s="53">
        <f t="shared" si="7"/>
        <v>10000</v>
      </c>
      <c r="AA32" s="54"/>
      <c r="AB32" s="71">
        <f t="shared" si="8"/>
        <v>209460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 t="str">
        <f>'28'!A8</f>
        <v/>
      </c>
      <c r="C33" s="64"/>
      <c r="D33" s="65">
        <f>'28'!C15</f>
        <v>0</v>
      </c>
      <c r="E33" s="65">
        <f>'28'!D15</f>
        <v>0</v>
      </c>
      <c r="F33" s="65">
        <f>'28'!E15</f>
        <v>0</v>
      </c>
      <c r="G33" s="65">
        <f>'28'!F15</f>
        <v>0</v>
      </c>
      <c r="H33" s="67">
        <f t="shared" si="2"/>
        <v>0</v>
      </c>
      <c r="I33" s="9"/>
      <c r="J33" s="62">
        <v>28.0</v>
      </c>
      <c r="K33" s="63">
        <f>'28'!G8</f>
        <v>2497</v>
      </c>
      <c r="L33" s="77"/>
      <c r="M33" s="65">
        <f>'28'!I15</f>
        <v>0</v>
      </c>
      <c r="N33" s="65">
        <f>'28'!J15</f>
        <v>124990</v>
      </c>
      <c r="O33" s="65">
        <f>'28'!K15</f>
        <v>0</v>
      </c>
      <c r="P33" s="65">
        <f>'28'!L15</f>
        <v>0</v>
      </c>
      <c r="Q33" s="67">
        <f t="shared" si="3"/>
        <v>124990</v>
      </c>
      <c r="R33" s="9"/>
      <c r="S33" s="9"/>
      <c r="T33" s="53">
        <f t="shared" si="4"/>
        <v>0</v>
      </c>
      <c r="U33" s="54"/>
      <c r="V33" s="69">
        <f t="shared" ref="V33:W33" si="36">E33+N33</f>
        <v>124990</v>
      </c>
      <c r="W33" s="70">
        <f t="shared" si="36"/>
        <v>0</v>
      </c>
      <c r="X33" s="53">
        <f t="shared" si="6"/>
        <v>124990</v>
      </c>
      <c r="Y33" s="58"/>
      <c r="Z33" s="53">
        <f t="shared" si="7"/>
        <v>0</v>
      </c>
      <c r="AA33" s="54"/>
      <c r="AB33" s="71">
        <f t="shared" si="8"/>
        <v>124990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'29'!C18</f>
        <v>0</v>
      </c>
      <c r="E34" s="65">
        <f>'29'!D18</f>
        <v>0</v>
      </c>
      <c r="F34" s="65">
        <f>'29'!E18</f>
        <v>0</v>
      </c>
      <c r="G34" s="65">
        <f>'29'!F18</f>
        <v>0</v>
      </c>
      <c r="H34" s="67">
        <f t="shared" si="2"/>
        <v>0</v>
      </c>
      <c r="I34" s="9"/>
      <c r="J34" s="62">
        <v>29.0</v>
      </c>
      <c r="K34" s="81">
        <f>'29'!G8</f>
        <v>2503</v>
      </c>
      <c r="L34" s="64"/>
      <c r="M34" s="65">
        <f>'29'!I18</f>
        <v>24990</v>
      </c>
      <c r="N34" s="65">
        <f>'29'!J18</f>
        <v>17990</v>
      </c>
      <c r="O34" s="65">
        <f>'29'!K18</f>
        <v>335990</v>
      </c>
      <c r="P34" s="65">
        <f>'29'!L18</f>
        <v>0</v>
      </c>
      <c r="Q34" s="67">
        <f t="shared" si="3"/>
        <v>378970</v>
      </c>
      <c r="R34" s="9"/>
      <c r="S34" s="9"/>
      <c r="T34" s="53">
        <f t="shared" si="4"/>
        <v>24990</v>
      </c>
      <c r="U34" s="54"/>
      <c r="V34" s="69">
        <f t="shared" ref="V34:W34" si="37">E34+N34</f>
        <v>17990</v>
      </c>
      <c r="W34" s="70">
        <f t="shared" si="37"/>
        <v>335990</v>
      </c>
      <c r="X34" s="53">
        <f t="shared" si="6"/>
        <v>353980</v>
      </c>
      <c r="Y34" s="58"/>
      <c r="Z34" s="53">
        <f t="shared" si="7"/>
        <v>0</v>
      </c>
      <c r="AA34" s="54"/>
      <c r="AB34" s="71">
        <f t="shared" si="8"/>
        <v>378970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'30'!C18</f>
        <v>0</v>
      </c>
      <c r="E35" s="65">
        <f>'30'!D18</f>
        <v>0</v>
      </c>
      <c r="F35" s="65">
        <f>'30'!E18</f>
        <v>0</v>
      </c>
      <c r="G35" s="65">
        <f>'30'!F18</f>
        <v>0</v>
      </c>
      <c r="H35" s="67">
        <f t="shared" si="2"/>
        <v>0</v>
      </c>
      <c r="I35" s="9"/>
      <c r="J35" s="62">
        <v>30.0</v>
      </c>
      <c r="K35" s="81">
        <f>'30'!G8</f>
        <v>2505</v>
      </c>
      <c r="L35" s="64"/>
      <c r="M35" s="65">
        <f>'30'!I18</f>
        <v>17990</v>
      </c>
      <c r="N35" s="65">
        <f>'30'!J18</f>
        <v>103980</v>
      </c>
      <c r="O35" s="65">
        <f>'30'!K18</f>
        <v>24990</v>
      </c>
      <c r="P35" s="65">
        <f>'30'!L18</f>
        <v>0</v>
      </c>
      <c r="Q35" s="67">
        <f t="shared" si="3"/>
        <v>146960</v>
      </c>
      <c r="R35" s="9"/>
      <c r="S35" s="9"/>
      <c r="T35" s="53">
        <f t="shared" si="4"/>
        <v>17990</v>
      </c>
      <c r="U35" s="54"/>
      <c r="V35" s="69">
        <f t="shared" ref="V35:W35" si="38">E35+N35</f>
        <v>103980</v>
      </c>
      <c r="W35" s="70">
        <f t="shared" si="38"/>
        <v>24990</v>
      </c>
      <c r="X35" s="53">
        <f t="shared" si="6"/>
        <v>128970</v>
      </c>
      <c r="Y35" s="58"/>
      <c r="Z35" s="53">
        <f t="shared" si="7"/>
        <v>0</v>
      </c>
      <c r="AA35" s="54"/>
      <c r="AB35" s="71">
        <f t="shared" si="8"/>
        <v>146960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2232320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0</v>
      </c>
      <c r="E37" s="91">
        <f t="shared" si="40"/>
        <v>78900</v>
      </c>
      <c r="F37" s="91">
        <f t="shared" si="40"/>
        <v>9980</v>
      </c>
      <c r="G37" s="91">
        <f t="shared" si="40"/>
        <v>0</v>
      </c>
      <c r="H37" s="92">
        <f t="shared" si="40"/>
        <v>88880</v>
      </c>
      <c r="I37" s="5"/>
      <c r="J37" s="5"/>
      <c r="K37" s="93" t="s">
        <v>20</v>
      </c>
      <c r="L37" s="8"/>
      <c r="M37" s="94">
        <f t="shared" ref="M37:Q37" si="41">SUM(M6:M36)</f>
        <v>393410</v>
      </c>
      <c r="N37" s="94">
        <f t="shared" si="41"/>
        <v>5556082</v>
      </c>
      <c r="O37" s="94">
        <f t="shared" si="41"/>
        <v>3397450</v>
      </c>
      <c r="P37" s="94">
        <f t="shared" si="41"/>
        <v>126000</v>
      </c>
      <c r="Q37" s="95">
        <f t="shared" si="41"/>
        <v>9472942</v>
      </c>
      <c r="R37" s="96" t="s">
        <v>16</v>
      </c>
      <c r="S37" s="97"/>
      <c r="T37" s="98">
        <f>SUM(T6:T36)</f>
        <v>393410</v>
      </c>
      <c r="U37" s="54"/>
      <c r="V37" s="99">
        <f t="shared" ref="V37:X37" si="42">SUM(V6:V36)</f>
        <v>5634982</v>
      </c>
      <c r="W37" s="100">
        <f t="shared" si="42"/>
        <v>3407430</v>
      </c>
      <c r="X37" s="100">
        <f t="shared" si="42"/>
        <v>9042412</v>
      </c>
      <c r="Y37" s="54"/>
      <c r="Z37" s="98">
        <f>SUM(Z6:Z36)</f>
        <v>126000</v>
      </c>
      <c r="AA37" s="54"/>
      <c r="AB37" s="101">
        <f>SUM(AB6:AB36)</f>
        <v>9561822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7960455.462</v>
      </c>
      <c r="R38" s="105" t="s">
        <v>21</v>
      </c>
      <c r="S38" s="97"/>
      <c r="T38" s="59"/>
      <c r="U38" s="59"/>
      <c r="V38" s="106">
        <f>V37*1.49%</f>
        <v>83961.2318</v>
      </c>
      <c r="W38" s="106">
        <f>W37*2.95%</f>
        <v>100519.185</v>
      </c>
      <c r="X38" s="107">
        <f t="shared" ref="X38:X39" si="44">V38+W38</f>
        <v>184480.4168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9561822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1512486.538</v>
      </c>
      <c r="R39" s="118" t="s">
        <v>26</v>
      </c>
      <c r="S39" s="119"/>
      <c r="T39" s="59"/>
      <c r="U39" s="59"/>
      <c r="V39" s="106">
        <f t="shared" ref="V39:W39" si="43">V38*19%</f>
        <v>15952.63404</v>
      </c>
      <c r="W39" s="106">
        <f t="shared" si="43"/>
        <v>19098.64515</v>
      </c>
      <c r="X39" s="107">
        <f t="shared" si="44"/>
        <v>35051.27919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9042412</v>
      </c>
      <c r="G40" s="122">
        <f>D37+M37</f>
        <v>393410</v>
      </c>
      <c r="H40" s="123">
        <f>G37+P37</f>
        <v>126000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5535068.134</v>
      </c>
      <c r="W40" s="124">
        <f t="shared" si="45"/>
        <v>3287812.17</v>
      </c>
      <c r="X40" s="125">
        <f t="shared" si="45"/>
        <v>8822880.304</v>
      </c>
      <c r="Y40" s="114"/>
      <c r="Z40" s="59"/>
      <c r="AA40" s="59"/>
      <c r="AB40" s="126">
        <f>AB37/27</f>
        <v>354141.5556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'01'!L32+'02'!L41+'03'!L41+'04'!L41+'05'!L41+'06'!L35+'07'!L33+'08'!L41+'09'!L34+'10'!L33+'11'!L41+'12'!L41+'13'!L34+'14'!L34+'15'!L36+'16'!L32+'17'!L34+'18'!L41+'19'!L41+'20'!L34+'21'!L31+'22'!L33+'23'!L34+'24'!L33+'25'!L41+'26'!L41+'27'!L33+'28'!L31+'29'!L34+'30'!L34+'31'!L41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1512486.538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8049335.462</v>
      </c>
      <c r="C45" s="148" t="s">
        <v>35</v>
      </c>
      <c r="D45" s="149">
        <f>B45*0.02</f>
        <v>160986.7092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1673473.247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219531.696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7668817.057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'30'!J62</f>
        <v>37010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37010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37010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-37010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46142.0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2505.0</v>
      </c>
      <c r="H8" s="313">
        <v>9780.0</v>
      </c>
      <c r="I8" s="196"/>
      <c r="J8" s="314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2506.0</v>
      </c>
      <c r="H9" s="316">
        <v>9781.0</v>
      </c>
      <c r="I9" s="199"/>
      <c r="J9" s="199"/>
      <c r="K9" s="317">
        <v>24990.0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2507.0</v>
      </c>
      <c r="H10" s="318">
        <v>9782.0</v>
      </c>
      <c r="I10" s="191"/>
      <c r="J10" s="319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2508.0</v>
      </c>
      <c r="H11" s="316">
        <v>9783.0</v>
      </c>
      <c r="I11" s="199"/>
      <c r="J11" s="317">
        <v>8500.0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2509.0</v>
      </c>
      <c r="H12" s="318">
        <v>9784.0</v>
      </c>
      <c r="I12" s="190"/>
      <c r="J12" s="319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2510.0</v>
      </c>
      <c r="H13" s="316">
        <v>9785.0</v>
      </c>
      <c r="I13" s="199"/>
      <c r="J13" s="317">
        <v>7500.0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2511.0</v>
      </c>
      <c r="H14" s="318">
        <v>9786.0</v>
      </c>
      <c r="I14" s="190"/>
      <c r="J14" s="320">
        <v>25000.0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6">
        <v>9787.0</v>
      </c>
      <c r="I15" s="317">
        <v>17990.0</v>
      </c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2512.0</v>
      </c>
      <c r="H16" s="318">
        <v>9788.0</v>
      </c>
      <c r="I16" s="190"/>
      <c r="J16" s="320">
        <v>24990.0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17990</v>
      </c>
      <c r="J18" s="211">
        <f>SUM($J8:$J17)</f>
        <v>103980</v>
      </c>
      <c r="K18" s="211">
        <f>SUM($K8:$K17)</f>
        <v>24990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146960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17990</v>
      </c>
      <c r="G25" s="236"/>
      <c r="I25" s="233"/>
      <c r="J25" s="237" t="s">
        <v>10</v>
      </c>
      <c r="K25" s="238"/>
      <c r="L25" s="321">
        <v>20000.0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103980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24990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146960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20000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146960</v>
      </c>
      <c r="G35" s="263"/>
      <c r="H35" s="264"/>
      <c r="I35" s="265"/>
      <c r="J35" s="260"/>
      <c r="K35" s="261" t="s">
        <v>69</v>
      </c>
      <c r="L35" s="262">
        <f>L32+L34</f>
        <v>20000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274"/>
      <c r="L40" s="277">
        <f t="shared" si="2"/>
        <v>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19.0</v>
      </c>
      <c r="L41" s="277">
        <f t="shared" si="2"/>
        <v>950</v>
      </c>
    </row>
    <row r="42" ht="16.5" customHeight="1">
      <c r="A42" s="232"/>
      <c r="C42" s="233"/>
      <c r="D42" s="273">
        <v>2000.0</v>
      </c>
      <c r="E42" s="322">
        <v>2.0</v>
      </c>
      <c r="F42" s="275">
        <f t="shared" si="1"/>
        <v>4000</v>
      </c>
      <c r="G42" s="276"/>
      <c r="I42" s="233"/>
      <c r="J42" s="273">
        <v>10.0</v>
      </c>
      <c r="K42" s="322">
        <v>6.0</v>
      </c>
      <c r="L42" s="277">
        <f t="shared" si="2"/>
        <v>60</v>
      </c>
    </row>
    <row r="43" ht="16.5" customHeight="1">
      <c r="A43" s="252"/>
      <c r="B43" s="253"/>
      <c r="C43" s="254"/>
      <c r="D43" s="273">
        <v>1000.0</v>
      </c>
      <c r="E43" s="322">
        <v>32.0</v>
      </c>
      <c r="F43" s="275">
        <f t="shared" si="1"/>
        <v>32000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36000</v>
      </c>
      <c r="G44" s="263"/>
      <c r="H44" s="264"/>
      <c r="I44" s="265"/>
      <c r="J44" s="280"/>
      <c r="K44" s="281" t="s">
        <v>76</v>
      </c>
      <c r="L44" s="282">
        <f>SUM(L39:L43)</f>
        <v>1010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'29'!J62</f>
        <v>39020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87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37010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146960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20000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165980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126960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37010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46141.0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2503.0</v>
      </c>
      <c r="H8" s="313">
        <v>9777.0</v>
      </c>
      <c r="I8" s="196"/>
      <c r="J8" s="314">
        <v>17990.0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2504.2498</v>
      </c>
      <c r="H9" s="316">
        <v>9778.0</v>
      </c>
      <c r="I9" s="199"/>
      <c r="J9" s="199"/>
      <c r="K9" s="317">
        <v>335990.0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9779.0</v>
      </c>
      <c r="I10" s="319">
        <v>24990.0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24990</v>
      </c>
      <c r="J18" s="211">
        <f>SUM($J8:$J17)</f>
        <v>17990</v>
      </c>
      <c r="K18" s="211">
        <f>SUM($K8:$K17)</f>
        <v>335990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378970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24990</v>
      </c>
      <c r="G25" s="236"/>
      <c r="I25" s="233"/>
      <c r="J25" s="237" t="s">
        <v>10</v>
      </c>
      <c r="K25" s="238"/>
      <c r="L25" s="321">
        <v>43000.0</v>
      </c>
    </row>
    <row r="26" ht="15.75" customHeight="1">
      <c r="A26" s="232"/>
      <c r="C26" s="233"/>
      <c r="D26" s="237" t="s">
        <v>58</v>
      </c>
      <c r="E26" s="240"/>
      <c r="F26" s="239">
        <f>D18+J18</f>
        <v>17990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335990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378970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43000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378970</v>
      </c>
      <c r="G35" s="263"/>
      <c r="H35" s="264"/>
      <c r="I35" s="265"/>
      <c r="J35" s="260"/>
      <c r="K35" s="261" t="s">
        <v>69</v>
      </c>
      <c r="L35" s="262">
        <f>L32+L34</f>
        <v>43000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274"/>
      <c r="L40" s="277">
        <f t="shared" si="2"/>
        <v>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19.0</v>
      </c>
      <c r="L41" s="277">
        <f t="shared" si="2"/>
        <v>950</v>
      </c>
    </row>
    <row r="42" ht="16.5" customHeight="1">
      <c r="A42" s="232"/>
      <c r="C42" s="233"/>
      <c r="D42" s="273">
        <v>2000.0</v>
      </c>
      <c r="E42" s="322">
        <v>3.0</v>
      </c>
      <c r="F42" s="275">
        <f t="shared" si="1"/>
        <v>6000</v>
      </c>
      <c r="G42" s="276"/>
      <c r="I42" s="233"/>
      <c r="J42" s="273">
        <v>10.0</v>
      </c>
      <c r="K42" s="322">
        <v>7.0</v>
      </c>
      <c r="L42" s="277">
        <f t="shared" si="2"/>
        <v>70</v>
      </c>
    </row>
    <row r="43" ht="16.5" customHeight="1">
      <c r="A43" s="252"/>
      <c r="B43" s="253"/>
      <c r="C43" s="254"/>
      <c r="D43" s="273">
        <v>1000.0</v>
      </c>
      <c r="E43" s="322">
        <v>32.0</v>
      </c>
      <c r="F43" s="275">
        <f t="shared" si="1"/>
        <v>32000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38000</v>
      </c>
      <c r="G44" s="263"/>
      <c r="H44" s="264"/>
      <c r="I44" s="265"/>
      <c r="J44" s="280"/>
      <c r="K44" s="281" t="s">
        <v>76</v>
      </c>
      <c r="L44" s="282">
        <f>SUM(L39:L43)</f>
        <v>1020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'28'!J59</f>
        <v>57030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88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39020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378970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43000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393000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335970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39020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46140.0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2497.0</v>
      </c>
      <c r="H8" s="313">
        <v>9772.0</v>
      </c>
      <c r="I8" s="196"/>
      <c r="J8" s="314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2499.0</v>
      </c>
      <c r="H9" s="316">
        <v>9773.0</v>
      </c>
      <c r="I9" s="199"/>
      <c r="J9" s="317">
        <v>50000.0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2500.0</v>
      </c>
      <c r="H10" s="318">
        <v>9774.0</v>
      </c>
      <c r="I10" s="191"/>
      <c r="J10" s="319">
        <v>15000.0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2501.0</v>
      </c>
      <c r="H11" s="316">
        <v>9775.0</v>
      </c>
      <c r="I11" s="199"/>
      <c r="J11" s="317">
        <v>25000.0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2502.0</v>
      </c>
      <c r="H12" s="318">
        <v>9776.0</v>
      </c>
      <c r="I12" s="190"/>
      <c r="J12" s="319">
        <v>24990.0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0</v>
      </c>
      <c r="J15" s="211">
        <f>SUM($J8:$J14)</f>
        <v>124990</v>
      </c>
      <c r="K15" s="211">
        <f>SUM($K8:$K14)</f>
        <v>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124990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0</v>
      </c>
      <c r="G22" s="236"/>
      <c r="I22" s="233"/>
      <c r="J22" s="237" t="s">
        <v>10</v>
      </c>
      <c r="K22" s="238"/>
      <c r="L22" s="239"/>
    </row>
    <row r="23" ht="15.75" customHeight="1">
      <c r="A23" s="232"/>
      <c r="C23" s="233"/>
      <c r="D23" s="237" t="s">
        <v>58</v>
      </c>
      <c r="E23" s="240"/>
      <c r="F23" s="239">
        <f>D15+J15</f>
        <v>124990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124990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/>
      <c r="G29" s="236"/>
      <c r="I29" s="233"/>
      <c r="J29" s="244" t="s">
        <v>64</v>
      </c>
      <c r="K29" s="245"/>
      <c r="L29" s="246">
        <f>SUM(L22:L28)</f>
        <v>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124990</v>
      </c>
      <c r="G32" s="263"/>
      <c r="H32" s="264"/>
      <c r="I32" s="265"/>
      <c r="J32" s="260"/>
      <c r="K32" s="261" t="s">
        <v>69</v>
      </c>
      <c r="L32" s="262">
        <f>L29+L31</f>
        <v>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274"/>
      <c r="L36" s="277">
        <f t="shared" ref="L36:L39" si="2">J36*K36</f>
        <v>0</v>
      </c>
    </row>
    <row r="37" ht="16.5" customHeight="1">
      <c r="A37" s="232"/>
      <c r="C37" s="233"/>
      <c r="D37" s="273">
        <v>10000.0</v>
      </c>
      <c r="E37" s="322">
        <v>1.0</v>
      </c>
      <c r="F37" s="275">
        <f t="shared" si="1"/>
        <v>10000</v>
      </c>
      <c r="G37" s="276"/>
      <c r="I37" s="233"/>
      <c r="J37" s="273">
        <v>100.0</v>
      </c>
      <c r="K37" s="274"/>
      <c r="L37" s="277">
        <f t="shared" si="2"/>
        <v>0</v>
      </c>
    </row>
    <row r="38" ht="16.5" customHeight="1">
      <c r="A38" s="232"/>
      <c r="C38" s="233"/>
      <c r="D38" s="273">
        <v>5000.0</v>
      </c>
      <c r="E38" s="322">
        <v>2.0</v>
      </c>
      <c r="F38" s="275">
        <f t="shared" si="1"/>
        <v>10000</v>
      </c>
      <c r="G38" s="276"/>
      <c r="I38" s="233"/>
      <c r="J38" s="273">
        <v>50.0</v>
      </c>
      <c r="K38" s="322">
        <v>19.0</v>
      </c>
      <c r="L38" s="277">
        <f t="shared" si="2"/>
        <v>950</v>
      </c>
    </row>
    <row r="39" ht="16.5" customHeight="1">
      <c r="A39" s="232"/>
      <c r="C39" s="233"/>
      <c r="D39" s="273">
        <v>2000.0</v>
      </c>
      <c r="E39" s="322">
        <v>3.0</v>
      </c>
      <c r="F39" s="275">
        <f t="shared" si="1"/>
        <v>6000</v>
      </c>
      <c r="G39" s="276"/>
      <c r="I39" s="233"/>
      <c r="J39" s="273">
        <v>10.0</v>
      </c>
      <c r="K39" s="322">
        <v>8.0</v>
      </c>
      <c r="L39" s="277">
        <f t="shared" si="2"/>
        <v>80</v>
      </c>
    </row>
    <row r="40" ht="16.5" customHeight="1">
      <c r="A40" s="252"/>
      <c r="B40" s="253"/>
      <c r="C40" s="254"/>
      <c r="D40" s="273">
        <v>1000.0</v>
      </c>
      <c r="E40" s="322">
        <v>30.0</v>
      </c>
      <c r="F40" s="275">
        <f t="shared" si="1"/>
        <v>30000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56000</v>
      </c>
      <c r="G41" s="263"/>
      <c r="H41" s="264"/>
      <c r="I41" s="265"/>
      <c r="J41" s="280"/>
      <c r="K41" s="281" t="s">
        <v>76</v>
      </c>
      <c r="L41" s="282">
        <f>SUM(L36:L40)</f>
        <v>1030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'27'!J61</f>
        <v>57030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293"/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57030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124990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 t="str">
        <f>F29</f>
        <v/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182020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124990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57030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46139.0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3">
        <v>9765.0</v>
      </c>
      <c r="I8" s="314">
        <v>35000.0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6">
        <v>9765.0</v>
      </c>
      <c r="I9" s="199"/>
      <c r="J9" s="199"/>
      <c r="K9" s="199"/>
      <c r="L9" s="317">
        <v>10000.0</v>
      </c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9766.0</v>
      </c>
      <c r="I10" s="319">
        <v>25000.0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2492.0</v>
      </c>
      <c r="H11" s="316">
        <v>9767.0</v>
      </c>
      <c r="I11" s="199"/>
      <c r="J11" s="317">
        <v>25000.0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2493.0</v>
      </c>
      <c r="H12" s="318">
        <v>9768.0</v>
      </c>
      <c r="I12" s="190"/>
      <c r="J12" s="319">
        <v>25000.0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2494.0</v>
      </c>
      <c r="H13" s="316">
        <v>9769.0</v>
      </c>
      <c r="I13" s="199"/>
      <c r="J13" s="317">
        <v>35980.0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2495.0</v>
      </c>
      <c r="H14" s="318">
        <v>9770.0</v>
      </c>
      <c r="I14" s="190"/>
      <c r="J14" s="190"/>
      <c r="K14" s="320">
        <v>10000.0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2496.0</v>
      </c>
      <c r="H15" s="316">
        <v>9771.0</v>
      </c>
      <c r="I15" s="199"/>
      <c r="J15" s="317">
        <v>43480.0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60000</v>
      </c>
      <c r="J17" s="211">
        <f>SUM($J8:$J16)</f>
        <v>129460</v>
      </c>
      <c r="K17" s="211">
        <f>SUM($K8:$K16)</f>
        <v>10000</v>
      </c>
      <c r="L17" s="211">
        <f>SUM($L8:$L16)</f>
        <v>10000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209460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60000</v>
      </c>
      <c r="G24" s="236"/>
      <c r="I24" s="233"/>
      <c r="J24" s="237" t="s">
        <v>10</v>
      </c>
      <c r="K24" s="238"/>
      <c r="L24" s="321">
        <v>60000.0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129460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10000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10000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209460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60000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209460</v>
      </c>
      <c r="G34" s="263"/>
      <c r="H34" s="264"/>
      <c r="I34" s="265"/>
      <c r="J34" s="260"/>
      <c r="K34" s="261" t="s">
        <v>69</v>
      </c>
      <c r="L34" s="262">
        <f>L31+L33</f>
        <v>60000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2">
        <v>1.0</v>
      </c>
      <c r="F39" s="275">
        <f t="shared" si="1"/>
        <v>10000</v>
      </c>
      <c r="G39" s="276"/>
      <c r="I39" s="233"/>
      <c r="J39" s="273">
        <v>100.0</v>
      </c>
      <c r="K39" s="274"/>
      <c r="L39" s="277">
        <f t="shared" si="2"/>
        <v>0</v>
      </c>
    </row>
    <row r="40" ht="16.5" customHeight="1">
      <c r="A40" s="232"/>
      <c r="C40" s="233"/>
      <c r="D40" s="273">
        <v>5000.0</v>
      </c>
      <c r="E40" s="322">
        <v>2.0</v>
      </c>
      <c r="F40" s="275">
        <f t="shared" si="1"/>
        <v>10000</v>
      </c>
      <c r="G40" s="276"/>
      <c r="I40" s="233"/>
      <c r="J40" s="273">
        <v>50.0</v>
      </c>
      <c r="K40" s="322">
        <v>19.0</v>
      </c>
      <c r="L40" s="277">
        <f t="shared" si="2"/>
        <v>950</v>
      </c>
    </row>
    <row r="41" ht="16.5" customHeight="1">
      <c r="A41" s="232"/>
      <c r="C41" s="233"/>
      <c r="D41" s="273">
        <v>2000.0</v>
      </c>
      <c r="E41" s="322">
        <v>3.0</v>
      </c>
      <c r="F41" s="275">
        <f t="shared" si="1"/>
        <v>6000</v>
      </c>
      <c r="G41" s="276"/>
      <c r="I41" s="233"/>
      <c r="J41" s="273">
        <v>10.0</v>
      </c>
      <c r="K41" s="322">
        <v>8.0</v>
      </c>
      <c r="L41" s="277">
        <f t="shared" si="2"/>
        <v>80</v>
      </c>
    </row>
    <row r="42" ht="16.5" customHeight="1">
      <c r="A42" s="252"/>
      <c r="B42" s="253"/>
      <c r="C42" s="254"/>
      <c r="D42" s="273">
        <v>1000.0</v>
      </c>
      <c r="E42" s="322">
        <v>30.0</v>
      </c>
      <c r="F42" s="275">
        <f t="shared" si="1"/>
        <v>30000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56000</v>
      </c>
      <c r="G43" s="263"/>
      <c r="H43" s="264"/>
      <c r="I43" s="265"/>
      <c r="J43" s="280"/>
      <c r="K43" s="281" t="s">
        <v>76</v>
      </c>
      <c r="L43" s="282">
        <f>SUM(L38:L42)</f>
        <v>1030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'26'!J69</f>
        <v>57030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3" t="s">
        <v>90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57030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209460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60000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206490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149460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57030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'25'!J69</f>
        <v>57030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57030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57030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-57030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46137.0</v>
      </c>
      <c r="D1" s="164"/>
      <c r="E1" s="162"/>
      <c r="F1" s="161" t="s">
        <v>39</v>
      </c>
      <c r="G1" s="164"/>
      <c r="H1" s="162"/>
      <c r="I1" s="310" t="s">
        <v>91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2478.0</v>
      </c>
      <c r="H8" s="313">
        <v>9752.0</v>
      </c>
      <c r="I8" s="314"/>
      <c r="J8" s="314">
        <v>24990.0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2479.0</v>
      </c>
      <c r="H9" s="316">
        <v>9753.0</v>
      </c>
      <c r="I9" s="199"/>
      <c r="J9" s="317">
        <v>25000.0</v>
      </c>
      <c r="K9" s="317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2480.0</v>
      </c>
      <c r="H10" s="318">
        <v>9750.0</v>
      </c>
      <c r="I10" s="191"/>
      <c r="J10" s="319">
        <v>29990.0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6">
        <v>9751.0</v>
      </c>
      <c r="I11" s="317">
        <v>17990.0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2481.0</v>
      </c>
      <c r="H12" s="318">
        <v>9754.0</v>
      </c>
      <c r="I12" s="190"/>
      <c r="J12" s="319">
        <v>29990.0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2482.0</v>
      </c>
      <c r="H13" s="316">
        <v>9755.0</v>
      </c>
      <c r="I13" s="199"/>
      <c r="J13" s="317">
        <v>25490.0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2483.0</v>
      </c>
      <c r="H14" s="318">
        <v>9756.0</v>
      </c>
      <c r="I14" s="190"/>
      <c r="J14" s="320">
        <v>55000.0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2484.0</v>
      </c>
      <c r="H15" s="316">
        <v>9757.0</v>
      </c>
      <c r="I15" s="199"/>
      <c r="J15" s="317">
        <v>29990.0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2485.0</v>
      </c>
      <c r="H16" s="318">
        <v>9758.0</v>
      </c>
      <c r="I16" s="190"/>
      <c r="J16" s="320">
        <v>21980.0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5">
        <v>2486.0</v>
      </c>
      <c r="H17" s="316">
        <v>9759.0</v>
      </c>
      <c r="I17" s="199"/>
      <c r="J17" s="317">
        <v>17990.0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312">
        <v>2487.0</v>
      </c>
      <c r="H18" s="318">
        <v>9760.0</v>
      </c>
      <c r="I18" s="190"/>
      <c r="J18" s="320">
        <v>17990.0</v>
      </c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324">
        <v>2488.0</v>
      </c>
      <c r="H19" s="325">
        <v>9761.0</v>
      </c>
      <c r="I19" s="205"/>
      <c r="J19" s="326">
        <v>17990.0</v>
      </c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312">
        <v>2489.0</v>
      </c>
      <c r="H20" s="318">
        <v>9762.0</v>
      </c>
      <c r="I20" s="190"/>
      <c r="J20" s="320">
        <v>60000.0</v>
      </c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324">
        <v>2490.0</v>
      </c>
      <c r="H21" s="325">
        <v>9763.0</v>
      </c>
      <c r="I21" s="205"/>
      <c r="J21" s="326">
        <v>7500.0</v>
      </c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312">
        <v>2491.0</v>
      </c>
      <c r="H22" s="318">
        <v>9764.0</v>
      </c>
      <c r="I22" s="190"/>
      <c r="J22" s="320">
        <v>25000.0</v>
      </c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17990</v>
      </c>
      <c r="J25" s="211">
        <f>SUM($J8:$J24)</f>
        <v>388900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406890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17990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388900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406890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406890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322">
        <v>3.0</v>
      </c>
      <c r="F47" s="275">
        <f t="shared" si="1"/>
        <v>30000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322">
        <v>3.0</v>
      </c>
      <c r="F48" s="275">
        <f t="shared" si="1"/>
        <v>15000</v>
      </c>
      <c r="G48" s="276"/>
      <c r="I48" s="233"/>
      <c r="J48" s="273">
        <v>50.0</v>
      </c>
      <c r="K48" s="322">
        <v>19.0</v>
      </c>
      <c r="L48" s="277">
        <f t="shared" si="2"/>
        <v>950</v>
      </c>
    </row>
    <row r="49" ht="16.5" customHeight="1">
      <c r="A49" s="232"/>
      <c r="C49" s="233"/>
      <c r="D49" s="273">
        <v>2000.0</v>
      </c>
      <c r="E49" s="322">
        <v>1.0</v>
      </c>
      <c r="F49" s="275">
        <f t="shared" si="1"/>
        <v>2000</v>
      </c>
      <c r="G49" s="276"/>
      <c r="I49" s="233"/>
      <c r="J49" s="273">
        <v>10.0</v>
      </c>
      <c r="K49" s="322">
        <v>8.0</v>
      </c>
      <c r="L49" s="277">
        <f t="shared" si="2"/>
        <v>80</v>
      </c>
    </row>
    <row r="50" ht="16.5" customHeight="1">
      <c r="A50" s="252"/>
      <c r="B50" s="253"/>
      <c r="C50" s="254"/>
      <c r="D50" s="273">
        <v>1000.0</v>
      </c>
      <c r="E50" s="322">
        <v>9.0</v>
      </c>
      <c r="F50" s="275">
        <f t="shared" si="1"/>
        <v>9000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56000</v>
      </c>
      <c r="G51" s="263"/>
      <c r="H51" s="264"/>
      <c r="I51" s="265"/>
      <c r="J51" s="280"/>
      <c r="K51" s="281" t="s">
        <v>76</v>
      </c>
      <c r="L51" s="282">
        <f>SUM(L46:L50)</f>
        <v>1030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'24'!J61</f>
        <v>39040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57030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406890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445930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406890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57030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45771.0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8">
        <v>21640.0</v>
      </c>
      <c r="C8" s="190"/>
      <c r="D8" s="319">
        <v>5990.0</v>
      </c>
      <c r="E8" s="192"/>
      <c r="F8" s="193"/>
      <c r="G8" s="194"/>
      <c r="H8" s="313">
        <v>9747.0</v>
      </c>
      <c r="I8" s="196"/>
      <c r="J8" s="314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194"/>
      <c r="H9" s="313">
        <v>9745.0</v>
      </c>
      <c r="I9" s="314">
        <v>15000.0</v>
      </c>
      <c r="J9" s="196"/>
      <c r="K9" s="190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2477.0</v>
      </c>
      <c r="H10" s="316">
        <v>9746.0</v>
      </c>
      <c r="I10" s="199"/>
      <c r="J10" s="199"/>
      <c r="K10" s="317">
        <v>255000.0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2">
        <v>2476.0</v>
      </c>
      <c r="H11" s="318">
        <v>9746.0</v>
      </c>
      <c r="I11" s="191"/>
      <c r="J11" s="319">
        <v>100000.0</v>
      </c>
      <c r="K11" s="190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9748.0</v>
      </c>
      <c r="I12" s="190"/>
      <c r="J12" s="319">
        <v>25000.0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6">
        <v>9740.0</v>
      </c>
      <c r="I13" s="317">
        <v>7500.0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5990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22500</v>
      </c>
      <c r="J17" s="211">
        <f>SUM($J8:$J16)</f>
        <v>135000</v>
      </c>
      <c r="K17" s="211">
        <f>SUM($K8:$K16)</f>
        <v>255000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418490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22500</v>
      </c>
      <c r="G24" s="236"/>
      <c r="I24" s="233"/>
      <c r="J24" s="237" t="s">
        <v>10</v>
      </c>
      <c r="K24" s="238"/>
      <c r="L24" s="321">
        <v>10000.0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140990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255000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418490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321">
        <v>10000.0</v>
      </c>
      <c r="G31" s="236"/>
      <c r="I31" s="233"/>
      <c r="J31" s="244" t="s">
        <v>64</v>
      </c>
      <c r="K31" s="245"/>
      <c r="L31" s="246">
        <f>SUM(L24:L30)</f>
        <v>10000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10000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428490</v>
      </c>
      <c r="G34" s="263"/>
      <c r="H34" s="264"/>
      <c r="I34" s="265"/>
      <c r="J34" s="260"/>
      <c r="K34" s="261" t="s">
        <v>69</v>
      </c>
      <c r="L34" s="262">
        <f>L31+L33</f>
        <v>10000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2">
        <v>2.0</v>
      </c>
      <c r="F39" s="275">
        <f t="shared" si="1"/>
        <v>20000</v>
      </c>
      <c r="G39" s="276"/>
      <c r="I39" s="233"/>
      <c r="J39" s="273">
        <v>100.0</v>
      </c>
      <c r="K39" s="274"/>
      <c r="L39" s="277">
        <f t="shared" si="2"/>
        <v>0</v>
      </c>
    </row>
    <row r="40" ht="16.5" customHeight="1">
      <c r="A40" s="232"/>
      <c r="C40" s="233"/>
      <c r="D40" s="273">
        <v>5000.0</v>
      </c>
      <c r="E40" s="322">
        <v>2.0</v>
      </c>
      <c r="F40" s="275">
        <f t="shared" si="1"/>
        <v>10000</v>
      </c>
      <c r="G40" s="276"/>
      <c r="I40" s="233"/>
      <c r="J40" s="273">
        <v>50.0</v>
      </c>
      <c r="K40" s="322">
        <v>19.0</v>
      </c>
      <c r="L40" s="277">
        <f t="shared" si="2"/>
        <v>950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9.0</v>
      </c>
      <c r="L41" s="277">
        <f t="shared" si="2"/>
        <v>90</v>
      </c>
    </row>
    <row r="42" ht="16.5" customHeight="1">
      <c r="A42" s="252"/>
      <c r="B42" s="253"/>
      <c r="C42" s="254"/>
      <c r="D42" s="273">
        <v>1000.0</v>
      </c>
      <c r="E42" s="322">
        <v>8.0</v>
      </c>
      <c r="F42" s="275">
        <f t="shared" si="1"/>
        <v>8000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38000</v>
      </c>
      <c r="G43" s="263"/>
      <c r="H43" s="264"/>
      <c r="I43" s="265"/>
      <c r="J43" s="280"/>
      <c r="K43" s="281" t="s">
        <v>76</v>
      </c>
      <c r="L43" s="282">
        <f>SUM(L38:L42)</f>
        <v>1040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'23'!J62</f>
        <v>16540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3" t="s">
        <v>93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39040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418490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10000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10000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435030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418490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39040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46135.0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2472.0</v>
      </c>
      <c r="B8" s="318">
        <v>21639.0</v>
      </c>
      <c r="C8" s="190"/>
      <c r="D8" s="319">
        <v>4590.0</v>
      </c>
      <c r="E8" s="192"/>
      <c r="F8" s="193"/>
      <c r="G8" s="312">
        <v>2472.0</v>
      </c>
      <c r="H8" s="313">
        <v>9741.0</v>
      </c>
      <c r="I8" s="196"/>
      <c r="J8" s="314">
        <v>35980.0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2473.0</v>
      </c>
      <c r="H9" s="316">
        <v>9742.0</v>
      </c>
      <c r="I9" s="199"/>
      <c r="J9" s="199"/>
      <c r="K9" s="317">
        <v>212000.0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2474.0</v>
      </c>
      <c r="H10" s="318">
        <v>9743.0</v>
      </c>
      <c r="I10" s="191"/>
      <c r="J10" s="319">
        <v>25000.0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2475.0</v>
      </c>
      <c r="H11" s="316">
        <v>9744.0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4590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70980</v>
      </c>
      <c r="K18" s="211">
        <f>SUM($K8:$K17)</f>
        <v>212000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287570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75570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212000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287570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287570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>
        <v>1.0</v>
      </c>
      <c r="F40" s="275">
        <f t="shared" si="1"/>
        <v>10000</v>
      </c>
      <c r="G40" s="276"/>
      <c r="I40" s="233"/>
      <c r="J40" s="273">
        <v>100.0</v>
      </c>
      <c r="K40" s="322">
        <v>4.0</v>
      </c>
      <c r="L40" s="277">
        <f t="shared" si="2"/>
        <v>400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21.0</v>
      </c>
      <c r="L41" s="277">
        <f t="shared" si="2"/>
        <v>1050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9.0</v>
      </c>
      <c r="L42" s="277">
        <f t="shared" si="2"/>
        <v>90</v>
      </c>
    </row>
    <row r="43" ht="16.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15000</v>
      </c>
      <c r="G44" s="263"/>
      <c r="H44" s="264"/>
      <c r="I44" s="265"/>
      <c r="J44" s="280"/>
      <c r="K44" s="281" t="s">
        <v>76</v>
      </c>
      <c r="L44" s="282">
        <f>SUM(L39:L43)</f>
        <v>1540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'22'!J61</f>
        <v>16540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16540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287570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304110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287570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16540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46134.0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7904.0</v>
      </c>
      <c r="B8" s="318">
        <v>21638.0</v>
      </c>
      <c r="C8" s="190"/>
      <c r="D8" s="319">
        <v>9990.0</v>
      </c>
      <c r="E8" s="192"/>
      <c r="F8" s="193"/>
      <c r="G8" s="312">
        <v>2469.0</v>
      </c>
      <c r="H8" s="313">
        <v>9738.0</v>
      </c>
      <c r="I8" s="196"/>
      <c r="J8" s="314">
        <v>10000.0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2470.0</v>
      </c>
      <c r="H9" s="316">
        <v>9739.0</v>
      </c>
      <c r="I9" s="199"/>
      <c r="J9" s="317">
        <v>115000.0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2471.0</v>
      </c>
      <c r="H10" s="318">
        <v>9740.0</v>
      </c>
      <c r="I10" s="191"/>
      <c r="J10" s="191"/>
      <c r="K10" s="320">
        <v>124000.0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9990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125000</v>
      </c>
      <c r="K17" s="211">
        <f>SUM($K8:$K16)</f>
        <v>124000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258990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321">
        <v>23000.0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134990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124000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258990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321">
        <v>20000.0</v>
      </c>
      <c r="G31" s="236"/>
      <c r="I31" s="233"/>
      <c r="J31" s="244" t="s">
        <v>64</v>
      </c>
      <c r="K31" s="245"/>
      <c r="L31" s="246">
        <f>SUM(L24:L30)</f>
        <v>23000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20000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278990</v>
      </c>
      <c r="G34" s="263"/>
      <c r="H34" s="264"/>
      <c r="I34" s="265"/>
      <c r="J34" s="260"/>
      <c r="K34" s="261" t="s">
        <v>69</v>
      </c>
      <c r="L34" s="262">
        <f>L31+L33</f>
        <v>23000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2">
        <v>1.0</v>
      </c>
      <c r="F39" s="275">
        <f t="shared" si="1"/>
        <v>10000</v>
      </c>
      <c r="G39" s="276"/>
      <c r="I39" s="233"/>
      <c r="J39" s="273">
        <v>100.0</v>
      </c>
      <c r="K39" s="322">
        <v>4.0</v>
      </c>
      <c r="L39" s="277">
        <f t="shared" si="2"/>
        <v>400</v>
      </c>
    </row>
    <row r="40" ht="16.5" customHeight="1">
      <c r="A40" s="232"/>
      <c r="C40" s="233"/>
      <c r="D40" s="273">
        <v>5000.0</v>
      </c>
      <c r="E40" s="322">
        <v>1.0</v>
      </c>
      <c r="F40" s="275">
        <f t="shared" si="1"/>
        <v>5000</v>
      </c>
      <c r="G40" s="276"/>
      <c r="I40" s="233"/>
      <c r="J40" s="273">
        <v>50.0</v>
      </c>
      <c r="K40" s="322">
        <v>21.0</v>
      </c>
      <c r="L40" s="277">
        <f t="shared" si="2"/>
        <v>1050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9.0</v>
      </c>
      <c r="L41" s="277">
        <f t="shared" si="2"/>
        <v>90</v>
      </c>
    </row>
    <row r="42" ht="16.5" customHeight="1">
      <c r="A42" s="252"/>
      <c r="B42" s="253"/>
      <c r="C42" s="254"/>
      <c r="D42" s="273">
        <v>1000.0</v>
      </c>
      <c r="E42" s="274"/>
      <c r="F42" s="275">
        <f t="shared" si="1"/>
        <v>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15000</v>
      </c>
      <c r="G43" s="263"/>
      <c r="H43" s="264"/>
      <c r="I43" s="265"/>
      <c r="J43" s="280"/>
      <c r="K43" s="281" t="s">
        <v>76</v>
      </c>
      <c r="L43" s="282">
        <f>SUM(L38:L42)</f>
        <v>1540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'21'!J59</f>
        <v>19540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3" t="s">
        <v>94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16540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258990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20000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23000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275530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255990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16540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46133.0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2468.0</v>
      </c>
      <c r="H8" s="313">
        <v>9737.0</v>
      </c>
      <c r="I8" s="196"/>
      <c r="J8" s="314">
        <v>25000.0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0</v>
      </c>
      <c r="J15" s="211">
        <f>SUM($J8:$J14)</f>
        <v>25000</v>
      </c>
      <c r="K15" s="211">
        <f>SUM($K8:$K14)</f>
        <v>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25000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0</v>
      </c>
      <c r="G22" s="236"/>
      <c r="I22" s="233"/>
      <c r="J22" s="237" t="s">
        <v>10</v>
      </c>
      <c r="K22" s="238"/>
      <c r="L22" s="321">
        <v>5000.0</v>
      </c>
    </row>
    <row r="23" ht="15.75" customHeight="1">
      <c r="A23" s="232"/>
      <c r="C23" s="233"/>
      <c r="D23" s="237" t="s">
        <v>58</v>
      </c>
      <c r="E23" s="240"/>
      <c r="F23" s="239">
        <f>D15+J15</f>
        <v>25000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25000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/>
      <c r="G29" s="236"/>
      <c r="I29" s="233"/>
      <c r="J29" s="244" t="s">
        <v>64</v>
      </c>
      <c r="K29" s="245"/>
      <c r="L29" s="246">
        <f>SUM(L22:L28)</f>
        <v>5000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25000</v>
      </c>
      <c r="G32" s="263"/>
      <c r="H32" s="264"/>
      <c r="I32" s="265"/>
      <c r="J32" s="260"/>
      <c r="K32" s="261" t="s">
        <v>69</v>
      </c>
      <c r="L32" s="262">
        <f>L29+L31</f>
        <v>5000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274"/>
      <c r="L36" s="277">
        <f t="shared" ref="L36:L39" si="2">J36*K36</f>
        <v>0</v>
      </c>
    </row>
    <row r="37" ht="16.5" customHeight="1">
      <c r="A37" s="232"/>
      <c r="C37" s="233"/>
      <c r="D37" s="273">
        <v>10000.0</v>
      </c>
      <c r="E37" s="322">
        <v>1.0</v>
      </c>
      <c r="F37" s="275">
        <f t="shared" si="1"/>
        <v>10000</v>
      </c>
      <c r="G37" s="276"/>
      <c r="I37" s="233"/>
      <c r="J37" s="273">
        <v>100.0</v>
      </c>
      <c r="K37" s="322">
        <v>4.0</v>
      </c>
      <c r="L37" s="277">
        <f t="shared" si="2"/>
        <v>400</v>
      </c>
    </row>
    <row r="38" ht="16.5" customHeight="1">
      <c r="A38" s="232"/>
      <c r="C38" s="233"/>
      <c r="D38" s="273">
        <v>5000.0</v>
      </c>
      <c r="E38" s="322">
        <v>1.0</v>
      </c>
      <c r="F38" s="275">
        <f t="shared" si="1"/>
        <v>5000</v>
      </c>
      <c r="G38" s="276"/>
      <c r="I38" s="233"/>
      <c r="J38" s="273">
        <v>50.0</v>
      </c>
      <c r="K38" s="322">
        <v>21.0</v>
      </c>
      <c r="L38" s="277">
        <f t="shared" si="2"/>
        <v>1050</v>
      </c>
    </row>
    <row r="39" ht="16.5" customHeight="1">
      <c r="A39" s="232"/>
      <c r="C39" s="233"/>
      <c r="D39" s="273">
        <v>2000.0</v>
      </c>
      <c r="E39" s="274"/>
      <c r="F39" s="275">
        <f t="shared" si="1"/>
        <v>0</v>
      </c>
      <c r="G39" s="276"/>
      <c r="I39" s="233"/>
      <c r="J39" s="273">
        <v>10.0</v>
      </c>
      <c r="K39" s="322">
        <v>9.0</v>
      </c>
      <c r="L39" s="277">
        <f t="shared" si="2"/>
        <v>90</v>
      </c>
    </row>
    <row r="40" ht="16.5" customHeight="1">
      <c r="A40" s="252"/>
      <c r="B40" s="253"/>
      <c r="C40" s="254"/>
      <c r="D40" s="273">
        <v>1000.0</v>
      </c>
      <c r="E40" s="322">
        <v>3.0</v>
      </c>
      <c r="F40" s="275">
        <f t="shared" si="1"/>
        <v>3000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18000</v>
      </c>
      <c r="G41" s="263"/>
      <c r="H41" s="264"/>
      <c r="I41" s="265"/>
      <c r="J41" s="280"/>
      <c r="K41" s="281" t="s">
        <v>76</v>
      </c>
      <c r="L41" s="282">
        <f>SUM(L36:L40)</f>
        <v>1540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'20'!J62</f>
        <v>24540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323" t="s">
        <v>95</v>
      </c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19540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25000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 t="str">
        <f>F29</f>
        <v/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5000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44540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20000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19540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46132.0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5360.0</v>
      </c>
      <c r="B8" s="318">
        <v>21637.0</v>
      </c>
      <c r="C8" s="190"/>
      <c r="D8" s="319">
        <v>9990.0</v>
      </c>
      <c r="E8" s="192"/>
      <c r="F8" s="193"/>
      <c r="G8" s="312">
        <v>2459.0</v>
      </c>
      <c r="H8" s="313">
        <v>9727.0</v>
      </c>
      <c r="I8" s="196"/>
      <c r="J8" s="314"/>
      <c r="K8" s="314">
        <v>240000.0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2460.0</v>
      </c>
      <c r="H9" s="316">
        <v>9728.0</v>
      </c>
      <c r="I9" s="199"/>
      <c r="J9" s="317"/>
      <c r="K9" s="317">
        <v>107000.0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2461.0</v>
      </c>
      <c r="H10" s="318">
        <v>9729.0</v>
      </c>
      <c r="I10" s="191"/>
      <c r="J10" s="319">
        <v>30582.0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6">
        <v>9730.0</v>
      </c>
      <c r="I11" s="199"/>
      <c r="J11" s="199"/>
      <c r="K11" s="199"/>
      <c r="L11" s="317">
        <v>45000.0</v>
      </c>
    </row>
    <row r="12" ht="20.25" customHeight="1">
      <c r="A12" s="188"/>
      <c r="B12" s="189"/>
      <c r="C12" s="190"/>
      <c r="D12" s="190"/>
      <c r="E12" s="192"/>
      <c r="F12" s="193"/>
      <c r="G12" s="312">
        <v>2462.0</v>
      </c>
      <c r="H12" s="318">
        <v>9731.0</v>
      </c>
      <c r="I12" s="190"/>
      <c r="J12" s="319">
        <v>35980.0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2463.0</v>
      </c>
      <c r="H13" s="316">
        <v>9732.0</v>
      </c>
      <c r="I13" s="199"/>
      <c r="J13" s="199"/>
      <c r="K13" s="317">
        <v>15000.0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2464.0</v>
      </c>
      <c r="H14" s="318">
        <v>9733.0</v>
      </c>
      <c r="I14" s="190"/>
      <c r="J14" s="320">
        <v>55000.0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2465.0</v>
      </c>
      <c r="H15" s="316">
        <v>9734.0</v>
      </c>
      <c r="I15" s="199"/>
      <c r="J15" s="317">
        <v>41990.0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2466.0</v>
      </c>
      <c r="H16" s="318">
        <v>9735.0</v>
      </c>
      <c r="I16" s="190"/>
      <c r="J16" s="320">
        <v>15000.0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5">
        <v>2467.0</v>
      </c>
      <c r="H17" s="316">
        <v>9736.0</v>
      </c>
      <c r="I17" s="199"/>
      <c r="J17" s="317">
        <v>60000.0</v>
      </c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9990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238552</v>
      </c>
      <c r="K18" s="211">
        <f>SUM($K8:$K17)</f>
        <v>362000</v>
      </c>
      <c r="L18" s="211">
        <f>SUM($L8:$L17)</f>
        <v>45000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655542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321">
        <v>40000.0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248542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362000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45000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655542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40000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655542</v>
      </c>
      <c r="G35" s="263"/>
      <c r="H35" s="264"/>
      <c r="I35" s="265"/>
      <c r="J35" s="260"/>
      <c r="K35" s="261" t="s">
        <v>69</v>
      </c>
      <c r="L35" s="262">
        <f>L32+L34</f>
        <v>40000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>
        <v>1.0</v>
      </c>
      <c r="F40" s="275">
        <f t="shared" si="1"/>
        <v>10000</v>
      </c>
      <c r="G40" s="276"/>
      <c r="I40" s="233"/>
      <c r="J40" s="273">
        <v>100.0</v>
      </c>
      <c r="K40" s="322">
        <v>4.0</v>
      </c>
      <c r="L40" s="277">
        <f t="shared" si="2"/>
        <v>400</v>
      </c>
    </row>
    <row r="41" ht="16.5" customHeight="1">
      <c r="A41" s="232"/>
      <c r="C41" s="233"/>
      <c r="D41" s="273">
        <v>5000.0</v>
      </c>
      <c r="E41" s="322">
        <v>2.0</v>
      </c>
      <c r="F41" s="275">
        <f t="shared" si="1"/>
        <v>10000</v>
      </c>
      <c r="G41" s="276"/>
      <c r="I41" s="233"/>
      <c r="J41" s="273">
        <v>50.0</v>
      </c>
      <c r="K41" s="322">
        <v>21.0</v>
      </c>
      <c r="L41" s="277">
        <f t="shared" si="2"/>
        <v>1050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9.0</v>
      </c>
      <c r="L42" s="277">
        <f t="shared" si="2"/>
        <v>90</v>
      </c>
    </row>
    <row r="43" ht="16.5" customHeight="1">
      <c r="A43" s="252"/>
      <c r="B43" s="253"/>
      <c r="C43" s="254"/>
      <c r="D43" s="273">
        <v>1000.0</v>
      </c>
      <c r="E43" s="322">
        <v>3.0</v>
      </c>
      <c r="F43" s="275">
        <f t="shared" si="1"/>
        <v>3000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23000</v>
      </c>
      <c r="G44" s="263"/>
      <c r="H44" s="264"/>
      <c r="I44" s="265"/>
      <c r="J44" s="280"/>
      <c r="K44" s="281" t="s">
        <v>76</v>
      </c>
      <c r="L44" s="282">
        <f>SUM(L39:L43)</f>
        <v>1540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'19'!J69</f>
        <v>64540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96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24540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655542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40000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680082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615542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24540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'18'!J69</f>
        <v>64540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64540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64540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-64540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46130.0</v>
      </c>
      <c r="D1" s="164"/>
      <c r="E1" s="162"/>
      <c r="F1" s="161" t="s">
        <v>39</v>
      </c>
      <c r="G1" s="164"/>
      <c r="H1" s="162"/>
      <c r="I1" s="310" t="s">
        <v>97</v>
      </c>
      <c r="J1" s="164"/>
      <c r="K1" s="164"/>
      <c r="L1" s="162"/>
    </row>
    <row r="2" ht="20.25" customHeight="1">
      <c r="A2" s="161" t="s">
        <v>40</v>
      </c>
      <c r="B2" s="162"/>
      <c r="C2" s="311" t="s">
        <v>98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3237.0</v>
      </c>
      <c r="B8" s="318">
        <v>21636.0</v>
      </c>
      <c r="C8" s="190"/>
      <c r="D8" s="319">
        <v>12990.0</v>
      </c>
      <c r="E8" s="192"/>
      <c r="F8" s="193"/>
      <c r="G8" s="312">
        <v>2456.0</v>
      </c>
      <c r="H8" s="313">
        <v>9723.0</v>
      </c>
      <c r="I8" s="196"/>
      <c r="J8" s="196"/>
      <c r="K8" s="320">
        <v>24990.0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2457.0</v>
      </c>
      <c r="H9" s="316">
        <v>9724.0</v>
      </c>
      <c r="I9" s="199"/>
      <c r="J9" s="317">
        <v>37990.0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9725.0</v>
      </c>
      <c r="I10" s="319">
        <v>47490.0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2458.0</v>
      </c>
      <c r="H11" s="316">
        <v>9726.0</v>
      </c>
      <c r="I11" s="317">
        <v>15000.0</v>
      </c>
      <c r="J11" s="199"/>
      <c r="K11" s="317"/>
      <c r="L11" s="199"/>
    </row>
    <row r="12" ht="20.25" customHeight="1">
      <c r="A12" s="188"/>
      <c r="B12" s="189"/>
      <c r="C12" s="190"/>
      <c r="D12" s="190"/>
      <c r="E12" s="192"/>
      <c r="F12" s="193"/>
      <c r="G12" s="312"/>
      <c r="H12" s="318">
        <v>9726.0</v>
      </c>
      <c r="I12" s="190"/>
      <c r="J12" s="191"/>
      <c r="K12" s="320">
        <v>10000.0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12990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62490</v>
      </c>
      <c r="J25" s="211">
        <f>SUM($J8:$J24)</f>
        <v>37990</v>
      </c>
      <c r="K25" s="211">
        <f>SUM($K8:$K24)</f>
        <v>34990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148460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62490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50980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34990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148460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148460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322">
        <v>2.0</v>
      </c>
      <c r="F46" s="275">
        <f t="shared" ref="F46:F50" si="1">D46*E46</f>
        <v>40000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322">
        <v>1.0</v>
      </c>
      <c r="F47" s="275">
        <f t="shared" si="1"/>
        <v>10000</v>
      </c>
      <c r="G47" s="276"/>
      <c r="I47" s="233"/>
      <c r="J47" s="273">
        <v>100.0</v>
      </c>
      <c r="K47" s="322">
        <v>4.0</v>
      </c>
      <c r="L47" s="277">
        <f t="shared" si="2"/>
        <v>400</v>
      </c>
    </row>
    <row r="48" ht="16.5" customHeight="1">
      <c r="A48" s="232"/>
      <c r="C48" s="233"/>
      <c r="D48" s="273">
        <v>5000.0</v>
      </c>
      <c r="E48" s="322">
        <v>2.0</v>
      </c>
      <c r="F48" s="275">
        <f t="shared" si="1"/>
        <v>10000</v>
      </c>
      <c r="G48" s="276"/>
      <c r="I48" s="233"/>
      <c r="J48" s="273">
        <v>50.0</v>
      </c>
      <c r="K48" s="322">
        <v>21.0</v>
      </c>
      <c r="L48" s="277">
        <f t="shared" si="2"/>
        <v>1050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2">
        <v>9.0</v>
      </c>
      <c r="L49" s="277">
        <f t="shared" si="2"/>
        <v>90</v>
      </c>
    </row>
    <row r="50" ht="16.5" customHeight="1">
      <c r="A50" s="252"/>
      <c r="B50" s="253"/>
      <c r="C50" s="254"/>
      <c r="D50" s="273">
        <v>1000.0</v>
      </c>
      <c r="E50" s="322">
        <v>3.0</v>
      </c>
      <c r="F50" s="275">
        <f t="shared" si="1"/>
        <v>3000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63000</v>
      </c>
      <c r="G51" s="263"/>
      <c r="H51" s="264"/>
      <c r="I51" s="265"/>
      <c r="J51" s="280"/>
      <c r="K51" s="281" t="s">
        <v>76</v>
      </c>
      <c r="L51" s="282">
        <f>SUM(L46:L50)</f>
        <v>1540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'17'!J62</f>
        <v>2050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64540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148460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150510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148460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64540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46129.0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2450.0</v>
      </c>
      <c r="H8" s="313">
        <v>9714.0</v>
      </c>
      <c r="I8" s="196"/>
      <c r="J8" s="314">
        <v>115000.0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2451.0</v>
      </c>
      <c r="H9" s="316">
        <v>9715.0</v>
      </c>
      <c r="I9" s="199"/>
      <c r="J9" s="317">
        <v>20000.0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2452.0</v>
      </c>
      <c r="H10" s="318">
        <v>9716.0</v>
      </c>
      <c r="I10" s="191"/>
      <c r="J10" s="319">
        <v>15000.0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2453.0</v>
      </c>
      <c r="H11" s="316">
        <v>9717.0</v>
      </c>
      <c r="I11" s="199"/>
      <c r="J11" s="317">
        <v>22490.0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9718.0</v>
      </c>
      <c r="I12" s="320">
        <v>17990.0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2454.0</v>
      </c>
      <c r="H13" s="316">
        <v>9719.0</v>
      </c>
      <c r="I13" s="199"/>
      <c r="J13" s="199"/>
      <c r="K13" s="317">
        <v>41500.0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8">
        <v>9720.0</v>
      </c>
      <c r="I14" s="320">
        <v>10000.0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2455.0</v>
      </c>
      <c r="H15" s="316">
        <v>9721.0</v>
      </c>
      <c r="I15" s="199"/>
      <c r="J15" s="317">
        <v>105000.0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18">
        <v>9722.0</v>
      </c>
      <c r="I16" s="320">
        <v>10000.0</v>
      </c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37990</v>
      </c>
      <c r="J18" s="211">
        <f>SUM($J8:$J17)</f>
        <v>277490</v>
      </c>
      <c r="K18" s="211">
        <f>SUM($K8:$K17)</f>
        <v>41500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356980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37990</v>
      </c>
      <c r="G25" s="236"/>
      <c r="I25" s="233"/>
      <c r="J25" s="237" t="s">
        <v>10</v>
      </c>
      <c r="K25" s="238"/>
      <c r="L25" s="321">
        <v>40000.0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277490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41500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356980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40000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356980</v>
      </c>
      <c r="G35" s="263"/>
      <c r="H35" s="264"/>
      <c r="I35" s="265"/>
      <c r="J35" s="260"/>
      <c r="K35" s="261" t="s">
        <v>69</v>
      </c>
      <c r="L35" s="262">
        <f>L32+L34</f>
        <v>40000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9.0</v>
      </c>
      <c r="L40" s="277">
        <f t="shared" si="2"/>
        <v>900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21.0</v>
      </c>
      <c r="L41" s="277">
        <f t="shared" si="2"/>
        <v>1050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10.0</v>
      </c>
      <c r="L42" s="277">
        <f t="shared" si="2"/>
        <v>100</v>
      </c>
    </row>
    <row r="43" ht="16.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0</v>
      </c>
      <c r="G44" s="263"/>
      <c r="H44" s="264"/>
      <c r="I44" s="265"/>
      <c r="J44" s="280"/>
      <c r="K44" s="281" t="s">
        <v>76</v>
      </c>
      <c r="L44" s="282">
        <f>SUM(L39:L43)</f>
        <v>2050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'16'!J60</f>
        <v>4060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99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2050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356980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40000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321040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316980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2050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46128.0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2446.0</v>
      </c>
      <c r="H8" s="313">
        <v>9708.0</v>
      </c>
      <c r="I8" s="196"/>
      <c r="J8" s="314">
        <v>17990.0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2445.0</v>
      </c>
      <c r="H9" s="316">
        <v>9709.0</v>
      </c>
      <c r="I9" s="199"/>
      <c r="J9" s="317">
        <v>85000.0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2447.0</v>
      </c>
      <c r="H10" s="318">
        <v>9710.0</v>
      </c>
      <c r="I10" s="191"/>
      <c r="J10" s="319">
        <v>90000.0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2448.0</v>
      </c>
      <c r="H11" s="316">
        <v>9711.0</v>
      </c>
      <c r="I11" s="199"/>
      <c r="J11" s="317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9712.0</v>
      </c>
      <c r="I12" s="320">
        <v>43480.0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2449.0</v>
      </c>
      <c r="H13" s="316">
        <v>9713.0</v>
      </c>
      <c r="I13" s="199"/>
      <c r="J13" s="199"/>
      <c r="K13" s="317">
        <v>25000.0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43480</v>
      </c>
      <c r="J16" s="211">
        <f>SUM($J8:$J15)</f>
        <v>217980</v>
      </c>
      <c r="K16" s="211">
        <f>SUM($K8:$K15)</f>
        <v>25000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286460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43480</v>
      </c>
      <c r="G23" s="236"/>
      <c r="I23" s="233"/>
      <c r="J23" s="237" t="s">
        <v>10</v>
      </c>
      <c r="K23" s="238"/>
      <c r="L23" s="321">
        <v>80000.0</v>
      </c>
    </row>
    <row r="24" ht="15.75" customHeight="1">
      <c r="A24" s="232"/>
      <c r="C24" s="233"/>
      <c r="D24" s="237" t="s">
        <v>58</v>
      </c>
      <c r="E24" s="240"/>
      <c r="F24" s="239">
        <f>D16+J16</f>
        <v>217980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25000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286460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80000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286460</v>
      </c>
      <c r="G33" s="263"/>
      <c r="H33" s="264"/>
      <c r="I33" s="265"/>
      <c r="J33" s="260"/>
      <c r="K33" s="261" t="s">
        <v>69</v>
      </c>
      <c r="L33" s="262">
        <f>L30+L32</f>
        <v>80000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274"/>
      <c r="L37" s="277">
        <f t="shared" ref="L37:L40" si="2">J37*K37</f>
        <v>0</v>
      </c>
    </row>
    <row r="38" ht="16.5" customHeight="1">
      <c r="A38" s="232"/>
      <c r="C38" s="233"/>
      <c r="D38" s="273">
        <v>10000.0</v>
      </c>
      <c r="E38" s="274"/>
      <c r="F38" s="275">
        <f t="shared" si="1"/>
        <v>0</v>
      </c>
      <c r="G38" s="276"/>
      <c r="I38" s="233"/>
      <c r="J38" s="273">
        <v>100.0</v>
      </c>
      <c r="K38" s="322">
        <v>9.0</v>
      </c>
      <c r="L38" s="277">
        <f t="shared" si="2"/>
        <v>900</v>
      </c>
    </row>
    <row r="39" ht="16.5" customHeight="1">
      <c r="A39" s="232"/>
      <c r="C39" s="233"/>
      <c r="D39" s="273">
        <v>5000.0</v>
      </c>
      <c r="E39" s="274"/>
      <c r="F39" s="275">
        <f t="shared" si="1"/>
        <v>0</v>
      </c>
      <c r="G39" s="276"/>
      <c r="I39" s="233"/>
      <c r="J39" s="273">
        <v>50.0</v>
      </c>
      <c r="K39" s="322">
        <v>21.0</v>
      </c>
      <c r="L39" s="277">
        <f t="shared" si="2"/>
        <v>1050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2">
        <v>11.0</v>
      </c>
      <c r="L40" s="277">
        <f t="shared" si="2"/>
        <v>110</v>
      </c>
    </row>
    <row r="41" ht="16.5" customHeight="1">
      <c r="A41" s="252"/>
      <c r="B41" s="253"/>
      <c r="C41" s="254"/>
      <c r="D41" s="273">
        <v>1000.0</v>
      </c>
      <c r="E41" s="322">
        <v>2.0</v>
      </c>
      <c r="F41" s="275">
        <f t="shared" si="1"/>
        <v>2000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2000</v>
      </c>
      <c r="G42" s="263"/>
      <c r="H42" s="264"/>
      <c r="I42" s="265"/>
      <c r="J42" s="280"/>
      <c r="K42" s="281" t="s">
        <v>76</v>
      </c>
      <c r="L42" s="282">
        <f>SUM(L37:L41)</f>
        <v>2060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'15'!J64</f>
        <v>40580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323" t="s">
        <v>100</v>
      </c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4060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286460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80000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247040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206460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4060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46127.0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2441.0</v>
      </c>
      <c r="H8" s="313">
        <v>9701.0</v>
      </c>
      <c r="I8" s="196"/>
      <c r="J8" s="314">
        <v>55990.0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2442.0</v>
      </c>
      <c r="H9" s="316">
        <v>9702.0</v>
      </c>
      <c r="I9" s="199"/>
      <c r="J9" s="317">
        <v>9010.0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2443.0</v>
      </c>
      <c r="H10" s="318">
        <v>9703.0</v>
      </c>
      <c r="I10" s="191"/>
      <c r="J10" s="191"/>
      <c r="K10" s="320">
        <v>714500.0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2243.0</v>
      </c>
      <c r="H11" s="316">
        <v>9704.0</v>
      </c>
      <c r="I11" s="199"/>
      <c r="J11" s="199"/>
      <c r="K11" s="317">
        <v>80000.0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2442.0</v>
      </c>
      <c r="H12" s="318">
        <v>9704.0</v>
      </c>
      <c r="I12" s="190"/>
      <c r="J12" s="319">
        <v>140000.0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2433.0</v>
      </c>
      <c r="H13" s="316">
        <v>9704.0</v>
      </c>
      <c r="I13" s="199"/>
      <c r="J13" s="317">
        <v>220000.0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2444.0</v>
      </c>
      <c r="H14" s="318">
        <v>9705.0</v>
      </c>
      <c r="I14" s="190"/>
      <c r="J14" s="320">
        <v>25000.0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6">
        <v>9706.0</v>
      </c>
      <c r="I15" s="317">
        <v>25000.0</v>
      </c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18">
        <v>9707.0</v>
      </c>
      <c r="I16" s="190"/>
      <c r="J16" s="190"/>
      <c r="K16" s="190"/>
      <c r="L16" s="320">
        <v>45000.0</v>
      </c>
    </row>
    <row r="17" ht="20.25" customHeight="1">
      <c r="A17" s="197"/>
      <c r="B17" s="198"/>
      <c r="C17" s="199"/>
      <c r="D17" s="199"/>
      <c r="E17" s="200"/>
      <c r="F17" s="201"/>
      <c r="G17" s="315">
        <v>2440.0</v>
      </c>
      <c r="H17" s="316">
        <v>9707.0</v>
      </c>
      <c r="I17" s="199"/>
      <c r="J17" s="199"/>
      <c r="K17" s="317">
        <v>515000.0</v>
      </c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25000</v>
      </c>
      <c r="J20" s="211">
        <f>SUM($J8:$J19)</f>
        <v>450000</v>
      </c>
      <c r="K20" s="211">
        <f>SUM($K8:$K19)</f>
        <v>1309500</v>
      </c>
      <c r="L20" s="211">
        <f>SUM($L8:$L19)</f>
        <v>45000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1829500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25000</v>
      </c>
      <c r="G27" s="236"/>
      <c r="I27" s="233"/>
      <c r="J27" s="237" t="s">
        <v>10</v>
      </c>
      <c r="K27" s="238"/>
      <c r="L27" s="321">
        <v>23000.0</v>
      </c>
    </row>
    <row r="28" ht="15.75" customHeight="1">
      <c r="A28" s="232"/>
      <c r="C28" s="233"/>
      <c r="D28" s="237" t="s">
        <v>58</v>
      </c>
      <c r="E28" s="240"/>
      <c r="F28" s="239">
        <f>D20+J20</f>
        <v>450000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1309500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45000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1829500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23000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1829500</v>
      </c>
      <c r="G37" s="263"/>
      <c r="H37" s="264"/>
      <c r="I37" s="265"/>
      <c r="J37" s="260"/>
      <c r="K37" s="261" t="s">
        <v>69</v>
      </c>
      <c r="L37" s="262">
        <f>L34+L36</f>
        <v>23000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322">
        <v>1.0</v>
      </c>
      <c r="F41" s="275">
        <f t="shared" ref="F41:F45" si="1">D41*E41</f>
        <v>20000</v>
      </c>
      <c r="G41" s="276"/>
      <c r="I41" s="233"/>
      <c r="J41" s="273">
        <v>500.0</v>
      </c>
      <c r="K41" s="274"/>
      <c r="L41" s="277">
        <f t="shared" ref="L41:L44" si="2">J41*K41</f>
        <v>0</v>
      </c>
    </row>
    <row r="42" ht="16.5" customHeight="1">
      <c r="A42" s="232"/>
      <c r="C42" s="233"/>
      <c r="D42" s="273">
        <v>10000.0</v>
      </c>
      <c r="E42" s="322">
        <v>1.0</v>
      </c>
      <c r="F42" s="275">
        <f t="shared" si="1"/>
        <v>10000</v>
      </c>
      <c r="G42" s="276"/>
      <c r="I42" s="233"/>
      <c r="J42" s="273">
        <v>100.0</v>
      </c>
      <c r="K42" s="322">
        <v>14.0</v>
      </c>
      <c r="L42" s="277">
        <f t="shared" si="2"/>
        <v>1400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21.0</v>
      </c>
      <c r="L43" s="277">
        <f t="shared" si="2"/>
        <v>1050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13.0</v>
      </c>
      <c r="L44" s="277">
        <f t="shared" si="2"/>
        <v>130</v>
      </c>
    </row>
    <row r="45" ht="16.5" customHeight="1">
      <c r="A45" s="252"/>
      <c r="B45" s="253"/>
      <c r="C45" s="254"/>
      <c r="D45" s="273">
        <v>1000.0</v>
      </c>
      <c r="E45" s="322">
        <v>8.0</v>
      </c>
      <c r="F45" s="275">
        <f t="shared" si="1"/>
        <v>8000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38000</v>
      </c>
      <c r="G46" s="263"/>
      <c r="H46" s="264"/>
      <c r="I46" s="265"/>
      <c r="J46" s="280"/>
      <c r="K46" s="281" t="s">
        <v>76</v>
      </c>
      <c r="L46" s="282">
        <f>SUM(L41:L45)</f>
        <v>2580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'14'!J62</f>
        <v>38580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3" t="s">
        <v>101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40580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1829500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23000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1845080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1806500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40580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46126.0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3">
        <v>9697.0</v>
      </c>
      <c r="I8" s="314">
        <v>17990.0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2438.0</v>
      </c>
      <c r="H9" s="316">
        <v>9698.0</v>
      </c>
      <c r="I9" s="199"/>
      <c r="J9" s="317">
        <v>35980.0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9699.0</v>
      </c>
      <c r="I10" s="191"/>
      <c r="J10" s="191"/>
      <c r="K10" s="190"/>
      <c r="L10" s="320">
        <v>6000.0</v>
      </c>
    </row>
    <row r="11" ht="20.25" customHeight="1">
      <c r="A11" s="197"/>
      <c r="B11" s="198"/>
      <c r="C11" s="199"/>
      <c r="D11" s="199"/>
      <c r="E11" s="200"/>
      <c r="F11" s="201"/>
      <c r="G11" s="315">
        <v>2439.0</v>
      </c>
      <c r="H11" s="316">
        <v>9700.0</v>
      </c>
      <c r="I11" s="199"/>
      <c r="J11" s="317">
        <v>15000.0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203"/>
      <c r="B14" s="204"/>
      <c r="C14" s="205"/>
      <c r="D14" s="205"/>
      <c r="E14" s="206"/>
      <c r="F14" s="207"/>
      <c r="G14" s="208"/>
      <c r="H14" s="204"/>
      <c r="I14" s="205"/>
      <c r="J14" s="205"/>
      <c r="K14" s="205"/>
      <c r="L14" s="205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17990</v>
      </c>
      <c r="J18" s="211">
        <f>SUM($J8:$J17)</f>
        <v>50980</v>
      </c>
      <c r="K18" s="211">
        <f>SUM($K8:$K17)</f>
        <v>0</v>
      </c>
      <c r="L18" s="211">
        <f>SUM($L8:$L17)</f>
        <v>6000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74970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17990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50980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6000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74970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74970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322">
        <v>1.0</v>
      </c>
      <c r="F39" s="275">
        <f t="shared" ref="F39:F43" si="1">D39*E39</f>
        <v>20000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14.0</v>
      </c>
      <c r="L40" s="277">
        <f t="shared" si="2"/>
        <v>1400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21.0</v>
      </c>
      <c r="L41" s="277">
        <f t="shared" si="2"/>
        <v>1050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13.0</v>
      </c>
      <c r="L42" s="277">
        <f t="shared" si="2"/>
        <v>130</v>
      </c>
    </row>
    <row r="43" ht="16.5" customHeight="1">
      <c r="A43" s="252"/>
      <c r="B43" s="253"/>
      <c r="C43" s="254"/>
      <c r="D43" s="273">
        <v>1000.0</v>
      </c>
      <c r="E43" s="322">
        <v>11.0</v>
      </c>
      <c r="F43" s="275">
        <f t="shared" si="1"/>
        <v>11000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36000</v>
      </c>
      <c r="G44" s="263"/>
      <c r="H44" s="264"/>
      <c r="I44" s="265"/>
      <c r="J44" s="280"/>
      <c r="K44" s="281" t="s">
        <v>76</v>
      </c>
      <c r="L44" s="282">
        <f>SUM(L39:L43)</f>
        <v>2580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'13'!J62</f>
        <v>20590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38580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74970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95560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74970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38580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46125.0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2431.0</v>
      </c>
      <c r="H8" s="313">
        <v>9691.0</v>
      </c>
      <c r="I8" s="196"/>
      <c r="J8" s="314">
        <v>270000.0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2432.0</v>
      </c>
      <c r="H9" s="316">
        <v>9692.0</v>
      </c>
      <c r="I9" s="199"/>
      <c r="J9" s="317">
        <v>30000.0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2434.0</v>
      </c>
      <c r="H10" s="318">
        <v>9693.0</v>
      </c>
      <c r="I10" s="191"/>
      <c r="J10" s="319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2435.0</v>
      </c>
      <c r="H11" s="316">
        <v>9694.0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2436.0</v>
      </c>
      <c r="H12" s="318">
        <v>9695.0</v>
      </c>
      <c r="I12" s="190"/>
      <c r="J12" s="191"/>
      <c r="K12" s="320">
        <v>19500.0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2437.0</v>
      </c>
      <c r="H13" s="316">
        <v>9696.0</v>
      </c>
      <c r="I13" s="199"/>
      <c r="J13" s="317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337990</v>
      </c>
      <c r="K18" s="211">
        <f>SUM($K8:$K17)</f>
        <v>19500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357490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337990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19500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357490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357490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14.0</v>
      </c>
      <c r="L40" s="277">
        <f t="shared" si="2"/>
        <v>1400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21.0</v>
      </c>
      <c r="L41" s="277">
        <f t="shared" si="2"/>
        <v>1050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14.0</v>
      </c>
      <c r="L42" s="277">
        <f t="shared" si="2"/>
        <v>140</v>
      </c>
    </row>
    <row r="43" ht="16.5" customHeight="1">
      <c r="A43" s="252"/>
      <c r="B43" s="253"/>
      <c r="C43" s="254"/>
      <c r="D43" s="273">
        <v>1000.0</v>
      </c>
      <c r="E43" s="322">
        <v>13.0</v>
      </c>
      <c r="F43" s="275">
        <f t="shared" si="1"/>
        <v>13000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18000</v>
      </c>
      <c r="G44" s="263"/>
      <c r="H44" s="264"/>
      <c r="I44" s="265"/>
      <c r="J44" s="280"/>
      <c r="K44" s="281" t="s">
        <v>76</v>
      </c>
      <c r="L44" s="282">
        <f>SUM(L39:L43)</f>
        <v>2590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'12'!J69</f>
        <v>20590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20590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357490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378080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357490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20590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'11'!J69</f>
        <v>20590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20590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20590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-20590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46123.0</v>
      </c>
      <c r="D1" s="164"/>
      <c r="E1" s="162"/>
      <c r="F1" s="161" t="s">
        <v>39</v>
      </c>
      <c r="G1" s="164"/>
      <c r="H1" s="162"/>
      <c r="I1" s="310" t="s">
        <v>97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5877.0</v>
      </c>
      <c r="B8" s="318">
        <v>21635.0</v>
      </c>
      <c r="C8" s="190"/>
      <c r="D8" s="319">
        <v>4890.0</v>
      </c>
      <c r="E8" s="192"/>
      <c r="F8" s="193"/>
      <c r="G8" s="312">
        <v>2428.0</v>
      </c>
      <c r="H8" s="313">
        <v>9688.0</v>
      </c>
      <c r="I8" s="196"/>
      <c r="J8" s="314">
        <v>35980.0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2429.0</v>
      </c>
      <c r="H9" s="316">
        <v>9689.0</v>
      </c>
      <c r="I9" s="199"/>
      <c r="J9" s="317">
        <v>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2430.0</v>
      </c>
      <c r="H10" s="318">
        <v>9690.0</v>
      </c>
      <c r="I10" s="191"/>
      <c r="J10" s="319">
        <v>22490.0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4890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73470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78360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78360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78360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78360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2">
        <v>14.0</v>
      </c>
      <c r="L47" s="277">
        <f t="shared" si="2"/>
        <v>1400</v>
      </c>
    </row>
    <row r="48" ht="16.5" customHeight="1">
      <c r="A48" s="232"/>
      <c r="C48" s="233"/>
      <c r="D48" s="273">
        <v>5000.0</v>
      </c>
      <c r="E48" s="322">
        <v>1.0</v>
      </c>
      <c r="F48" s="275">
        <f t="shared" si="1"/>
        <v>5000</v>
      </c>
      <c r="G48" s="276"/>
      <c r="I48" s="233"/>
      <c r="J48" s="273">
        <v>50.0</v>
      </c>
      <c r="K48" s="322">
        <v>21.0</v>
      </c>
      <c r="L48" s="277">
        <f t="shared" si="2"/>
        <v>1050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2">
        <v>14.0</v>
      </c>
      <c r="L49" s="277">
        <f t="shared" si="2"/>
        <v>140</v>
      </c>
    </row>
    <row r="50" ht="16.5" customHeight="1">
      <c r="A50" s="252"/>
      <c r="B50" s="253"/>
      <c r="C50" s="254"/>
      <c r="D50" s="273">
        <v>1000.0</v>
      </c>
      <c r="E50" s="322">
        <v>13.0</v>
      </c>
      <c r="F50" s="275">
        <f t="shared" si="1"/>
        <v>13000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18000</v>
      </c>
      <c r="G51" s="263"/>
      <c r="H51" s="264"/>
      <c r="I51" s="265"/>
      <c r="J51" s="280"/>
      <c r="K51" s="281" t="s">
        <v>76</v>
      </c>
      <c r="L51" s="282">
        <f>SUM(L46:L50)</f>
        <v>2590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'10'!J61</f>
        <v>20590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20590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78360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98950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78360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20590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46122.0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649277.0</v>
      </c>
      <c r="B8" s="318">
        <v>21634.0</v>
      </c>
      <c r="C8" s="190"/>
      <c r="D8" s="319">
        <v>11030.0</v>
      </c>
      <c r="E8" s="192"/>
      <c r="F8" s="193"/>
      <c r="G8" s="312">
        <v>2422.0</v>
      </c>
      <c r="H8" s="313">
        <v>9682.0</v>
      </c>
      <c r="I8" s="196"/>
      <c r="J8" s="314">
        <v>25000.0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2423.0</v>
      </c>
      <c r="H9" s="316">
        <v>9683.0</v>
      </c>
      <c r="I9" s="199"/>
      <c r="J9" s="317">
        <v>337500.0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2424.0</v>
      </c>
      <c r="H10" s="318">
        <v>9684.0</v>
      </c>
      <c r="I10" s="191"/>
      <c r="J10" s="319">
        <v>45000.0</v>
      </c>
      <c r="K10" s="190"/>
      <c r="L10" s="320"/>
    </row>
    <row r="11" ht="20.25" customHeight="1">
      <c r="A11" s="197"/>
      <c r="B11" s="198"/>
      <c r="C11" s="199"/>
      <c r="D11" s="199"/>
      <c r="E11" s="200"/>
      <c r="F11" s="201"/>
      <c r="G11" s="202"/>
      <c r="H11" s="316">
        <v>9684.0</v>
      </c>
      <c r="I11" s="199"/>
      <c r="J11" s="317"/>
      <c r="K11" s="199"/>
      <c r="L11" s="317">
        <v>10000.0</v>
      </c>
    </row>
    <row r="12" ht="20.25" customHeight="1">
      <c r="A12" s="188"/>
      <c r="B12" s="189"/>
      <c r="C12" s="190"/>
      <c r="D12" s="190"/>
      <c r="E12" s="192"/>
      <c r="F12" s="193"/>
      <c r="G12" s="312">
        <v>2425.0</v>
      </c>
      <c r="H12" s="318">
        <v>9685.0</v>
      </c>
      <c r="I12" s="190"/>
      <c r="J12" s="319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6">
        <v>9686.0</v>
      </c>
      <c r="I13" s="199"/>
      <c r="J13" s="199"/>
      <c r="K13" s="199"/>
      <c r="L13" s="317">
        <v>10000.0</v>
      </c>
    </row>
    <row r="14" ht="20.25" customHeight="1">
      <c r="A14" s="188"/>
      <c r="B14" s="189"/>
      <c r="C14" s="190"/>
      <c r="D14" s="190"/>
      <c r="E14" s="192"/>
      <c r="F14" s="193"/>
      <c r="G14" s="312">
        <v>2426.0</v>
      </c>
      <c r="H14" s="318">
        <v>9686.0</v>
      </c>
      <c r="I14" s="190"/>
      <c r="J14" s="320">
        <v>45000.0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2427.0</v>
      </c>
      <c r="H15" s="316">
        <v>9687.0</v>
      </c>
      <c r="I15" s="199"/>
      <c r="J15" s="317">
        <v>45000.0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11030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507500</v>
      </c>
      <c r="K17" s="211">
        <f>SUM($K8:$K16)</f>
        <v>0</v>
      </c>
      <c r="L17" s="211">
        <f>SUM($L8:$L16)</f>
        <v>20000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538530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>
        <v>0.0</v>
      </c>
    </row>
    <row r="25" ht="15.75" customHeight="1">
      <c r="A25" s="232"/>
      <c r="C25" s="233"/>
      <c r="D25" s="237" t="s">
        <v>58</v>
      </c>
      <c r="E25" s="240"/>
      <c r="F25" s="239">
        <f>D17+J17</f>
        <v>518530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20000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538530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538530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14.0</v>
      </c>
      <c r="L39" s="277">
        <f t="shared" si="2"/>
        <v>1400</v>
      </c>
    </row>
    <row r="40" ht="16.5" customHeight="1">
      <c r="A40" s="232"/>
      <c r="C40" s="233"/>
      <c r="D40" s="273">
        <v>5000.0</v>
      </c>
      <c r="E40" s="322">
        <v>1.0</v>
      </c>
      <c r="F40" s="275">
        <f t="shared" si="1"/>
        <v>5000</v>
      </c>
      <c r="G40" s="276"/>
      <c r="I40" s="233"/>
      <c r="J40" s="273">
        <v>50.0</v>
      </c>
      <c r="K40" s="322">
        <v>21.0</v>
      </c>
      <c r="L40" s="277">
        <f t="shared" si="2"/>
        <v>1050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14.0</v>
      </c>
      <c r="L41" s="277">
        <f t="shared" si="2"/>
        <v>140</v>
      </c>
    </row>
    <row r="42" ht="16.5" customHeight="1">
      <c r="A42" s="252"/>
      <c r="B42" s="253"/>
      <c r="C42" s="254"/>
      <c r="D42" s="273">
        <v>1000.0</v>
      </c>
      <c r="E42" s="322">
        <v>13.0</v>
      </c>
      <c r="F42" s="275">
        <f t="shared" si="1"/>
        <v>13000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18000</v>
      </c>
      <c r="G43" s="263"/>
      <c r="H43" s="264"/>
      <c r="I43" s="265"/>
      <c r="J43" s="280"/>
      <c r="K43" s="281" t="s">
        <v>76</v>
      </c>
      <c r="L43" s="282">
        <f>SUM(L38:L42)</f>
        <v>2590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'09'!J62</f>
        <v>20590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20590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538530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559120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538530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20590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46121.0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20012.0</v>
      </c>
      <c r="B8" s="318">
        <v>21633.0</v>
      </c>
      <c r="C8" s="190"/>
      <c r="D8" s="319">
        <v>12990.0</v>
      </c>
      <c r="E8" s="192"/>
      <c r="F8" s="193"/>
      <c r="G8" s="312">
        <v>2416.0</v>
      </c>
      <c r="H8" s="313">
        <v>9676.0</v>
      </c>
      <c r="I8" s="196"/>
      <c r="J8" s="196"/>
      <c r="K8" s="320">
        <v>50000.0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2417.0</v>
      </c>
      <c r="H9" s="316">
        <v>9677.0</v>
      </c>
      <c r="I9" s="199"/>
      <c r="J9" s="317">
        <v>45000.0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2418.0</v>
      </c>
      <c r="H10" s="318">
        <v>9678.0</v>
      </c>
      <c r="I10" s="191"/>
      <c r="J10" s="319">
        <v>15000.0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2419.0</v>
      </c>
      <c r="H11" s="316">
        <v>9679.0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2420.0</v>
      </c>
      <c r="H12" s="318">
        <v>9680.0</v>
      </c>
      <c r="I12" s="190"/>
      <c r="J12" s="319">
        <v>462000.0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2421.0</v>
      </c>
      <c r="H13" s="316">
        <v>9681.0</v>
      </c>
      <c r="I13" s="199"/>
      <c r="J13" s="317">
        <v>44500.0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12990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576500</v>
      </c>
      <c r="K18" s="211">
        <f>SUM($K8:$K17)</f>
        <v>50000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639490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321">
        <v>37500.0</v>
      </c>
    </row>
    <row r="26" ht="15.75" customHeight="1">
      <c r="A26" s="232"/>
      <c r="C26" s="233"/>
      <c r="D26" s="237" t="s">
        <v>58</v>
      </c>
      <c r="E26" s="240"/>
      <c r="F26" s="239">
        <f>D18+J18</f>
        <v>589490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50000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639490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37500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639490</v>
      </c>
      <c r="G35" s="263"/>
      <c r="H35" s="264"/>
      <c r="I35" s="265"/>
      <c r="J35" s="260"/>
      <c r="K35" s="261" t="s">
        <v>69</v>
      </c>
      <c r="L35" s="262">
        <f>L32+L34</f>
        <v>37500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/>
      <c r="F40" s="275">
        <f t="shared" si="1"/>
        <v>0</v>
      </c>
      <c r="G40" s="276"/>
      <c r="I40" s="233"/>
      <c r="J40" s="273">
        <v>100.0</v>
      </c>
      <c r="K40" s="322">
        <v>14.0</v>
      </c>
      <c r="L40" s="277">
        <f t="shared" si="2"/>
        <v>1400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21.0</v>
      </c>
      <c r="L41" s="277">
        <f t="shared" si="2"/>
        <v>1050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14.0</v>
      </c>
      <c r="L42" s="277">
        <f t="shared" si="2"/>
        <v>140</v>
      </c>
    </row>
    <row r="43" ht="16.5" customHeight="1">
      <c r="A43" s="252"/>
      <c r="B43" s="253"/>
      <c r="C43" s="254"/>
      <c r="D43" s="273">
        <v>1000.0</v>
      </c>
      <c r="E43" s="322">
        <v>13.0</v>
      </c>
      <c r="F43" s="275">
        <f t="shared" si="1"/>
        <v>13000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18000</v>
      </c>
      <c r="G44" s="263"/>
      <c r="H44" s="264"/>
      <c r="I44" s="265"/>
      <c r="J44" s="280"/>
      <c r="K44" s="281" t="s">
        <v>76</v>
      </c>
      <c r="L44" s="282">
        <f>SUM(L39:L43)</f>
        <v>2590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'08'!J69</f>
        <v>58090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102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20590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639490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37500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660080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601990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20590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46120.0</v>
      </c>
      <c r="D1" s="164"/>
      <c r="E1" s="162"/>
      <c r="F1" s="161" t="s">
        <v>39</v>
      </c>
      <c r="G1" s="164"/>
      <c r="H1" s="162"/>
      <c r="I1" s="310" t="s">
        <v>97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2411.0</v>
      </c>
      <c r="H8" s="313">
        <v>9671.0</v>
      </c>
      <c r="I8" s="196"/>
      <c r="J8" s="314">
        <v>25000.0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/>
      <c r="H9" s="316">
        <v>9671.0</v>
      </c>
      <c r="I9" s="317">
        <v>45000.0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2412.0</v>
      </c>
      <c r="H10" s="318">
        <v>9672.0</v>
      </c>
      <c r="I10" s="191"/>
      <c r="J10" s="191"/>
      <c r="K10" s="320">
        <v>270000.0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2413.0</v>
      </c>
      <c r="H11" s="316">
        <v>9673.0</v>
      </c>
      <c r="I11" s="199"/>
      <c r="J11" s="199"/>
      <c r="K11" s="317">
        <v>70000.0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2414.0</v>
      </c>
      <c r="H12" s="318">
        <v>9674.0</v>
      </c>
      <c r="I12" s="190"/>
      <c r="J12" s="319">
        <v>17990.0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2415.0</v>
      </c>
      <c r="H13" s="316">
        <v>9675.0</v>
      </c>
      <c r="I13" s="199"/>
      <c r="J13" s="317">
        <v>30990.0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45000</v>
      </c>
      <c r="J25" s="211">
        <f>SUM($J8:$J24)</f>
        <v>73980</v>
      </c>
      <c r="K25" s="211">
        <f>SUM($K8:$K24)</f>
        <v>340000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458980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45000</v>
      </c>
      <c r="G32" s="236"/>
      <c r="I32" s="233"/>
      <c r="J32" s="237" t="s">
        <v>10</v>
      </c>
      <c r="K32" s="238"/>
      <c r="L32" s="321">
        <v>23000.0</v>
      </c>
    </row>
    <row r="33" ht="15.75" customHeight="1">
      <c r="A33" s="232"/>
      <c r="C33" s="233"/>
      <c r="D33" s="237" t="s">
        <v>58</v>
      </c>
      <c r="E33" s="240"/>
      <c r="F33" s="239">
        <f>D25+J25</f>
        <v>73980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340000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458980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23000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458980</v>
      </c>
      <c r="G42" s="263"/>
      <c r="H42" s="264"/>
      <c r="I42" s="265"/>
      <c r="J42" s="260"/>
      <c r="K42" s="261" t="s">
        <v>69</v>
      </c>
      <c r="L42" s="262">
        <f>L39+L41</f>
        <v>23000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322">
        <v>3.0</v>
      </c>
      <c r="F47" s="275">
        <f t="shared" si="1"/>
        <v>30000</v>
      </c>
      <c r="G47" s="276"/>
      <c r="I47" s="233"/>
      <c r="J47" s="273">
        <v>100.0</v>
      </c>
      <c r="K47" s="322">
        <v>10.0</v>
      </c>
      <c r="L47" s="277">
        <f t="shared" si="2"/>
        <v>1000</v>
      </c>
    </row>
    <row r="48" ht="16.5" customHeight="1">
      <c r="A48" s="232"/>
      <c r="C48" s="233"/>
      <c r="D48" s="273">
        <v>5000.0</v>
      </c>
      <c r="E48" s="322">
        <v>2.0</v>
      </c>
      <c r="F48" s="275">
        <f t="shared" si="1"/>
        <v>10000</v>
      </c>
      <c r="G48" s="276"/>
      <c r="I48" s="233"/>
      <c r="J48" s="273">
        <v>50.0</v>
      </c>
      <c r="K48" s="322">
        <v>20.0</v>
      </c>
      <c r="L48" s="277">
        <f t="shared" si="2"/>
        <v>1000</v>
      </c>
    </row>
    <row r="49" ht="16.5" customHeight="1">
      <c r="A49" s="232"/>
      <c r="C49" s="233"/>
      <c r="D49" s="273">
        <v>2000.0</v>
      </c>
      <c r="E49" s="322">
        <v>1.0</v>
      </c>
      <c r="F49" s="275">
        <f t="shared" si="1"/>
        <v>2000</v>
      </c>
      <c r="G49" s="276"/>
      <c r="I49" s="233"/>
      <c r="J49" s="273">
        <v>10.0</v>
      </c>
      <c r="K49" s="322">
        <v>9.0</v>
      </c>
      <c r="L49" s="277">
        <f t="shared" si="2"/>
        <v>90</v>
      </c>
    </row>
    <row r="50" ht="16.5" customHeight="1">
      <c r="A50" s="252"/>
      <c r="B50" s="253"/>
      <c r="C50" s="254"/>
      <c r="D50" s="273">
        <v>1000.0</v>
      </c>
      <c r="E50" s="322">
        <v>14.0</v>
      </c>
      <c r="F50" s="275">
        <f t="shared" si="1"/>
        <v>14000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56000</v>
      </c>
      <c r="G51" s="263"/>
      <c r="H51" s="264"/>
      <c r="I51" s="265"/>
      <c r="J51" s="280"/>
      <c r="K51" s="281" t="s">
        <v>76</v>
      </c>
      <c r="L51" s="282">
        <f>SUM(L46:L50)</f>
        <v>2090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'07'!J61</f>
        <v>36090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3" t="s">
        <v>103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58090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458980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23000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472070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435980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58090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46119.0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2404.0</v>
      </c>
      <c r="H8" s="313">
        <v>9664.0</v>
      </c>
      <c r="I8" s="196"/>
      <c r="J8" s="314">
        <v>50000.0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2405.0</v>
      </c>
      <c r="H9" s="316">
        <v>9665.0</v>
      </c>
      <c r="I9" s="199"/>
      <c r="J9" s="317">
        <v>7500.0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2406.0</v>
      </c>
      <c r="H10" s="318">
        <v>9666.0</v>
      </c>
      <c r="I10" s="191"/>
      <c r="J10" s="319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2407.0</v>
      </c>
      <c r="H11" s="316">
        <v>9667.0</v>
      </c>
      <c r="I11" s="199"/>
      <c r="J11" s="199"/>
      <c r="K11" s="317">
        <v>35980.0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2408.0</v>
      </c>
      <c r="H12" s="318">
        <v>9668.0</v>
      </c>
      <c r="I12" s="190"/>
      <c r="J12" s="319">
        <v>17990.0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2409.0</v>
      </c>
      <c r="H13" s="316">
        <v>9669.0</v>
      </c>
      <c r="I13" s="199"/>
      <c r="J13" s="317">
        <v>57500.0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2410.0</v>
      </c>
      <c r="H14" s="318">
        <v>9670.0</v>
      </c>
      <c r="I14" s="190"/>
      <c r="J14" s="320">
        <v>30990.0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181970</v>
      </c>
      <c r="K17" s="211">
        <f>SUM($K8:$K16)</f>
        <v>35980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217950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181970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35980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217950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217950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322">
        <v>1.0</v>
      </c>
      <c r="F39" s="275">
        <f t="shared" si="1"/>
        <v>10000</v>
      </c>
      <c r="G39" s="276"/>
      <c r="I39" s="233"/>
      <c r="J39" s="273">
        <v>100.0</v>
      </c>
      <c r="K39" s="322">
        <v>10.0</v>
      </c>
      <c r="L39" s="277">
        <f t="shared" si="2"/>
        <v>1000</v>
      </c>
    </row>
    <row r="40" ht="16.5" customHeight="1">
      <c r="A40" s="232"/>
      <c r="C40" s="233"/>
      <c r="D40" s="273">
        <v>5000.0</v>
      </c>
      <c r="E40" s="322">
        <v>1.0</v>
      </c>
      <c r="F40" s="275">
        <f t="shared" si="1"/>
        <v>5000</v>
      </c>
      <c r="G40" s="276"/>
      <c r="I40" s="233"/>
      <c r="J40" s="273">
        <v>50.0</v>
      </c>
      <c r="K40" s="322">
        <v>20.0</v>
      </c>
      <c r="L40" s="277">
        <f t="shared" si="2"/>
        <v>1000</v>
      </c>
    </row>
    <row r="41" ht="16.5" customHeight="1">
      <c r="A41" s="232"/>
      <c r="C41" s="233"/>
      <c r="D41" s="273">
        <v>2000.0</v>
      </c>
      <c r="E41" s="322">
        <v>1.0</v>
      </c>
      <c r="F41" s="275">
        <f t="shared" si="1"/>
        <v>2000</v>
      </c>
      <c r="G41" s="276"/>
      <c r="I41" s="233"/>
      <c r="J41" s="273">
        <v>10.0</v>
      </c>
      <c r="K41" s="322">
        <v>9.0</v>
      </c>
      <c r="L41" s="277">
        <f t="shared" si="2"/>
        <v>90</v>
      </c>
    </row>
    <row r="42" ht="16.5" customHeight="1">
      <c r="A42" s="252"/>
      <c r="B42" s="253"/>
      <c r="C42" s="254"/>
      <c r="D42" s="273">
        <v>1000.0</v>
      </c>
      <c r="E42" s="322">
        <v>17.0</v>
      </c>
      <c r="F42" s="275">
        <f t="shared" si="1"/>
        <v>17000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34000</v>
      </c>
      <c r="G43" s="263"/>
      <c r="H43" s="264"/>
      <c r="I43" s="265"/>
      <c r="J43" s="280"/>
      <c r="K43" s="281" t="s">
        <v>76</v>
      </c>
      <c r="L43" s="282">
        <f>SUM(L38:L42)</f>
        <v>2090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'06'!J63</f>
        <v>36090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36090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217950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254040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217950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36090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46118.0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2402.0</v>
      </c>
      <c r="B8" s="318">
        <v>21632.0</v>
      </c>
      <c r="C8" s="190"/>
      <c r="D8" s="319">
        <v>6440.0</v>
      </c>
      <c r="E8" s="192"/>
      <c r="F8" s="193"/>
      <c r="G8" s="312">
        <v>2395.0</v>
      </c>
      <c r="H8" s="313">
        <v>9655.0</v>
      </c>
      <c r="I8" s="196"/>
      <c r="J8" s="314">
        <v>125000.0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2396.0</v>
      </c>
      <c r="H9" s="316">
        <v>9656.0</v>
      </c>
      <c r="I9" s="199"/>
      <c r="J9" s="317">
        <v>25490.0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9657.0</v>
      </c>
      <c r="I10" s="319">
        <v>17990.0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2397.0</v>
      </c>
      <c r="H11" s="316">
        <v>9658.0</v>
      </c>
      <c r="I11" s="199"/>
      <c r="J11" s="317">
        <v>35000.0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2398.0</v>
      </c>
      <c r="H12" s="318">
        <v>9659.0</v>
      </c>
      <c r="I12" s="190"/>
      <c r="J12" s="319">
        <v>35980.0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2399.0</v>
      </c>
      <c r="H13" s="316">
        <v>9660.0</v>
      </c>
      <c r="I13" s="199"/>
      <c r="J13" s="317">
        <v>17990.0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2400.0</v>
      </c>
      <c r="H14" s="318">
        <v>9661.0</v>
      </c>
      <c r="I14" s="190"/>
      <c r="J14" s="320">
        <v>17990.0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2401.0</v>
      </c>
      <c r="H15" s="316">
        <v>9662.0</v>
      </c>
      <c r="I15" s="199"/>
      <c r="J15" s="317">
        <v>10000.0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2403.0</v>
      </c>
      <c r="H16" s="318">
        <v>9663.0</v>
      </c>
      <c r="I16" s="190"/>
      <c r="J16" s="320">
        <v>17990.0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6440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17990</v>
      </c>
      <c r="J19" s="211">
        <f>SUM($J8:$J18)</f>
        <v>285440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309870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17990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291880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309870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309870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274"/>
      <c r="L40" s="277">
        <f t="shared" ref="L40:L43" si="2">J40*K40</f>
        <v>0</v>
      </c>
    </row>
    <row r="41" ht="16.5" customHeight="1">
      <c r="A41" s="232"/>
      <c r="C41" s="233"/>
      <c r="D41" s="273">
        <v>10000.0</v>
      </c>
      <c r="E41" s="322">
        <v>1.0</v>
      </c>
      <c r="F41" s="275">
        <f t="shared" si="1"/>
        <v>10000</v>
      </c>
      <c r="G41" s="276"/>
      <c r="I41" s="233"/>
      <c r="J41" s="273">
        <v>100.0</v>
      </c>
      <c r="K41" s="322">
        <v>10.0</v>
      </c>
      <c r="L41" s="277">
        <f t="shared" si="2"/>
        <v>1000</v>
      </c>
    </row>
    <row r="42" ht="16.5" customHeight="1">
      <c r="A42" s="232"/>
      <c r="C42" s="233"/>
      <c r="D42" s="273">
        <v>5000.0</v>
      </c>
      <c r="E42" s="322">
        <v>1.0</v>
      </c>
      <c r="F42" s="275">
        <f t="shared" si="1"/>
        <v>5000</v>
      </c>
      <c r="G42" s="276"/>
      <c r="I42" s="233"/>
      <c r="J42" s="273">
        <v>50.0</v>
      </c>
      <c r="K42" s="322">
        <v>20.0</v>
      </c>
      <c r="L42" s="277">
        <f t="shared" si="2"/>
        <v>1000</v>
      </c>
    </row>
    <row r="43" ht="16.5" customHeight="1">
      <c r="A43" s="232"/>
      <c r="C43" s="233"/>
      <c r="D43" s="273">
        <v>2000.0</v>
      </c>
      <c r="E43" s="322">
        <v>1.0</v>
      </c>
      <c r="F43" s="275">
        <f t="shared" si="1"/>
        <v>2000</v>
      </c>
      <c r="G43" s="276"/>
      <c r="I43" s="233"/>
      <c r="J43" s="273">
        <v>10.0</v>
      </c>
      <c r="K43" s="322">
        <v>9.0</v>
      </c>
      <c r="L43" s="277">
        <f t="shared" si="2"/>
        <v>90</v>
      </c>
    </row>
    <row r="44" ht="16.5" customHeight="1">
      <c r="A44" s="252"/>
      <c r="B44" s="253"/>
      <c r="C44" s="254"/>
      <c r="D44" s="273">
        <v>1000.0</v>
      </c>
      <c r="E44" s="322">
        <v>17.0</v>
      </c>
      <c r="F44" s="275">
        <f t="shared" si="1"/>
        <v>17000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34000</v>
      </c>
      <c r="G45" s="263"/>
      <c r="H45" s="264"/>
      <c r="I45" s="265"/>
      <c r="J45" s="280"/>
      <c r="K45" s="281" t="s">
        <v>76</v>
      </c>
      <c r="L45" s="282">
        <f>SUM(L40:L44)</f>
        <v>2090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'05'!J69</f>
        <v>18100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36090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309870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327970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309870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36090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'04'!J69</f>
        <v>18100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18100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18100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-18100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'03'!J69</f>
        <v>18100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18100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18100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-18100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46115.0</v>
      </c>
      <c r="D1" s="164"/>
      <c r="E1" s="162"/>
      <c r="F1" s="161" t="s">
        <v>39</v>
      </c>
      <c r="G1" s="164"/>
      <c r="H1" s="162"/>
      <c r="I1" s="310" t="s">
        <v>97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7">
        <v>8976.0</v>
      </c>
      <c r="B8" s="318">
        <v>21631.0</v>
      </c>
      <c r="C8" s="190"/>
      <c r="D8" s="191"/>
      <c r="E8" s="330">
        <v>9980.0</v>
      </c>
      <c r="F8" s="193"/>
      <c r="G8" s="312">
        <v>2390.0</v>
      </c>
      <c r="H8" s="313">
        <v>9651.0</v>
      </c>
      <c r="I8" s="196"/>
      <c r="J8" s="314">
        <v>18990.0</v>
      </c>
      <c r="K8" s="320"/>
      <c r="L8" s="190"/>
    </row>
    <row r="9" ht="20.25" customHeight="1">
      <c r="A9" s="197"/>
      <c r="B9" s="198"/>
      <c r="C9" s="199"/>
      <c r="D9" s="199"/>
      <c r="E9" s="200"/>
      <c r="F9" s="201"/>
      <c r="G9" s="315">
        <v>2391.0</v>
      </c>
      <c r="H9" s="316">
        <v>9652.0</v>
      </c>
      <c r="I9" s="199"/>
      <c r="J9" s="317">
        <v>17990.0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2392.0</v>
      </c>
      <c r="H10" s="318">
        <v>9653.0</v>
      </c>
      <c r="I10" s="191"/>
      <c r="J10" s="319">
        <v>39970.0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6" t="s">
        <v>104</v>
      </c>
      <c r="H11" s="317">
        <v>10000.0</v>
      </c>
      <c r="I11" s="199"/>
      <c r="J11" s="317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2394.0</v>
      </c>
      <c r="H12" s="318">
        <v>9654.0</v>
      </c>
      <c r="I12" s="190"/>
      <c r="J12" s="319">
        <v>14500.0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9980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91450</v>
      </c>
      <c r="K25" s="211">
        <f>SUM($K8:$K24)</f>
        <v>0</v>
      </c>
      <c r="L25" s="211">
        <f>SUM($L8:$L24)</f>
        <v>0</v>
      </c>
    </row>
    <row r="26" ht="3.0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101430</v>
      </c>
    </row>
    <row r="28" ht="13.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5.0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0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0" customHeight="1">
      <c r="A33" s="232"/>
      <c r="C33" s="233"/>
      <c r="D33" s="237" t="s">
        <v>58</v>
      </c>
      <c r="E33" s="240"/>
      <c r="F33" s="239">
        <f>D25+J25</f>
        <v>91450</v>
      </c>
      <c r="G33" s="236"/>
      <c r="I33" s="233"/>
      <c r="J33" s="241" t="s">
        <v>59</v>
      </c>
      <c r="K33" s="242"/>
      <c r="L33" s="243"/>
    </row>
    <row r="34" ht="15.0" customHeight="1">
      <c r="A34" s="232"/>
      <c r="C34" s="233"/>
      <c r="D34" s="237" t="s">
        <v>60</v>
      </c>
      <c r="E34" s="240"/>
      <c r="F34" s="239">
        <f>E25+K25</f>
        <v>9980</v>
      </c>
      <c r="G34" s="236"/>
      <c r="I34" s="233"/>
      <c r="J34" s="241" t="s">
        <v>61</v>
      </c>
      <c r="K34" s="242"/>
      <c r="L34" s="243"/>
    </row>
    <row r="35" ht="15.0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0" customHeight="1">
      <c r="A36" s="232"/>
      <c r="C36" s="233"/>
      <c r="D36" s="244" t="s">
        <v>50</v>
      </c>
      <c r="E36" s="245"/>
      <c r="F36" s="246">
        <f>SUM(F32:F35)</f>
        <v>101430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101430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9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2">
        <v>10.0</v>
      </c>
      <c r="L47" s="277">
        <f t="shared" si="2"/>
        <v>1000</v>
      </c>
    </row>
    <row r="48" ht="15.75" customHeight="1">
      <c r="A48" s="232"/>
      <c r="C48" s="233"/>
      <c r="D48" s="273">
        <v>5000.0</v>
      </c>
      <c r="E48" s="322">
        <v>1.0</v>
      </c>
      <c r="F48" s="275">
        <f t="shared" si="1"/>
        <v>5000</v>
      </c>
      <c r="G48" s="276"/>
      <c r="I48" s="233"/>
      <c r="J48" s="273">
        <v>50.0</v>
      </c>
      <c r="K48" s="322">
        <v>20.0</v>
      </c>
      <c r="L48" s="277">
        <f t="shared" si="2"/>
        <v>1000</v>
      </c>
    </row>
    <row r="49" ht="15.7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2">
        <v>10.0</v>
      </c>
      <c r="L49" s="277">
        <f t="shared" si="2"/>
        <v>100</v>
      </c>
    </row>
    <row r="50" ht="15.75" customHeight="1">
      <c r="A50" s="252"/>
      <c r="B50" s="253"/>
      <c r="C50" s="254"/>
      <c r="D50" s="273">
        <v>1000.0</v>
      </c>
      <c r="E50" s="322">
        <v>11.0</v>
      </c>
      <c r="F50" s="275">
        <f t="shared" si="1"/>
        <v>11000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16000</v>
      </c>
      <c r="G51" s="263"/>
      <c r="H51" s="264"/>
      <c r="I51" s="265"/>
      <c r="J51" s="280"/>
      <c r="K51" s="281" t="s">
        <v>76</v>
      </c>
      <c r="L51" s="282">
        <f>SUM(L46:L50)</f>
        <v>2100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'02'!J69</f>
        <v>18100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5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18100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101430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119530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101430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18100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46114.0</v>
      </c>
      <c r="D1" s="164"/>
      <c r="E1" s="162"/>
      <c r="F1" s="161" t="s">
        <v>39</v>
      </c>
      <c r="G1" s="164"/>
      <c r="H1" s="162"/>
      <c r="I1" s="310" t="s">
        <v>105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310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2384.0</v>
      </c>
      <c r="H8" s="313">
        <v>9645.0</v>
      </c>
      <c r="I8" s="196"/>
      <c r="J8" s="314">
        <v>15000.0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2385.0</v>
      </c>
      <c r="H9" s="316">
        <v>9646.0</v>
      </c>
      <c r="I9" s="199"/>
      <c r="J9" s="317">
        <v>915000.0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2386.0</v>
      </c>
      <c r="H10" s="318">
        <v>9647.0</v>
      </c>
      <c r="I10" s="191"/>
      <c r="J10" s="191"/>
      <c r="K10" s="320">
        <v>217000.0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2387.0</v>
      </c>
      <c r="H11" s="316">
        <v>9648.0</v>
      </c>
      <c r="I11" s="199"/>
      <c r="J11" s="317">
        <v>25000.0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2388.0</v>
      </c>
      <c r="H12" s="318">
        <v>9649.0</v>
      </c>
      <c r="I12" s="190"/>
      <c r="J12" s="319">
        <v>7500.0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317">
        <v>30990.0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993490</v>
      </c>
      <c r="K25" s="211">
        <f>SUM($K8:$K24)</f>
        <v>217000</v>
      </c>
      <c r="L25" s="211">
        <f>SUM($L8:$L24)</f>
        <v>0</v>
      </c>
    </row>
    <row r="26" ht="4.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1210490</v>
      </c>
    </row>
    <row r="28" ht="8.2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5.0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0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0" customHeight="1">
      <c r="A33" s="232"/>
      <c r="C33" s="233"/>
      <c r="D33" s="237" t="s">
        <v>58</v>
      </c>
      <c r="E33" s="240"/>
      <c r="F33" s="239">
        <f>D25+J25</f>
        <v>993490</v>
      </c>
      <c r="G33" s="236"/>
      <c r="I33" s="233"/>
      <c r="J33" s="241" t="s">
        <v>59</v>
      </c>
      <c r="K33" s="242"/>
      <c r="L33" s="243"/>
    </row>
    <row r="34" ht="15.0" customHeight="1">
      <c r="A34" s="232"/>
      <c r="C34" s="233"/>
      <c r="D34" s="237" t="s">
        <v>60</v>
      </c>
      <c r="E34" s="240"/>
      <c r="F34" s="239">
        <f>E25+K25</f>
        <v>217000</v>
      </c>
      <c r="G34" s="236"/>
      <c r="I34" s="233"/>
      <c r="J34" s="241" t="s">
        <v>61</v>
      </c>
      <c r="K34" s="242"/>
      <c r="L34" s="243"/>
    </row>
    <row r="35" ht="15.0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0" customHeight="1">
      <c r="A36" s="232"/>
      <c r="C36" s="233"/>
      <c r="D36" s="244" t="s">
        <v>50</v>
      </c>
      <c r="E36" s="245"/>
      <c r="F36" s="246">
        <f>SUM(F32:F35)</f>
        <v>1210490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1210490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21.0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2">
        <v>10.0</v>
      </c>
      <c r="L47" s="277">
        <f t="shared" si="2"/>
        <v>1000</v>
      </c>
    </row>
    <row r="48" ht="15.75" customHeight="1">
      <c r="A48" s="232"/>
      <c r="C48" s="233"/>
      <c r="D48" s="273">
        <v>5000.0</v>
      </c>
      <c r="E48" s="322">
        <v>1.0</v>
      </c>
      <c r="F48" s="275">
        <f t="shared" si="1"/>
        <v>5000</v>
      </c>
      <c r="G48" s="276"/>
      <c r="I48" s="233"/>
      <c r="J48" s="273">
        <v>50.0</v>
      </c>
      <c r="K48" s="322">
        <v>20.0</v>
      </c>
      <c r="L48" s="277">
        <f t="shared" si="2"/>
        <v>1000</v>
      </c>
    </row>
    <row r="49" ht="15.7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2">
        <v>10.0</v>
      </c>
      <c r="L49" s="277">
        <f t="shared" si="2"/>
        <v>100</v>
      </c>
    </row>
    <row r="50" ht="15.75" customHeight="1">
      <c r="A50" s="252"/>
      <c r="B50" s="253"/>
      <c r="C50" s="254"/>
      <c r="D50" s="273">
        <v>1000.0</v>
      </c>
      <c r="E50" s="322">
        <v>11.0</v>
      </c>
      <c r="F50" s="275">
        <f t="shared" si="1"/>
        <v>11000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16000</v>
      </c>
      <c r="G51" s="263"/>
      <c r="H51" s="264"/>
      <c r="I51" s="265"/>
      <c r="J51" s="280"/>
      <c r="K51" s="281" t="s">
        <v>76</v>
      </c>
      <c r="L51" s="282">
        <f>SUM(L46:L50)</f>
        <v>2100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'01'!J60</f>
        <v>18100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18100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1210490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1228590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1210490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18100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46113.0</v>
      </c>
      <c r="D1" s="164"/>
      <c r="E1" s="162"/>
      <c r="F1" s="161" t="s">
        <v>39</v>
      </c>
      <c r="G1" s="164"/>
      <c r="H1" s="162"/>
      <c r="I1" s="310" t="s">
        <v>105</v>
      </c>
      <c r="J1" s="164"/>
      <c r="K1" s="164"/>
      <c r="L1" s="162"/>
    </row>
    <row r="2" ht="20.25" customHeight="1">
      <c r="A2" s="161" t="s">
        <v>40</v>
      </c>
      <c r="B2" s="162"/>
      <c r="C2" s="311" t="s">
        <v>92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2382.0</v>
      </c>
      <c r="H8" s="313">
        <v>9643.0</v>
      </c>
      <c r="I8" s="196"/>
      <c r="J8" s="314">
        <v>15000.0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2383.0</v>
      </c>
      <c r="H9" s="316">
        <v>9644.0</v>
      </c>
      <c r="I9" s="199"/>
      <c r="J9" s="317">
        <v>25000.0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/>
      <c r="H10" s="318"/>
      <c r="I10" s="191"/>
      <c r="J10" s="191"/>
      <c r="K10" s="32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0</v>
      </c>
      <c r="J16" s="211">
        <f>SUM($J8:$J15)</f>
        <v>40000</v>
      </c>
      <c r="K16" s="211">
        <f>SUM($K8:$K15)</f>
        <v>0</v>
      </c>
      <c r="L16" s="211">
        <f>SUM($L8:$L15)</f>
        <v>0</v>
      </c>
    </row>
    <row r="17" ht="3.0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0.2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40000</v>
      </c>
    </row>
    <row r="19" ht="6.75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0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20.2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6.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6.5" customHeight="1">
      <c r="A23" s="232"/>
      <c r="C23" s="233"/>
      <c r="D23" s="237" t="s">
        <v>57</v>
      </c>
      <c r="E23" s="238"/>
      <c r="F23" s="239">
        <f>C16+I16</f>
        <v>0</v>
      </c>
      <c r="G23" s="236"/>
      <c r="I23" s="233"/>
      <c r="J23" s="237" t="s">
        <v>10</v>
      </c>
      <c r="K23" s="238"/>
      <c r="L23" s="321"/>
    </row>
    <row r="24" ht="16.5" customHeight="1">
      <c r="A24" s="232"/>
      <c r="C24" s="233"/>
      <c r="D24" s="237" t="s">
        <v>58</v>
      </c>
      <c r="E24" s="240"/>
      <c r="F24" s="239">
        <f>D16+J16</f>
        <v>40000</v>
      </c>
      <c r="G24" s="236"/>
      <c r="I24" s="233"/>
      <c r="J24" s="241" t="s">
        <v>59</v>
      </c>
      <c r="K24" s="242"/>
      <c r="L24" s="243"/>
    </row>
    <row r="25" ht="16.5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6.5" customHeight="1">
      <c r="A26" s="232"/>
      <c r="C26" s="233"/>
      <c r="D26" s="237" t="s">
        <v>62</v>
      </c>
      <c r="E26" s="240"/>
      <c r="F26" s="239">
        <f>F16+L16</f>
        <v>0</v>
      </c>
      <c r="G26" s="236"/>
      <c r="I26" s="233"/>
      <c r="J26" s="241"/>
      <c r="K26" s="242"/>
      <c r="L26" s="243"/>
    </row>
    <row r="27" ht="16.5" customHeight="1">
      <c r="A27" s="232"/>
      <c r="C27" s="233"/>
      <c r="D27" s="244" t="s">
        <v>50</v>
      </c>
      <c r="E27" s="245"/>
      <c r="F27" s="246">
        <f>SUM(F23:F26)</f>
        <v>40000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5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>
        <v>0.0</v>
      </c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40000</v>
      </c>
      <c r="G33" s="263"/>
      <c r="H33" s="264"/>
      <c r="I33" s="265"/>
      <c r="J33" s="260"/>
      <c r="K33" s="261" t="s">
        <v>69</v>
      </c>
      <c r="L33" s="262">
        <f>L30+L32</f>
        <v>0</v>
      </c>
    </row>
    <row r="34" ht="18.7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20.2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21.0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5.7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274"/>
      <c r="L37" s="277">
        <f t="shared" ref="L37:L40" si="2">J37*K37</f>
        <v>0</v>
      </c>
    </row>
    <row r="38" ht="15.75" customHeight="1">
      <c r="A38" s="232"/>
      <c r="C38" s="233"/>
      <c r="D38" s="273">
        <v>10000.0</v>
      </c>
      <c r="E38" s="274"/>
      <c r="F38" s="275">
        <f t="shared" si="1"/>
        <v>0</v>
      </c>
      <c r="G38" s="276"/>
      <c r="I38" s="233"/>
      <c r="J38" s="273">
        <v>100.0</v>
      </c>
      <c r="K38" s="322">
        <v>10.0</v>
      </c>
      <c r="L38" s="277">
        <f t="shared" si="2"/>
        <v>1000</v>
      </c>
    </row>
    <row r="39" ht="15.75" customHeight="1">
      <c r="A39" s="232"/>
      <c r="C39" s="233"/>
      <c r="D39" s="273">
        <v>5000.0</v>
      </c>
      <c r="E39" s="322">
        <v>1.0</v>
      </c>
      <c r="F39" s="275">
        <f t="shared" si="1"/>
        <v>5000</v>
      </c>
      <c r="G39" s="276"/>
      <c r="I39" s="233"/>
      <c r="J39" s="273">
        <v>50.0</v>
      </c>
      <c r="K39" s="322">
        <v>20.0</v>
      </c>
      <c r="L39" s="277">
        <f t="shared" si="2"/>
        <v>1000</v>
      </c>
    </row>
    <row r="40" ht="15.7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2">
        <v>10.0</v>
      </c>
      <c r="L40" s="277">
        <f t="shared" si="2"/>
        <v>100</v>
      </c>
    </row>
    <row r="41" ht="15.75" customHeight="1">
      <c r="A41" s="252"/>
      <c r="B41" s="253"/>
      <c r="C41" s="254"/>
      <c r="D41" s="273">
        <v>1000.0</v>
      </c>
      <c r="E41" s="322">
        <v>11.0</v>
      </c>
      <c r="F41" s="275">
        <f t="shared" si="1"/>
        <v>11000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16000</v>
      </c>
      <c r="G42" s="263"/>
      <c r="H42" s="264"/>
      <c r="I42" s="265"/>
      <c r="J42" s="280"/>
      <c r="K42" s="281" t="s">
        <v>76</v>
      </c>
      <c r="L42" s="282">
        <f>SUM(L37:L41)</f>
        <v>2100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331">
        <v>18100.0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323"/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18100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40000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58100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40000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18100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75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75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75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6"/>
      <c r="C67" s="305"/>
      <c r="D67" s="305"/>
      <c r="E67" s="305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7"/>
      <c r="C76" s="305"/>
      <c r="D76" s="305"/>
      <c r="E76" s="305"/>
      <c r="F76" s="308"/>
      <c r="G76" s="167"/>
      <c r="H76" s="306"/>
      <c r="I76" s="305"/>
      <c r="J76" s="305"/>
      <c r="K76" s="305"/>
      <c r="L76" s="305"/>
    </row>
    <row r="77" ht="15.75" customHeight="1">
      <c r="A77" s="167"/>
      <c r="B77" s="307"/>
      <c r="C77" s="305"/>
      <c r="D77" s="305"/>
      <c r="E77" s="305"/>
      <c r="F77" s="308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