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W3b3aWA6jy3iWK1L9+dm3tQA3vaFXKhbyFUMXqyRHwc="/>
    </ext>
  </extLst>
</workbook>
</file>

<file path=xl/sharedStrings.xml><?xml version="1.0" encoding="utf-8"?>
<sst xmlns="http://schemas.openxmlformats.org/spreadsheetml/2006/main" count="2445" uniqueCount="105">
  <si>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</si>
  <si>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</si>
  <si>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</si>
  <si>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</si>
  <si>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</si>
  <si>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</si>
  <si>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</si>
  <si>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</si>
  <si>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</si>
  <si>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</si>
  <si>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</si>
  <si>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</si>
  <si>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</si>
  <si>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</si>
  <si>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</si>
  <si>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</si>
  <si>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</si>
  <si>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</si>
  <si>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</si>
  <si>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</si>
  <si>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</si>
  <si>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</si>
  <si>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</si>
  <si>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</si>
  <si>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</si>
  <si>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</si>
  <si>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</si>
  <si>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</si>
  <si>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</si>
  <si>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</si>
  <si>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</si>
  <si>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</si>
  <si>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</si>
  <si>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</si>
  <si>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</si>
  <si>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</si>
  <si>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</si>
  <si>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</si>
  <si>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</si>
  <si>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</si>
  <si>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</si>
  <si>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</si>
  <si>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</si>
  <si>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</si>
  <si>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</si>
  <si>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</si>
  <si>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</si>
  <si>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</si>
  <si>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</si>
  <si>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</si>
  <si>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</si>
  <si>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</si>
  <si>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</si>
  <si>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</si>
  <si>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</si>
  <si>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</si>
  <si>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</si>
  <si>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</si>
  <si>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</si>
  <si>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</si>
  <si>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</si>
  <si>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</si>
  <si>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</si>
  <si>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</si>
  <si>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</si>
  <si>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</si>
  <si>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</si>
  <si>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</si>
  <si>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</si>
  <si>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</si>
  <si>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</si>
  <si>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</si>
  <si>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</si>
  <si>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</si>
  <si>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</si>
  <si>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</si>
  <si>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</si>
  <si>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</si>
  <si>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</si>
  <si>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</si>
  <si>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</si>
  <si>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</si>
  <si>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</si>
  <si>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</si>
  <si>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</si>
  <si>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camila cáceres</t>
  </si>
  <si>
    <t>Mayo</t>
  </si>
  <si>
    <t>Sasha Alcalá</t>
  </si>
  <si>
    <t>3 aguas</t>
  </si>
  <si>
    <t>MAYO</t>
  </si>
  <si>
    <t>Pago Xime</t>
  </si>
  <si>
    <t>Sasha Alcala</t>
  </si>
  <si>
    <t>A principal</t>
  </si>
  <si>
    <t>Camila Cáceres</t>
  </si>
  <si>
    <t>Abril</t>
  </si>
  <si>
    <t>compra de cafe y te</t>
  </si>
  <si>
    <t>Ronald</t>
  </si>
  <si>
    <t>Xime</t>
  </si>
  <si>
    <t>2 aguas</t>
  </si>
  <si>
    <t>Xime.</t>
  </si>
  <si>
    <t>Boleta 9819 dodo la emitio doble, por favor anular.</t>
  </si>
  <si>
    <t>entrada: lo tome de caja principal y salida:Pago xime y oxigeno</t>
  </si>
  <si>
    <t>Retiro a caja principal</t>
  </si>
  <si>
    <t>NOOOOOOOOOOOOOOOOOOOOOOOOOOOOOOOOOOOOOOOOOOOOOOOOOOOOOOOOOOOOOOOOOOOOOOOOOOOO</t>
  </si>
  <si>
    <t>NOOOOOOOOOOOOOOOOOOOOOOOOOOOOOOOOOOOOOOOOOOOOOOOOOOOOOO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</si>
</sst>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83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5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36" fillId="0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readingOrder="0" vertical="center"/>
    </xf>
    <xf borderId="66" fillId="0" fontId="18" numFmtId="0" xfId="0" applyAlignment="1" applyBorder="1" applyFont="1">
      <alignment horizontal="center" readingOrder="0" vertical="center"/>
    </xf>
    <xf borderId="35" fillId="12" fontId="18" numFmtId="0" xfId="0" applyAlignment="1" applyBorder="1" applyFon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58" fillId="26" fontId="18" numFmtId="169" xfId="0" applyAlignment="1" applyBorder="1" applyFont="1" applyNumberFormat="1">
      <alignment horizontal="left" readingOrder="0" vertical="center"/>
    </xf>
    <xf borderId="68" fillId="0" fontId="18" numFmtId="0" xfId="0" applyAlignment="1" applyBorder="1" applyFont="1">
      <alignment horizontal="left" readingOrder="0" vertical="center"/>
    </xf>
    <xf borderId="81" fillId="0" fontId="4" numFmtId="0" xfId="0" applyBorder="1" applyFont="1"/>
    <xf borderId="38" fillId="0" fontId="4" numFmtId="0" xfId="0" applyBorder="1" applyFont="1"/>
    <xf borderId="82" fillId="0" fontId="4" numFmtId="0" xfId="0" applyBorder="1" applyFont="1"/>
    <xf borderId="35" fillId="37" fontId="18" numFmtId="1" xfId="0" applyAlignment="1" applyBorder="1" applyFill="1" applyFont="1" applyNumberFormat="1">
      <alignment horizont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'01'!C25</f>
        <v>0</v>
      </c>
      <c r="E6" s="49">
        <f>'01'!D25</f>
        <v>0</v>
      </c>
      <c r="F6" s="49">
        <f>'01'!E25</f>
        <v>0</v>
      </c>
      <c r="G6" s="50">
        <f>'01'!F25</f>
        <v>0</v>
      </c>
      <c r="H6" s="51">
        <f t="shared" ref="H6:H36" si="2">D6+E6+F6+G6</f>
        <v>0</v>
      </c>
      <c r="I6" s="9"/>
      <c r="J6" s="46">
        <v>1.0</v>
      </c>
      <c r="K6" s="52" t="str">
        <f>'01'!G8</f>
        <v/>
      </c>
      <c r="L6" s="48"/>
      <c r="M6" s="49">
        <f>'01'!I25</f>
        <v>0</v>
      </c>
      <c r="N6" s="49">
        <f>'01'!J25</f>
        <v>0</v>
      </c>
      <c r="O6" s="49">
        <f>'01'!K25</f>
        <v>0</v>
      </c>
      <c r="P6" s="50">
        <f>'01'!L25</f>
        <v>0</v>
      </c>
      <c r="Q6" s="51">
        <f t="shared" ref="Q6:Q36" si="3">M6+N6+O6+P6</f>
        <v>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0</v>
      </c>
      <c r="W6" s="56">
        <f t="shared" si="1"/>
        <v>0</v>
      </c>
      <c r="X6" s="57">
        <f t="shared" ref="X6:X36" si="6">V6+W6</f>
        <v>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'02'!C21</f>
        <v>0</v>
      </c>
      <c r="E7" s="65">
        <f>'02'!D21</f>
        <v>0</v>
      </c>
      <c r="F7" s="65">
        <f>'02'!E21</f>
        <v>0</v>
      </c>
      <c r="G7" s="66">
        <f>'02'!F21</f>
        <v>0</v>
      </c>
      <c r="H7" s="67">
        <f t="shared" si="2"/>
        <v>0</v>
      </c>
      <c r="I7" s="9"/>
      <c r="J7" s="62">
        <v>2.0</v>
      </c>
      <c r="K7" s="68">
        <f>'02'!G8</f>
        <v>2514</v>
      </c>
      <c r="L7" s="64"/>
      <c r="M7" s="65">
        <f>'02'!I21</f>
        <v>30000</v>
      </c>
      <c r="N7" s="65">
        <f>'02'!J21</f>
        <v>284490</v>
      </c>
      <c r="O7" s="65">
        <f>'02'!K21</f>
        <v>0</v>
      </c>
      <c r="P7" s="66">
        <f>'02'!L21</f>
        <v>0</v>
      </c>
      <c r="Q7" s="67">
        <f t="shared" si="3"/>
        <v>314490</v>
      </c>
      <c r="R7" s="9"/>
      <c r="S7" s="9"/>
      <c r="T7" s="53">
        <f t="shared" si="4"/>
        <v>30000</v>
      </c>
      <c r="U7" s="54"/>
      <c r="V7" s="69">
        <f t="shared" ref="V7:W7" si="5">E7+N7</f>
        <v>284490</v>
      </c>
      <c r="W7" s="70">
        <f t="shared" si="5"/>
        <v>0</v>
      </c>
      <c r="X7" s="53">
        <f t="shared" si="6"/>
        <v>284490</v>
      </c>
      <c r="Y7" s="58"/>
      <c r="Z7" s="53">
        <f t="shared" si="7"/>
        <v>0</v>
      </c>
      <c r="AA7" s="54"/>
      <c r="AB7" s="71">
        <f t="shared" si="8"/>
        <v>314490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'03'!C25</f>
        <v>0</v>
      </c>
      <c r="E8" s="65">
        <f>'03'!D25</f>
        <v>0</v>
      </c>
      <c r="F8" s="49">
        <f>'03'!E25</f>
        <v>0</v>
      </c>
      <c r="G8" s="50">
        <f>'03'!F25</f>
        <v>0</v>
      </c>
      <c r="H8" s="67">
        <f t="shared" si="2"/>
        <v>0</v>
      </c>
      <c r="I8" s="9"/>
      <c r="J8" s="62">
        <v>3.0</v>
      </c>
      <c r="K8" s="72" t="str">
        <f>'03'!G8</f>
        <v/>
      </c>
      <c r="L8" s="73"/>
      <c r="M8" s="74">
        <f>'03'!I25</f>
        <v>0</v>
      </c>
      <c r="N8" s="74">
        <f>'03'!J25</f>
        <v>0</v>
      </c>
      <c r="O8" s="49">
        <f>'03'!K25</f>
        <v>0</v>
      </c>
      <c r="P8" s="50">
        <f>'03'!L25</f>
        <v>0</v>
      </c>
      <c r="Q8" s="67">
        <f t="shared" si="3"/>
        <v>0</v>
      </c>
      <c r="R8" s="9"/>
      <c r="S8" s="9"/>
      <c r="T8" s="53">
        <f t="shared" si="4"/>
        <v>0</v>
      </c>
      <c r="U8" s="54"/>
      <c r="V8" s="69">
        <f t="shared" ref="V8:W8" si="10">E8+N8</f>
        <v>0</v>
      </c>
      <c r="W8" s="70">
        <f t="shared" si="10"/>
        <v>0</v>
      </c>
      <c r="X8" s="53">
        <f t="shared" si="6"/>
        <v>0</v>
      </c>
      <c r="Y8" s="58"/>
      <c r="Z8" s="53">
        <f t="shared" si="7"/>
        <v>0</v>
      </c>
      <c r="AA8" s="54"/>
      <c r="AB8" s="71">
        <f t="shared" si="8"/>
        <v>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'04'!C18</f>
        <v>0</v>
      </c>
      <c r="E9" s="65">
        <f>'04'!D18</f>
        <v>0</v>
      </c>
      <c r="F9" s="65">
        <f>'04'!E18</f>
        <v>0</v>
      </c>
      <c r="G9" s="65">
        <f>'04'!F18</f>
        <v>0</v>
      </c>
      <c r="H9" s="67">
        <f t="shared" si="2"/>
        <v>0</v>
      </c>
      <c r="I9" s="9"/>
      <c r="J9" s="75">
        <v>4.0</v>
      </c>
      <c r="K9" s="52">
        <f>'04'!G8</f>
        <v>2521</v>
      </c>
      <c r="L9" s="48"/>
      <c r="M9" s="49">
        <f>'04'!I18</f>
        <v>27990</v>
      </c>
      <c r="N9" s="49">
        <f>'04'!J18</f>
        <v>423960</v>
      </c>
      <c r="O9" s="49">
        <f>'04'!K18</f>
        <v>15000</v>
      </c>
      <c r="P9" s="49">
        <f>'04'!L18</f>
        <v>0</v>
      </c>
      <c r="Q9" s="67">
        <f t="shared" si="3"/>
        <v>466950</v>
      </c>
      <c r="R9" s="9"/>
      <c r="S9" s="9"/>
      <c r="T9" s="53">
        <f t="shared" si="4"/>
        <v>27990</v>
      </c>
      <c r="U9" s="54"/>
      <c r="V9" s="69">
        <f t="shared" ref="V9:W9" si="11">E9+N9</f>
        <v>423960</v>
      </c>
      <c r="W9" s="70">
        <f t="shared" si="11"/>
        <v>15000</v>
      </c>
      <c r="X9" s="53">
        <f t="shared" si="6"/>
        <v>438960</v>
      </c>
      <c r="Y9" s="58"/>
      <c r="Z9" s="53">
        <f t="shared" si="7"/>
        <v>0</v>
      </c>
      <c r="AA9" s="54"/>
      <c r="AB9" s="71">
        <f t="shared" si="8"/>
        <v>466950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'05'!C17</f>
        <v>0</v>
      </c>
      <c r="E10" s="65">
        <f>'05'!D17</f>
        <v>0</v>
      </c>
      <c r="F10" s="65">
        <f>'05'!E17</f>
        <v>0</v>
      </c>
      <c r="G10" s="65">
        <f>'05'!F17</f>
        <v>0</v>
      </c>
      <c r="H10" s="67">
        <f t="shared" si="2"/>
        <v>0</v>
      </c>
      <c r="I10" s="9"/>
      <c r="J10" s="62">
        <v>5.0</v>
      </c>
      <c r="K10" s="63">
        <f>'05'!G8</f>
        <v>2528</v>
      </c>
      <c r="L10" s="77"/>
      <c r="M10" s="65">
        <f>'05'!I17</f>
        <v>15000</v>
      </c>
      <c r="N10" s="65">
        <f>'05'!J17</f>
        <v>292980</v>
      </c>
      <c r="O10" s="65">
        <f>'05'!K17</f>
        <v>427000</v>
      </c>
      <c r="P10" s="65">
        <f>'05'!L17</f>
        <v>17990</v>
      </c>
      <c r="Q10" s="67">
        <f t="shared" si="3"/>
        <v>752970</v>
      </c>
      <c r="R10" s="9"/>
      <c r="S10" s="9"/>
      <c r="T10" s="53">
        <f t="shared" si="4"/>
        <v>15000</v>
      </c>
      <c r="U10" s="54"/>
      <c r="V10" s="69">
        <f t="shared" ref="V10:W10" si="12">E10+N10</f>
        <v>292980</v>
      </c>
      <c r="W10" s="70">
        <f t="shared" si="12"/>
        <v>427000</v>
      </c>
      <c r="X10" s="53">
        <f t="shared" si="6"/>
        <v>719980</v>
      </c>
      <c r="Y10" s="58"/>
      <c r="Z10" s="53">
        <f t="shared" si="7"/>
        <v>17990</v>
      </c>
      <c r="AA10" s="54"/>
      <c r="AB10" s="71">
        <f t="shared" si="8"/>
        <v>752970</v>
      </c>
      <c r="AC10" s="54"/>
      <c r="AD10" s="61"/>
      <c r="AE10" s="12"/>
      <c r="AF10" s="5"/>
      <c r="AG10" s="5"/>
    </row>
    <row r="11">
      <c r="A11" s="62">
        <v>6.0</v>
      </c>
      <c r="B11" s="63">
        <f>'06'!A8</f>
        <v>461261</v>
      </c>
      <c r="C11" s="77"/>
      <c r="D11" s="65">
        <f>'06'!C17</f>
        <v>0</v>
      </c>
      <c r="E11" s="65">
        <f>'06'!D17</f>
        <v>0</v>
      </c>
      <c r="F11" s="65">
        <f>'06'!E17</f>
        <v>4500</v>
      </c>
      <c r="G11" s="65">
        <f>'06'!F17</f>
        <v>0</v>
      </c>
      <c r="H11" s="67">
        <f t="shared" si="2"/>
        <v>4500</v>
      </c>
      <c r="I11" s="9"/>
      <c r="J11" s="62">
        <v>6.0</v>
      </c>
      <c r="K11" s="63">
        <f>'06'!G8</f>
        <v>2534</v>
      </c>
      <c r="L11" s="77"/>
      <c r="M11" s="65">
        <f>'06'!I17</f>
        <v>0</v>
      </c>
      <c r="N11" s="65">
        <f>'06'!J17</f>
        <v>242990</v>
      </c>
      <c r="O11" s="65">
        <f>'06'!K17</f>
        <v>0</v>
      </c>
      <c r="P11" s="65">
        <f>'06'!L17</f>
        <v>0</v>
      </c>
      <c r="Q11" s="67">
        <f t="shared" si="3"/>
        <v>242990</v>
      </c>
      <c r="R11" s="9"/>
      <c r="S11" s="9"/>
      <c r="T11" s="53">
        <f t="shared" si="4"/>
        <v>0</v>
      </c>
      <c r="U11" s="54"/>
      <c r="V11" s="69">
        <f t="shared" ref="V11:W11" si="13">E11+N11</f>
        <v>242990</v>
      </c>
      <c r="W11" s="70">
        <f t="shared" si="13"/>
        <v>4500</v>
      </c>
      <c r="X11" s="53">
        <f t="shared" si="6"/>
        <v>247490</v>
      </c>
      <c r="Y11" s="58"/>
      <c r="Z11" s="53">
        <f t="shared" si="7"/>
        <v>0</v>
      </c>
      <c r="AA11" s="54"/>
      <c r="AB11" s="71">
        <f t="shared" si="8"/>
        <v>247490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'07'!C14</f>
        <v>0</v>
      </c>
      <c r="E12" s="65">
        <f>'07'!D14</f>
        <v>0</v>
      </c>
      <c r="F12" s="65">
        <f>'07'!E14</f>
        <v>0</v>
      </c>
      <c r="G12" s="65">
        <f>'07'!F14</f>
        <v>0</v>
      </c>
      <c r="H12" s="67">
        <f t="shared" si="2"/>
        <v>0</v>
      </c>
      <c r="I12" s="9"/>
      <c r="J12" s="62">
        <v>7.0</v>
      </c>
      <c r="K12" s="63">
        <f>'07'!G8</f>
        <v>2538</v>
      </c>
      <c r="L12" s="77"/>
      <c r="M12" s="65">
        <f>'07'!I14</f>
        <v>0</v>
      </c>
      <c r="N12" s="65">
        <f>'07'!J14</f>
        <v>10000</v>
      </c>
      <c r="O12" s="65">
        <f>'07'!K14</f>
        <v>0</v>
      </c>
      <c r="P12" s="65">
        <f>'07'!L14</f>
        <v>0</v>
      </c>
      <c r="Q12" s="67">
        <f t="shared" si="3"/>
        <v>10000</v>
      </c>
      <c r="R12" s="12"/>
      <c r="S12" s="12"/>
      <c r="T12" s="53">
        <f t="shared" si="4"/>
        <v>0</v>
      </c>
      <c r="U12" s="54"/>
      <c r="V12" s="69">
        <f t="shared" ref="V12:W12" si="14">E12+N12</f>
        <v>10000</v>
      </c>
      <c r="W12" s="70">
        <f t="shared" si="14"/>
        <v>0</v>
      </c>
      <c r="X12" s="53">
        <f t="shared" si="6"/>
        <v>10000</v>
      </c>
      <c r="Y12" s="58"/>
      <c r="Z12" s="53">
        <f t="shared" si="7"/>
        <v>0</v>
      </c>
      <c r="AA12" s="54"/>
      <c r="AB12" s="71">
        <f t="shared" si="8"/>
        <v>10000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'08'!C16</f>
        <v>0</v>
      </c>
      <c r="E13" s="65">
        <f>'08'!D16</f>
        <v>0</v>
      </c>
      <c r="F13" s="65">
        <f>'08'!E16</f>
        <v>0</v>
      </c>
      <c r="G13" s="65">
        <f>'08'!F16</f>
        <v>0</v>
      </c>
      <c r="H13" s="67">
        <f t="shared" si="2"/>
        <v>0</v>
      </c>
      <c r="I13" s="9"/>
      <c r="J13" s="78">
        <v>8.0</v>
      </c>
      <c r="K13" s="76" t="str">
        <f>'08'!G8</f>
        <v/>
      </c>
      <c r="L13" s="77"/>
      <c r="M13" s="65">
        <f>'08'!I16</f>
        <v>0</v>
      </c>
      <c r="N13" s="65">
        <f>'08'!J16</f>
        <v>17990</v>
      </c>
      <c r="O13" s="65">
        <f>'08'!K16</f>
        <v>0</v>
      </c>
      <c r="P13" s="65">
        <f>'08'!L16</f>
        <v>10000</v>
      </c>
      <c r="Q13" s="67">
        <f t="shared" si="3"/>
        <v>27990</v>
      </c>
      <c r="R13" s="9"/>
      <c r="S13" s="9"/>
      <c r="T13" s="53">
        <f t="shared" si="4"/>
        <v>0</v>
      </c>
      <c r="U13" s="54"/>
      <c r="V13" s="69">
        <f t="shared" ref="V13:W13" si="15">E13+N13</f>
        <v>17990</v>
      </c>
      <c r="W13" s="70">
        <f t="shared" si="15"/>
        <v>0</v>
      </c>
      <c r="X13" s="53">
        <f t="shared" si="6"/>
        <v>17990</v>
      </c>
      <c r="Y13" s="58"/>
      <c r="Z13" s="53">
        <f t="shared" si="7"/>
        <v>10000</v>
      </c>
      <c r="AA13" s="54"/>
      <c r="AB13" s="71">
        <f t="shared" si="8"/>
        <v>27990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'09'!C25</f>
        <v>4800</v>
      </c>
      <c r="E14" s="65">
        <f>'09'!D25</f>
        <v>0</v>
      </c>
      <c r="F14" s="65">
        <f>'09'!E25</f>
        <v>0</v>
      </c>
      <c r="G14" s="65">
        <f>'09'!F25</f>
        <v>0</v>
      </c>
      <c r="H14" s="67">
        <f t="shared" si="2"/>
        <v>4800</v>
      </c>
      <c r="I14" s="9"/>
      <c r="J14" s="62">
        <v>9.0</v>
      </c>
      <c r="K14" s="79">
        <f>'09'!G8</f>
        <v>2549</v>
      </c>
      <c r="L14" s="72"/>
      <c r="M14" s="65">
        <f>'09'!I25</f>
        <v>20000</v>
      </c>
      <c r="N14" s="65">
        <f>'09'!J25</f>
        <v>259990</v>
      </c>
      <c r="O14" s="65">
        <f>'09'!K25</f>
        <v>74500</v>
      </c>
      <c r="P14" s="65">
        <f>'09'!L25</f>
        <v>0</v>
      </c>
      <c r="Q14" s="67">
        <f t="shared" si="3"/>
        <v>354490</v>
      </c>
      <c r="R14" s="9"/>
      <c r="S14" s="9"/>
      <c r="T14" s="53">
        <f t="shared" si="4"/>
        <v>24800</v>
      </c>
      <c r="U14" s="54"/>
      <c r="V14" s="69">
        <f t="shared" ref="V14:W14" si="16">E14+N14</f>
        <v>259990</v>
      </c>
      <c r="W14" s="70">
        <f t="shared" si="16"/>
        <v>74500</v>
      </c>
      <c r="X14" s="53">
        <f t="shared" si="6"/>
        <v>334490</v>
      </c>
      <c r="Y14" s="58"/>
      <c r="Z14" s="53">
        <f t="shared" si="7"/>
        <v>0</v>
      </c>
      <c r="AA14" s="54"/>
      <c r="AB14" s="71">
        <f t="shared" si="8"/>
        <v>359290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 t="str">
        <f>'10'!A8</f>
        <v/>
      </c>
      <c r="C15" s="64"/>
      <c r="D15" s="65">
        <f>'10'!C25</f>
        <v>0</v>
      </c>
      <c r="E15" s="65">
        <f>'10'!D25</f>
        <v>0</v>
      </c>
      <c r="F15" s="65">
        <f>'10'!E25</f>
        <v>0</v>
      </c>
      <c r="G15" s="65">
        <f>'10'!F25</f>
        <v>0</v>
      </c>
      <c r="H15" s="67">
        <f t="shared" si="2"/>
        <v>0</v>
      </c>
      <c r="I15" s="9"/>
      <c r="J15" s="62">
        <v>10.0</v>
      </c>
      <c r="K15" s="68" t="str">
        <f>'10'!G8</f>
        <v/>
      </c>
      <c r="L15" s="64"/>
      <c r="M15" s="65">
        <f>'10'!I25</f>
        <v>0</v>
      </c>
      <c r="N15" s="65">
        <f>'10'!J25</f>
        <v>0</v>
      </c>
      <c r="O15" s="65">
        <f>'10'!K25</f>
        <v>0</v>
      </c>
      <c r="P15" s="65">
        <f>'10'!L25</f>
        <v>0</v>
      </c>
      <c r="Q15" s="67">
        <f t="shared" si="3"/>
        <v>0</v>
      </c>
      <c r="R15" s="9"/>
      <c r="S15" s="9"/>
      <c r="T15" s="53">
        <f t="shared" si="4"/>
        <v>0</v>
      </c>
      <c r="U15" s="54"/>
      <c r="V15" s="69">
        <f t="shared" ref="V15:W15" si="18">E15+N15</f>
        <v>0</v>
      </c>
      <c r="W15" s="70">
        <f t="shared" si="18"/>
        <v>0</v>
      </c>
      <c r="X15" s="53">
        <f t="shared" si="6"/>
        <v>0</v>
      </c>
      <c r="Y15" s="58"/>
      <c r="Z15" s="53">
        <f t="shared" si="7"/>
        <v>0</v>
      </c>
      <c r="AA15" s="54"/>
      <c r="AB15" s="71">
        <f t="shared" si="8"/>
        <v>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 t="str">
        <f>'11'!A8</f>
        <v/>
      </c>
      <c r="C16" s="64"/>
      <c r="D16" s="65">
        <f>'11'!C19</f>
        <v>0</v>
      </c>
      <c r="E16" s="65">
        <f>'11'!D19</f>
        <v>0</v>
      </c>
      <c r="F16" s="65">
        <f>'11'!E19</f>
        <v>0</v>
      </c>
      <c r="G16" s="65">
        <f>'11'!F19</f>
        <v>0</v>
      </c>
      <c r="H16" s="67">
        <f t="shared" si="2"/>
        <v>0</v>
      </c>
      <c r="I16" s="9"/>
      <c r="J16" s="62">
        <v>11.0</v>
      </c>
      <c r="K16" s="63">
        <f>'11'!G8</f>
        <v>2546</v>
      </c>
      <c r="L16" s="77"/>
      <c r="M16" s="65">
        <f>'11'!I19</f>
        <v>0</v>
      </c>
      <c r="N16" s="65">
        <f>'11'!J19</f>
        <v>398480</v>
      </c>
      <c r="O16" s="65">
        <f>'11'!K19</f>
        <v>0</v>
      </c>
      <c r="P16" s="65">
        <f>'11'!L19</f>
        <v>0</v>
      </c>
      <c r="Q16" s="67">
        <f t="shared" si="3"/>
        <v>398480</v>
      </c>
      <c r="R16" s="9"/>
      <c r="S16" s="9"/>
      <c r="T16" s="53">
        <f t="shared" si="4"/>
        <v>0</v>
      </c>
      <c r="U16" s="54"/>
      <c r="V16" s="69">
        <f t="shared" ref="V16:W16" si="19">E16+N16</f>
        <v>398480</v>
      </c>
      <c r="W16" s="70">
        <f t="shared" si="19"/>
        <v>0</v>
      </c>
      <c r="X16" s="53">
        <f t="shared" si="6"/>
        <v>398480</v>
      </c>
      <c r="Y16" s="58"/>
      <c r="Z16" s="53">
        <f t="shared" si="7"/>
        <v>0</v>
      </c>
      <c r="AA16" s="54"/>
      <c r="AB16" s="71">
        <f t="shared" si="8"/>
        <v>398480</v>
      </c>
      <c r="AC16" s="54"/>
      <c r="AD16" s="80">
        <f>SUM(AB6:AB16)</f>
        <v>2577660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'12'!C11</f>
        <v>0</v>
      </c>
      <c r="E17" s="65">
        <f>'12'!D11</f>
        <v>0</v>
      </c>
      <c r="F17" s="65">
        <f>'12'!E11</f>
        <v>0</v>
      </c>
      <c r="G17" s="65">
        <f>'12'!F11</f>
        <v>0</v>
      </c>
      <c r="H17" s="67">
        <f t="shared" si="2"/>
        <v>0</v>
      </c>
      <c r="I17" s="9"/>
      <c r="J17" s="62">
        <v>12.0</v>
      </c>
      <c r="K17" s="63">
        <f>'12'!G8</f>
        <v>2555</v>
      </c>
      <c r="L17" s="77"/>
      <c r="M17" s="65">
        <f>'12'!I11</f>
        <v>0</v>
      </c>
      <c r="N17" s="65">
        <f>'12'!J11</f>
        <v>141440</v>
      </c>
      <c r="O17" s="65">
        <f>'12'!K11</f>
        <v>0</v>
      </c>
      <c r="P17" s="65">
        <f>'12'!L11</f>
        <v>210000</v>
      </c>
      <c r="Q17" s="67">
        <f t="shared" si="3"/>
        <v>351440</v>
      </c>
      <c r="R17" s="9"/>
      <c r="S17" s="9"/>
      <c r="T17" s="53">
        <f t="shared" si="4"/>
        <v>0</v>
      </c>
      <c r="U17" s="54"/>
      <c r="V17" s="69">
        <f t="shared" ref="V17:W17" si="20">E17+N17</f>
        <v>141440</v>
      </c>
      <c r="W17" s="70">
        <f t="shared" si="20"/>
        <v>0</v>
      </c>
      <c r="X17" s="53">
        <f t="shared" si="6"/>
        <v>141440</v>
      </c>
      <c r="Y17" s="58"/>
      <c r="Z17" s="53">
        <f t="shared" si="7"/>
        <v>210000</v>
      </c>
      <c r="AA17" s="54"/>
      <c r="AB17" s="71">
        <f t="shared" si="8"/>
        <v>351440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'13'!C15</f>
        <v>0</v>
      </c>
      <c r="E18" s="65">
        <f>'13'!D15</f>
        <v>0</v>
      </c>
      <c r="F18" s="65">
        <f>'13'!E15</f>
        <v>0</v>
      </c>
      <c r="G18" s="65">
        <f>'13'!F15</f>
        <v>0</v>
      </c>
      <c r="H18" s="67">
        <f t="shared" si="2"/>
        <v>0</v>
      </c>
      <c r="I18" s="9"/>
      <c r="J18" s="62">
        <v>13.0</v>
      </c>
      <c r="K18" s="63" t="str">
        <f>'13'!G8</f>
        <v/>
      </c>
      <c r="L18" s="77"/>
      <c r="M18" s="65">
        <f>'13'!I15</f>
        <v>10000</v>
      </c>
      <c r="N18" s="65">
        <f>'13'!J15</f>
        <v>85980</v>
      </c>
      <c r="O18" s="65">
        <f>'13'!K15</f>
        <v>34990</v>
      </c>
      <c r="P18" s="65">
        <f>'13'!L15</f>
        <v>0</v>
      </c>
      <c r="Q18" s="67">
        <f t="shared" si="3"/>
        <v>130970</v>
      </c>
      <c r="R18" s="9"/>
      <c r="S18" s="9"/>
      <c r="T18" s="53">
        <f t="shared" si="4"/>
        <v>10000</v>
      </c>
      <c r="U18" s="54"/>
      <c r="V18" s="69">
        <f t="shared" ref="V18:W18" si="21">E18+N18</f>
        <v>85980</v>
      </c>
      <c r="W18" s="70">
        <f t="shared" si="21"/>
        <v>34990</v>
      </c>
      <c r="X18" s="53">
        <f t="shared" si="6"/>
        <v>120970</v>
      </c>
      <c r="Y18" s="58"/>
      <c r="Z18" s="53">
        <f t="shared" si="7"/>
        <v>0</v>
      </c>
      <c r="AA18" s="54"/>
      <c r="AB18" s="71">
        <f t="shared" si="8"/>
        <v>130970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>
        <f>'14'!A8</f>
        <v>241974</v>
      </c>
      <c r="C19" s="77"/>
      <c r="D19" s="65">
        <f>'14'!C18</f>
        <v>0</v>
      </c>
      <c r="E19" s="65">
        <f>'14'!D18</f>
        <v>10100</v>
      </c>
      <c r="F19" s="65">
        <f>'14'!E18</f>
        <v>0</v>
      </c>
      <c r="G19" s="65">
        <f>'14'!F18</f>
        <v>0</v>
      </c>
      <c r="H19" s="67">
        <f t="shared" si="2"/>
        <v>10100</v>
      </c>
      <c r="I19" s="9"/>
      <c r="J19" s="62">
        <v>14.0</v>
      </c>
      <c r="K19" s="63">
        <f>'14'!G8</f>
        <v>2563</v>
      </c>
      <c r="L19" s="77"/>
      <c r="M19" s="65">
        <f>'14'!I18</f>
        <v>0</v>
      </c>
      <c r="N19" s="65">
        <f>'14'!J18</f>
        <v>270480</v>
      </c>
      <c r="O19" s="65">
        <f>'14'!K18</f>
        <v>190000</v>
      </c>
      <c r="P19" s="65">
        <f>'14'!L18</f>
        <v>0</v>
      </c>
      <c r="Q19" s="67">
        <f t="shared" si="3"/>
        <v>460480</v>
      </c>
      <c r="R19" s="9"/>
      <c r="S19" s="9"/>
      <c r="T19" s="53">
        <f t="shared" si="4"/>
        <v>0</v>
      </c>
      <c r="U19" s="54"/>
      <c r="V19" s="69">
        <f t="shared" ref="V19:W19" si="22">E19+N19</f>
        <v>280580</v>
      </c>
      <c r="W19" s="70">
        <f t="shared" si="22"/>
        <v>190000</v>
      </c>
      <c r="X19" s="53">
        <f t="shared" si="6"/>
        <v>470580</v>
      </c>
      <c r="Y19" s="58"/>
      <c r="Z19" s="53">
        <f t="shared" si="7"/>
        <v>0</v>
      </c>
      <c r="AA19" s="54"/>
      <c r="AB19" s="71">
        <f t="shared" si="8"/>
        <v>470580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'15'!C14</f>
        <v>0</v>
      </c>
      <c r="E20" s="65">
        <f>'15'!D14</f>
        <v>0</v>
      </c>
      <c r="F20" s="65">
        <f>'15'!E14</f>
        <v>0</v>
      </c>
      <c r="G20" s="65">
        <f>'15'!F14</f>
        <v>0</v>
      </c>
      <c r="H20" s="67">
        <f t="shared" si="2"/>
        <v>0</v>
      </c>
      <c r="I20" s="9"/>
      <c r="J20" s="62">
        <v>15.0</v>
      </c>
      <c r="K20" s="63">
        <f>'15'!G8</f>
        <v>2568</v>
      </c>
      <c r="L20" s="77"/>
      <c r="M20" s="65">
        <f>'15'!I14</f>
        <v>0</v>
      </c>
      <c r="N20" s="65">
        <f>'15'!J14</f>
        <v>120470</v>
      </c>
      <c r="O20" s="65">
        <f>'15'!K14</f>
        <v>0</v>
      </c>
      <c r="P20" s="65">
        <f>'15'!L14</f>
        <v>0</v>
      </c>
      <c r="Q20" s="67">
        <f t="shared" si="3"/>
        <v>120470</v>
      </c>
      <c r="R20" s="9"/>
      <c r="S20" s="9"/>
      <c r="T20" s="53">
        <f t="shared" si="4"/>
        <v>0</v>
      </c>
      <c r="U20" s="54"/>
      <c r="V20" s="69">
        <f t="shared" ref="V20:W20" si="23">E20+N20</f>
        <v>120470</v>
      </c>
      <c r="W20" s="70">
        <f t="shared" si="23"/>
        <v>0</v>
      </c>
      <c r="X20" s="53">
        <f t="shared" si="6"/>
        <v>120470</v>
      </c>
      <c r="Y20" s="58"/>
      <c r="Z20" s="53">
        <f t="shared" si="7"/>
        <v>0</v>
      </c>
      <c r="AA20" s="54"/>
      <c r="AB20" s="71">
        <f t="shared" si="8"/>
        <v>120470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>
        <f>'16'!A8</f>
        <v>565946</v>
      </c>
      <c r="C21" s="77"/>
      <c r="D21" s="65">
        <f>'16'!C13</f>
        <v>0</v>
      </c>
      <c r="E21" s="65">
        <f>'16'!D13</f>
        <v>9100</v>
      </c>
      <c r="F21" s="65">
        <f>'16'!E13</f>
        <v>0</v>
      </c>
      <c r="G21" s="65">
        <f>'16'!F13</f>
        <v>0</v>
      </c>
      <c r="H21" s="67">
        <f t="shared" si="2"/>
        <v>9100</v>
      </c>
      <c r="I21" s="9"/>
      <c r="J21" s="62">
        <v>16.0</v>
      </c>
      <c r="K21" s="63">
        <f>'16'!G8</f>
        <v>565946</v>
      </c>
      <c r="L21" s="77"/>
      <c r="M21" s="65">
        <f>'16'!I13</f>
        <v>0</v>
      </c>
      <c r="N21" s="65">
        <f>'16'!J13</f>
        <v>32500</v>
      </c>
      <c r="O21" s="65">
        <f>'16'!K13</f>
        <v>10000</v>
      </c>
      <c r="P21" s="65">
        <f>'16'!L13</f>
        <v>0</v>
      </c>
      <c r="Q21" s="67">
        <f t="shared" si="3"/>
        <v>42500</v>
      </c>
      <c r="R21" s="9"/>
      <c r="S21" s="9"/>
      <c r="T21" s="53">
        <f t="shared" si="4"/>
        <v>0</v>
      </c>
      <c r="U21" s="54"/>
      <c r="V21" s="69">
        <f t="shared" ref="V21:W21" si="24">E21+N21</f>
        <v>41600</v>
      </c>
      <c r="W21" s="70">
        <f t="shared" si="24"/>
        <v>10000</v>
      </c>
      <c r="X21" s="53">
        <f t="shared" si="6"/>
        <v>51600</v>
      </c>
      <c r="Y21" s="58"/>
      <c r="Z21" s="53">
        <f t="shared" si="7"/>
        <v>0</v>
      </c>
      <c r="AA21" s="54"/>
      <c r="AB21" s="71">
        <f t="shared" si="8"/>
        <v>51600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'17'!C25</f>
        <v>0</v>
      </c>
      <c r="E22" s="65">
        <f>'17'!D25</f>
        <v>0</v>
      </c>
      <c r="F22" s="65">
        <f>'17'!E25</f>
        <v>0</v>
      </c>
      <c r="G22" s="65">
        <f>'17'!F25</f>
        <v>0</v>
      </c>
      <c r="H22" s="67">
        <f t="shared" si="2"/>
        <v>0</v>
      </c>
      <c r="I22" s="9"/>
      <c r="J22" s="62">
        <v>17.0</v>
      </c>
      <c r="K22" s="63" t="str">
        <f>'17'!G8</f>
        <v/>
      </c>
      <c r="L22" s="77"/>
      <c r="M22" s="65">
        <f>'17'!I25</f>
        <v>0</v>
      </c>
      <c r="N22" s="65">
        <f>'17'!J25</f>
        <v>0</v>
      </c>
      <c r="O22" s="65">
        <f>'17'!K25</f>
        <v>0</v>
      </c>
      <c r="P22" s="65">
        <f>'17'!L25</f>
        <v>0</v>
      </c>
      <c r="Q22" s="67">
        <f t="shared" si="3"/>
        <v>0</v>
      </c>
      <c r="R22" s="9"/>
      <c r="S22" s="9"/>
      <c r="T22" s="53">
        <f t="shared" si="4"/>
        <v>0</v>
      </c>
      <c r="U22" s="54"/>
      <c r="V22" s="69">
        <f t="shared" ref="V22:W22" si="25">E22+N22</f>
        <v>0</v>
      </c>
      <c r="W22" s="70">
        <f t="shared" si="25"/>
        <v>0</v>
      </c>
      <c r="X22" s="53">
        <f t="shared" si="6"/>
        <v>0</v>
      </c>
      <c r="Y22" s="58"/>
      <c r="Z22" s="53">
        <f t="shared" si="7"/>
        <v>0</v>
      </c>
      <c r="AA22" s="54"/>
      <c r="AB22" s="71">
        <f t="shared" si="8"/>
        <v>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'18'!C12</f>
        <v>0</v>
      </c>
      <c r="E23" s="65">
        <f>'18'!D12</f>
        <v>0</v>
      </c>
      <c r="F23" s="65">
        <f>'18'!E12</f>
        <v>0</v>
      </c>
      <c r="G23" s="65">
        <f>'18'!F12</f>
        <v>0</v>
      </c>
      <c r="H23" s="67">
        <f t="shared" si="2"/>
        <v>0</v>
      </c>
      <c r="I23" s="9"/>
      <c r="J23" s="62">
        <v>18.0</v>
      </c>
      <c r="K23" s="63">
        <f>'18'!G8</f>
        <v>2574</v>
      </c>
      <c r="L23" s="77"/>
      <c r="M23" s="65">
        <f>'18'!I12</f>
        <v>0</v>
      </c>
      <c r="N23" s="65">
        <f>'18'!J12</f>
        <v>47490</v>
      </c>
      <c r="O23" s="65">
        <f>'18'!K12</f>
        <v>0</v>
      </c>
      <c r="P23" s="65">
        <f>'18'!L12</f>
        <v>0</v>
      </c>
      <c r="Q23" s="67">
        <f t="shared" si="3"/>
        <v>47490</v>
      </c>
      <c r="R23" s="9"/>
      <c r="S23" s="9"/>
      <c r="T23" s="53">
        <f t="shared" si="4"/>
        <v>0</v>
      </c>
      <c r="U23" s="54"/>
      <c r="V23" s="69">
        <f t="shared" ref="V23:W23" si="26">E23+N23</f>
        <v>47490</v>
      </c>
      <c r="W23" s="70">
        <f t="shared" si="26"/>
        <v>0</v>
      </c>
      <c r="X23" s="53">
        <f t="shared" si="6"/>
        <v>47490</v>
      </c>
      <c r="Y23" s="58"/>
      <c r="Z23" s="53">
        <f t="shared" si="7"/>
        <v>0</v>
      </c>
      <c r="AA23" s="54"/>
      <c r="AB23" s="71">
        <f t="shared" si="8"/>
        <v>47490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'19'!C18</f>
        <v>0</v>
      </c>
      <c r="E24" s="65">
        <f>'19'!D18</f>
        <v>0</v>
      </c>
      <c r="F24" s="65">
        <f>'19'!E18</f>
        <v>0</v>
      </c>
      <c r="G24" s="65">
        <f>'19'!F18</f>
        <v>0</v>
      </c>
      <c r="H24" s="67">
        <f t="shared" si="2"/>
        <v>0</v>
      </c>
      <c r="I24" s="9"/>
      <c r="J24" s="62">
        <v>19.0</v>
      </c>
      <c r="K24" s="63" t="str">
        <f>'19'!G8</f>
        <v/>
      </c>
      <c r="L24" s="77"/>
      <c r="M24" s="65">
        <f>'19'!I18</f>
        <v>15000</v>
      </c>
      <c r="N24" s="65">
        <f>'19'!J18</f>
        <v>175000</v>
      </c>
      <c r="O24" s="65">
        <f>'19'!K18</f>
        <v>0</v>
      </c>
      <c r="P24" s="65">
        <f>'19'!L18</f>
        <v>100000</v>
      </c>
      <c r="Q24" s="67">
        <f t="shared" si="3"/>
        <v>290000</v>
      </c>
      <c r="R24" s="9"/>
      <c r="S24" s="9"/>
      <c r="T24" s="53">
        <f t="shared" si="4"/>
        <v>15000</v>
      </c>
      <c r="U24" s="54"/>
      <c r="V24" s="69">
        <f t="shared" ref="V24:W24" si="27">E24+N24</f>
        <v>175000</v>
      </c>
      <c r="W24" s="70">
        <f t="shared" si="27"/>
        <v>0</v>
      </c>
      <c r="X24" s="53">
        <f t="shared" si="6"/>
        <v>175000</v>
      </c>
      <c r="Y24" s="58"/>
      <c r="Z24" s="53">
        <f t="shared" si="7"/>
        <v>100000</v>
      </c>
      <c r="AA24" s="54"/>
      <c r="AB24" s="71">
        <f t="shared" si="8"/>
        <v>290000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>
        <f>'20'!A8</f>
        <v>341286</v>
      </c>
      <c r="C25" s="77"/>
      <c r="D25" s="65">
        <f>'20'!C18</f>
        <v>2010</v>
      </c>
      <c r="E25" s="65">
        <f>'20'!D18</f>
        <v>1390</v>
      </c>
      <c r="F25" s="65">
        <f>'20'!E18</f>
        <v>0</v>
      </c>
      <c r="G25" s="65">
        <f>'20'!F18</f>
        <v>0</v>
      </c>
      <c r="H25" s="67">
        <f t="shared" si="2"/>
        <v>3400</v>
      </c>
      <c r="I25" s="9"/>
      <c r="J25" s="62">
        <v>20.0</v>
      </c>
      <c r="K25" s="63">
        <f>'20'!G8</f>
        <v>2579</v>
      </c>
      <c r="L25" s="77"/>
      <c r="M25" s="65">
        <f>'20'!I18</f>
        <v>17990</v>
      </c>
      <c r="N25" s="65">
        <f>'20'!J18</f>
        <v>100980</v>
      </c>
      <c r="O25" s="65">
        <f>'20'!K18</f>
        <v>315000</v>
      </c>
      <c r="P25" s="65">
        <f>'20'!L18</f>
        <v>0</v>
      </c>
      <c r="Q25" s="67">
        <f t="shared" si="3"/>
        <v>433970</v>
      </c>
      <c r="R25" s="9"/>
      <c r="S25" s="9"/>
      <c r="T25" s="53">
        <f t="shared" si="4"/>
        <v>20000</v>
      </c>
      <c r="U25" s="54"/>
      <c r="V25" s="69">
        <f t="shared" ref="V25:W25" si="28">E25+N25</f>
        <v>102370</v>
      </c>
      <c r="W25" s="70">
        <f t="shared" si="28"/>
        <v>315000</v>
      </c>
      <c r="X25" s="53">
        <f t="shared" si="6"/>
        <v>417370</v>
      </c>
      <c r="Y25" s="58"/>
      <c r="Z25" s="53">
        <f t="shared" si="7"/>
        <v>0</v>
      </c>
      <c r="AA25" s="54"/>
      <c r="AB25" s="71">
        <f t="shared" si="8"/>
        <v>437370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'21'!C17</f>
        <v>0</v>
      </c>
      <c r="E26" s="65">
        <f>'21'!D17</f>
        <v>0</v>
      </c>
      <c r="F26" s="65">
        <f>'21'!E17</f>
        <v>0</v>
      </c>
      <c r="G26" s="65">
        <f>'21'!F17</f>
        <v>0</v>
      </c>
      <c r="H26" s="67">
        <f t="shared" si="2"/>
        <v>0</v>
      </c>
      <c r="I26" s="9"/>
      <c r="J26" s="62">
        <v>21.0</v>
      </c>
      <c r="K26" s="68">
        <f>'21'!G8</f>
        <v>2585</v>
      </c>
      <c r="L26" s="64"/>
      <c r="M26" s="65">
        <f>'21'!I17</f>
        <v>50000</v>
      </c>
      <c r="N26" s="65">
        <f>'21'!J17</f>
        <v>299500</v>
      </c>
      <c r="O26" s="65">
        <f>'21'!K17</f>
        <v>0</v>
      </c>
      <c r="P26" s="65">
        <f>'21'!L17</f>
        <v>29490</v>
      </c>
      <c r="Q26" s="67">
        <f t="shared" si="3"/>
        <v>378990</v>
      </c>
      <c r="R26" s="9"/>
      <c r="S26" s="9"/>
      <c r="T26" s="53">
        <f t="shared" si="4"/>
        <v>50000</v>
      </c>
      <c r="U26" s="54"/>
      <c r="V26" s="69">
        <f t="shared" ref="V26:W26" si="29">E26+N26</f>
        <v>299500</v>
      </c>
      <c r="W26" s="70">
        <f t="shared" si="29"/>
        <v>0</v>
      </c>
      <c r="X26" s="53">
        <f t="shared" si="6"/>
        <v>299500</v>
      </c>
      <c r="Y26" s="58"/>
      <c r="Z26" s="53">
        <f t="shared" si="7"/>
        <v>29490</v>
      </c>
      <c r="AA26" s="54"/>
      <c r="AB26" s="71">
        <f t="shared" si="8"/>
        <v>378990</v>
      </c>
      <c r="AC26" s="54"/>
      <c r="AD26" s="80">
        <f>SUM(AB17:AB26)</f>
        <v>2278910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'22'!C15</f>
        <v>0</v>
      </c>
      <c r="E27" s="65">
        <f>'22'!D15</f>
        <v>0</v>
      </c>
      <c r="F27" s="65">
        <f>'22'!E15</f>
        <v>0</v>
      </c>
      <c r="G27" s="65">
        <f>'22'!F15</f>
        <v>0</v>
      </c>
      <c r="H27" s="67">
        <f t="shared" si="2"/>
        <v>0</v>
      </c>
      <c r="I27" s="9"/>
      <c r="J27" s="62">
        <v>22.0</v>
      </c>
      <c r="K27" s="68">
        <f>'22'!G8</f>
        <v>2588</v>
      </c>
      <c r="L27" s="64"/>
      <c r="M27" s="65">
        <f>'22'!I15</f>
        <v>0</v>
      </c>
      <c r="N27" s="65">
        <f>'22'!J15</f>
        <v>136980</v>
      </c>
      <c r="O27" s="65">
        <f>'22'!K15</f>
        <v>28990</v>
      </c>
      <c r="P27" s="65">
        <f>'22'!L15</f>
        <v>0</v>
      </c>
      <c r="Q27" s="67">
        <f t="shared" si="3"/>
        <v>165970</v>
      </c>
      <c r="R27" s="9"/>
      <c r="S27" s="9"/>
      <c r="T27" s="53">
        <f t="shared" si="4"/>
        <v>0</v>
      </c>
      <c r="U27" s="54"/>
      <c r="V27" s="69">
        <f t="shared" ref="V27:W27" si="30">E27+N27</f>
        <v>136980</v>
      </c>
      <c r="W27" s="70">
        <f t="shared" si="30"/>
        <v>28990</v>
      </c>
      <c r="X27" s="53">
        <f t="shared" si="6"/>
        <v>165970</v>
      </c>
      <c r="Y27" s="58"/>
      <c r="Z27" s="53">
        <f t="shared" si="7"/>
        <v>0</v>
      </c>
      <c r="AA27" s="54"/>
      <c r="AB27" s="71">
        <f t="shared" si="8"/>
        <v>165970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/>
      </c>
      <c r="C28" s="77"/>
      <c r="D28" s="65">
        <f>'23'!C25</f>
        <v>0</v>
      </c>
      <c r="E28" s="65">
        <f>'23'!D25</f>
        <v>0</v>
      </c>
      <c r="F28" s="65">
        <f>'23'!E25</f>
        <v>0</v>
      </c>
      <c r="G28" s="65">
        <f>'23'!F25</f>
        <v>0</v>
      </c>
      <c r="H28" s="67">
        <f t="shared" si="2"/>
        <v>0</v>
      </c>
      <c r="I28" s="9"/>
      <c r="J28" s="62">
        <v>23.0</v>
      </c>
      <c r="K28" s="68">
        <f>'23'!G8</f>
        <v>2502</v>
      </c>
      <c r="L28" s="64"/>
      <c r="M28" s="65">
        <f>'23'!I25</f>
        <v>95000</v>
      </c>
      <c r="N28" s="65">
        <f>'23'!J25</f>
        <v>98480</v>
      </c>
      <c r="O28" s="65">
        <f>'23'!K25</f>
        <v>55000</v>
      </c>
      <c r="P28" s="65">
        <f>'23'!L25</f>
        <v>0</v>
      </c>
      <c r="Q28" s="67">
        <f t="shared" si="3"/>
        <v>248480</v>
      </c>
      <c r="R28" s="9"/>
      <c r="S28" s="9"/>
      <c r="T28" s="53">
        <f t="shared" si="4"/>
        <v>95000</v>
      </c>
      <c r="U28" s="54"/>
      <c r="V28" s="69">
        <f t="shared" ref="V28:W28" si="31">E28+N28</f>
        <v>98480</v>
      </c>
      <c r="W28" s="70">
        <f t="shared" si="31"/>
        <v>55000</v>
      </c>
      <c r="X28" s="53">
        <f t="shared" si="6"/>
        <v>153480</v>
      </c>
      <c r="Y28" s="58"/>
      <c r="Z28" s="53">
        <f t="shared" si="7"/>
        <v>0</v>
      </c>
      <c r="AA28" s="54"/>
      <c r="AB28" s="71">
        <f t="shared" si="8"/>
        <v>248480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'24'!C25</f>
        <v>0</v>
      </c>
      <c r="E29" s="65">
        <f>'24'!D25</f>
        <v>0</v>
      </c>
      <c r="F29" s="65">
        <f>'24'!E25</f>
        <v>0</v>
      </c>
      <c r="G29" s="65">
        <f>'24'!F25</f>
        <v>0</v>
      </c>
      <c r="H29" s="67">
        <f t="shared" si="2"/>
        <v>0</v>
      </c>
      <c r="I29" s="9"/>
      <c r="J29" s="62">
        <v>24.0</v>
      </c>
      <c r="K29" s="68" t="str">
        <f>'24'!G8</f>
        <v/>
      </c>
      <c r="L29" s="64"/>
      <c r="M29" s="65">
        <f>'24'!I25</f>
        <v>0</v>
      </c>
      <c r="N29" s="65">
        <f>'24'!J25</f>
        <v>0</v>
      </c>
      <c r="O29" s="65">
        <f>'24'!K25</f>
        <v>0</v>
      </c>
      <c r="P29" s="65">
        <f>'24'!L25</f>
        <v>0</v>
      </c>
      <c r="Q29" s="67">
        <f t="shared" si="3"/>
        <v>0</v>
      </c>
      <c r="R29" s="9"/>
      <c r="S29" s="9"/>
      <c r="T29" s="53">
        <f t="shared" si="4"/>
        <v>0</v>
      </c>
      <c r="U29" s="54"/>
      <c r="V29" s="69">
        <f t="shared" ref="V29:W29" si="32">E29+N29</f>
        <v>0</v>
      </c>
      <c r="W29" s="70">
        <f t="shared" si="32"/>
        <v>0</v>
      </c>
      <c r="X29" s="53">
        <f t="shared" si="6"/>
        <v>0</v>
      </c>
      <c r="Y29" s="58"/>
      <c r="Z29" s="53">
        <f t="shared" si="7"/>
        <v>0</v>
      </c>
      <c r="AA29" s="54"/>
      <c r="AB29" s="71">
        <f t="shared" si="8"/>
        <v>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'25'!C16</f>
        <v>0</v>
      </c>
      <c r="E30" s="65">
        <f>'25'!D16</f>
        <v>0</v>
      </c>
      <c r="F30" s="65">
        <f>'25'!E16</f>
        <v>0</v>
      </c>
      <c r="G30" s="65">
        <f>'25'!F16</f>
        <v>0</v>
      </c>
      <c r="H30" s="67">
        <f t="shared" si="2"/>
        <v>0</v>
      </c>
      <c r="I30" s="9"/>
      <c r="J30" s="62">
        <v>25.0</v>
      </c>
      <c r="K30" s="63">
        <f>'25'!G8</f>
        <v>2595</v>
      </c>
      <c r="L30" s="77"/>
      <c r="M30" s="65">
        <f>'25'!I16</f>
        <v>0</v>
      </c>
      <c r="N30" s="65">
        <f>'25'!J16</f>
        <v>418480</v>
      </c>
      <c r="O30" s="65">
        <f>'25'!K16</f>
        <v>0</v>
      </c>
      <c r="P30" s="65">
        <f>'25'!L16</f>
        <v>10000</v>
      </c>
      <c r="Q30" s="67">
        <f t="shared" si="3"/>
        <v>428480</v>
      </c>
      <c r="R30" s="9"/>
      <c r="S30" s="9"/>
      <c r="T30" s="53">
        <f t="shared" si="4"/>
        <v>0</v>
      </c>
      <c r="U30" s="54"/>
      <c r="V30" s="69">
        <f t="shared" ref="V30:W30" si="33">E30+N30</f>
        <v>418480</v>
      </c>
      <c r="W30" s="70">
        <f t="shared" si="33"/>
        <v>0</v>
      </c>
      <c r="X30" s="53">
        <f t="shared" si="6"/>
        <v>418480</v>
      </c>
      <c r="Y30" s="58"/>
      <c r="Z30" s="53">
        <f t="shared" si="7"/>
        <v>10000</v>
      </c>
      <c r="AA30" s="54"/>
      <c r="AB30" s="71">
        <f t="shared" si="8"/>
        <v>428480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'26'!C15</f>
        <v>0</v>
      </c>
      <c r="E31" s="65">
        <f>'26'!D15</f>
        <v>0</v>
      </c>
      <c r="F31" s="65">
        <f>'26'!E15</f>
        <v>0</v>
      </c>
      <c r="G31" s="65">
        <f>'26'!F15</f>
        <v>0</v>
      </c>
      <c r="H31" s="67">
        <f t="shared" si="2"/>
        <v>0</v>
      </c>
      <c r="I31" s="9"/>
      <c r="J31" s="62">
        <v>26.0</v>
      </c>
      <c r="K31" s="63">
        <f>'26'!G8</f>
        <v>2602</v>
      </c>
      <c r="L31" s="77"/>
      <c r="M31" s="65">
        <f>'26'!I15</f>
        <v>22500</v>
      </c>
      <c r="N31" s="65">
        <f>'26'!J15</f>
        <v>329480</v>
      </c>
      <c r="O31" s="65">
        <f>'26'!K15</f>
        <v>0</v>
      </c>
      <c r="P31" s="65">
        <f>'26'!L15</f>
        <v>0</v>
      </c>
      <c r="Q31" s="67">
        <f t="shared" si="3"/>
        <v>351980</v>
      </c>
      <c r="R31" s="9"/>
      <c r="S31" s="9"/>
      <c r="T31" s="53">
        <f t="shared" si="4"/>
        <v>22500</v>
      </c>
      <c r="U31" s="54"/>
      <c r="V31" s="69">
        <f t="shared" ref="V31:W31" si="34">E31+N31</f>
        <v>329480</v>
      </c>
      <c r="W31" s="70">
        <f t="shared" si="34"/>
        <v>0</v>
      </c>
      <c r="X31" s="53">
        <f t="shared" si="6"/>
        <v>329480</v>
      </c>
      <c r="Y31" s="58"/>
      <c r="Z31" s="53">
        <f t="shared" si="7"/>
        <v>0</v>
      </c>
      <c r="AA31" s="54"/>
      <c r="AB31" s="71">
        <f t="shared" si="8"/>
        <v>351980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 t="str">
        <f>'27'!A8</f>
        <v/>
      </c>
      <c r="C32" s="64"/>
      <c r="D32" s="65">
        <f>'27'!C20</f>
        <v>0</v>
      </c>
      <c r="E32" s="65">
        <f>'27'!D20</f>
        <v>0</v>
      </c>
      <c r="F32" s="65">
        <f>'27'!E20</f>
        <v>0</v>
      </c>
      <c r="G32" s="65">
        <f>'27'!F20</f>
        <v>0</v>
      </c>
      <c r="H32" s="67">
        <f t="shared" si="2"/>
        <v>0</v>
      </c>
      <c r="I32" s="9"/>
      <c r="J32" s="62">
        <v>27.0</v>
      </c>
      <c r="K32" s="81">
        <f>'27'!G8</f>
        <v>2610</v>
      </c>
      <c r="L32" s="64"/>
      <c r="M32" s="65">
        <f>'27'!I20</f>
        <v>0</v>
      </c>
      <c r="N32" s="65">
        <f>'27'!J20</f>
        <v>109950</v>
      </c>
      <c r="O32" s="65">
        <f>'27'!K20</f>
        <v>50000</v>
      </c>
      <c r="P32" s="65">
        <f>'27'!L20</f>
        <v>0</v>
      </c>
      <c r="Q32" s="67">
        <f t="shared" si="3"/>
        <v>159950</v>
      </c>
      <c r="R32" s="9"/>
      <c r="S32" s="9"/>
      <c r="T32" s="53">
        <f t="shared" si="4"/>
        <v>0</v>
      </c>
      <c r="U32" s="54"/>
      <c r="V32" s="69">
        <f t="shared" ref="V32:W32" si="35">E32+N32</f>
        <v>109950</v>
      </c>
      <c r="W32" s="70">
        <f t="shared" si="35"/>
        <v>50000</v>
      </c>
      <c r="X32" s="53">
        <f t="shared" si="6"/>
        <v>159950</v>
      </c>
      <c r="Y32" s="58"/>
      <c r="Z32" s="53">
        <f t="shared" si="7"/>
        <v>0</v>
      </c>
      <c r="AA32" s="54"/>
      <c r="AB32" s="71">
        <f t="shared" si="8"/>
        <v>159950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>
        <f>'28'!A8</f>
        <v>8462</v>
      </c>
      <c r="C33" s="64"/>
      <c r="D33" s="65">
        <f>'28'!C13</f>
        <v>0</v>
      </c>
      <c r="E33" s="65">
        <f>'28'!D13</f>
        <v>11990</v>
      </c>
      <c r="F33" s="65">
        <f>'28'!E13</f>
        <v>0</v>
      </c>
      <c r="G33" s="65">
        <f>'28'!F13</f>
        <v>0</v>
      </c>
      <c r="H33" s="67">
        <f t="shared" si="2"/>
        <v>11990</v>
      </c>
      <c r="I33" s="9"/>
      <c r="J33" s="62">
        <v>28.0</v>
      </c>
      <c r="K33" s="63">
        <f>'28'!G8</f>
        <v>2616</v>
      </c>
      <c r="L33" s="77"/>
      <c r="M33" s="65">
        <f>'28'!I13</f>
        <v>0</v>
      </c>
      <c r="N33" s="65">
        <f>'28'!J13</f>
        <v>42980</v>
      </c>
      <c r="O33" s="65">
        <f>'28'!K13</f>
        <v>0</v>
      </c>
      <c r="P33" s="65">
        <f>'28'!L13</f>
        <v>0</v>
      </c>
      <c r="Q33" s="67">
        <f t="shared" si="3"/>
        <v>42980</v>
      </c>
      <c r="R33" s="9"/>
      <c r="S33" s="9"/>
      <c r="T33" s="53">
        <f t="shared" si="4"/>
        <v>0</v>
      </c>
      <c r="U33" s="54"/>
      <c r="V33" s="69">
        <f t="shared" ref="V33:W33" si="36">E33+N33</f>
        <v>54970</v>
      </c>
      <c r="W33" s="70">
        <f t="shared" si="36"/>
        <v>0</v>
      </c>
      <c r="X33" s="53">
        <f t="shared" si="6"/>
        <v>54970</v>
      </c>
      <c r="Y33" s="58"/>
      <c r="Z33" s="53">
        <f t="shared" si="7"/>
        <v>0</v>
      </c>
      <c r="AA33" s="54"/>
      <c r="AB33" s="71">
        <f t="shared" si="8"/>
        <v>54970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'29'!C15</f>
        <v>0</v>
      </c>
      <c r="E34" s="65">
        <f>'29'!D15</f>
        <v>0</v>
      </c>
      <c r="F34" s="65">
        <f>'29'!E15</f>
        <v>0</v>
      </c>
      <c r="G34" s="65">
        <f>'29'!F15</f>
        <v>0</v>
      </c>
      <c r="H34" s="67">
        <f t="shared" si="2"/>
        <v>0</v>
      </c>
      <c r="I34" s="9"/>
      <c r="J34" s="62">
        <v>29.0</v>
      </c>
      <c r="K34" s="81">
        <f>'29'!G8</f>
        <v>2617</v>
      </c>
      <c r="L34" s="64"/>
      <c r="M34" s="65">
        <f>'29'!I15</f>
        <v>0</v>
      </c>
      <c r="N34" s="65">
        <f>'29'!J15</f>
        <v>239990</v>
      </c>
      <c r="O34" s="65">
        <f>'29'!K15</f>
        <v>71960</v>
      </c>
      <c r="P34" s="65">
        <f>'29'!L15</f>
        <v>0</v>
      </c>
      <c r="Q34" s="67">
        <f t="shared" si="3"/>
        <v>311950</v>
      </c>
      <c r="R34" s="9"/>
      <c r="S34" s="9"/>
      <c r="T34" s="53">
        <f t="shared" si="4"/>
        <v>0</v>
      </c>
      <c r="U34" s="54"/>
      <c r="V34" s="69">
        <f t="shared" ref="V34:W34" si="37">E34+N34</f>
        <v>239990</v>
      </c>
      <c r="W34" s="70">
        <f t="shared" si="37"/>
        <v>71960</v>
      </c>
      <c r="X34" s="53">
        <f t="shared" si="6"/>
        <v>311950</v>
      </c>
      <c r="Y34" s="58"/>
      <c r="Z34" s="53">
        <f t="shared" si="7"/>
        <v>0</v>
      </c>
      <c r="AA34" s="54"/>
      <c r="AB34" s="71">
        <f t="shared" si="8"/>
        <v>311950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>
        <f>'30'!A8</f>
        <v>3605</v>
      </c>
      <c r="C35" s="64"/>
      <c r="D35" s="65">
        <f>'30'!C18</f>
        <v>0</v>
      </c>
      <c r="E35" s="65">
        <f>'30'!D18</f>
        <v>5490</v>
      </c>
      <c r="F35" s="65">
        <f>'30'!E18</f>
        <v>0</v>
      </c>
      <c r="G35" s="65">
        <f>'30'!F18</f>
        <v>0</v>
      </c>
      <c r="H35" s="67">
        <f t="shared" si="2"/>
        <v>5490</v>
      </c>
      <c r="I35" s="9"/>
      <c r="J35" s="62">
        <v>30.0</v>
      </c>
      <c r="K35" s="81">
        <f>'30'!G8</f>
        <v>2622</v>
      </c>
      <c r="L35" s="64"/>
      <c r="M35" s="65">
        <f>'30'!I18</f>
        <v>15000</v>
      </c>
      <c r="N35" s="65">
        <f>'30'!J18</f>
        <v>130000</v>
      </c>
      <c r="O35" s="65">
        <f>'30'!K18</f>
        <v>443980</v>
      </c>
      <c r="P35" s="65">
        <f>'30'!L18</f>
        <v>124791</v>
      </c>
      <c r="Q35" s="67">
        <f t="shared" si="3"/>
        <v>713771</v>
      </c>
      <c r="R35" s="9"/>
      <c r="S35" s="9"/>
      <c r="T35" s="53">
        <f t="shared" si="4"/>
        <v>15000</v>
      </c>
      <c r="U35" s="54"/>
      <c r="V35" s="69">
        <f t="shared" ref="V35:W35" si="38">E35+N35</f>
        <v>135490</v>
      </c>
      <c r="W35" s="70">
        <f t="shared" si="38"/>
        <v>443980</v>
      </c>
      <c r="X35" s="53">
        <f t="shared" si="6"/>
        <v>579470</v>
      </c>
      <c r="Y35" s="58"/>
      <c r="Z35" s="53">
        <f t="shared" si="7"/>
        <v>124791</v>
      </c>
      <c r="AA35" s="54"/>
      <c r="AB35" s="71">
        <f t="shared" si="8"/>
        <v>719261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2441041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6810</v>
      </c>
      <c r="E37" s="91">
        <f t="shared" si="40"/>
        <v>38070</v>
      </c>
      <c r="F37" s="91">
        <f t="shared" si="40"/>
        <v>4500</v>
      </c>
      <c r="G37" s="91">
        <f t="shared" si="40"/>
        <v>0</v>
      </c>
      <c r="H37" s="92">
        <f t="shared" si="40"/>
        <v>49380</v>
      </c>
      <c r="I37" s="5"/>
      <c r="J37" s="5"/>
      <c r="K37" s="93" t="s">
        <v>20</v>
      </c>
      <c r="L37" s="8"/>
      <c r="M37" s="94">
        <f t="shared" ref="M37:Q37" si="41">SUM(M6:M36)</f>
        <v>318480</v>
      </c>
      <c r="N37" s="94">
        <f t="shared" si="41"/>
        <v>4711060</v>
      </c>
      <c r="O37" s="94">
        <f t="shared" si="41"/>
        <v>1716420</v>
      </c>
      <c r="P37" s="94">
        <f t="shared" si="41"/>
        <v>502271</v>
      </c>
      <c r="Q37" s="95">
        <f t="shared" si="41"/>
        <v>7248231</v>
      </c>
      <c r="R37" s="96" t="s">
        <v>16</v>
      </c>
      <c r="S37" s="97"/>
      <c r="T37" s="98">
        <f>SUM(T6:T36)</f>
        <v>325290</v>
      </c>
      <c r="U37" s="54"/>
      <c r="V37" s="99">
        <f t="shared" ref="V37:X37" si="42">SUM(V6:V36)</f>
        <v>4749130</v>
      </c>
      <c r="W37" s="100">
        <f t="shared" si="42"/>
        <v>1720920</v>
      </c>
      <c r="X37" s="100">
        <f t="shared" si="42"/>
        <v>6470050</v>
      </c>
      <c r="Y37" s="54"/>
      <c r="Z37" s="98">
        <f>SUM(Z6:Z36)</f>
        <v>502271</v>
      </c>
      <c r="AA37" s="54"/>
      <c r="AB37" s="101">
        <f>SUM(AB6:AB36)</f>
        <v>7297611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6090950.42</v>
      </c>
      <c r="R38" s="105" t="s">
        <v>21</v>
      </c>
      <c r="S38" s="97"/>
      <c r="T38" s="59"/>
      <c r="U38" s="59"/>
      <c r="V38" s="106">
        <f>V37*1.49%</f>
        <v>70762.037</v>
      </c>
      <c r="W38" s="106">
        <f>W37*2.95%</f>
        <v>50767.14</v>
      </c>
      <c r="X38" s="107">
        <f t="shared" ref="X38:X39" si="44">V38+W38</f>
        <v>121529.177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7297611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1157280.58</v>
      </c>
      <c r="R39" s="118" t="s">
        <v>26</v>
      </c>
      <c r="S39" s="119"/>
      <c r="T39" s="59"/>
      <c r="U39" s="59"/>
      <c r="V39" s="106">
        <f t="shared" ref="V39:W39" si="43">V38*19%</f>
        <v>13444.78703</v>
      </c>
      <c r="W39" s="106">
        <f t="shared" si="43"/>
        <v>9645.7566</v>
      </c>
      <c r="X39" s="107">
        <f t="shared" si="44"/>
        <v>23090.54363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6470050</v>
      </c>
      <c r="G40" s="122">
        <f>D37+M37</f>
        <v>325290</v>
      </c>
      <c r="H40" s="123">
        <f>G37+P37</f>
        <v>502271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4664923.176</v>
      </c>
      <c r="W40" s="124">
        <f t="shared" si="45"/>
        <v>1660507.103</v>
      </c>
      <c r="X40" s="125">
        <f t="shared" si="45"/>
        <v>6325430.279</v>
      </c>
      <c r="Y40" s="114"/>
      <c r="Z40" s="59"/>
      <c r="AA40" s="59"/>
      <c r="AB40" s="126">
        <f>AB37/27</f>
        <v>270281.8889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'01'!L41+'02'!L37+'03'!L41+'04'!L34+'05'!L33+'06'!L33+'07'!L30+'08'!L32+'09'!L41+'10'!L41+'11'!L35+'12'!L27+'13'!L31+'14'!L34+'15'!L30+'16'!L29+'17'!L41+'18'!L28+'19'!L34+'20'!L34+'21'!L33+'22'!L31+'23'!L41+'24'!L41+'25'!L32+'26'!L31+'27'!L36+'28'!L29+'29'!L31+'30'!L34+'31'!L41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1157280.58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6140330.42</v>
      </c>
      <c r="C45" s="148" t="s">
        <v>35</v>
      </c>
      <c r="D45" s="149">
        <f>B45*0.02</f>
        <v>122806.6084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1280087.188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144619.7206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5872904.091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'30'!J62</f>
        <v>30560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30560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30560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-30560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46172.0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3605.0</v>
      </c>
      <c r="B8" s="313">
        <v>21647.0</v>
      </c>
      <c r="C8" s="190"/>
      <c r="D8" s="314">
        <v>5490.0</v>
      </c>
      <c r="E8" s="192"/>
      <c r="F8" s="193"/>
      <c r="G8" s="315">
        <v>2622.0</v>
      </c>
      <c r="H8" s="316">
        <v>9912.0</v>
      </c>
      <c r="I8" s="196"/>
      <c r="J8" s="317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2623.0</v>
      </c>
      <c r="H9" s="319">
        <v>9913.0</v>
      </c>
      <c r="I9" s="199"/>
      <c r="J9" s="320">
        <v>40000.0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2624.0</v>
      </c>
      <c r="H10" s="313">
        <v>9914.0</v>
      </c>
      <c r="I10" s="191"/>
      <c r="J10" s="191"/>
      <c r="K10" s="321">
        <v>28990.0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9915.0</v>
      </c>
      <c r="I11" s="199"/>
      <c r="J11" s="199"/>
      <c r="K11" s="199"/>
      <c r="L11" s="320">
        <v>124791.0</v>
      </c>
    </row>
    <row r="12" ht="20.25" customHeight="1">
      <c r="A12" s="188"/>
      <c r="B12" s="189"/>
      <c r="C12" s="190"/>
      <c r="D12" s="190"/>
      <c r="E12" s="192"/>
      <c r="F12" s="193"/>
      <c r="G12" s="315">
        <v>2625.0</v>
      </c>
      <c r="H12" s="313">
        <v>9916.0</v>
      </c>
      <c r="I12" s="190"/>
      <c r="J12" s="314">
        <v>80000.0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2626.0</v>
      </c>
      <c r="H13" s="319">
        <v>9917.0</v>
      </c>
      <c r="I13" s="199"/>
      <c r="J13" s="199"/>
      <c r="K13" s="320">
        <v>311000.0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2627.0</v>
      </c>
      <c r="H14" s="313">
        <v>9918.0</v>
      </c>
      <c r="I14" s="190"/>
      <c r="J14" s="190"/>
      <c r="K14" s="321">
        <v>39500.0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9">
        <v>9919.0</v>
      </c>
      <c r="I15" s="320">
        <v>15000.0</v>
      </c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313">
        <v>9920.0</v>
      </c>
      <c r="I16" s="190"/>
      <c r="J16" s="190"/>
      <c r="K16" s="321">
        <v>64490.0</v>
      </c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5490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15000</v>
      </c>
      <c r="J18" s="211">
        <f>SUM($J8:$J17)</f>
        <v>130000</v>
      </c>
      <c r="K18" s="211">
        <f>SUM($K8:$K17)</f>
        <v>443980</v>
      </c>
      <c r="L18" s="211">
        <f>SUM($L8:$L17)</f>
        <v>124791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719261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15000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135490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443980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124791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719261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719261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322">
        <v>1.0</v>
      </c>
      <c r="F39" s="275">
        <f t="shared" ref="F39:F43" si="1">D39*E39</f>
        <v>20000</v>
      </c>
      <c r="G39" s="276"/>
      <c r="I39" s="233"/>
      <c r="J39" s="273">
        <v>500.0</v>
      </c>
      <c r="K39" s="322">
        <v>1.0</v>
      </c>
      <c r="L39" s="277">
        <f t="shared" ref="L39:L42" si="2">J39*K39</f>
        <v>500</v>
      </c>
    </row>
    <row r="40" ht="16.5" customHeight="1">
      <c r="A40" s="232"/>
      <c r="C40" s="233"/>
      <c r="D40" s="273">
        <v>10000.0</v>
      </c>
      <c r="E40" s="322">
        <v>1.0</v>
      </c>
      <c r="F40" s="275">
        <f t="shared" si="1"/>
        <v>10000</v>
      </c>
      <c r="G40" s="276"/>
      <c r="I40" s="233"/>
      <c r="J40" s="273">
        <v>100.0</v>
      </c>
      <c r="K40" s="274"/>
      <c r="L40" s="277">
        <f t="shared" si="2"/>
        <v>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274"/>
      <c r="L41" s="277">
        <f t="shared" si="2"/>
        <v>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6.0</v>
      </c>
      <c r="L42" s="277">
        <f t="shared" si="2"/>
        <v>60</v>
      </c>
    </row>
    <row r="43" ht="16.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30000</v>
      </c>
      <c r="G44" s="263"/>
      <c r="H44" s="264"/>
      <c r="I44" s="265"/>
      <c r="J44" s="280"/>
      <c r="K44" s="281" t="s">
        <v>76</v>
      </c>
      <c r="L44" s="282">
        <f>SUM(L39:L43)</f>
        <v>560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'29'!J59</f>
        <v>15560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30560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719261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734821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719261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30560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46171.0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2617.0</v>
      </c>
      <c r="H8" s="316">
        <v>9906.0</v>
      </c>
      <c r="I8" s="196"/>
      <c r="J8" s="196"/>
      <c r="K8" s="321">
        <v>71960.0</v>
      </c>
      <c r="L8" s="190"/>
    </row>
    <row r="9" ht="20.25" customHeight="1">
      <c r="A9" s="197"/>
      <c r="B9" s="198"/>
      <c r="C9" s="199"/>
      <c r="D9" s="199"/>
      <c r="E9" s="200"/>
      <c r="F9" s="201"/>
      <c r="G9" s="318">
        <v>2291.0</v>
      </c>
      <c r="H9" s="319">
        <v>9907.0</v>
      </c>
      <c r="I9" s="199"/>
      <c r="J9" s="320">
        <v>10000.0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2618.0</v>
      </c>
      <c r="H10" s="313">
        <v>9908.0</v>
      </c>
      <c r="I10" s="191"/>
      <c r="J10" s="314">
        <v>15000.0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2619.0</v>
      </c>
      <c r="H11" s="319">
        <v>9909.0</v>
      </c>
      <c r="I11" s="199"/>
      <c r="J11" s="320">
        <v>55000.0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2620.0</v>
      </c>
      <c r="H12" s="313">
        <v>9910.0</v>
      </c>
      <c r="I12" s="190"/>
      <c r="J12" s="314">
        <v>70000.0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2621.0</v>
      </c>
      <c r="H13" s="319">
        <v>9911.0</v>
      </c>
      <c r="I13" s="199"/>
      <c r="J13" s="320">
        <v>89990.0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0</v>
      </c>
      <c r="J15" s="211">
        <f>SUM($J8:$J14)</f>
        <v>239990</v>
      </c>
      <c r="K15" s="211">
        <f>SUM($K8:$K14)</f>
        <v>71960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311950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0</v>
      </c>
      <c r="G22" s="236"/>
      <c r="I22" s="233"/>
      <c r="J22" s="237" t="s">
        <v>10</v>
      </c>
      <c r="K22" s="238"/>
      <c r="L22" s="239"/>
    </row>
    <row r="23" ht="15.75" customHeight="1">
      <c r="A23" s="232"/>
      <c r="C23" s="233"/>
      <c r="D23" s="237" t="s">
        <v>58</v>
      </c>
      <c r="E23" s="240"/>
      <c r="F23" s="239">
        <f>D15+J15</f>
        <v>239990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71960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311950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>
        <v>0.0</v>
      </c>
      <c r="G29" s="236"/>
      <c r="I29" s="233"/>
      <c r="J29" s="244" t="s">
        <v>64</v>
      </c>
      <c r="K29" s="245"/>
      <c r="L29" s="246">
        <f>SUM(L22:L28)</f>
        <v>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311950</v>
      </c>
      <c r="G32" s="263"/>
      <c r="H32" s="264"/>
      <c r="I32" s="265"/>
      <c r="J32" s="260"/>
      <c r="K32" s="261" t="s">
        <v>69</v>
      </c>
      <c r="L32" s="262">
        <f>L29+L31</f>
        <v>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322">
        <v>1.0</v>
      </c>
      <c r="L36" s="277">
        <f t="shared" ref="L36:L39" si="2">J36*K36</f>
        <v>500</v>
      </c>
    </row>
    <row r="37" ht="16.5" customHeight="1">
      <c r="A37" s="232"/>
      <c r="C37" s="233"/>
      <c r="D37" s="273">
        <v>10000.0</v>
      </c>
      <c r="E37" s="322">
        <v>1.0</v>
      </c>
      <c r="F37" s="275">
        <f t="shared" si="1"/>
        <v>10000</v>
      </c>
      <c r="G37" s="276"/>
      <c r="I37" s="233"/>
      <c r="J37" s="273">
        <v>100.0</v>
      </c>
      <c r="K37" s="274"/>
      <c r="L37" s="277">
        <f t="shared" si="2"/>
        <v>0</v>
      </c>
    </row>
    <row r="38" ht="16.5" customHeight="1">
      <c r="A38" s="232"/>
      <c r="C38" s="233"/>
      <c r="D38" s="273">
        <v>5000.0</v>
      </c>
      <c r="E38" s="274"/>
      <c r="F38" s="275">
        <f t="shared" si="1"/>
        <v>0</v>
      </c>
      <c r="G38" s="276"/>
      <c r="I38" s="233"/>
      <c r="J38" s="273">
        <v>50.0</v>
      </c>
      <c r="K38" s="274"/>
      <c r="L38" s="277">
        <f t="shared" si="2"/>
        <v>0</v>
      </c>
    </row>
    <row r="39" ht="16.5" customHeight="1">
      <c r="A39" s="232"/>
      <c r="C39" s="233"/>
      <c r="D39" s="273">
        <v>2000.0</v>
      </c>
      <c r="E39" s="322">
        <v>2.0</v>
      </c>
      <c r="F39" s="275">
        <f t="shared" si="1"/>
        <v>4000</v>
      </c>
      <c r="G39" s="276"/>
      <c r="I39" s="233"/>
      <c r="J39" s="273">
        <v>10.0</v>
      </c>
      <c r="K39" s="322">
        <v>6.0</v>
      </c>
      <c r="L39" s="277">
        <f t="shared" si="2"/>
        <v>60</v>
      </c>
    </row>
    <row r="40" ht="16.5" customHeight="1">
      <c r="A40" s="252"/>
      <c r="B40" s="253"/>
      <c r="C40" s="254"/>
      <c r="D40" s="273">
        <v>1000.0</v>
      </c>
      <c r="E40" s="322">
        <v>1.0</v>
      </c>
      <c r="F40" s="275">
        <f t="shared" si="1"/>
        <v>1000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15000</v>
      </c>
      <c r="G41" s="263"/>
      <c r="H41" s="264"/>
      <c r="I41" s="265"/>
      <c r="J41" s="280"/>
      <c r="K41" s="281" t="s">
        <v>76</v>
      </c>
      <c r="L41" s="282">
        <f>SUM(L36:L40)</f>
        <v>560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'28'!J57</f>
        <v>15560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293"/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15560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311950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>
        <f>F29</f>
        <v>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327510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311950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15560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46170.0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8462.0</v>
      </c>
      <c r="B8" s="313">
        <v>21646.0</v>
      </c>
      <c r="C8" s="190"/>
      <c r="D8" s="314">
        <v>11990.0</v>
      </c>
      <c r="E8" s="192"/>
      <c r="F8" s="193"/>
      <c r="G8" s="315">
        <v>2616.0</v>
      </c>
      <c r="H8" s="316">
        <v>9904.0</v>
      </c>
      <c r="I8" s="196"/>
      <c r="J8" s="317">
        <v>17990.0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9905.0</v>
      </c>
      <c r="I9" s="199"/>
      <c r="J9" s="320">
        <v>24990.0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209"/>
      <c r="B13" s="210" t="s">
        <v>49</v>
      </c>
      <c r="C13" s="211">
        <f>SUM($C8:$C12)</f>
        <v>0</v>
      </c>
      <c r="D13" s="211">
        <f>SUM($D8:$D12)</f>
        <v>11990</v>
      </c>
      <c r="E13" s="211">
        <f>SUM($E8:$E12)</f>
        <v>0</v>
      </c>
      <c r="F13" s="211">
        <f>SUM($F8:$F12)</f>
        <v>0</v>
      </c>
      <c r="G13" s="212"/>
      <c r="H13" s="210" t="s">
        <v>49</v>
      </c>
      <c r="I13" s="211">
        <f>SUM($I8:$I12)</f>
        <v>0</v>
      </c>
      <c r="J13" s="211">
        <f>SUM($J8:$J12)</f>
        <v>42980</v>
      </c>
      <c r="K13" s="211">
        <f>SUM($K8:$K12)</f>
        <v>0</v>
      </c>
      <c r="L13" s="211">
        <f>SUM($L8:$L12)</f>
        <v>0</v>
      </c>
    </row>
    <row r="14" ht="3.75" customHeight="1">
      <c r="A14" s="209"/>
      <c r="B14" s="213"/>
      <c r="C14" s="214"/>
      <c r="D14" s="214"/>
      <c r="E14" s="214"/>
      <c r="F14" s="214"/>
      <c r="G14" s="209"/>
      <c r="H14" s="213"/>
      <c r="I14" s="215"/>
      <c r="J14" s="215"/>
      <c r="K14" s="215"/>
      <c r="L14" s="215"/>
    </row>
    <row r="15" ht="21.75" customHeight="1">
      <c r="A15" s="209"/>
      <c r="B15" s="213"/>
      <c r="C15" s="214"/>
      <c r="D15" s="214"/>
      <c r="E15" s="214"/>
      <c r="F15" s="214"/>
      <c r="G15" s="209"/>
      <c r="H15" s="213"/>
      <c r="I15" s="215"/>
      <c r="J15" s="216"/>
      <c r="K15" s="217" t="s">
        <v>50</v>
      </c>
      <c r="L15" s="218">
        <f>$C$13+$D$13+$E$13+$F$13+$I$13+$J$13+$K$13+$L$13</f>
        <v>54970</v>
      </c>
    </row>
    <row r="16" ht="12.0" customHeight="1">
      <c r="A16" s="209"/>
      <c r="B16" s="213"/>
      <c r="C16" s="214"/>
      <c r="D16" s="214"/>
      <c r="E16" s="214"/>
      <c r="F16" s="214"/>
      <c r="G16" s="209"/>
      <c r="H16" s="215"/>
      <c r="I16" s="214"/>
      <c r="J16" s="214"/>
      <c r="K16" s="214"/>
      <c r="L16" s="219"/>
    </row>
    <row r="17" ht="26.25" customHeight="1">
      <c r="A17" s="220"/>
      <c r="B17" s="221"/>
      <c r="C17" s="222"/>
      <c r="D17" s="222"/>
      <c r="E17" s="222"/>
      <c r="F17" s="223"/>
      <c r="G17" s="223" t="s">
        <v>51</v>
      </c>
      <c r="H17" s="221"/>
      <c r="I17" s="222"/>
      <c r="J17" s="222"/>
      <c r="K17" s="222"/>
      <c r="L17" s="222"/>
    </row>
    <row r="18" ht="19.5" customHeight="1">
      <c r="A18" s="224" t="s">
        <v>52</v>
      </c>
      <c r="B18" s="225"/>
      <c r="C18" s="226"/>
      <c r="D18" s="227"/>
      <c r="E18" s="228" t="s">
        <v>53</v>
      </c>
      <c r="F18" s="229"/>
      <c r="G18" s="230" t="s">
        <v>54</v>
      </c>
      <c r="H18" s="225"/>
      <c r="I18" s="226"/>
      <c r="J18" s="231" t="s">
        <v>55</v>
      </c>
      <c r="K18" s="164"/>
      <c r="L18" s="177"/>
    </row>
    <row r="19" ht="18.75" customHeight="1">
      <c r="A19" s="232"/>
      <c r="C19" s="233"/>
      <c r="D19" s="234" t="s">
        <v>56</v>
      </c>
      <c r="E19" s="162"/>
      <c r="F19" s="235" t="s">
        <v>16</v>
      </c>
      <c r="G19" s="236"/>
      <c r="I19" s="233"/>
      <c r="J19" s="234" t="s">
        <v>56</v>
      </c>
      <c r="K19" s="162"/>
      <c r="L19" s="235" t="s">
        <v>16</v>
      </c>
    </row>
    <row r="20" ht="15.75" customHeight="1">
      <c r="A20" s="232"/>
      <c r="C20" s="233"/>
      <c r="D20" s="237" t="s">
        <v>57</v>
      </c>
      <c r="E20" s="238"/>
      <c r="F20" s="239">
        <f>C13+I13</f>
        <v>0</v>
      </c>
      <c r="G20" s="236"/>
      <c r="I20" s="233"/>
      <c r="J20" s="237" t="s">
        <v>10</v>
      </c>
      <c r="K20" s="238"/>
      <c r="L20" s="323">
        <v>7500.0</v>
      </c>
    </row>
    <row r="21" ht="15.75" customHeight="1">
      <c r="A21" s="232"/>
      <c r="C21" s="233"/>
      <c r="D21" s="237" t="s">
        <v>58</v>
      </c>
      <c r="E21" s="240"/>
      <c r="F21" s="239">
        <f>D13+J13</f>
        <v>54970</v>
      </c>
      <c r="G21" s="236"/>
      <c r="I21" s="233"/>
      <c r="J21" s="241" t="s">
        <v>59</v>
      </c>
      <c r="K21" s="242"/>
      <c r="L21" s="243"/>
    </row>
    <row r="22" ht="15.75" customHeight="1">
      <c r="A22" s="232"/>
      <c r="C22" s="233"/>
      <c r="D22" s="237" t="s">
        <v>60</v>
      </c>
      <c r="E22" s="240"/>
      <c r="F22" s="239">
        <f>E13+K13</f>
        <v>0</v>
      </c>
      <c r="G22" s="236"/>
      <c r="I22" s="233"/>
      <c r="J22" s="241" t="s">
        <v>61</v>
      </c>
      <c r="K22" s="242"/>
      <c r="L22" s="243"/>
    </row>
    <row r="23" ht="15.75" customHeight="1">
      <c r="A23" s="232"/>
      <c r="C23" s="233"/>
      <c r="D23" s="237" t="s">
        <v>62</v>
      </c>
      <c r="E23" s="240"/>
      <c r="F23" s="239">
        <f>F13+L13</f>
        <v>0</v>
      </c>
      <c r="G23" s="236"/>
      <c r="I23" s="233"/>
      <c r="J23" s="241"/>
      <c r="K23" s="242"/>
      <c r="L23" s="243"/>
    </row>
    <row r="24" ht="15.75" customHeight="1">
      <c r="A24" s="232"/>
      <c r="C24" s="233"/>
      <c r="D24" s="244" t="s">
        <v>50</v>
      </c>
      <c r="E24" s="245"/>
      <c r="F24" s="246">
        <f>SUM(F20:F23)</f>
        <v>54970</v>
      </c>
      <c r="G24" s="236"/>
      <c r="I24" s="233"/>
      <c r="J24" s="241"/>
      <c r="K24" s="242"/>
      <c r="L24" s="243"/>
    </row>
    <row r="25" ht="15.75" customHeight="1">
      <c r="A25" s="232"/>
      <c r="C25" s="233"/>
      <c r="D25" s="247" t="s">
        <v>63</v>
      </c>
      <c r="E25" s="164"/>
      <c r="F25" s="177"/>
      <c r="G25" s="236"/>
      <c r="I25" s="233"/>
      <c r="J25" s="241"/>
      <c r="K25" s="242"/>
      <c r="L25" s="243"/>
    </row>
    <row r="26" ht="15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8" t="s">
        <v>10</v>
      </c>
      <c r="E27" s="249"/>
      <c r="F27" s="239"/>
      <c r="G27" s="236"/>
      <c r="I27" s="233"/>
      <c r="J27" s="244" t="s">
        <v>64</v>
      </c>
      <c r="K27" s="245"/>
      <c r="L27" s="246">
        <f>SUM(L20:L26)</f>
        <v>7500</v>
      </c>
    </row>
    <row r="28" ht="15.75" customHeight="1">
      <c r="A28" s="232"/>
      <c r="C28" s="233"/>
      <c r="D28" s="250" t="s">
        <v>61</v>
      </c>
      <c r="E28" s="251"/>
      <c r="F28" s="243"/>
      <c r="G28" s="236"/>
      <c r="I28" s="233"/>
      <c r="J28" s="231" t="s">
        <v>65</v>
      </c>
      <c r="K28" s="164"/>
      <c r="L28" s="177"/>
    </row>
    <row r="29" ht="18.75" customHeight="1">
      <c r="A29" s="252"/>
      <c r="B29" s="253"/>
      <c r="C29" s="254"/>
      <c r="D29" s="244" t="s">
        <v>66</v>
      </c>
      <c r="E29" s="245"/>
      <c r="F29" s="246">
        <f>SUM(F27:F28)</f>
        <v>0</v>
      </c>
      <c r="G29" s="255"/>
      <c r="H29" s="256"/>
      <c r="I29" s="257"/>
      <c r="J29" s="241" t="s">
        <v>67</v>
      </c>
      <c r="K29" s="251"/>
      <c r="L29" s="243"/>
    </row>
    <row r="30" ht="15.75" customHeight="1">
      <c r="A30" s="209"/>
      <c r="B30" s="258"/>
      <c r="C30" s="259"/>
      <c r="D30" s="260"/>
      <c r="E30" s="261" t="s">
        <v>68</v>
      </c>
      <c r="F30" s="262">
        <f>F24+F29</f>
        <v>54970</v>
      </c>
      <c r="G30" s="263"/>
      <c r="H30" s="264"/>
      <c r="I30" s="265"/>
      <c r="J30" s="260"/>
      <c r="K30" s="261" t="s">
        <v>69</v>
      </c>
      <c r="L30" s="262">
        <f>L27+L29</f>
        <v>7500</v>
      </c>
    </row>
    <row r="31" ht="11.25" customHeight="1">
      <c r="A31" s="209"/>
      <c r="B31" s="213"/>
      <c r="C31" s="214"/>
      <c r="D31" s="214"/>
      <c r="E31" s="214"/>
      <c r="F31" s="214"/>
      <c r="G31" s="266"/>
      <c r="H31" s="267"/>
      <c r="I31" s="268"/>
      <c r="K31" s="214"/>
      <c r="L31" s="214"/>
    </row>
    <row r="32" ht="15.75" customHeight="1">
      <c r="A32" s="220"/>
      <c r="B32" s="221"/>
      <c r="C32" s="222"/>
      <c r="D32" s="222"/>
      <c r="E32" s="222"/>
      <c r="F32" s="223"/>
      <c r="G32" s="223" t="s">
        <v>70</v>
      </c>
      <c r="H32" s="221"/>
      <c r="I32" s="222"/>
      <c r="J32" s="222"/>
      <c r="K32" s="222"/>
      <c r="L32" s="222"/>
    </row>
    <row r="33" ht="16.5" customHeight="1">
      <c r="A33" s="269" t="s">
        <v>71</v>
      </c>
      <c r="B33" s="225"/>
      <c r="C33" s="226"/>
      <c r="D33" s="270" t="s">
        <v>72</v>
      </c>
      <c r="E33" s="270" t="s">
        <v>73</v>
      </c>
      <c r="F33" s="271" t="s">
        <v>16</v>
      </c>
      <c r="G33" s="272" t="s">
        <v>74</v>
      </c>
      <c r="H33" s="225"/>
      <c r="I33" s="226"/>
      <c r="J33" s="270" t="s">
        <v>72</v>
      </c>
      <c r="K33" s="270" t="s">
        <v>73</v>
      </c>
      <c r="L33" s="270" t="s">
        <v>16</v>
      </c>
    </row>
    <row r="34" ht="16.5" customHeight="1">
      <c r="A34" s="232"/>
      <c r="C34" s="233"/>
      <c r="D34" s="273">
        <v>20000.0</v>
      </c>
      <c r="E34" s="274"/>
      <c r="F34" s="275">
        <f t="shared" ref="F34:F38" si="1">D34*E34</f>
        <v>0</v>
      </c>
      <c r="G34" s="276"/>
      <c r="I34" s="233"/>
      <c r="J34" s="273">
        <v>500.0</v>
      </c>
      <c r="K34" s="322">
        <v>1.0</v>
      </c>
      <c r="L34" s="277">
        <f t="shared" ref="L34:L37" si="2">J34*K34</f>
        <v>500</v>
      </c>
    </row>
    <row r="35" ht="16.5" customHeight="1">
      <c r="A35" s="232"/>
      <c r="C35" s="233"/>
      <c r="D35" s="273">
        <v>10000.0</v>
      </c>
      <c r="E35" s="322">
        <v>1.0</v>
      </c>
      <c r="F35" s="275">
        <f t="shared" si="1"/>
        <v>10000</v>
      </c>
      <c r="G35" s="276"/>
      <c r="I35" s="233"/>
      <c r="J35" s="273">
        <v>100.0</v>
      </c>
      <c r="K35" s="274"/>
      <c r="L35" s="277">
        <f t="shared" si="2"/>
        <v>0</v>
      </c>
    </row>
    <row r="36" ht="16.5" customHeight="1">
      <c r="A36" s="232"/>
      <c r="C36" s="233"/>
      <c r="D36" s="273">
        <v>5000.0</v>
      </c>
      <c r="E36" s="274"/>
      <c r="F36" s="275">
        <f t="shared" si="1"/>
        <v>0</v>
      </c>
      <c r="G36" s="276"/>
      <c r="I36" s="233"/>
      <c r="J36" s="273">
        <v>50.0</v>
      </c>
      <c r="K36" s="274"/>
      <c r="L36" s="277">
        <f t="shared" si="2"/>
        <v>0</v>
      </c>
    </row>
    <row r="37" ht="16.5" customHeight="1">
      <c r="A37" s="232"/>
      <c r="C37" s="233"/>
      <c r="D37" s="273">
        <v>2000.0</v>
      </c>
      <c r="E37" s="322">
        <v>2.0</v>
      </c>
      <c r="F37" s="275">
        <f t="shared" si="1"/>
        <v>4000</v>
      </c>
      <c r="G37" s="276"/>
      <c r="I37" s="233"/>
      <c r="J37" s="273">
        <v>10.0</v>
      </c>
      <c r="K37" s="322">
        <v>6.0</v>
      </c>
      <c r="L37" s="277">
        <f t="shared" si="2"/>
        <v>60</v>
      </c>
    </row>
    <row r="38" ht="16.5" customHeight="1">
      <c r="A38" s="252"/>
      <c r="B38" s="253"/>
      <c r="C38" s="254"/>
      <c r="D38" s="273">
        <v>1000.0</v>
      </c>
      <c r="E38" s="322">
        <v>1.0</v>
      </c>
      <c r="F38" s="275">
        <f t="shared" si="1"/>
        <v>1000</v>
      </c>
      <c r="G38" s="278"/>
      <c r="H38" s="253"/>
      <c r="I38" s="254"/>
      <c r="J38" s="273"/>
      <c r="K38" s="279"/>
      <c r="L38" s="277"/>
    </row>
    <row r="39" ht="15.75" customHeight="1">
      <c r="A39" s="209"/>
      <c r="B39" s="213"/>
      <c r="C39" s="214"/>
      <c r="D39" s="280"/>
      <c r="E39" s="281" t="s">
        <v>75</v>
      </c>
      <c r="F39" s="282">
        <f>SUM(F34:F38)</f>
        <v>15000</v>
      </c>
      <c r="G39" s="263"/>
      <c r="H39" s="264"/>
      <c r="I39" s="265"/>
      <c r="J39" s="280"/>
      <c r="K39" s="281" t="s">
        <v>76</v>
      </c>
      <c r="L39" s="282">
        <f>SUM(L34:L38)</f>
        <v>560</v>
      </c>
    </row>
    <row r="40" ht="15.75" customHeight="1">
      <c r="A40" s="209"/>
      <c r="B40" s="213"/>
      <c r="C40" s="214"/>
      <c r="D40" s="214"/>
      <c r="E40" s="214"/>
      <c r="F40" s="214"/>
      <c r="G40" s="209"/>
      <c r="H40" s="213"/>
      <c r="I40" s="214"/>
      <c r="J40" s="214"/>
      <c r="K40" s="214"/>
      <c r="L40" s="214"/>
    </row>
    <row r="41" ht="18.0" customHeight="1">
      <c r="A41" s="209"/>
      <c r="B41" s="213"/>
      <c r="C41" s="214"/>
      <c r="D41" s="214"/>
      <c r="E41" s="214"/>
      <c r="F41" s="214"/>
      <c r="G41" s="283"/>
      <c r="H41" s="283"/>
      <c r="I41" s="284" t="s">
        <v>77</v>
      </c>
      <c r="J41" s="285"/>
      <c r="K41" s="283"/>
      <c r="L41" s="214"/>
    </row>
    <row r="42" ht="4.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5.0" customHeight="1">
      <c r="A43" s="286"/>
      <c r="B43" s="287" t="s">
        <v>78</v>
      </c>
      <c r="C43" s="225"/>
      <c r="D43" s="225"/>
      <c r="E43" s="226"/>
      <c r="F43" s="214"/>
      <c r="G43" s="288"/>
      <c r="H43" s="288"/>
      <c r="I43" s="289" t="s">
        <v>79</v>
      </c>
      <c r="J43" s="290">
        <f>'27'!J64</f>
        <v>23060</v>
      </c>
      <c r="K43" s="291"/>
      <c r="L43" s="214"/>
    </row>
    <row r="44" ht="4.5" customHeight="1">
      <c r="A44" s="286"/>
      <c r="B44" s="252"/>
      <c r="C44" s="253"/>
      <c r="D44" s="253"/>
      <c r="E44" s="254"/>
      <c r="F44" s="214"/>
      <c r="G44" s="209"/>
      <c r="H44" s="213"/>
      <c r="I44" s="214"/>
      <c r="J44" s="215"/>
      <c r="K44" s="214"/>
      <c r="L44" s="214"/>
    </row>
    <row r="45" ht="18.75" customHeight="1">
      <c r="A45" s="292"/>
      <c r="B45" s="324" t="s">
        <v>88</v>
      </c>
      <c r="C45" s="225"/>
      <c r="D45" s="225"/>
      <c r="E45" s="226"/>
      <c r="F45" s="214"/>
      <c r="G45" s="294"/>
      <c r="H45" s="294"/>
      <c r="I45" s="295" t="s">
        <v>80</v>
      </c>
      <c r="J45" s="296">
        <f>F39+L39</f>
        <v>15560</v>
      </c>
      <c r="K45" s="297"/>
      <c r="L45" s="214"/>
    </row>
    <row r="46" ht="4.5" customHeight="1">
      <c r="A46" s="292"/>
      <c r="B46" s="232"/>
      <c r="E46" s="233"/>
      <c r="F46" s="214"/>
      <c r="G46" s="209"/>
      <c r="H46" s="266"/>
      <c r="I46" s="267"/>
      <c r="J46" s="215"/>
      <c r="K46" s="214"/>
      <c r="L46" s="214"/>
    </row>
    <row r="47" ht="15.75" customHeight="1">
      <c r="A47" s="292"/>
      <c r="B47" s="232"/>
      <c r="E47" s="233"/>
      <c r="F47" s="214"/>
      <c r="G47" s="294"/>
      <c r="H47" s="294"/>
      <c r="I47" s="295" t="s">
        <v>50</v>
      </c>
      <c r="J47" s="296">
        <f>L15</f>
        <v>54970</v>
      </c>
      <c r="K47" s="297"/>
      <c r="L47" s="219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8"/>
      <c r="H49" s="298"/>
      <c r="I49" s="299" t="s">
        <v>63</v>
      </c>
      <c r="J49" s="300" t="str">
        <f>F27</f>
        <v/>
      </c>
      <c r="K49" s="297"/>
      <c r="L49" s="214"/>
    </row>
    <row r="50" ht="4.5" customHeight="1">
      <c r="A50" s="292"/>
      <c r="B50" s="232"/>
      <c r="E50" s="233"/>
      <c r="F50" s="214"/>
      <c r="G50" s="209"/>
      <c r="H50" s="209"/>
      <c r="I50" s="213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55</v>
      </c>
      <c r="J51" s="300">
        <f>L20+L29</f>
        <v>7500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81</v>
      </c>
      <c r="J53" s="300">
        <f>J43+J47+J49-J51</f>
        <v>70530</v>
      </c>
      <c r="K53" s="301"/>
      <c r="L53" s="214"/>
    </row>
    <row r="54" ht="4.5" customHeight="1">
      <c r="A54" s="209"/>
      <c r="B54" s="232"/>
      <c r="E54" s="233"/>
      <c r="F54" s="214"/>
      <c r="G54" s="209"/>
      <c r="H54" s="213"/>
      <c r="I54" s="214"/>
      <c r="J54" s="215"/>
      <c r="K54" s="214"/>
      <c r="L54" s="214"/>
    </row>
    <row r="55" ht="15.75" customHeight="1">
      <c r="A55" s="209"/>
      <c r="B55" s="232"/>
      <c r="E55" s="233"/>
      <c r="F55" s="214"/>
      <c r="G55" s="288"/>
      <c r="H55" s="288"/>
      <c r="I55" s="289" t="s">
        <v>82</v>
      </c>
      <c r="J55" s="300">
        <f>J53-J43</f>
        <v>47470</v>
      </c>
      <c r="K55" s="302"/>
      <c r="L55" s="214"/>
    </row>
    <row r="56" ht="4.5" customHeight="1">
      <c r="A56" s="292"/>
      <c r="B56" s="232"/>
      <c r="E56" s="233"/>
      <c r="F56" s="214"/>
      <c r="G56" s="209"/>
      <c r="H56" s="213"/>
      <c r="I56" s="213"/>
      <c r="J56" s="215"/>
      <c r="K56" s="214"/>
      <c r="L56" s="214"/>
    </row>
    <row r="57" ht="15.75" customHeight="1">
      <c r="A57" s="209"/>
      <c r="B57" s="232"/>
      <c r="E57" s="233"/>
      <c r="F57" s="214"/>
      <c r="G57" s="294"/>
      <c r="H57" s="294"/>
      <c r="I57" s="295" t="s">
        <v>83</v>
      </c>
      <c r="J57" s="300">
        <f>J43+F20+(F27-(L20+L29))</f>
        <v>15560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8.75" customHeight="1">
      <c r="A59" s="292"/>
      <c r="B59" s="252"/>
      <c r="C59" s="253"/>
      <c r="D59" s="253"/>
      <c r="E59" s="254"/>
      <c r="F59" s="214"/>
      <c r="G59" s="294"/>
      <c r="H59" s="294"/>
      <c r="I59" s="295" t="s">
        <v>84</v>
      </c>
      <c r="J59" s="303">
        <f>J45-J57</f>
        <v>0</v>
      </c>
      <c r="K59" s="240"/>
      <c r="L59" s="214"/>
    </row>
    <row r="60" ht="15.0" customHeight="1">
      <c r="A60" s="167"/>
      <c r="B60" s="304"/>
      <c r="C60" s="304"/>
      <c r="D60" s="304"/>
      <c r="E60" s="304"/>
      <c r="F60" s="305"/>
      <c r="G60" s="167"/>
      <c r="H60" s="306"/>
      <c r="I60" s="305"/>
      <c r="J60" s="305"/>
      <c r="K60" s="305"/>
      <c r="L60" s="305"/>
    </row>
    <row r="61" ht="15.0" customHeight="1">
      <c r="A61" s="167"/>
      <c r="B61" s="304"/>
      <c r="C61" s="304"/>
      <c r="D61" s="304"/>
      <c r="E61" s="304"/>
      <c r="F61" s="305"/>
      <c r="G61" s="167"/>
      <c r="H61" s="306"/>
      <c r="I61" s="305"/>
      <c r="J61" s="305"/>
      <c r="K61" s="305"/>
      <c r="L61" s="305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75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4.2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6"/>
      <c r="C66" s="305"/>
      <c r="D66" s="305"/>
      <c r="E66" s="305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H6:H7"/>
    <mergeCell ref="G18:I29"/>
    <mergeCell ref="G33:I38"/>
    <mergeCell ref="J18:L18"/>
    <mergeCell ref="D19:E19"/>
    <mergeCell ref="J19:K19"/>
    <mergeCell ref="D25:F25"/>
    <mergeCell ref="D26:E26"/>
    <mergeCell ref="A33:C38"/>
    <mergeCell ref="B43:E44"/>
    <mergeCell ref="B45:E59"/>
    <mergeCell ref="J28:L28"/>
    <mergeCell ref="I31:J31"/>
    <mergeCell ref="C2:E2"/>
    <mergeCell ref="A5:F5"/>
    <mergeCell ref="G5:L5"/>
    <mergeCell ref="A6:A7"/>
    <mergeCell ref="B6:B7"/>
    <mergeCell ref="G6:G7"/>
    <mergeCell ref="A18:C29"/>
  </mergeCells>
  <conditionalFormatting sqref="J59">
    <cfRule type="expression" dxfId="0" priority="1">
      <formula>$J59=0</formula>
    </cfRule>
  </conditionalFormatting>
  <conditionalFormatting sqref="J59">
    <cfRule type="expression" dxfId="1" priority="2">
      <formula>$J59&gt;=1</formula>
    </cfRule>
  </conditionalFormatting>
  <conditionalFormatting sqref="J59">
    <cfRule type="expression" dxfId="2" priority="3">
      <formula>$J59&lt;=-1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46169.0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2610.0</v>
      </c>
      <c r="H8" s="316">
        <v>9896.0</v>
      </c>
      <c r="I8" s="196"/>
      <c r="J8" s="317">
        <v>35980.0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2609.0</v>
      </c>
      <c r="H9" s="319">
        <v>9897.0</v>
      </c>
      <c r="I9" s="199"/>
      <c r="J9" s="320">
        <v>17990.0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2608.0</v>
      </c>
      <c r="H10" s="313">
        <v>9898.0</v>
      </c>
      <c r="I10" s="191"/>
      <c r="J10" s="314">
        <v>17990.0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2611.0</v>
      </c>
      <c r="H11" s="319">
        <v>9899.0</v>
      </c>
      <c r="I11" s="199"/>
      <c r="J11" s="199"/>
      <c r="K11" s="320">
        <v>25000.0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2612.0</v>
      </c>
      <c r="H12" s="313">
        <v>9900.0</v>
      </c>
      <c r="I12" s="190"/>
      <c r="J12" s="314">
        <v>17990.0</v>
      </c>
      <c r="K12" s="190"/>
      <c r="L12" s="321"/>
    </row>
    <row r="13" ht="20.25" customHeight="1">
      <c r="A13" s="197"/>
      <c r="B13" s="198"/>
      <c r="C13" s="199"/>
      <c r="D13" s="199"/>
      <c r="E13" s="200"/>
      <c r="F13" s="201"/>
      <c r="G13" s="318">
        <v>2613.0</v>
      </c>
      <c r="H13" s="319">
        <v>9901.0</v>
      </c>
      <c r="I13" s="199"/>
      <c r="J13" s="320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2614.0</v>
      </c>
      <c r="H14" s="313">
        <v>9902.0</v>
      </c>
      <c r="I14" s="190"/>
      <c r="J14" s="190"/>
      <c r="K14" s="321">
        <v>25000.0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2615.0</v>
      </c>
      <c r="H15" s="319">
        <v>9903.0</v>
      </c>
      <c r="I15" s="199"/>
      <c r="J15" s="320">
        <v>10000.0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109950</v>
      </c>
      <c r="K20" s="211">
        <f>SUM($K8:$K19)</f>
        <v>50000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159950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323">
        <v>23000.0</v>
      </c>
    </row>
    <row r="28" ht="15.75" customHeight="1">
      <c r="A28" s="232"/>
      <c r="C28" s="233"/>
      <c r="D28" s="237" t="s">
        <v>58</v>
      </c>
      <c r="E28" s="240"/>
      <c r="F28" s="239">
        <f>D20+J20</f>
        <v>109950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50000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159950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23000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159950</v>
      </c>
      <c r="G37" s="263"/>
      <c r="H37" s="264"/>
      <c r="I37" s="265"/>
      <c r="J37" s="260"/>
      <c r="K37" s="261" t="s">
        <v>69</v>
      </c>
      <c r="L37" s="262">
        <f>L34+L36</f>
        <v>23000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274"/>
      <c r="L41" s="277">
        <f t="shared" ref="L41:L44" si="2">J41*K41</f>
        <v>0</v>
      </c>
    </row>
    <row r="42" ht="16.5" customHeight="1">
      <c r="A42" s="232"/>
      <c r="C42" s="233"/>
      <c r="D42" s="273">
        <v>10000.0</v>
      </c>
      <c r="E42" s="322">
        <v>2.0</v>
      </c>
      <c r="F42" s="275">
        <f t="shared" si="1"/>
        <v>20000</v>
      </c>
      <c r="G42" s="276"/>
      <c r="I42" s="233"/>
      <c r="J42" s="273">
        <v>100.0</v>
      </c>
      <c r="K42" s="274"/>
      <c r="L42" s="277">
        <f t="shared" si="2"/>
        <v>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274"/>
      <c r="L43" s="277">
        <f t="shared" si="2"/>
        <v>0</v>
      </c>
    </row>
    <row r="44" ht="16.5" customHeight="1">
      <c r="A44" s="232"/>
      <c r="C44" s="233"/>
      <c r="D44" s="273">
        <v>2000.0</v>
      </c>
      <c r="E44" s="322">
        <v>1.0</v>
      </c>
      <c r="F44" s="275">
        <f t="shared" si="1"/>
        <v>2000</v>
      </c>
      <c r="G44" s="276"/>
      <c r="I44" s="233"/>
      <c r="J44" s="273">
        <v>10.0</v>
      </c>
      <c r="K44" s="322">
        <v>6.0</v>
      </c>
      <c r="L44" s="277">
        <f t="shared" si="2"/>
        <v>60</v>
      </c>
    </row>
    <row r="45" ht="16.5" customHeight="1">
      <c r="A45" s="252"/>
      <c r="B45" s="253"/>
      <c r="C45" s="254"/>
      <c r="D45" s="273">
        <v>1000.0</v>
      </c>
      <c r="E45" s="322">
        <v>1.0</v>
      </c>
      <c r="F45" s="275">
        <f t="shared" si="1"/>
        <v>1000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23000</v>
      </c>
      <c r="G46" s="263"/>
      <c r="H46" s="264"/>
      <c r="I46" s="265"/>
      <c r="J46" s="280"/>
      <c r="K46" s="281" t="s">
        <v>76</v>
      </c>
      <c r="L46" s="282">
        <f>SUM(L41:L45)</f>
        <v>60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'26'!J59</f>
        <v>46060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4" t="s">
        <v>90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23060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159950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23000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183010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136950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23060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46168.0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2602.0</v>
      </c>
      <c r="H8" s="316">
        <v>9889.0</v>
      </c>
      <c r="I8" s="196"/>
      <c r="J8" s="317">
        <v>25000.0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2603.0</v>
      </c>
      <c r="H9" s="319">
        <v>9890.0</v>
      </c>
      <c r="I9" s="199"/>
      <c r="J9" s="320">
        <v>22490.0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2604.0</v>
      </c>
      <c r="H10" s="313">
        <v>9891.0</v>
      </c>
      <c r="I10" s="191"/>
      <c r="J10" s="314">
        <v>175000.0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9892.0</v>
      </c>
      <c r="I11" s="320">
        <v>22500.0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2605.0</v>
      </c>
      <c r="H12" s="313">
        <v>9893.0</v>
      </c>
      <c r="I12" s="190"/>
      <c r="J12" s="314">
        <v>15000.0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2606.0</v>
      </c>
      <c r="H13" s="319">
        <v>9894.0</v>
      </c>
      <c r="I13" s="199"/>
      <c r="J13" s="320">
        <v>50000.0</v>
      </c>
      <c r="K13" s="199"/>
      <c r="L13" s="199"/>
    </row>
    <row r="14" ht="20.25" customHeight="1">
      <c r="A14" s="209"/>
      <c r="B14" s="198"/>
      <c r="C14" s="199"/>
      <c r="D14" s="199"/>
      <c r="E14" s="200"/>
      <c r="F14" s="325"/>
      <c r="G14" s="326">
        <v>2607.0</v>
      </c>
      <c r="H14" s="319">
        <v>9895.0</v>
      </c>
      <c r="I14" s="199"/>
      <c r="J14" s="320">
        <v>41990.0</v>
      </c>
      <c r="K14" s="199"/>
      <c r="L14" s="199"/>
    </row>
    <row r="15" ht="20.25" customHeight="1">
      <c r="A15" s="209"/>
      <c r="B15" s="210" t="s">
        <v>49</v>
      </c>
      <c r="C15" s="211">
        <f>SUM($C8:$C13)</f>
        <v>0</v>
      </c>
      <c r="D15" s="211">
        <f>SUM($D8:$D13)</f>
        <v>0</v>
      </c>
      <c r="E15" s="211">
        <f>SUM($E8:$E13)</f>
        <v>0</v>
      </c>
      <c r="F15" s="211">
        <f>SUM($F8:$F13)</f>
        <v>0</v>
      </c>
      <c r="G15" s="212"/>
      <c r="H15" s="210" t="s">
        <v>49</v>
      </c>
      <c r="I15" s="211">
        <f>SUM($I8:$I13)</f>
        <v>22500</v>
      </c>
      <c r="J15" s="211">
        <f>SUM($J8:$J14)</f>
        <v>329480</v>
      </c>
      <c r="K15" s="211">
        <f>SUM($K8:$K13)</f>
        <v>0</v>
      </c>
      <c r="L15" s="211">
        <f>SUM($L8:$L13)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351980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22500</v>
      </c>
      <c r="G22" s="236"/>
      <c r="I22" s="233"/>
      <c r="J22" s="237" t="s">
        <v>10</v>
      </c>
      <c r="K22" s="238"/>
      <c r="L22" s="239"/>
    </row>
    <row r="23" ht="15.75" customHeight="1">
      <c r="A23" s="232"/>
      <c r="C23" s="233"/>
      <c r="D23" s="237" t="s">
        <v>58</v>
      </c>
      <c r="E23" s="240"/>
      <c r="F23" s="239">
        <f>D15+J15</f>
        <v>329480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351980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>
        <v>0.0</v>
      </c>
      <c r="G29" s="236"/>
      <c r="I29" s="233"/>
      <c r="J29" s="244" t="s">
        <v>64</v>
      </c>
      <c r="K29" s="245"/>
      <c r="L29" s="246">
        <f>SUM(L22:L28)</f>
        <v>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351980</v>
      </c>
      <c r="G32" s="263"/>
      <c r="H32" s="264"/>
      <c r="I32" s="265"/>
      <c r="J32" s="260"/>
      <c r="K32" s="261" t="s">
        <v>69</v>
      </c>
      <c r="L32" s="262">
        <f>L29+L31</f>
        <v>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322">
        <v>1.0</v>
      </c>
      <c r="F36" s="275">
        <f t="shared" ref="F36:F40" si="1">D36*E36</f>
        <v>20000</v>
      </c>
      <c r="G36" s="276"/>
      <c r="I36" s="233"/>
      <c r="J36" s="273">
        <v>500.0</v>
      </c>
      <c r="K36" s="274"/>
      <c r="L36" s="277">
        <f t="shared" ref="L36:L39" si="2">J36*K36</f>
        <v>0</v>
      </c>
    </row>
    <row r="37" ht="16.5" customHeight="1">
      <c r="A37" s="232"/>
      <c r="C37" s="233"/>
      <c r="D37" s="273">
        <v>10000.0</v>
      </c>
      <c r="E37" s="322">
        <v>2.0</v>
      </c>
      <c r="F37" s="275">
        <f t="shared" si="1"/>
        <v>20000</v>
      </c>
      <c r="G37" s="276"/>
      <c r="I37" s="233"/>
      <c r="J37" s="273">
        <v>100.0</v>
      </c>
      <c r="K37" s="274"/>
      <c r="L37" s="277">
        <f t="shared" si="2"/>
        <v>0</v>
      </c>
    </row>
    <row r="38" ht="16.5" customHeight="1">
      <c r="A38" s="232"/>
      <c r="C38" s="233"/>
      <c r="D38" s="273">
        <v>5000.0</v>
      </c>
      <c r="E38" s="322">
        <v>1.0</v>
      </c>
      <c r="F38" s="275">
        <f t="shared" si="1"/>
        <v>5000</v>
      </c>
      <c r="G38" s="276"/>
      <c r="I38" s="233"/>
      <c r="J38" s="273">
        <v>50.0</v>
      </c>
      <c r="K38" s="274"/>
      <c r="L38" s="277">
        <f t="shared" si="2"/>
        <v>0</v>
      </c>
    </row>
    <row r="39" ht="16.5" customHeight="1">
      <c r="A39" s="232"/>
      <c r="C39" s="233"/>
      <c r="D39" s="273">
        <v>2000.0</v>
      </c>
      <c r="E39" s="274"/>
      <c r="F39" s="275">
        <f t="shared" si="1"/>
        <v>0</v>
      </c>
      <c r="G39" s="276"/>
      <c r="I39" s="233"/>
      <c r="J39" s="273">
        <v>10.0</v>
      </c>
      <c r="K39" s="322">
        <v>6.0</v>
      </c>
      <c r="L39" s="277">
        <f t="shared" si="2"/>
        <v>60</v>
      </c>
    </row>
    <row r="40" ht="16.5" customHeight="1">
      <c r="A40" s="252"/>
      <c r="B40" s="253"/>
      <c r="C40" s="254"/>
      <c r="D40" s="273">
        <v>1000.0</v>
      </c>
      <c r="E40" s="322">
        <v>1.0</v>
      </c>
      <c r="F40" s="275">
        <f t="shared" si="1"/>
        <v>1000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46000</v>
      </c>
      <c r="G41" s="263"/>
      <c r="H41" s="264"/>
      <c r="I41" s="265"/>
      <c r="J41" s="280"/>
      <c r="K41" s="281" t="s">
        <v>76</v>
      </c>
      <c r="L41" s="282">
        <f>SUM(L36:L40)</f>
        <v>60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'25'!J60</f>
        <v>23560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293"/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46060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351980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>
        <f>F29</f>
        <v>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375540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351980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46060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46167.0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2595.0</v>
      </c>
      <c r="H8" s="316">
        <v>9881.0</v>
      </c>
      <c r="I8" s="196"/>
      <c r="J8" s="317">
        <v>190000.0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2596.0</v>
      </c>
      <c r="H9" s="319">
        <v>9882.0</v>
      </c>
      <c r="I9" s="199"/>
      <c r="J9" s="320">
        <v>32500.0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2597.0</v>
      </c>
      <c r="H10" s="313">
        <v>9883.0</v>
      </c>
      <c r="I10" s="191"/>
      <c r="J10" s="314">
        <v>80000.0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2598.0</v>
      </c>
      <c r="H11" s="319">
        <v>9884.0</v>
      </c>
      <c r="I11" s="199"/>
      <c r="J11" s="320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9885.0</v>
      </c>
      <c r="I12" s="190"/>
      <c r="J12" s="314"/>
      <c r="K12" s="190"/>
      <c r="L12" s="321">
        <v>10000.0</v>
      </c>
    </row>
    <row r="13" ht="20.25" customHeight="1">
      <c r="A13" s="197"/>
      <c r="B13" s="198"/>
      <c r="C13" s="199"/>
      <c r="D13" s="199"/>
      <c r="E13" s="200"/>
      <c r="F13" s="201"/>
      <c r="G13" s="318">
        <v>2599.0</v>
      </c>
      <c r="H13" s="319">
        <v>9886.0</v>
      </c>
      <c r="I13" s="199"/>
      <c r="J13" s="320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2600.0</v>
      </c>
      <c r="H14" s="313">
        <v>9887.0</v>
      </c>
      <c r="I14" s="190"/>
      <c r="J14" s="321">
        <v>25000.0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2601.0</v>
      </c>
      <c r="H15" s="319">
        <v>9888.0</v>
      </c>
      <c r="I15" s="199"/>
      <c r="J15" s="320">
        <v>70980.0</v>
      </c>
      <c r="K15" s="199"/>
      <c r="L15" s="199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0</v>
      </c>
      <c r="J16" s="211">
        <f>SUM($J8:$J15)</f>
        <v>418480</v>
      </c>
      <c r="K16" s="211">
        <f>SUM($K8:$K15)</f>
        <v>0</v>
      </c>
      <c r="L16" s="211">
        <f>SUM($L8:$L15)</f>
        <v>10000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428480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0</v>
      </c>
      <c r="G23" s="236"/>
      <c r="I23" s="233"/>
      <c r="J23" s="237" t="s">
        <v>10</v>
      </c>
      <c r="K23" s="238"/>
      <c r="L23" s="323">
        <v>120000.0</v>
      </c>
    </row>
    <row r="24" ht="15.75" customHeight="1">
      <c r="A24" s="232"/>
      <c r="C24" s="233"/>
      <c r="D24" s="237" t="s">
        <v>58</v>
      </c>
      <c r="E24" s="240"/>
      <c r="F24" s="239">
        <f>D16+J16</f>
        <v>418480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10000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428480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120000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428480</v>
      </c>
      <c r="G33" s="263"/>
      <c r="H33" s="264"/>
      <c r="I33" s="265"/>
      <c r="J33" s="260"/>
      <c r="K33" s="261" t="s">
        <v>69</v>
      </c>
      <c r="L33" s="262">
        <f>L30+L32</f>
        <v>120000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274"/>
      <c r="L37" s="277">
        <f t="shared" ref="L37:L40" si="2">J37*K37</f>
        <v>0</v>
      </c>
    </row>
    <row r="38" ht="16.5" customHeight="1">
      <c r="A38" s="232"/>
      <c r="C38" s="233"/>
      <c r="D38" s="273">
        <v>10000.0</v>
      </c>
      <c r="E38" s="322">
        <v>2.0</v>
      </c>
      <c r="F38" s="275">
        <f t="shared" si="1"/>
        <v>20000</v>
      </c>
      <c r="G38" s="276"/>
      <c r="I38" s="233"/>
      <c r="J38" s="273">
        <v>100.0</v>
      </c>
      <c r="K38" s="322">
        <v>4.0</v>
      </c>
      <c r="L38" s="277">
        <f t="shared" si="2"/>
        <v>400</v>
      </c>
    </row>
    <row r="39" ht="16.5" customHeight="1">
      <c r="A39" s="232"/>
      <c r="C39" s="233"/>
      <c r="D39" s="273">
        <v>5000.0</v>
      </c>
      <c r="E39" s="274"/>
      <c r="F39" s="275">
        <f t="shared" si="1"/>
        <v>0</v>
      </c>
      <c r="G39" s="276"/>
      <c r="I39" s="233"/>
      <c r="J39" s="273">
        <v>50.0</v>
      </c>
      <c r="K39" s="322">
        <v>1.0</v>
      </c>
      <c r="L39" s="277">
        <f t="shared" si="2"/>
        <v>50</v>
      </c>
    </row>
    <row r="40" ht="16.5" customHeight="1">
      <c r="A40" s="232"/>
      <c r="C40" s="233"/>
      <c r="D40" s="273">
        <v>2000.0</v>
      </c>
      <c r="E40" s="322">
        <v>1.0</v>
      </c>
      <c r="F40" s="275">
        <f t="shared" si="1"/>
        <v>2000</v>
      </c>
      <c r="G40" s="276"/>
      <c r="I40" s="233"/>
      <c r="J40" s="273">
        <v>10.0</v>
      </c>
      <c r="K40" s="322">
        <v>11.0</v>
      </c>
      <c r="L40" s="277">
        <f t="shared" si="2"/>
        <v>110</v>
      </c>
    </row>
    <row r="41" ht="16.5" customHeight="1">
      <c r="A41" s="252"/>
      <c r="B41" s="253"/>
      <c r="C41" s="254"/>
      <c r="D41" s="273">
        <v>1000.0</v>
      </c>
      <c r="E41" s="322">
        <v>1.0</v>
      </c>
      <c r="F41" s="275">
        <f t="shared" si="1"/>
        <v>1000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23000</v>
      </c>
      <c r="G42" s="263"/>
      <c r="H42" s="264"/>
      <c r="I42" s="265"/>
      <c r="J42" s="280"/>
      <c r="K42" s="281" t="s">
        <v>76</v>
      </c>
      <c r="L42" s="282">
        <f>SUM(L37:L41)</f>
        <v>560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'24'!J69</f>
        <v>143560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324" t="s">
        <v>92</v>
      </c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23560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428480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120000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452040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308480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23560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'23'!J69</f>
        <v>143560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143560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143560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-143560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46165.0</v>
      </c>
      <c r="D1" s="164"/>
      <c r="E1" s="162"/>
      <c r="F1" s="161" t="s">
        <v>39</v>
      </c>
      <c r="G1" s="164"/>
      <c r="H1" s="162"/>
      <c r="I1" s="310" t="s">
        <v>93</v>
      </c>
      <c r="J1" s="164"/>
      <c r="K1" s="164"/>
      <c r="L1" s="162"/>
    </row>
    <row r="2" ht="20.25" customHeight="1">
      <c r="A2" s="161" t="s">
        <v>40</v>
      </c>
      <c r="B2" s="162"/>
      <c r="C2" s="311" t="s">
        <v>94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2502.0</v>
      </c>
      <c r="H8" s="316">
        <v>9876.0</v>
      </c>
      <c r="I8" s="196"/>
      <c r="J8" s="317">
        <v>90980.0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9877.0</v>
      </c>
      <c r="I9" s="320">
        <v>25000.0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2503.0</v>
      </c>
      <c r="H10" s="313">
        <v>9878.0</v>
      </c>
      <c r="I10" s="191"/>
      <c r="J10" s="191"/>
      <c r="K10" s="321">
        <v>55000.0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2504.0</v>
      </c>
      <c r="H11" s="319">
        <v>9879.0</v>
      </c>
      <c r="I11" s="199"/>
      <c r="J11" s="320">
        <v>7500.0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9880.0</v>
      </c>
      <c r="I12" s="321">
        <v>70000.0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95000</v>
      </c>
      <c r="J25" s="211">
        <f>SUM($J8:$J24)</f>
        <v>98480</v>
      </c>
      <c r="K25" s="211">
        <f>SUM($K8:$K24)</f>
        <v>55000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248480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95000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98480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55000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248480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248480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322">
        <v>2.0</v>
      </c>
      <c r="F46" s="275">
        <f t="shared" ref="F46:F50" si="1">D46*E46</f>
        <v>40000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322">
        <v>10.0</v>
      </c>
      <c r="F47" s="275">
        <f t="shared" si="1"/>
        <v>100000</v>
      </c>
      <c r="G47" s="276"/>
      <c r="I47" s="233"/>
      <c r="J47" s="273">
        <v>100.0</v>
      </c>
      <c r="K47" s="322">
        <v>4.0</v>
      </c>
      <c r="L47" s="277">
        <f t="shared" si="2"/>
        <v>400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322">
        <v>1.0</v>
      </c>
      <c r="L48" s="277">
        <f t="shared" si="2"/>
        <v>50</v>
      </c>
    </row>
    <row r="49" ht="16.5" customHeight="1">
      <c r="A49" s="232"/>
      <c r="C49" s="233"/>
      <c r="D49" s="273">
        <v>2000.0</v>
      </c>
      <c r="E49" s="322">
        <v>1.0</v>
      </c>
      <c r="F49" s="275">
        <f t="shared" si="1"/>
        <v>2000</v>
      </c>
      <c r="G49" s="276"/>
      <c r="I49" s="233"/>
      <c r="J49" s="273">
        <v>10.0</v>
      </c>
      <c r="K49" s="322">
        <v>11.0</v>
      </c>
      <c r="L49" s="277">
        <f t="shared" si="2"/>
        <v>110</v>
      </c>
    </row>
    <row r="50" ht="16.5" customHeight="1">
      <c r="A50" s="252"/>
      <c r="B50" s="253"/>
      <c r="C50" s="254"/>
      <c r="D50" s="273">
        <v>1000.0</v>
      </c>
      <c r="E50" s="322">
        <v>1.0</v>
      </c>
      <c r="F50" s="275">
        <f t="shared" si="1"/>
        <v>1000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143000</v>
      </c>
      <c r="G51" s="263"/>
      <c r="H51" s="264"/>
      <c r="I51" s="265"/>
      <c r="J51" s="280"/>
      <c r="K51" s="281" t="s">
        <v>76</v>
      </c>
      <c r="L51" s="282">
        <f>SUM(L46:L50)</f>
        <v>560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'22'!J59</f>
        <v>48560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143560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248480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297040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248480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143560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7" right="0.7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46164.0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2588.0</v>
      </c>
      <c r="H8" s="316">
        <v>9871.0</v>
      </c>
      <c r="I8" s="196"/>
      <c r="J8" s="317">
        <v>35000.0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2589.0</v>
      </c>
      <c r="H9" s="319">
        <v>9872.0</v>
      </c>
      <c r="I9" s="199"/>
      <c r="J9" s="320">
        <v>30990.0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2587.0</v>
      </c>
      <c r="H10" s="313">
        <v>9873.0</v>
      </c>
      <c r="I10" s="191"/>
      <c r="J10" s="314">
        <v>40000.0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2590.0</v>
      </c>
      <c r="H11" s="319">
        <v>9874.0</v>
      </c>
      <c r="I11" s="199"/>
      <c r="J11" s="320">
        <v>30990.0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2591.0</v>
      </c>
      <c r="H12" s="313">
        <v>9875.0</v>
      </c>
      <c r="I12" s="190"/>
      <c r="J12" s="191"/>
      <c r="K12" s="321">
        <v>28990.0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0</v>
      </c>
      <c r="J15" s="211">
        <f>SUM($J8:$J14)</f>
        <v>136980</v>
      </c>
      <c r="K15" s="211">
        <f>SUM($K8:$K14)</f>
        <v>28990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165970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0</v>
      </c>
      <c r="G22" s="236"/>
      <c r="I22" s="233"/>
      <c r="J22" s="237" t="s">
        <v>10</v>
      </c>
      <c r="K22" s="238"/>
      <c r="L22" s="323">
        <v>5540.0</v>
      </c>
    </row>
    <row r="23" ht="15.75" customHeight="1">
      <c r="A23" s="232"/>
      <c r="C23" s="233"/>
      <c r="D23" s="237" t="s">
        <v>58</v>
      </c>
      <c r="E23" s="240"/>
      <c r="F23" s="239">
        <f>D15+J15</f>
        <v>136980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28990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165970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/>
      <c r="G29" s="236"/>
      <c r="I29" s="233"/>
      <c r="J29" s="244" t="s">
        <v>64</v>
      </c>
      <c r="K29" s="245"/>
      <c r="L29" s="246">
        <f>SUM(L22:L28)</f>
        <v>5540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165970</v>
      </c>
      <c r="G32" s="263"/>
      <c r="H32" s="264"/>
      <c r="I32" s="265"/>
      <c r="J32" s="260"/>
      <c r="K32" s="261" t="s">
        <v>69</v>
      </c>
      <c r="L32" s="262">
        <f>L29+L31</f>
        <v>5540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274"/>
      <c r="L36" s="277">
        <f t="shared" ref="L36:L39" si="2">J36*K36</f>
        <v>0</v>
      </c>
    </row>
    <row r="37" ht="16.5" customHeight="1">
      <c r="A37" s="232"/>
      <c r="C37" s="233"/>
      <c r="D37" s="273">
        <v>10000.0</v>
      </c>
      <c r="E37" s="322">
        <v>4.0</v>
      </c>
      <c r="F37" s="275">
        <f t="shared" si="1"/>
        <v>40000</v>
      </c>
      <c r="G37" s="276"/>
      <c r="I37" s="233"/>
      <c r="J37" s="273">
        <v>100.0</v>
      </c>
      <c r="K37" s="322">
        <v>4.0</v>
      </c>
      <c r="L37" s="277">
        <f t="shared" si="2"/>
        <v>400</v>
      </c>
    </row>
    <row r="38" ht="16.5" customHeight="1">
      <c r="A38" s="232"/>
      <c r="C38" s="233"/>
      <c r="D38" s="273">
        <v>5000.0</v>
      </c>
      <c r="E38" s="274"/>
      <c r="F38" s="275">
        <f t="shared" si="1"/>
        <v>0</v>
      </c>
      <c r="G38" s="276"/>
      <c r="I38" s="233"/>
      <c r="J38" s="273">
        <v>50.0</v>
      </c>
      <c r="K38" s="322">
        <v>1.0</v>
      </c>
      <c r="L38" s="277">
        <f t="shared" si="2"/>
        <v>50</v>
      </c>
    </row>
    <row r="39" ht="16.5" customHeight="1">
      <c r="A39" s="232"/>
      <c r="C39" s="233"/>
      <c r="D39" s="273">
        <v>2000.0</v>
      </c>
      <c r="E39" s="322">
        <v>1.0</v>
      </c>
      <c r="F39" s="275">
        <f t="shared" si="1"/>
        <v>2000</v>
      </c>
      <c r="G39" s="276"/>
      <c r="I39" s="233"/>
      <c r="J39" s="273">
        <v>10.0</v>
      </c>
      <c r="K39" s="322">
        <v>11.0</v>
      </c>
      <c r="L39" s="277">
        <f t="shared" si="2"/>
        <v>110</v>
      </c>
    </row>
    <row r="40" ht="16.5" customHeight="1">
      <c r="A40" s="252"/>
      <c r="B40" s="253"/>
      <c r="C40" s="254"/>
      <c r="D40" s="273">
        <v>1000.0</v>
      </c>
      <c r="E40" s="322">
        <v>6.0</v>
      </c>
      <c r="F40" s="275">
        <f t="shared" si="1"/>
        <v>6000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48000</v>
      </c>
      <c r="G41" s="263"/>
      <c r="H41" s="264"/>
      <c r="I41" s="265"/>
      <c r="J41" s="280"/>
      <c r="K41" s="281" t="s">
        <v>76</v>
      </c>
      <c r="L41" s="282">
        <f>SUM(L36:L40)</f>
        <v>560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'21'!J61</f>
        <v>54100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324" t="s">
        <v>95</v>
      </c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48560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165970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 t="str">
        <f>F29</f>
        <v/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5540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214530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160430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48560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46163.0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2585.0</v>
      </c>
      <c r="H8" s="316">
        <v>9867.0</v>
      </c>
      <c r="I8" s="196"/>
      <c r="J8" s="317">
        <v>175000.0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9868.0</v>
      </c>
      <c r="I9" s="320">
        <v>50000.0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2584.0</v>
      </c>
      <c r="H10" s="313">
        <v>9868.0</v>
      </c>
      <c r="I10" s="191"/>
      <c r="J10" s="314">
        <v>50000.0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9869.0</v>
      </c>
      <c r="I11" s="199"/>
      <c r="J11" s="199"/>
      <c r="K11" s="199"/>
      <c r="L11" s="320">
        <v>29490.0</v>
      </c>
    </row>
    <row r="12" ht="20.25" customHeight="1">
      <c r="A12" s="188"/>
      <c r="B12" s="189"/>
      <c r="C12" s="190"/>
      <c r="D12" s="190"/>
      <c r="E12" s="192"/>
      <c r="F12" s="193"/>
      <c r="G12" s="315">
        <v>2586.0</v>
      </c>
      <c r="H12" s="313">
        <v>9870.0</v>
      </c>
      <c r="I12" s="190"/>
      <c r="J12" s="314">
        <v>74500.0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50000</v>
      </c>
      <c r="J17" s="211">
        <f>SUM($J8:$J16)</f>
        <v>299500</v>
      </c>
      <c r="K17" s="211">
        <f>SUM($K8:$K16)</f>
        <v>0</v>
      </c>
      <c r="L17" s="211">
        <f>SUM($L8:$L16)</f>
        <v>29490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378990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50000</v>
      </c>
      <c r="G24" s="236"/>
      <c r="I24" s="233"/>
      <c r="J24" s="237" t="s">
        <v>10</v>
      </c>
      <c r="K24" s="238"/>
      <c r="L24" s="323">
        <v>50000.0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299500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29490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378990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50000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378990</v>
      </c>
      <c r="G34" s="263"/>
      <c r="H34" s="264"/>
      <c r="I34" s="265"/>
      <c r="J34" s="260"/>
      <c r="K34" s="261" t="s">
        <v>69</v>
      </c>
      <c r="L34" s="262">
        <f>L31+L33</f>
        <v>50000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322">
        <v>1.0</v>
      </c>
      <c r="F38" s="275">
        <f t="shared" ref="F38:F42" si="1">D38*E38</f>
        <v>20000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322">
        <v>3.0</v>
      </c>
      <c r="F39" s="275">
        <f t="shared" si="1"/>
        <v>30000</v>
      </c>
      <c r="G39" s="276"/>
      <c r="I39" s="233"/>
      <c r="J39" s="273">
        <v>100.0</v>
      </c>
      <c r="K39" s="274"/>
      <c r="L39" s="277">
        <f t="shared" si="2"/>
        <v>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274"/>
      <c r="L40" s="277">
        <f t="shared" si="2"/>
        <v>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10.0</v>
      </c>
      <c r="L41" s="277">
        <f t="shared" si="2"/>
        <v>100</v>
      </c>
    </row>
    <row r="42" ht="16.5" customHeight="1">
      <c r="A42" s="252"/>
      <c r="B42" s="253"/>
      <c r="C42" s="254"/>
      <c r="D42" s="273">
        <v>1000.0</v>
      </c>
      <c r="E42" s="322">
        <v>4.0</v>
      </c>
      <c r="F42" s="275">
        <f t="shared" si="1"/>
        <v>4000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54000</v>
      </c>
      <c r="G43" s="263"/>
      <c r="H43" s="264"/>
      <c r="I43" s="265"/>
      <c r="J43" s="280"/>
      <c r="K43" s="281" t="s">
        <v>76</v>
      </c>
      <c r="L43" s="282">
        <f>SUM(L38:L42)</f>
        <v>100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'20'!J62</f>
        <v>54100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4" t="s">
        <v>96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54100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378990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50000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383090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328990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54100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46162.0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341286.0</v>
      </c>
      <c r="B8" s="313">
        <v>21645.0</v>
      </c>
      <c r="C8" s="190"/>
      <c r="D8" s="314">
        <v>1390.0</v>
      </c>
      <c r="E8" s="192"/>
      <c r="F8" s="193"/>
      <c r="G8" s="315">
        <v>2579.0</v>
      </c>
      <c r="H8" s="316">
        <v>9861.0</v>
      </c>
      <c r="I8" s="196"/>
      <c r="J8" s="196"/>
      <c r="K8" s="321">
        <v>315000.0</v>
      </c>
      <c r="L8" s="190"/>
    </row>
    <row r="9" ht="20.25" customHeight="1">
      <c r="A9" s="197"/>
      <c r="B9" s="319">
        <v>21645.0</v>
      </c>
      <c r="C9" s="320">
        <v>2010.0</v>
      </c>
      <c r="D9" s="199"/>
      <c r="E9" s="200"/>
      <c r="F9" s="201"/>
      <c r="G9" s="318">
        <v>2580.0</v>
      </c>
      <c r="H9" s="319">
        <v>9862.0</v>
      </c>
      <c r="I9" s="199"/>
      <c r="J9" s="320">
        <v>10000.0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2581.0</v>
      </c>
      <c r="H10" s="313">
        <v>9863.0</v>
      </c>
      <c r="I10" s="191"/>
      <c r="J10" s="314">
        <v>35980.0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2582.0</v>
      </c>
      <c r="H11" s="319">
        <v>9864.0</v>
      </c>
      <c r="I11" s="199"/>
      <c r="J11" s="320">
        <v>25000.0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2583.0</v>
      </c>
      <c r="H12" s="313">
        <v>9865.0</v>
      </c>
      <c r="I12" s="190"/>
      <c r="J12" s="314">
        <v>30000.0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9867.0</v>
      </c>
      <c r="I13" s="320">
        <v>17990.0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2010</v>
      </c>
      <c r="D18" s="211">
        <f>SUM($D8:$D17)</f>
        <v>1390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17990</v>
      </c>
      <c r="J18" s="211">
        <f>SUM($J8:$J17)</f>
        <v>100980</v>
      </c>
      <c r="K18" s="211">
        <f>SUM($K8:$K17)</f>
        <v>315000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437370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20000</v>
      </c>
      <c r="G25" s="236"/>
      <c r="I25" s="233"/>
      <c r="J25" s="237" t="s">
        <v>10</v>
      </c>
      <c r="K25" s="238"/>
      <c r="L25" s="323">
        <v>23000.0</v>
      </c>
    </row>
    <row r="26" ht="15.75" customHeight="1">
      <c r="A26" s="232"/>
      <c r="C26" s="233"/>
      <c r="D26" s="237" t="s">
        <v>58</v>
      </c>
      <c r="E26" s="240"/>
      <c r="F26" s="239">
        <f>D18+J18</f>
        <v>102370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315000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437370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23000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437370</v>
      </c>
      <c r="G35" s="263"/>
      <c r="H35" s="264"/>
      <c r="I35" s="265"/>
      <c r="J35" s="260"/>
      <c r="K35" s="261" t="s">
        <v>69</v>
      </c>
      <c r="L35" s="262">
        <f>L32+L34</f>
        <v>23000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322">
        <v>1.0</v>
      </c>
      <c r="F39" s="275">
        <f t="shared" ref="F39:F43" si="1">D39*E39</f>
        <v>20000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2">
        <v>3.0</v>
      </c>
      <c r="F40" s="275">
        <f t="shared" si="1"/>
        <v>30000</v>
      </c>
      <c r="G40" s="276"/>
      <c r="I40" s="233"/>
      <c r="J40" s="273">
        <v>100.0</v>
      </c>
      <c r="K40" s="274"/>
      <c r="L40" s="277">
        <f t="shared" si="2"/>
        <v>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274"/>
      <c r="L41" s="277">
        <f t="shared" si="2"/>
        <v>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10.0</v>
      </c>
      <c r="L42" s="277">
        <f t="shared" si="2"/>
        <v>100</v>
      </c>
    </row>
    <row r="43" ht="16.5" customHeight="1">
      <c r="A43" s="252"/>
      <c r="B43" s="253"/>
      <c r="C43" s="254"/>
      <c r="D43" s="273">
        <v>1000.0</v>
      </c>
      <c r="E43" s="322">
        <v>4.0</v>
      </c>
      <c r="F43" s="275">
        <f t="shared" si="1"/>
        <v>4000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54000</v>
      </c>
      <c r="G44" s="263"/>
      <c r="H44" s="264"/>
      <c r="I44" s="265"/>
      <c r="J44" s="280"/>
      <c r="K44" s="281" t="s">
        <v>76</v>
      </c>
      <c r="L44" s="282">
        <f>SUM(L39:L43)</f>
        <v>100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'19'!J62</f>
        <v>57100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4" t="s">
        <v>97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54100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437370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23000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471470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414370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54100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46161.0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9857.0</v>
      </c>
      <c r="I8" s="196"/>
      <c r="J8" s="196"/>
      <c r="K8" s="190"/>
      <c r="L8" s="321">
        <v>100000.0</v>
      </c>
    </row>
    <row r="9" ht="20.25" customHeight="1">
      <c r="A9" s="197"/>
      <c r="B9" s="198"/>
      <c r="C9" s="199"/>
      <c r="D9" s="199"/>
      <c r="E9" s="200"/>
      <c r="F9" s="201"/>
      <c r="G9" s="318">
        <v>2576.0</v>
      </c>
      <c r="H9" s="319">
        <v>9858.0</v>
      </c>
      <c r="I9" s="199"/>
      <c r="J9" s="320">
        <v>95000.0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2577.0</v>
      </c>
      <c r="H10" s="313">
        <v>9859.0</v>
      </c>
      <c r="I10" s="191"/>
      <c r="J10" s="314">
        <v>80000.0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9860.0</v>
      </c>
      <c r="I11" s="320">
        <v>15000.0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15000</v>
      </c>
      <c r="J18" s="211">
        <f>SUM($J8:$J17)</f>
        <v>175000</v>
      </c>
      <c r="K18" s="211">
        <f>SUM($K8:$K17)</f>
        <v>0</v>
      </c>
      <c r="L18" s="211">
        <f>SUM($L8:$L17)</f>
        <v>100000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290000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15000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175000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100000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290000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>
        <v>0.0</v>
      </c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290000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322">
        <v>1.0</v>
      </c>
      <c r="F39" s="275">
        <f t="shared" ref="F39:F43" si="1">D39*E39</f>
        <v>20000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2">
        <v>3.0</v>
      </c>
      <c r="F40" s="275">
        <f t="shared" si="1"/>
        <v>30000</v>
      </c>
      <c r="G40" s="276"/>
      <c r="I40" s="233"/>
      <c r="J40" s="273">
        <v>100.0</v>
      </c>
      <c r="K40" s="274"/>
      <c r="L40" s="277">
        <f t="shared" si="2"/>
        <v>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274"/>
      <c r="L41" s="277">
        <f t="shared" si="2"/>
        <v>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10.0</v>
      </c>
      <c r="L42" s="277">
        <f t="shared" si="2"/>
        <v>100</v>
      </c>
    </row>
    <row r="43" ht="16.5" customHeight="1">
      <c r="A43" s="252"/>
      <c r="B43" s="253"/>
      <c r="C43" s="254"/>
      <c r="D43" s="273">
        <v>1000.0</v>
      </c>
      <c r="E43" s="322">
        <v>7.0</v>
      </c>
      <c r="F43" s="275">
        <f t="shared" si="1"/>
        <v>7000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57000</v>
      </c>
      <c r="G44" s="263"/>
      <c r="H44" s="264"/>
      <c r="I44" s="265"/>
      <c r="J44" s="280"/>
      <c r="K44" s="281" t="s">
        <v>76</v>
      </c>
      <c r="L44" s="282">
        <f>SUM(L39:L43)</f>
        <v>100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'18'!J56</f>
        <v>42100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57100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290000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332100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290000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57100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46160.0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2574.0</v>
      </c>
      <c r="H8" s="316">
        <v>9855.0</v>
      </c>
      <c r="I8" s="196"/>
      <c r="J8" s="317">
        <v>32490.0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572267.0</v>
      </c>
      <c r="H9" s="319">
        <v>9856.0</v>
      </c>
      <c r="I9" s="199"/>
      <c r="J9" s="320">
        <v>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209"/>
      <c r="B12" s="210" t="s">
        <v>49</v>
      </c>
      <c r="C12" s="211">
        <f>SUM($C8:$C11)</f>
        <v>0</v>
      </c>
      <c r="D12" s="211">
        <f>SUM($D8:$D11)</f>
        <v>0</v>
      </c>
      <c r="E12" s="211">
        <f>SUM($E8:$E11)</f>
        <v>0</v>
      </c>
      <c r="F12" s="211">
        <f>SUM($F8:$F11)</f>
        <v>0</v>
      </c>
      <c r="G12" s="212"/>
      <c r="H12" s="210" t="s">
        <v>49</v>
      </c>
      <c r="I12" s="211">
        <f>SUM($I8:$I11)</f>
        <v>0</v>
      </c>
      <c r="J12" s="211">
        <f>SUM($J8:$J11)</f>
        <v>47490</v>
      </c>
      <c r="K12" s="211">
        <f>SUM($K8:$K11)</f>
        <v>0</v>
      </c>
      <c r="L12" s="211">
        <f>SUM($L8:$L11)</f>
        <v>0</v>
      </c>
    </row>
    <row r="13" ht="3.75" customHeight="1">
      <c r="A13" s="209"/>
      <c r="B13" s="213"/>
      <c r="C13" s="214"/>
      <c r="D13" s="214"/>
      <c r="E13" s="214"/>
      <c r="F13" s="214"/>
      <c r="G13" s="209"/>
      <c r="H13" s="213"/>
      <c r="I13" s="215"/>
      <c r="J13" s="215"/>
      <c r="K13" s="215"/>
      <c r="L13" s="215"/>
    </row>
    <row r="14" ht="21.75" customHeight="1">
      <c r="A14" s="209"/>
      <c r="B14" s="213"/>
      <c r="C14" s="214"/>
      <c r="D14" s="214"/>
      <c r="E14" s="214"/>
      <c r="F14" s="214"/>
      <c r="G14" s="209"/>
      <c r="H14" s="213"/>
      <c r="I14" s="215"/>
      <c r="J14" s="216"/>
      <c r="K14" s="217" t="s">
        <v>50</v>
      </c>
      <c r="L14" s="218">
        <f>$C$12+$D$12+$E$12+$F$12+$I$12+$J$12+$K$12+$L$12</f>
        <v>47490</v>
      </c>
    </row>
    <row r="15" ht="12.0" customHeight="1">
      <c r="A15" s="209"/>
      <c r="B15" s="213"/>
      <c r="C15" s="214"/>
      <c r="D15" s="214"/>
      <c r="E15" s="214"/>
      <c r="F15" s="214"/>
      <c r="G15" s="209"/>
      <c r="H15" s="215"/>
      <c r="I15" s="214"/>
      <c r="J15" s="214"/>
      <c r="K15" s="214"/>
      <c r="L15" s="219"/>
    </row>
    <row r="16" ht="26.25" customHeight="1">
      <c r="A16" s="220"/>
      <c r="B16" s="221"/>
      <c r="C16" s="222"/>
      <c r="D16" s="222"/>
      <c r="E16" s="222"/>
      <c r="F16" s="223"/>
      <c r="G16" s="223" t="s">
        <v>51</v>
      </c>
      <c r="H16" s="221"/>
      <c r="I16" s="222"/>
      <c r="J16" s="222"/>
      <c r="K16" s="222"/>
      <c r="L16" s="222"/>
    </row>
    <row r="17" ht="19.5" customHeight="1">
      <c r="A17" s="224" t="s">
        <v>52</v>
      </c>
      <c r="B17" s="225"/>
      <c r="C17" s="226"/>
      <c r="D17" s="227"/>
      <c r="E17" s="228" t="s">
        <v>53</v>
      </c>
      <c r="F17" s="229"/>
      <c r="G17" s="230" t="s">
        <v>54</v>
      </c>
      <c r="H17" s="225"/>
      <c r="I17" s="226"/>
      <c r="J17" s="231" t="s">
        <v>55</v>
      </c>
      <c r="K17" s="164"/>
      <c r="L17" s="177"/>
    </row>
    <row r="18" ht="18.75" customHeight="1">
      <c r="A18" s="232"/>
      <c r="C18" s="233"/>
      <c r="D18" s="234" t="s">
        <v>56</v>
      </c>
      <c r="E18" s="162"/>
      <c r="F18" s="235" t="s">
        <v>16</v>
      </c>
      <c r="G18" s="236"/>
      <c r="I18" s="233"/>
      <c r="J18" s="234" t="s">
        <v>56</v>
      </c>
      <c r="K18" s="162"/>
      <c r="L18" s="235" t="s">
        <v>16</v>
      </c>
    </row>
    <row r="19" ht="15.75" customHeight="1">
      <c r="A19" s="232"/>
      <c r="C19" s="233"/>
      <c r="D19" s="237" t="s">
        <v>57</v>
      </c>
      <c r="E19" s="238"/>
      <c r="F19" s="239">
        <f>C12+I12</f>
        <v>0</v>
      </c>
      <c r="G19" s="236"/>
      <c r="I19" s="233"/>
      <c r="J19" s="237" t="s">
        <v>10</v>
      </c>
      <c r="K19" s="238"/>
      <c r="L19" s="239"/>
    </row>
    <row r="20" ht="15.75" customHeight="1">
      <c r="A20" s="232"/>
      <c r="C20" s="233"/>
      <c r="D20" s="237" t="s">
        <v>58</v>
      </c>
      <c r="E20" s="240"/>
      <c r="F20" s="239">
        <f>D12+J12</f>
        <v>47490</v>
      </c>
      <c r="G20" s="236"/>
      <c r="I20" s="233"/>
      <c r="J20" s="241" t="s">
        <v>59</v>
      </c>
      <c r="K20" s="242"/>
      <c r="L20" s="243"/>
    </row>
    <row r="21" ht="15.75" customHeight="1">
      <c r="A21" s="232"/>
      <c r="C21" s="233"/>
      <c r="D21" s="237" t="s">
        <v>60</v>
      </c>
      <c r="E21" s="240"/>
      <c r="F21" s="239">
        <f>E12+K12</f>
        <v>0</v>
      </c>
      <c r="G21" s="236"/>
      <c r="I21" s="233"/>
      <c r="J21" s="241" t="s">
        <v>61</v>
      </c>
      <c r="K21" s="242"/>
      <c r="L21" s="243"/>
    </row>
    <row r="22" ht="15.75" customHeight="1">
      <c r="A22" s="232"/>
      <c r="C22" s="233"/>
      <c r="D22" s="237" t="s">
        <v>62</v>
      </c>
      <c r="E22" s="240"/>
      <c r="F22" s="239">
        <f>F12+L12</f>
        <v>0</v>
      </c>
      <c r="G22" s="236"/>
      <c r="I22" s="233"/>
      <c r="J22" s="241"/>
      <c r="K22" s="242"/>
      <c r="L22" s="243"/>
    </row>
    <row r="23" ht="15.75" customHeight="1">
      <c r="A23" s="232"/>
      <c r="C23" s="233"/>
      <c r="D23" s="244" t="s">
        <v>50</v>
      </c>
      <c r="E23" s="245"/>
      <c r="F23" s="246">
        <f>SUM(F19:F22)</f>
        <v>47490</v>
      </c>
      <c r="G23" s="236"/>
      <c r="I23" s="233"/>
      <c r="J23" s="241"/>
      <c r="K23" s="242"/>
      <c r="L23" s="243"/>
    </row>
    <row r="24" ht="15.75" customHeight="1">
      <c r="A24" s="232"/>
      <c r="C24" s="233"/>
      <c r="D24" s="247" t="s">
        <v>63</v>
      </c>
      <c r="E24" s="164"/>
      <c r="F24" s="177"/>
      <c r="G24" s="236"/>
      <c r="I24" s="233"/>
      <c r="J24" s="241"/>
      <c r="K24" s="242"/>
      <c r="L24" s="243"/>
    </row>
    <row r="25" ht="15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8" t="s">
        <v>10</v>
      </c>
      <c r="E26" s="249"/>
      <c r="F26" s="239"/>
      <c r="G26" s="236"/>
      <c r="I26" s="233"/>
      <c r="J26" s="244" t="s">
        <v>64</v>
      </c>
      <c r="K26" s="245"/>
      <c r="L26" s="246">
        <f>SUM(L19:L25)</f>
        <v>0</v>
      </c>
    </row>
    <row r="27" ht="15.75" customHeight="1">
      <c r="A27" s="232"/>
      <c r="C27" s="233"/>
      <c r="D27" s="250" t="s">
        <v>61</v>
      </c>
      <c r="E27" s="251"/>
      <c r="F27" s="243"/>
      <c r="G27" s="236"/>
      <c r="I27" s="233"/>
      <c r="J27" s="231" t="s">
        <v>65</v>
      </c>
      <c r="K27" s="164"/>
      <c r="L27" s="177"/>
    </row>
    <row r="28" ht="18.75" customHeight="1">
      <c r="A28" s="252"/>
      <c r="B28" s="253"/>
      <c r="C28" s="254"/>
      <c r="D28" s="244" t="s">
        <v>66</v>
      </c>
      <c r="E28" s="245"/>
      <c r="F28" s="246">
        <f>SUM(F26:F27)</f>
        <v>0</v>
      </c>
      <c r="G28" s="255"/>
      <c r="H28" s="256"/>
      <c r="I28" s="257"/>
      <c r="J28" s="241" t="s">
        <v>67</v>
      </c>
      <c r="K28" s="251"/>
      <c r="L28" s="243"/>
    </row>
    <row r="29" ht="15.75" customHeight="1">
      <c r="A29" s="209"/>
      <c r="B29" s="258"/>
      <c r="C29" s="259"/>
      <c r="D29" s="260"/>
      <c r="E29" s="261" t="s">
        <v>68</v>
      </c>
      <c r="F29" s="262">
        <f>F23+F28</f>
        <v>47490</v>
      </c>
      <c r="G29" s="263"/>
      <c r="H29" s="264"/>
      <c r="I29" s="265"/>
      <c r="J29" s="260"/>
      <c r="K29" s="261" t="s">
        <v>69</v>
      </c>
      <c r="L29" s="262">
        <f>L26+L28</f>
        <v>0</v>
      </c>
    </row>
    <row r="30" ht="11.25" customHeight="1">
      <c r="A30" s="209"/>
      <c r="B30" s="213"/>
      <c r="C30" s="214"/>
      <c r="D30" s="214"/>
      <c r="E30" s="214"/>
      <c r="F30" s="214"/>
      <c r="G30" s="266"/>
      <c r="H30" s="267"/>
      <c r="I30" s="268"/>
      <c r="K30" s="214"/>
      <c r="L30" s="214"/>
    </row>
    <row r="31" ht="15.75" customHeight="1">
      <c r="A31" s="220"/>
      <c r="B31" s="221"/>
      <c r="C31" s="222"/>
      <c r="D31" s="222"/>
      <c r="E31" s="222"/>
      <c r="F31" s="223"/>
      <c r="G31" s="223" t="s">
        <v>70</v>
      </c>
      <c r="H31" s="221"/>
      <c r="I31" s="222"/>
      <c r="J31" s="222"/>
      <c r="K31" s="222"/>
      <c r="L31" s="222"/>
    </row>
    <row r="32" ht="16.5" customHeight="1">
      <c r="A32" s="269" t="s">
        <v>71</v>
      </c>
      <c r="B32" s="225"/>
      <c r="C32" s="226"/>
      <c r="D32" s="270" t="s">
        <v>72</v>
      </c>
      <c r="E32" s="270" t="s">
        <v>73</v>
      </c>
      <c r="F32" s="271" t="s">
        <v>16</v>
      </c>
      <c r="G32" s="272" t="s">
        <v>74</v>
      </c>
      <c r="H32" s="225"/>
      <c r="I32" s="226"/>
      <c r="J32" s="270" t="s">
        <v>72</v>
      </c>
      <c r="K32" s="270" t="s">
        <v>73</v>
      </c>
      <c r="L32" s="270" t="s">
        <v>16</v>
      </c>
    </row>
    <row r="33" ht="16.5" customHeight="1">
      <c r="A33" s="232"/>
      <c r="C33" s="233"/>
      <c r="D33" s="273">
        <v>20000.0</v>
      </c>
      <c r="E33" s="274"/>
      <c r="F33" s="275">
        <f t="shared" ref="F33:F37" si="1">D33*E33</f>
        <v>0</v>
      </c>
      <c r="G33" s="276"/>
      <c r="I33" s="233"/>
      <c r="J33" s="273">
        <v>500.0</v>
      </c>
      <c r="K33" s="274"/>
      <c r="L33" s="277">
        <f t="shared" ref="L33:L36" si="2">J33*K33</f>
        <v>0</v>
      </c>
    </row>
    <row r="34" ht="16.5" customHeight="1">
      <c r="A34" s="232"/>
      <c r="C34" s="233"/>
      <c r="D34" s="273">
        <v>10000.0</v>
      </c>
      <c r="E34" s="322">
        <v>3.0</v>
      </c>
      <c r="F34" s="275">
        <f t="shared" si="1"/>
        <v>30000</v>
      </c>
      <c r="G34" s="276"/>
      <c r="I34" s="233"/>
      <c r="J34" s="273">
        <v>100.0</v>
      </c>
      <c r="K34" s="274"/>
      <c r="L34" s="277">
        <f t="shared" si="2"/>
        <v>0</v>
      </c>
    </row>
    <row r="35" ht="16.5" customHeight="1">
      <c r="A35" s="232"/>
      <c r="C35" s="233"/>
      <c r="D35" s="273">
        <v>5000.0</v>
      </c>
      <c r="E35" s="322"/>
      <c r="F35" s="275">
        <f t="shared" si="1"/>
        <v>0</v>
      </c>
      <c r="G35" s="276"/>
      <c r="I35" s="233"/>
      <c r="J35" s="273">
        <v>50.0</v>
      </c>
      <c r="K35" s="274"/>
      <c r="L35" s="277">
        <f t="shared" si="2"/>
        <v>0</v>
      </c>
    </row>
    <row r="36" ht="16.5" customHeight="1">
      <c r="A36" s="232"/>
      <c r="C36" s="233"/>
      <c r="D36" s="273">
        <v>2000.0</v>
      </c>
      <c r="E36" s="274"/>
      <c r="F36" s="275">
        <f t="shared" si="1"/>
        <v>0</v>
      </c>
      <c r="G36" s="276"/>
      <c r="I36" s="233"/>
      <c r="J36" s="273">
        <v>10.0</v>
      </c>
      <c r="K36" s="322">
        <v>10.0</v>
      </c>
      <c r="L36" s="277">
        <f t="shared" si="2"/>
        <v>100</v>
      </c>
    </row>
    <row r="37" ht="16.5" customHeight="1">
      <c r="A37" s="252"/>
      <c r="B37" s="253"/>
      <c r="C37" s="254"/>
      <c r="D37" s="273">
        <v>1000.0</v>
      </c>
      <c r="E37" s="322">
        <v>12.0</v>
      </c>
      <c r="F37" s="275">
        <f t="shared" si="1"/>
        <v>12000</v>
      </c>
      <c r="G37" s="278"/>
      <c r="H37" s="253"/>
      <c r="I37" s="254"/>
      <c r="J37" s="273"/>
      <c r="K37" s="279"/>
      <c r="L37" s="277"/>
    </row>
    <row r="38" ht="15.75" customHeight="1">
      <c r="A38" s="209"/>
      <c r="B38" s="213"/>
      <c r="C38" s="214"/>
      <c r="D38" s="280"/>
      <c r="E38" s="281" t="s">
        <v>75</v>
      </c>
      <c r="F38" s="282">
        <f>SUM(F33:F37)</f>
        <v>42000</v>
      </c>
      <c r="G38" s="263"/>
      <c r="H38" s="264"/>
      <c r="I38" s="265"/>
      <c r="J38" s="280"/>
      <c r="K38" s="281" t="s">
        <v>76</v>
      </c>
      <c r="L38" s="282">
        <f>SUM(L33:L37)</f>
        <v>100</v>
      </c>
    </row>
    <row r="39" ht="15.75" customHeight="1">
      <c r="A39" s="209"/>
      <c r="B39" s="213"/>
      <c r="C39" s="214"/>
      <c r="D39" s="214"/>
      <c r="E39" s="214"/>
      <c r="F39" s="214"/>
      <c r="G39" s="209"/>
      <c r="H39" s="213"/>
      <c r="I39" s="214"/>
      <c r="J39" s="214"/>
      <c r="K39" s="214"/>
      <c r="L39" s="214"/>
    </row>
    <row r="40" ht="18.0" customHeight="1">
      <c r="A40" s="209"/>
      <c r="B40" s="213"/>
      <c r="C40" s="214"/>
      <c r="D40" s="214"/>
      <c r="E40" s="214"/>
      <c r="F40" s="214"/>
      <c r="G40" s="283"/>
      <c r="H40" s="283"/>
      <c r="I40" s="284" t="s">
        <v>77</v>
      </c>
      <c r="J40" s="285"/>
      <c r="K40" s="283"/>
      <c r="L40" s="214"/>
    </row>
    <row r="41" ht="4.5" customHeight="1">
      <c r="A41" s="209"/>
      <c r="B41" s="213"/>
      <c r="C41" s="214"/>
      <c r="D41" s="214"/>
      <c r="E41" s="214"/>
      <c r="F41" s="214"/>
      <c r="G41" s="209"/>
      <c r="H41" s="213"/>
      <c r="I41" s="214"/>
      <c r="J41" s="214"/>
      <c r="K41" s="214"/>
      <c r="L41" s="214"/>
    </row>
    <row r="42" ht="15.0" customHeight="1">
      <c r="A42" s="286"/>
      <c r="B42" s="287" t="s">
        <v>78</v>
      </c>
      <c r="C42" s="225"/>
      <c r="D42" s="225"/>
      <c r="E42" s="226"/>
      <c r="F42" s="214"/>
      <c r="G42" s="288"/>
      <c r="H42" s="288"/>
      <c r="I42" s="289" t="s">
        <v>79</v>
      </c>
      <c r="J42" s="290">
        <f>'17'!J69</f>
        <v>42100</v>
      </c>
      <c r="K42" s="291"/>
      <c r="L42" s="214"/>
    </row>
    <row r="43" ht="4.5" customHeight="1">
      <c r="A43" s="286"/>
      <c r="B43" s="252"/>
      <c r="C43" s="253"/>
      <c r="D43" s="253"/>
      <c r="E43" s="254"/>
      <c r="F43" s="214"/>
      <c r="G43" s="209"/>
      <c r="H43" s="213"/>
      <c r="I43" s="214"/>
      <c r="J43" s="215"/>
      <c r="K43" s="214"/>
      <c r="L43" s="214"/>
    </row>
    <row r="44" ht="18.75" customHeight="1">
      <c r="A44" s="292"/>
      <c r="B44" s="293"/>
      <c r="C44" s="225"/>
      <c r="D44" s="225"/>
      <c r="E44" s="226"/>
      <c r="F44" s="214"/>
      <c r="G44" s="294"/>
      <c r="H44" s="294"/>
      <c r="I44" s="295" t="s">
        <v>80</v>
      </c>
      <c r="J44" s="296">
        <f>F38+L38</f>
        <v>42100</v>
      </c>
      <c r="K44" s="297"/>
      <c r="L44" s="214"/>
    </row>
    <row r="45" ht="4.5" customHeight="1">
      <c r="A45" s="292"/>
      <c r="B45" s="232"/>
      <c r="E45" s="233"/>
      <c r="F45" s="214"/>
      <c r="G45" s="209"/>
      <c r="H45" s="266"/>
      <c r="I45" s="267"/>
      <c r="J45" s="215"/>
      <c r="K45" s="214"/>
      <c r="L45" s="214"/>
    </row>
    <row r="46" ht="15.75" customHeight="1">
      <c r="A46" s="292"/>
      <c r="B46" s="232"/>
      <c r="E46" s="233"/>
      <c r="F46" s="214"/>
      <c r="G46" s="294"/>
      <c r="H46" s="294"/>
      <c r="I46" s="295" t="s">
        <v>50</v>
      </c>
      <c r="J46" s="296">
        <f>L14</f>
        <v>47490</v>
      </c>
      <c r="K46" s="297"/>
      <c r="L46" s="219"/>
    </row>
    <row r="47" ht="4.5" customHeight="1">
      <c r="A47" s="292"/>
      <c r="B47" s="232"/>
      <c r="E47" s="233"/>
      <c r="F47" s="214"/>
      <c r="G47" s="209"/>
      <c r="H47" s="266"/>
      <c r="I47" s="267"/>
      <c r="J47" s="215"/>
      <c r="K47" s="214"/>
      <c r="L47" s="214"/>
    </row>
    <row r="48" ht="15.75" customHeight="1">
      <c r="A48" s="292"/>
      <c r="B48" s="232"/>
      <c r="E48" s="233"/>
      <c r="F48" s="214"/>
      <c r="G48" s="298"/>
      <c r="H48" s="298"/>
      <c r="I48" s="299" t="s">
        <v>63</v>
      </c>
      <c r="J48" s="300" t="str">
        <f>F26</f>
        <v/>
      </c>
      <c r="K48" s="297"/>
      <c r="L48" s="214"/>
    </row>
    <row r="49" ht="4.5" customHeight="1">
      <c r="A49" s="292"/>
      <c r="B49" s="232"/>
      <c r="E49" s="233"/>
      <c r="F49" s="214"/>
      <c r="G49" s="209"/>
      <c r="H49" s="209"/>
      <c r="I49" s="213"/>
      <c r="J49" s="215"/>
      <c r="K49" s="214"/>
      <c r="L49" s="214"/>
    </row>
    <row r="50" ht="15.75" customHeight="1">
      <c r="A50" s="292"/>
      <c r="B50" s="232"/>
      <c r="E50" s="233"/>
      <c r="F50" s="214"/>
      <c r="G50" s="298"/>
      <c r="H50" s="298"/>
      <c r="I50" s="299" t="s">
        <v>55</v>
      </c>
      <c r="J50" s="300">
        <f>L19+L28</f>
        <v>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09"/>
      <c r="I51" s="213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81</v>
      </c>
      <c r="J52" s="300">
        <f>J42+J46+J48-J50</f>
        <v>89590</v>
      </c>
      <c r="K52" s="301"/>
      <c r="L52" s="214"/>
    </row>
    <row r="53" ht="4.5" customHeight="1">
      <c r="A53" s="209"/>
      <c r="B53" s="232"/>
      <c r="E53" s="233"/>
      <c r="F53" s="214"/>
      <c r="G53" s="209"/>
      <c r="H53" s="213"/>
      <c r="I53" s="214"/>
      <c r="J53" s="215"/>
      <c r="K53" s="214"/>
      <c r="L53" s="214"/>
    </row>
    <row r="54" ht="15.75" customHeight="1">
      <c r="A54" s="209"/>
      <c r="B54" s="232"/>
      <c r="E54" s="233"/>
      <c r="F54" s="214"/>
      <c r="G54" s="288"/>
      <c r="H54" s="288"/>
      <c r="I54" s="289" t="s">
        <v>82</v>
      </c>
      <c r="J54" s="300">
        <f>J52-J42</f>
        <v>47490</v>
      </c>
      <c r="K54" s="302"/>
      <c r="L54" s="214"/>
    </row>
    <row r="55" ht="4.5" customHeight="1">
      <c r="A55" s="292"/>
      <c r="B55" s="232"/>
      <c r="E55" s="233"/>
      <c r="F55" s="214"/>
      <c r="G55" s="209"/>
      <c r="H55" s="213"/>
      <c r="I55" s="213"/>
      <c r="J55" s="215"/>
      <c r="K55" s="214"/>
      <c r="L55" s="214"/>
    </row>
    <row r="56" ht="15.75" customHeight="1">
      <c r="A56" s="209"/>
      <c r="B56" s="232"/>
      <c r="E56" s="233"/>
      <c r="F56" s="214"/>
      <c r="G56" s="294"/>
      <c r="H56" s="294"/>
      <c r="I56" s="295" t="s">
        <v>83</v>
      </c>
      <c r="J56" s="300">
        <f>J42+F19+(F26-(L19+L28))</f>
        <v>42100</v>
      </c>
      <c r="K56" s="302"/>
      <c r="L56" s="214"/>
    </row>
    <row r="57" ht="4.5" customHeight="1">
      <c r="A57" s="292"/>
      <c r="B57" s="232"/>
      <c r="E57" s="233"/>
      <c r="F57" s="214"/>
      <c r="G57" s="209"/>
      <c r="H57" s="213"/>
      <c r="I57" s="213"/>
      <c r="J57" s="215"/>
      <c r="K57" s="214"/>
      <c r="L57" s="214"/>
    </row>
    <row r="58" ht="18.75" customHeight="1">
      <c r="A58" s="292"/>
      <c r="B58" s="252"/>
      <c r="C58" s="253"/>
      <c r="D58" s="253"/>
      <c r="E58" s="254"/>
      <c r="F58" s="214"/>
      <c r="G58" s="294"/>
      <c r="H58" s="294"/>
      <c r="I58" s="295" t="s">
        <v>84</v>
      </c>
      <c r="J58" s="303">
        <f>J44-J56</f>
        <v>0</v>
      </c>
      <c r="K58" s="240"/>
      <c r="L58" s="214"/>
    </row>
    <row r="59" ht="15.0" customHeight="1">
      <c r="A59" s="167"/>
      <c r="B59" s="304"/>
      <c r="C59" s="304"/>
      <c r="D59" s="304"/>
      <c r="E59" s="304"/>
      <c r="F59" s="305"/>
      <c r="G59" s="167"/>
      <c r="H59" s="306"/>
      <c r="I59" s="305"/>
      <c r="J59" s="305"/>
      <c r="K59" s="305"/>
      <c r="L59" s="305"/>
    </row>
    <row r="60" ht="15.0" customHeight="1">
      <c r="A60" s="167"/>
      <c r="B60" s="304"/>
      <c r="C60" s="304"/>
      <c r="D60" s="304"/>
      <c r="E60" s="304"/>
      <c r="F60" s="305"/>
      <c r="G60" s="167"/>
      <c r="H60" s="306"/>
      <c r="I60" s="305"/>
      <c r="J60" s="305"/>
      <c r="K60" s="305"/>
      <c r="L60" s="305"/>
    </row>
    <row r="61" ht="15.0" customHeight="1">
      <c r="A61" s="167"/>
      <c r="B61" s="304"/>
      <c r="C61" s="304"/>
      <c r="D61" s="304"/>
      <c r="E61" s="304"/>
      <c r="F61" s="305"/>
      <c r="G61" s="167"/>
      <c r="H61" s="306"/>
      <c r="I61" s="305"/>
      <c r="J61" s="305"/>
      <c r="K61" s="305"/>
      <c r="L61" s="305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75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4.25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75" customHeight="1">
      <c r="A65" s="167"/>
      <c r="B65" s="306"/>
      <c r="C65" s="305"/>
      <c r="D65" s="305"/>
      <c r="E65" s="305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6"/>
      <c r="C66" s="305"/>
      <c r="D66" s="305"/>
      <c r="E66" s="305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7"/>
      <c r="C77" s="305"/>
      <c r="D77" s="305"/>
      <c r="E77" s="305"/>
      <c r="F77" s="308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H6:H7"/>
    <mergeCell ref="G17:I28"/>
    <mergeCell ref="G32:I37"/>
    <mergeCell ref="J17:L17"/>
    <mergeCell ref="D18:E18"/>
    <mergeCell ref="J18:K18"/>
    <mergeCell ref="D24:F24"/>
    <mergeCell ref="D25:E25"/>
    <mergeCell ref="A32:C37"/>
    <mergeCell ref="B42:E43"/>
    <mergeCell ref="B44:E58"/>
    <mergeCell ref="J27:L27"/>
    <mergeCell ref="I30:J30"/>
    <mergeCell ref="C2:E2"/>
    <mergeCell ref="A5:F5"/>
    <mergeCell ref="G5:L5"/>
    <mergeCell ref="A6:A7"/>
    <mergeCell ref="B6:B7"/>
    <mergeCell ref="G6:G7"/>
    <mergeCell ref="A17:C28"/>
  </mergeCells>
  <conditionalFormatting sqref="J58">
    <cfRule type="expression" dxfId="0" priority="1">
      <formula>$J58=0</formula>
    </cfRule>
  </conditionalFormatting>
  <conditionalFormatting sqref="J58">
    <cfRule type="expression" dxfId="1" priority="2">
      <formula>$J58&gt;=1</formula>
    </cfRule>
  </conditionalFormatting>
  <conditionalFormatting sqref="J58">
    <cfRule type="expression" dxfId="2" priority="3">
      <formula>$J58&lt;=-1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'16'!J57</f>
        <v>42100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42100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42100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-42100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46158.0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565946.0</v>
      </c>
      <c r="B8" s="313">
        <v>21644.0</v>
      </c>
      <c r="C8" s="190"/>
      <c r="D8" s="314">
        <v>9100.0</v>
      </c>
      <c r="E8" s="192"/>
      <c r="F8" s="193"/>
      <c r="G8" s="312">
        <v>565946.0</v>
      </c>
      <c r="H8" s="316">
        <v>9851.0</v>
      </c>
      <c r="I8" s="196"/>
      <c r="J8" s="317">
        <v>7500.0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2571.0</v>
      </c>
      <c r="H9" s="319">
        <v>9852.0</v>
      </c>
      <c r="I9" s="199"/>
      <c r="J9" s="320">
        <v>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2572.0</v>
      </c>
      <c r="H10" s="313">
        <v>9853.0</v>
      </c>
      <c r="I10" s="191"/>
      <c r="J10" s="191"/>
      <c r="K10" s="321">
        <v>10000.0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2573.0</v>
      </c>
      <c r="H11" s="319">
        <v>9854.0</v>
      </c>
      <c r="I11" s="199"/>
      <c r="J11" s="320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209"/>
      <c r="B13" s="210" t="s">
        <v>49</v>
      </c>
      <c r="C13" s="211">
        <f>SUM($C8:$C12)</f>
        <v>0</v>
      </c>
      <c r="D13" s="211">
        <f>SUM($D8:$D12)</f>
        <v>9100</v>
      </c>
      <c r="E13" s="211">
        <f>SUM($E8:$E12)</f>
        <v>0</v>
      </c>
      <c r="F13" s="211">
        <f>SUM($F8:$F12)</f>
        <v>0</v>
      </c>
      <c r="G13" s="212"/>
      <c r="H13" s="210" t="s">
        <v>49</v>
      </c>
      <c r="I13" s="211">
        <f>SUM($I8:$I12)</f>
        <v>0</v>
      </c>
      <c r="J13" s="211">
        <f>SUM($J8:$J12)</f>
        <v>32500</v>
      </c>
      <c r="K13" s="211">
        <f>SUM($K8:$K12)</f>
        <v>10000</v>
      </c>
      <c r="L13" s="211">
        <f>SUM($L8:$L12)</f>
        <v>0</v>
      </c>
    </row>
    <row r="14" ht="3.75" customHeight="1">
      <c r="A14" s="209"/>
      <c r="B14" s="213"/>
      <c r="C14" s="214"/>
      <c r="D14" s="214"/>
      <c r="E14" s="214"/>
      <c r="F14" s="214"/>
      <c r="G14" s="209"/>
      <c r="H14" s="213"/>
      <c r="I14" s="215"/>
      <c r="J14" s="215"/>
      <c r="K14" s="215"/>
      <c r="L14" s="215"/>
    </row>
    <row r="15" ht="21.75" customHeight="1">
      <c r="A15" s="209"/>
      <c r="B15" s="213"/>
      <c r="C15" s="214"/>
      <c r="D15" s="214"/>
      <c r="E15" s="214"/>
      <c r="F15" s="214"/>
      <c r="G15" s="209"/>
      <c r="H15" s="213"/>
      <c r="I15" s="215"/>
      <c r="J15" s="216"/>
      <c r="K15" s="217" t="s">
        <v>50</v>
      </c>
      <c r="L15" s="218">
        <f>$C$13+$D$13+$E$13+$F$13+$I$13+$J$13+$K$13+$L$13</f>
        <v>51600</v>
      </c>
    </row>
    <row r="16" ht="12.0" customHeight="1">
      <c r="A16" s="209"/>
      <c r="B16" s="213"/>
      <c r="C16" s="214"/>
      <c r="D16" s="214"/>
      <c r="E16" s="214"/>
      <c r="F16" s="214"/>
      <c r="G16" s="209"/>
      <c r="H16" s="215"/>
      <c r="I16" s="214"/>
      <c r="J16" s="214"/>
      <c r="K16" s="214"/>
      <c r="L16" s="219"/>
    </row>
    <row r="17" ht="26.25" customHeight="1">
      <c r="A17" s="220"/>
      <c r="B17" s="221"/>
      <c r="C17" s="222"/>
      <c r="D17" s="222"/>
      <c r="E17" s="222"/>
      <c r="F17" s="223"/>
      <c r="G17" s="223" t="s">
        <v>51</v>
      </c>
      <c r="H17" s="221"/>
      <c r="I17" s="222"/>
      <c r="J17" s="222"/>
      <c r="K17" s="222"/>
      <c r="L17" s="222"/>
    </row>
    <row r="18" ht="19.5" customHeight="1">
      <c r="A18" s="224" t="s">
        <v>52</v>
      </c>
      <c r="B18" s="225"/>
      <c r="C18" s="226"/>
      <c r="D18" s="227"/>
      <c r="E18" s="228" t="s">
        <v>53</v>
      </c>
      <c r="F18" s="229"/>
      <c r="G18" s="230" t="s">
        <v>54</v>
      </c>
      <c r="H18" s="225"/>
      <c r="I18" s="226"/>
      <c r="J18" s="231" t="s">
        <v>55</v>
      </c>
      <c r="K18" s="164"/>
      <c r="L18" s="177"/>
    </row>
    <row r="19" ht="18.75" customHeight="1">
      <c r="A19" s="232"/>
      <c r="C19" s="233"/>
      <c r="D19" s="234" t="s">
        <v>56</v>
      </c>
      <c r="E19" s="162"/>
      <c r="F19" s="235" t="s">
        <v>16</v>
      </c>
      <c r="G19" s="236"/>
      <c r="I19" s="233"/>
      <c r="J19" s="234" t="s">
        <v>56</v>
      </c>
      <c r="K19" s="162"/>
      <c r="L19" s="235" t="s">
        <v>16</v>
      </c>
    </row>
    <row r="20" ht="15.75" customHeight="1">
      <c r="A20" s="232"/>
      <c r="C20" s="233"/>
      <c r="D20" s="237" t="s">
        <v>57</v>
      </c>
      <c r="E20" s="238"/>
      <c r="F20" s="239">
        <f>C13+I13</f>
        <v>0</v>
      </c>
      <c r="G20" s="236"/>
      <c r="I20" s="233"/>
      <c r="J20" s="237" t="s">
        <v>10</v>
      </c>
      <c r="K20" s="238"/>
      <c r="L20" s="323">
        <v>5000.0</v>
      </c>
    </row>
    <row r="21" ht="15.75" customHeight="1">
      <c r="A21" s="232"/>
      <c r="C21" s="233"/>
      <c r="D21" s="237" t="s">
        <v>58</v>
      </c>
      <c r="E21" s="240"/>
      <c r="F21" s="239">
        <f>D13+J13</f>
        <v>41600</v>
      </c>
      <c r="G21" s="236"/>
      <c r="I21" s="233"/>
      <c r="J21" s="241" t="s">
        <v>59</v>
      </c>
      <c r="K21" s="242"/>
      <c r="L21" s="243"/>
    </row>
    <row r="22" ht="15.75" customHeight="1">
      <c r="A22" s="232"/>
      <c r="C22" s="233"/>
      <c r="D22" s="237" t="s">
        <v>60</v>
      </c>
      <c r="E22" s="240"/>
      <c r="F22" s="239">
        <f>E13+K13</f>
        <v>10000</v>
      </c>
      <c r="G22" s="236"/>
      <c r="I22" s="233"/>
      <c r="J22" s="241" t="s">
        <v>61</v>
      </c>
      <c r="K22" s="242"/>
      <c r="L22" s="243"/>
    </row>
    <row r="23" ht="15.75" customHeight="1">
      <c r="A23" s="232"/>
      <c r="C23" s="233"/>
      <c r="D23" s="237" t="s">
        <v>62</v>
      </c>
      <c r="E23" s="240"/>
      <c r="F23" s="239">
        <f>F13+L13</f>
        <v>0</v>
      </c>
      <c r="G23" s="236"/>
      <c r="I23" s="233"/>
      <c r="J23" s="241"/>
      <c r="K23" s="242"/>
      <c r="L23" s="243"/>
    </row>
    <row r="24" ht="15.75" customHeight="1">
      <c r="A24" s="232"/>
      <c r="C24" s="233"/>
      <c r="D24" s="244" t="s">
        <v>50</v>
      </c>
      <c r="E24" s="245"/>
      <c r="F24" s="246">
        <f>SUM(F20:F23)</f>
        <v>51600</v>
      </c>
      <c r="G24" s="236"/>
      <c r="I24" s="233"/>
      <c r="J24" s="241"/>
      <c r="K24" s="242"/>
      <c r="L24" s="243"/>
    </row>
    <row r="25" ht="15.75" customHeight="1">
      <c r="A25" s="232"/>
      <c r="C25" s="233"/>
      <c r="D25" s="247" t="s">
        <v>63</v>
      </c>
      <c r="E25" s="164"/>
      <c r="F25" s="177"/>
      <c r="G25" s="236"/>
      <c r="I25" s="233"/>
      <c r="J25" s="241"/>
      <c r="K25" s="242"/>
      <c r="L25" s="243"/>
    </row>
    <row r="26" ht="15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8" t="s">
        <v>10</v>
      </c>
      <c r="E27" s="249"/>
      <c r="F27" s="239"/>
      <c r="G27" s="236"/>
      <c r="I27" s="233"/>
      <c r="J27" s="244" t="s">
        <v>64</v>
      </c>
      <c r="K27" s="245"/>
      <c r="L27" s="246">
        <f>SUM(L20:L26)</f>
        <v>5000</v>
      </c>
    </row>
    <row r="28" ht="15.75" customHeight="1">
      <c r="A28" s="232"/>
      <c r="C28" s="233"/>
      <c r="D28" s="250" t="s">
        <v>61</v>
      </c>
      <c r="E28" s="251"/>
      <c r="F28" s="243"/>
      <c r="G28" s="236"/>
      <c r="I28" s="233"/>
      <c r="J28" s="231" t="s">
        <v>65</v>
      </c>
      <c r="K28" s="164"/>
      <c r="L28" s="177"/>
    </row>
    <row r="29" ht="18.75" customHeight="1">
      <c r="A29" s="252"/>
      <c r="B29" s="253"/>
      <c r="C29" s="254"/>
      <c r="D29" s="244" t="s">
        <v>66</v>
      </c>
      <c r="E29" s="245"/>
      <c r="F29" s="246">
        <f>SUM(F27:F28)</f>
        <v>0</v>
      </c>
      <c r="G29" s="255"/>
      <c r="H29" s="256"/>
      <c r="I29" s="257"/>
      <c r="J29" s="241" t="s">
        <v>67</v>
      </c>
      <c r="K29" s="251"/>
      <c r="L29" s="243"/>
    </row>
    <row r="30" ht="15.75" customHeight="1">
      <c r="A30" s="209"/>
      <c r="B30" s="258"/>
      <c r="C30" s="259"/>
      <c r="D30" s="260"/>
      <c r="E30" s="261" t="s">
        <v>68</v>
      </c>
      <c r="F30" s="262">
        <f>F24+F29</f>
        <v>51600</v>
      </c>
      <c r="G30" s="263"/>
      <c r="H30" s="264"/>
      <c r="I30" s="265"/>
      <c r="J30" s="260"/>
      <c r="K30" s="261" t="s">
        <v>69</v>
      </c>
      <c r="L30" s="262">
        <f>L27+L29</f>
        <v>5000</v>
      </c>
    </row>
    <row r="31" ht="11.25" customHeight="1">
      <c r="A31" s="209"/>
      <c r="B31" s="213"/>
      <c r="C31" s="214"/>
      <c r="D31" s="214"/>
      <c r="E31" s="214"/>
      <c r="F31" s="214"/>
      <c r="G31" s="266"/>
      <c r="H31" s="267"/>
      <c r="I31" s="268"/>
      <c r="K31" s="214"/>
      <c r="L31" s="214"/>
    </row>
    <row r="32" ht="15.75" customHeight="1">
      <c r="A32" s="220"/>
      <c r="B32" s="221"/>
      <c r="C32" s="222"/>
      <c r="D32" s="222"/>
      <c r="E32" s="222"/>
      <c r="F32" s="223"/>
      <c r="G32" s="223" t="s">
        <v>70</v>
      </c>
      <c r="H32" s="221"/>
      <c r="I32" s="222"/>
      <c r="J32" s="222"/>
      <c r="K32" s="222"/>
      <c r="L32" s="222"/>
    </row>
    <row r="33" ht="16.5" customHeight="1">
      <c r="A33" s="269" t="s">
        <v>71</v>
      </c>
      <c r="B33" s="225"/>
      <c r="C33" s="226"/>
      <c r="D33" s="270" t="s">
        <v>72</v>
      </c>
      <c r="E33" s="270" t="s">
        <v>73</v>
      </c>
      <c r="F33" s="271" t="s">
        <v>16</v>
      </c>
      <c r="G33" s="272" t="s">
        <v>74</v>
      </c>
      <c r="H33" s="225"/>
      <c r="I33" s="226"/>
      <c r="J33" s="270" t="s">
        <v>72</v>
      </c>
      <c r="K33" s="270" t="s">
        <v>73</v>
      </c>
      <c r="L33" s="270" t="s">
        <v>16</v>
      </c>
    </row>
    <row r="34" ht="16.5" customHeight="1">
      <c r="A34" s="232"/>
      <c r="C34" s="233"/>
      <c r="D34" s="273">
        <v>20000.0</v>
      </c>
      <c r="E34" s="274"/>
      <c r="F34" s="275">
        <f t="shared" ref="F34:F38" si="1">D34*E34</f>
        <v>0</v>
      </c>
      <c r="G34" s="276"/>
      <c r="I34" s="233"/>
      <c r="J34" s="273">
        <v>500.0</v>
      </c>
      <c r="K34" s="274"/>
      <c r="L34" s="277">
        <f t="shared" ref="L34:L37" si="2">J34*K34</f>
        <v>0</v>
      </c>
    </row>
    <row r="35" ht="16.5" customHeight="1">
      <c r="A35" s="232"/>
      <c r="C35" s="233"/>
      <c r="D35" s="273">
        <v>10000.0</v>
      </c>
      <c r="E35" s="322">
        <v>3.0</v>
      </c>
      <c r="F35" s="275">
        <f t="shared" si="1"/>
        <v>30000</v>
      </c>
      <c r="G35" s="276"/>
      <c r="I35" s="233"/>
      <c r="J35" s="273">
        <v>100.0</v>
      </c>
      <c r="K35" s="274"/>
      <c r="L35" s="277">
        <f t="shared" si="2"/>
        <v>0</v>
      </c>
    </row>
    <row r="36" ht="16.5" customHeight="1">
      <c r="A36" s="232"/>
      <c r="C36" s="233"/>
      <c r="D36" s="273">
        <v>5000.0</v>
      </c>
      <c r="E36" s="322"/>
      <c r="F36" s="275">
        <f t="shared" si="1"/>
        <v>0</v>
      </c>
      <c r="G36" s="276"/>
      <c r="I36" s="233"/>
      <c r="J36" s="273">
        <v>50.0</v>
      </c>
      <c r="K36" s="274"/>
      <c r="L36" s="277">
        <f t="shared" si="2"/>
        <v>0</v>
      </c>
    </row>
    <row r="37" ht="16.5" customHeight="1">
      <c r="A37" s="232"/>
      <c r="C37" s="233"/>
      <c r="D37" s="273">
        <v>2000.0</v>
      </c>
      <c r="E37" s="274"/>
      <c r="F37" s="275">
        <f t="shared" si="1"/>
        <v>0</v>
      </c>
      <c r="G37" s="276"/>
      <c r="I37" s="233"/>
      <c r="J37" s="273">
        <v>10.0</v>
      </c>
      <c r="K37" s="322">
        <v>10.0</v>
      </c>
      <c r="L37" s="277">
        <f t="shared" si="2"/>
        <v>100</v>
      </c>
    </row>
    <row r="38" ht="16.5" customHeight="1">
      <c r="A38" s="252"/>
      <c r="B38" s="253"/>
      <c r="C38" s="254"/>
      <c r="D38" s="273">
        <v>1000.0</v>
      </c>
      <c r="E38" s="322">
        <v>12.0</v>
      </c>
      <c r="F38" s="275">
        <f t="shared" si="1"/>
        <v>12000</v>
      </c>
      <c r="G38" s="278"/>
      <c r="H38" s="253"/>
      <c r="I38" s="254"/>
      <c r="J38" s="273"/>
      <c r="K38" s="279"/>
      <c r="L38" s="277"/>
    </row>
    <row r="39" ht="15.75" customHeight="1">
      <c r="A39" s="209"/>
      <c r="B39" s="213"/>
      <c r="C39" s="214"/>
      <c r="D39" s="280"/>
      <c r="E39" s="281" t="s">
        <v>75</v>
      </c>
      <c r="F39" s="282">
        <f>SUM(F34:F38)</f>
        <v>42000</v>
      </c>
      <c r="G39" s="263"/>
      <c r="H39" s="264"/>
      <c r="I39" s="265"/>
      <c r="J39" s="280"/>
      <c r="K39" s="281" t="s">
        <v>76</v>
      </c>
      <c r="L39" s="282">
        <f>SUM(L34:L38)</f>
        <v>100</v>
      </c>
    </row>
    <row r="40" ht="15.75" customHeight="1">
      <c r="A40" s="209"/>
      <c r="B40" s="213"/>
      <c r="C40" s="214"/>
      <c r="D40" s="214"/>
      <c r="E40" s="214"/>
      <c r="F40" s="214"/>
      <c r="G40" s="209"/>
      <c r="H40" s="213"/>
      <c r="I40" s="214"/>
      <c r="J40" s="214"/>
      <c r="K40" s="214"/>
      <c r="L40" s="214"/>
    </row>
    <row r="41" ht="18.0" customHeight="1">
      <c r="A41" s="209"/>
      <c r="B41" s="213"/>
      <c r="C41" s="214"/>
      <c r="D41" s="214"/>
      <c r="E41" s="214"/>
      <c r="F41" s="214"/>
      <c r="G41" s="283"/>
      <c r="H41" s="283"/>
      <c r="I41" s="284" t="s">
        <v>77</v>
      </c>
      <c r="J41" s="285"/>
      <c r="K41" s="283"/>
      <c r="L41" s="214"/>
    </row>
    <row r="42" ht="4.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5.0" customHeight="1">
      <c r="A43" s="286"/>
      <c r="B43" s="287" t="s">
        <v>78</v>
      </c>
      <c r="C43" s="225"/>
      <c r="D43" s="225"/>
      <c r="E43" s="226"/>
      <c r="F43" s="214"/>
      <c r="G43" s="288"/>
      <c r="H43" s="288"/>
      <c r="I43" s="289" t="s">
        <v>79</v>
      </c>
      <c r="J43" s="290">
        <f>'15'!J58</f>
        <v>47100</v>
      </c>
      <c r="K43" s="291"/>
      <c r="L43" s="214"/>
    </row>
    <row r="44" ht="4.5" customHeight="1">
      <c r="A44" s="286"/>
      <c r="B44" s="252"/>
      <c r="C44" s="253"/>
      <c r="D44" s="253"/>
      <c r="E44" s="254"/>
      <c r="F44" s="214"/>
      <c r="G44" s="209"/>
      <c r="H44" s="213"/>
      <c r="I44" s="214"/>
      <c r="J44" s="215"/>
      <c r="K44" s="214"/>
      <c r="L44" s="214"/>
    </row>
    <row r="45" ht="18.75" customHeight="1">
      <c r="A45" s="292"/>
      <c r="B45" s="324" t="s">
        <v>98</v>
      </c>
      <c r="C45" s="225"/>
      <c r="D45" s="225"/>
      <c r="E45" s="226"/>
      <c r="F45" s="214"/>
      <c r="G45" s="294"/>
      <c r="H45" s="294"/>
      <c r="I45" s="295" t="s">
        <v>80</v>
      </c>
      <c r="J45" s="296">
        <f>F39+L39</f>
        <v>42100</v>
      </c>
      <c r="K45" s="297"/>
      <c r="L45" s="214"/>
    </row>
    <row r="46" ht="4.5" customHeight="1">
      <c r="A46" s="292"/>
      <c r="B46" s="232"/>
      <c r="E46" s="233"/>
      <c r="F46" s="214"/>
      <c r="G46" s="209"/>
      <c r="H46" s="266"/>
      <c r="I46" s="267"/>
      <c r="J46" s="215"/>
      <c r="K46" s="214"/>
      <c r="L46" s="214"/>
    </row>
    <row r="47" ht="15.75" customHeight="1">
      <c r="A47" s="292"/>
      <c r="B47" s="232"/>
      <c r="E47" s="233"/>
      <c r="F47" s="214"/>
      <c r="G47" s="294"/>
      <c r="H47" s="294"/>
      <c r="I47" s="295" t="s">
        <v>50</v>
      </c>
      <c r="J47" s="296">
        <f>L15</f>
        <v>51600</v>
      </c>
      <c r="K47" s="297"/>
      <c r="L47" s="219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8"/>
      <c r="H49" s="298"/>
      <c r="I49" s="299" t="s">
        <v>63</v>
      </c>
      <c r="J49" s="300" t="str">
        <f>F27</f>
        <v/>
      </c>
      <c r="K49" s="297"/>
      <c r="L49" s="214"/>
    </row>
    <row r="50" ht="4.5" customHeight="1">
      <c r="A50" s="292"/>
      <c r="B50" s="232"/>
      <c r="E50" s="233"/>
      <c r="F50" s="214"/>
      <c r="G50" s="209"/>
      <c r="H50" s="209"/>
      <c r="I50" s="213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55</v>
      </c>
      <c r="J51" s="300">
        <f>L20+L29</f>
        <v>5000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81</v>
      </c>
      <c r="J53" s="300">
        <f>J43+J47+J49-J51</f>
        <v>93700</v>
      </c>
      <c r="K53" s="301"/>
      <c r="L53" s="214"/>
    </row>
    <row r="54" ht="4.5" customHeight="1">
      <c r="A54" s="209"/>
      <c r="B54" s="232"/>
      <c r="E54" s="233"/>
      <c r="F54" s="214"/>
      <c r="G54" s="209"/>
      <c r="H54" s="213"/>
      <c r="I54" s="214"/>
      <c r="J54" s="215"/>
      <c r="K54" s="214"/>
      <c r="L54" s="214"/>
    </row>
    <row r="55" ht="15.75" customHeight="1">
      <c r="A55" s="209"/>
      <c r="B55" s="232"/>
      <c r="E55" s="233"/>
      <c r="F55" s="214"/>
      <c r="G55" s="288"/>
      <c r="H55" s="288"/>
      <c r="I55" s="289" t="s">
        <v>82</v>
      </c>
      <c r="J55" s="300">
        <f>J53-J43</f>
        <v>46600</v>
      </c>
      <c r="K55" s="302"/>
      <c r="L55" s="214"/>
    </row>
    <row r="56" ht="4.5" customHeight="1">
      <c r="A56" s="292"/>
      <c r="B56" s="232"/>
      <c r="E56" s="233"/>
      <c r="F56" s="214"/>
      <c r="G56" s="209"/>
      <c r="H56" s="213"/>
      <c r="I56" s="213"/>
      <c r="J56" s="215"/>
      <c r="K56" s="214"/>
      <c r="L56" s="214"/>
    </row>
    <row r="57" ht="15.75" customHeight="1">
      <c r="A57" s="209"/>
      <c r="B57" s="232"/>
      <c r="E57" s="233"/>
      <c r="F57" s="214"/>
      <c r="G57" s="294"/>
      <c r="H57" s="294"/>
      <c r="I57" s="295" t="s">
        <v>83</v>
      </c>
      <c r="J57" s="300">
        <f>J43+F20+(F27-(L20+L29))</f>
        <v>42100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8.75" customHeight="1">
      <c r="A59" s="292"/>
      <c r="B59" s="252"/>
      <c r="C59" s="253"/>
      <c r="D59" s="253"/>
      <c r="E59" s="254"/>
      <c r="F59" s="214"/>
      <c r="G59" s="294"/>
      <c r="H59" s="294"/>
      <c r="I59" s="295" t="s">
        <v>84</v>
      </c>
      <c r="J59" s="303">
        <f>J45-J57</f>
        <v>0</v>
      </c>
      <c r="K59" s="240"/>
      <c r="L59" s="214"/>
    </row>
    <row r="60" ht="15.0" customHeight="1">
      <c r="A60" s="167"/>
      <c r="B60" s="304"/>
      <c r="C60" s="304"/>
      <c r="D60" s="304"/>
      <c r="E60" s="304"/>
      <c r="F60" s="305"/>
      <c r="G60" s="167"/>
      <c r="H60" s="306"/>
      <c r="I60" s="305"/>
      <c r="J60" s="305"/>
      <c r="K60" s="305"/>
      <c r="L60" s="305"/>
    </row>
    <row r="61" ht="15.0" customHeight="1">
      <c r="A61" s="167"/>
      <c r="B61" s="304"/>
      <c r="C61" s="304"/>
      <c r="D61" s="304"/>
      <c r="E61" s="304"/>
      <c r="F61" s="305"/>
      <c r="G61" s="167"/>
      <c r="H61" s="306"/>
      <c r="I61" s="305"/>
      <c r="J61" s="305"/>
      <c r="K61" s="305"/>
      <c r="L61" s="305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75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4.2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6"/>
      <c r="C66" s="305"/>
      <c r="D66" s="305"/>
      <c r="E66" s="305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H6:H7"/>
    <mergeCell ref="G18:I29"/>
    <mergeCell ref="G33:I38"/>
    <mergeCell ref="J18:L18"/>
    <mergeCell ref="D19:E19"/>
    <mergeCell ref="J19:K19"/>
    <mergeCell ref="D25:F25"/>
    <mergeCell ref="D26:E26"/>
    <mergeCell ref="A33:C38"/>
    <mergeCell ref="B43:E44"/>
    <mergeCell ref="B45:E59"/>
    <mergeCell ref="J28:L28"/>
    <mergeCell ref="I31:J31"/>
    <mergeCell ref="C2:E2"/>
    <mergeCell ref="A5:F5"/>
    <mergeCell ref="G5:L5"/>
    <mergeCell ref="A6:A7"/>
    <mergeCell ref="B6:B7"/>
    <mergeCell ref="G6:G7"/>
    <mergeCell ref="A18:C29"/>
  </mergeCells>
  <conditionalFormatting sqref="J59">
    <cfRule type="expression" dxfId="0" priority="1">
      <formula>$J59=0</formula>
    </cfRule>
  </conditionalFormatting>
  <conditionalFormatting sqref="J59">
    <cfRule type="expression" dxfId="1" priority="2">
      <formula>$J59&gt;=1</formula>
    </cfRule>
  </conditionalFormatting>
  <conditionalFormatting sqref="J59">
    <cfRule type="expression" dxfId="2" priority="3">
      <formula>$J59&lt;=-1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46157.0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2568.0</v>
      </c>
      <c r="H8" s="316">
        <v>9848.0</v>
      </c>
      <c r="I8" s="196"/>
      <c r="J8" s="317">
        <v>35980.0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2569.0</v>
      </c>
      <c r="H9" s="319">
        <v>9849.0</v>
      </c>
      <c r="I9" s="199"/>
      <c r="J9" s="320">
        <v>59500.0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2570.0</v>
      </c>
      <c r="H10" s="313">
        <v>9850.0</v>
      </c>
      <c r="I10" s="191"/>
      <c r="J10" s="314">
        <v>24990.0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209"/>
      <c r="B14" s="210" t="s">
        <v>49</v>
      </c>
      <c r="C14" s="211">
        <f>SUM($C8:$C13)</f>
        <v>0</v>
      </c>
      <c r="D14" s="211">
        <f>SUM($D8:$D13)</f>
        <v>0</v>
      </c>
      <c r="E14" s="211">
        <f>SUM($E8:$E13)</f>
        <v>0</v>
      </c>
      <c r="F14" s="211">
        <f>SUM($F8:$F13)</f>
        <v>0</v>
      </c>
      <c r="G14" s="212"/>
      <c r="H14" s="210" t="s">
        <v>49</v>
      </c>
      <c r="I14" s="211">
        <f>SUM($I8:$I13)</f>
        <v>0</v>
      </c>
      <c r="J14" s="211">
        <f>SUM($J8:$J13)</f>
        <v>120470</v>
      </c>
      <c r="K14" s="211">
        <f>SUM($K8:$K13)</f>
        <v>0</v>
      </c>
      <c r="L14" s="211">
        <f>SUM($L8:$L13)</f>
        <v>0</v>
      </c>
    </row>
    <row r="15" ht="3.75" customHeight="1">
      <c r="A15" s="209"/>
      <c r="B15" s="213"/>
      <c r="C15" s="214"/>
      <c r="D15" s="214"/>
      <c r="E15" s="214"/>
      <c r="F15" s="214"/>
      <c r="G15" s="209"/>
      <c r="H15" s="213"/>
      <c r="I15" s="215"/>
      <c r="J15" s="215"/>
      <c r="K15" s="215"/>
      <c r="L15" s="215"/>
    </row>
    <row r="16" ht="21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6"/>
      <c r="K16" s="217" t="s">
        <v>50</v>
      </c>
      <c r="L16" s="218">
        <f>$C$14+$D$14+$E$14+$F$14+$I$14+$J$14+$K$14+$L$14</f>
        <v>120470</v>
      </c>
    </row>
    <row r="17" ht="12.0" customHeight="1">
      <c r="A17" s="209"/>
      <c r="B17" s="213"/>
      <c r="C17" s="214"/>
      <c r="D17" s="214"/>
      <c r="E17" s="214"/>
      <c r="F17" s="214"/>
      <c r="G17" s="209"/>
      <c r="H17" s="215"/>
      <c r="I17" s="214"/>
      <c r="J17" s="214"/>
      <c r="K17" s="214"/>
      <c r="L17" s="219"/>
    </row>
    <row r="18" ht="26.25" customHeight="1">
      <c r="A18" s="220"/>
      <c r="B18" s="221"/>
      <c r="C18" s="222"/>
      <c r="D18" s="222"/>
      <c r="E18" s="222"/>
      <c r="F18" s="223"/>
      <c r="G18" s="223" t="s">
        <v>51</v>
      </c>
      <c r="H18" s="221"/>
      <c r="I18" s="222"/>
      <c r="J18" s="222"/>
      <c r="K18" s="222"/>
      <c r="L18" s="222"/>
    </row>
    <row r="19" ht="19.5" customHeight="1">
      <c r="A19" s="224" t="s">
        <v>52</v>
      </c>
      <c r="B19" s="225"/>
      <c r="C19" s="226"/>
      <c r="D19" s="227"/>
      <c r="E19" s="228" t="s">
        <v>53</v>
      </c>
      <c r="F19" s="229"/>
      <c r="G19" s="230" t="s">
        <v>54</v>
      </c>
      <c r="H19" s="225"/>
      <c r="I19" s="226"/>
      <c r="J19" s="231" t="s">
        <v>55</v>
      </c>
      <c r="K19" s="164"/>
      <c r="L19" s="177"/>
    </row>
    <row r="20" ht="18.75" customHeight="1">
      <c r="A20" s="232"/>
      <c r="C20" s="233"/>
      <c r="D20" s="234" t="s">
        <v>56</v>
      </c>
      <c r="E20" s="162"/>
      <c r="F20" s="235" t="s">
        <v>16</v>
      </c>
      <c r="G20" s="236"/>
      <c r="I20" s="233"/>
      <c r="J20" s="234" t="s">
        <v>56</v>
      </c>
      <c r="K20" s="162"/>
      <c r="L20" s="235" t="s">
        <v>16</v>
      </c>
    </row>
    <row r="21" ht="15.75" customHeight="1">
      <c r="A21" s="232"/>
      <c r="C21" s="233"/>
      <c r="D21" s="237" t="s">
        <v>57</v>
      </c>
      <c r="E21" s="238"/>
      <c r="F21" s="239">
        <f>C14+I14</f>
        <v>0</v>
      </c>
      <c r="G21" s="236"/>
      <c r="I21" s="233"/>
      <c r="J21" s="237" t="s">
        <v>10</v>
      </c>
      <c r="K21" s="238"/>
      <c r="L21" s="239"/>
    </row>
    <row r="22" ht="15.75" customHeight="1">
      <c r="A22" s="232"/>
      <c r="C22" s="233"/>
      <c r="D22" s="237" t="s">
        <v>58</v>
      </c>
      <c r="E22" s="240"/>
      <c r="F22" s="239">
        <f>D14+J14</f>
        <v>120470</v>
      </c>
      <c r="G22" s="236"/>
      <c r="I22" s="233"/>
      <c r="J22" s="241" t="s">
        <v>59</v>
      </c>
      <c r="K22" s="242"/>
      <c r="L22" s="243"/>
    </row>
    <row r="23" ht="15.75" customHeight="1">
      <c r="A23" s="232"/>
      <c r="C23" s="233"/>
      <c r="D23" s="237" t="s">
        <v>60</v>
      </c>
      <c r="E23" s="240"/>
      <c r="F23" s="239">
        <f>E14+K14</f>
        <v>0</v>
      </c>
      <c r="G23" s="236"/>
      <c r="I23" s="233"/>
      <c r="J23" s="241" t="s">
        <v>61</v>
      </c>
      <c r="K23" s="242"/>
      <c r="L23" s="243"/>
    </row>
    <row r="24" ht="15.75" customHeight="1">
      <c r="A24" s="232"/>
      <c r="C24" s="233"/>
      <c r="D24" s="237" t="s">
        <v>62</v>
      </c>
      <c r="E24" s="240"/>
      <c r="F24" s="239">
        <f>F14+L14</f>
        <v>0</v>
      </c>
      <c r="G24" s="236"/>
      <c r="I24" s="233"/>
      <c r="J24" s="241"/>
      <c r="K24" s="242"/>
      <c r="L24" s="243"/>
    </row>
    <row r="25" ht="15.75" customHeight="1">
      <c r="A25" s="232"/>
      <c r="C25" s="233"/>
      <c r="D25" s="244" t="s">
        <v>50</v>
      </c>
      <c r="E25" s="245"/>
      <c r="F25" s="246">
        <f>SUM(F21:F24)</f>
        <v>120470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7" t="s">
        <v>63</v>
      </c>
      <c r="E26" s="164"/>
      <c r="F26" s="177"/>
      <c r="G26" s="236"/>
      <c r="I26" s="233"/>
      <c r="J26" s="241"/>
      <c r="K26" s="242"/>
      <c r="L26" s="243"/>
    </row>
    <row r="27" ht="15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8" t="s">
        <v>10</v>
      </c>
      <c r="E28" s="249"/>
      <c r="F28" s="239"/>
      <c r="G28" s="236"/>
      <c r="I28" s="233"/>
      <c r="J28" s="244" t="s">
        <v>64</v>
      </c>
      <c r="K28" s="245"/>
      <c r="L28" s="246">
        <f>SUM(L21:L27)</f>
        <v>0</v>
      </c>
    </row>
    <row r="29" ht="15.75" customHeight="1">
      <c r="A29" s="232"/>
      <c r="C29" s="233"/>
      <c r="D29" s="250" t="s">
        <v>61</v>
      </c>
      <c r="E29" s="251"/>
      <c r="F29" s="243"/>
      <c r="G29" s="236"/>
      <c r="I29" s="233"/>
      <c r="J29" s="231" t="s">
        <v>65</v>
      </c>
      <c r="K29" s="164"/>
      <c r="L29" s="177"/>
    </row>
    <row r="30" ht="18.75" customHeight="1">
      <c r="A30" s="252"/>
      <c r="B30" s="253"/>
      <c r="C30" s="254"/>
      <c r="D30" s="244" t="s">
        <v>66</v>
      </c>
      <c r="E30" s="245"/>
      <c r="F30" s="246">
        <f>SUM(F28:F29)</f>
        <v>0</v>
      </c>
      <c r="G30" s="255"/>
      <c r="H30" s="256"/>
      <c r="I30" s="257"/>
      <c r="J30" s="241" t="s">
        <v>67</v>
      </c>
      <c r="K30" s="251"/>
      <c r="L30" s="243"/>
    </row>
    <row r="31" ht="15.75" customHeight="1">
      <c r="A31" s="209"/>
      <c r="B31" s="258"/>
      <c r="C31" s="259"/>
      <c r="D31" s="260"/>
      <c r="E31" s="261" t="s">
        <v>68</v>
      </c>
      <c r="F31" s="262">
        <f>F25+F30</f>
        <v>120470</v>
      </c>
      <c r="G31" s="263"/>
      <c r="H31" s="264"/>
      <c r="I31" s="265"/>
      <c r="J31" s="260"/>
      <c r="K31" s="261" t="s">
        <v>69</v>
      </c>
      <c r="L31" s="262">
        <f>L28+L30</f>
        <v>0</v>
      </c>
    </row>
    <row r="32" ht="11.25" customHeight="1">
      <c r="A32" s="209"/>
      <c r="B32" s="213"/>
      <c r="C32" s="214"/>
      <c r="D32" s="214"/>
      <c r="E32" s="214"/>
      <c r="F32" s="214"/>
      <c r="G32" s="266"/>
      <c r="H32" s="267"/>
      <c r="I32" s="268"/>
      <c r="K32" s="214"/>
      <c r="L32" s="214"/>
    </row>
    <row r="33" ht="15.75" customHeight="1">
      <c r="A33" s="220"/>
      <c r="B33" s="221"/>
      <c r="C33" s="222"/>
      <c r="D33" s="222"/>
      <c r="E33" s="222"/>
      <c r="F33" s="223"/>
      <c r="G33" s="223" t="s">
        <v>70</v>
      </c>
      <c r="H33" s="221"/>
      <c r="I33" s="222"/>
      <c r="J33" s="222"/>
      <c r="K33" s="222"/>
      <c r="L33" s="222"/>
    </row>
    <row r="34" ht="16.5" customHeight="1">
      <c r="A34" s="269" t="s">
        <v>71</v>
      </c>
      <c r="B34" s="225"/>
      <c r="C34" s="226"/>
      <c r="D34" s="270" t="s">
        <v>72</v>
      </c>
      <c r="E34" s="270" t="s">
        <v>73</v>
      </c>
      <c r="F34" s="271" t="s">
        <v>16</v>
      </c>
      <c r="G34" s="272" t="s">
        <v>74</v>
      </c>
      <c r="H34" s="225"/>
      <c r="I34" s="226"/>
      <c r="J34" s="270" t="s">
        <v>72</v>
      </c>
      <c r="K34" s="270" t="s">
        <v>73</v>
      </c>
      <c r="L34" s="270" t="s">
        <v>16</v>
      </c>
    </row>
    <row r="35" ht="16.5" customHeight="1">
      <c r="A35" s="232"/>
      <c r="C35" s="233"/>
      <c r="D35" s="273">
        <v>20000.0</v>
      </c>
      <c r="E35" s="274"/>
      <c r="F35" s="275">
        <f t="shared" ref="F35:F39" si="1">D35*E35</f>
        <v>0</v>
      </c>
      <c r="G35" s="276"/>
      <c r="I35" s="233"/>
      <c r="J35" s="273">
        <v>500.0</v>
      </c>
      <c r="K35" s="274"/>
      <c r="L35" s="277">
        <f t="shared" ref="L35:L38" si="2">J35*K35</f>
        <v>0</v>
      </c>
    </row>
    <row r="36" ht="16.5" customHeight="1">
      <c r="A36" s="232"/>
      <c r="C36" s="233"/>
      <c r="D36" s="273">
        <v>10000.0</v>
      </c>
      <c r="E36" s="322">
        <v>3.0</v>
      </c>
      <c r="F36" s="275">
        <f t="shared" si="1"/>
        <v>30000</v>
      </c>
      <c r="G36" s="276"/>
      <c r="I36" s="233"/>
      <c r="J36" s="273">
        <v>100.0</v>
      </c>
      <c r="K36" s="274"/>
      <c r="L36" s="277">
        <f t="shared" si="2"/>
        <v>0</v>
      </c>
    </row>
    <row r="37" ht="16.5" customHeight="1">
      <c r="A37" s="232"/>
      <c r="C37" s="233"/>
      <c r="D37" s="273">
        <v>5000.0</v>
      </c>
      <c r="E37" s="322">
        <v>1.0</v>
      </c>
      <c r="F37" s="275">
        <f t="shared" si="1"/>
        <v>5000</v>
      </c>
      <c r="G37" s="276"/>
      <c r="I37" s="233"/>
      <c r="J37" s="273">
        <v>50.0</v>
      </c>
      <c r="K37" s="274"/>
      <c r="L37" s="277">
        <f t="shared" si="2"/>
        <v>0</v>
      </c>
    </row>
    <row r="38" ht="16.5" customHeight="1">
      <c r="A38" s="232"/>
      <c r="C38" s="233"/>
      <c r="D38" s="273">
        <v>2000.0</v>
      </c>
      <c r="E38" s="274"/>
      <c r="F38" s="275">
        <f t="shared" si="1"/>
        <v>0</v>
      </c>
      <c r="G38" s="276"/>
      <c r="I38" s="233"/>
      <c r="J38" s="273">
        <v>10.0</v>
      </c>
      <c r="K38" s="322">
        <v>10.0</v>
      </c>
      <c r="L38" s="277">
        <f t="shared" si="2"/>
        <v>100</v>
      </c>
    </row>
    <row r="39" ht="16.5" customHeight="1">
      <c r="A39" s="252"/>
      <c r="B39" s="253"/>
      <c r="C39" s="254"/>
      <c r="D39" s="273">
        <v>1000.0</v>
      </c>
      <c r="E39" s="322">
        <v>12.0</v>
      </c>
      <c r="F39" s="275">
        <f t="shared" si="1"/>
        <v>12000</v>
      </c>
      <c r="G39" s="278"/>
      <c r="H39" s="253"/>
      <c r="I39" s="254"/>
      <c r="J39" s="273"/>
      <c r="K39" s="279"/>
      <c r="L39" s="277"/>
    </row>
    <row r="40" ht="15.75" customHeight="1">
      <c r="A40" s="209"/>
      <c r="B40" s="213"/>
      <c r="C40" s="214"/>
      <c r="D40" s="280"/>
      <c r="E40" s="281" t="s">
        <v>75</v>
      </c>
      <c r="F40" s="282">
        <f>SUM(F35:F39)</f>
        <v>47000</v>
      </c>
      <c r="G40" s="263"/>
      <c r="H40" s="264"/>
      <c r="I40" s="265"/>
      <c r="J40" s="280"/>
      <c r="K40" s="281" t="s">
        <v>76</v>
      </c>
      <c r="L40" s="282">
        <f>SUM(L35:L39)</f>
        <v>100</v>
      </c>
    </row>
    <row r="41" ht="15.75" customHeight="1">
      <c r="A41" s="209"/>
      <c r="B41" s="213"/>
      <c r="C41" s="214"/>
      <c r="D41" s="214"/>
      <c r="E41" s="214"/>
      <c r="F41" s="214"/>
      <c r="G41" s="209"/>
      <c r="H41" s="213"/>
      <c r="I41" s="214"/>
      <c r="J41" s="214"/>
      <c r="K41" s="214"/>
      <c r="L41" s="214"/>
    </row>
    <row r="42" ht="18.0" customHeight="1">
      <c r="A42" s="209"/>
      <c r="B42" s="213"/>
      <c r="C42" s="214"/>
      <c r="D42" s="214"/>
      <c r="E42" s="214"/>
      <c r="F42" s="214"/>
      <c r="G42" s="283"/>
      <c r="H42" s="283"/>
      <c r="I42" s="284" t="s">
        <v>77</v>
      </c>
      <c r="J42" s="285"/>
      <c r="K42" s="283"/>
      <c r="L42" s="214"/>
    </row>
    <row r="43" ht="4.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5.0" customHeight="1">
      <c r="A44" s="286"/>
      <c r="B44" s="287" t="s">
        <v>78</v>
      </c>
      <c r="C44" s="225"/>
      <c r="D44" s="225"/>
      <c r="E44" s="226"/>
      <c r="F44" s="214"/>
      <c r="G44" s="288"/>
      <c r="H44" s="288"/>
      <c r="I44" s="289" t="s">
        <v>79</v>
      </c>
      <c r="J44" s="290">
        <f>'14'!J62</f>
        <v>47100</v>
      </c>
      <c r="K44" s="291"/>
      <c r="L44" s="214"/>
    </row>
    <row r="45" ht="4.5" customHeight="1">
      <c r="A45" s="286"/>
      <c r="B45" s="252"/>
      <c r="C45" s="253"/>
      <c r="D45" s="253"/>
      <c r="E45" s="254"/>
      <c r="F45" s="214"/>
      <c r="G45" s="209"/>
      <c r="H45" s="213"/>
      <c r="I45" s="214"/>
      <c r="J45" s="215"/>
      <c r="K45" s="214"/>
      <c r="L45" s="214"/>
    </row>
    <row r="46" ht="18.75" customHeight="1">
      <c r="A46" s="292"/>
      <c r="B46" s="293"/>
      <c r="C46" s="225"/>
      <c r="D46" s="225"/>
      <c r="E46" s="226"/>
      <c r="F46" s="214"/>
      <c r="G46" s="294"/>
      <c r="H46" s="294"/>
      <c r="I46" s="295" t="s">
        <v>80</v>
      </c>
      <c r="J46" s="296">
        <f>F40+L40</f>
        <v>47100</v>
      </c>
      <c r="K46" s="297"/>
      <c r="L46" s="214"/>
    </row>
    <row r="47" ht="4.5" customHeight="1">
      <c r="A47" s="292"/>
      <c r="B47" s="232"/>
      <c r="E47" s="233"/>
      <c r="F47" s="214"/>
      <c r="G47" s="209"/>
      <c r="H47" s="266"/>
      <c r="I47" s="267"/>
      <c r="J47" s="215"/>
      <c r="K47" s="214"/>
      <c r="L47" s="214"/>
    </row>
    <row r="48" ht="15.75" customHeight="1">
      <c r="A48" s="292"/>
      <c r="B48" s="232"/>
      <c r="E48" s="233"/>
      <c r="F48" s="214"/>
      <c r="G48" s="294"/>
      <c r="H48" s="294"/>
      <c r="I48" s="295" t="s">
        <v>50</v>
      </c>
      <c r="J48" s="296">
        <f>L16</f>
        <v>120470</v>
      </c>
      <c r="K48" s="297"/>
      <c r="L48" s="219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8"/>
      <c r="H50" s="298"/>
      <c r="I50" s="299" t="s">
        <v>63</v>
      </c>
      <c r="J50" s="300" t="str">
        <f>F28</f>
        <v/>
      </c>
      <c r="K50" s="297"/>
      <c r="L50" s="214"/>
    </row>
    <row r="51" ht="4.5" customHeight="1">
      <c r="A51" s="292"/>
      <c r="B51" s="232"/>
      <c r="E51" s="233"/>
      <c r="F51" s="214"/>
      <c r="G51" s="209"/>
      <c r="H51" s="209"/>
      <c r="I51" s="213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55</v>
      </c>
      <c r="J52" s="300">
        <f>L21+L30</f>
        <v>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81</v>
      </c>
      <c r="J54" s="300">
        <f>J44+J48+J50-J52</f>
        <v>167570</v>
      </c>
      <c r="K54" s="301"/>
      <c r="L54" s="214"/>
    </row>
    <row r="55" ht="4.5" customHeight="1">
      <c r="A55" s="209"/>
      <c r="B55" s="232"/>
      <c r="E55" s="233"/>
      <c r="F55" s="214"/>
      <c r="G55" s="209"/>
      <c r="H55" s="213"/>
      <c r="I55" s="214"/>
      <c r="J55" s="215"/>
      <c r="K55" s="214"/>
      <c r="L55" s="214"/>
    </row>
    <row r="56" ht="15.75" customHeight="1">
      <c r="A56" s="209"/>
      <c r="B56" s="232"/>
      <c r="E56" s="233"/>
      <c r="F56" s="214"/>
      <c r="G56" s="288"/>
      <c r="H56" s="288"/>
      <c r="I56" s="289" t="s">
        <v>82</v>
      </c>
      <c r="J56" s="300">
        <f>J54-J44</f>
        <v>120470</v>
      </c>
      <c r="K56" s="302"/>
      <c r="L56" s="214"/>
    </row>
    <row r="57" ht="4.5" customHeight="1">
      <c r="A57" s="292"/>
      <c r="B57" s="232"/>
      <c r="E57" s="233"/>
      <c r="F57" s="214"/>
      <c r="G57" s="209"/>
      <c r="H57" s="213"/>
      <c r="I57" s="213"/>
      <c r="J57" s="215"/>
      <c r="K57" s="214"/>
      <c r="L57" s="214"/>
    </row>
    <row r="58" ht="15.75" customHeight="1">
      <c r="A58" s="209"/>
      <c r="B58" s="232"/>
      <c r="E58" s="233"/>
      <c r="F58" s="214"/>
      <c r="G58" s="294"/>
      <c r="H58" s="294"/>
      <c r="I58" s="295" t="s">
        <v>83</v>
      </c>
      <c r="J58" s="300">
        <f>J44+F21+(F28-(L21+L30))</f>
        <v>47100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8.75" customHeight="1">
      <c r="A60" s="292"/>
      <c r="B60" s="252"/>
      <c r="C60" s="253"/>
      <c r="D60" s="253"/>
      <c r="E60" s="254"/>
      <c r="F60" s="214"/>
      <c r="G60" s="294"/>
      <c r="H60" s="294"/>
      <c r="I60" s="295" t="s">
        <v>84</v>
      </c>
      <c r="J60" s="303">
        <f>J46-J58</f>
        <v>0</v>
      </c>
      <c r="K60" s="240"/>
      <c r="L60" s="214"/>
    </row>
    <row r="61" ht="15.0" customHeight="1">
      <c r="A61" s="167"/>
      <c r="B61" s="304"/>
      <c r="C61" s="304"/>
      <c r="D61" s="304"/>
      <c r="E61" s="304"/>
      <c r="F61" s="305"/>
      <c r="G61" s="167"/>
      <c r="H61" s="306"/>
      <c r="I61" s="305"/>
      <c r="J61" s="305"/>
      <c r="K61" s="305"/>
      <c r="L61" s="305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7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4.2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29:L29"/>
    <mergeCell ref="I32:J32"/>
    <mergeCell ref="G19:I30"/>
    <mergeCell ref="G34:I39"/>
    <mergeCell ref="B44:E45"/>
    <mergeCell ref="B46:E60"/>
    <mergeCell ref="A19:C30"/>
    <mergeCell ref="J19:L19"/>
    <mergeCell ref="D20:E20"/>
    <mergeCell ref="J20:K20"/>
    <mergeCell ref="D26:F26"/>
    <mergeCell ref="D27:E27"/>
    <mergeCell ref="A34:C39"/>
  </mergeCells>
  <conditionalFormatting sqref="J60">
    <cfRule type="expression" dxfId="0" priority="1">
      <formula>$J60=0</formula>
    </cfRule>
  </conditionalFormatting>
  <conditionalFormatting sqref="J60">
    <cfRule type="expression" dxfId="1" priority="2">
      <formula>$J60&gt;=1</formula>
    </cfRule>
  </conditionalFormatting>
  <conditionalFormatting sqref="J60">
    <cfRule type="expression" dxfId="2" priority="3">
      <formula>$J60&lt;=-1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46156.0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241974.0</v>
      </c>
      <c r="B8" s="313">
        <v>21643.0</v>
      </c>
      <c r="C8" s="190"/>
      <c r="D8" s="314">
        <v>10100.0</v>
      </c>
      <c r="E8" s="192"/>
      <c r="F8" s="193"/>
      <c r="G8" s="315">
        <v>2563.0</v>
      </c>
      <c r="H8" s="316">
        <v>9843.0</v>
      </c>
      <c r="I8" s="196"/>
      <c r="J8" s="317">
        <v>55000.0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2564.0</v>
      </c>
      <c r="H9" s="319">
        <v>9844.0</v>
      </c>
      <c r="I9" s="199"/>
      <c r="J9" s="199"/>
      <c r="K9" s="320">
        <v>45000.0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2565.0</v>
      </c>
      <c r="H10" s="313">
        <v>9845.0</v>
      </c>
      <c r="I10" s="191"/>
      <c r="J10" s="191"/>
      <c r="K10" s="321">
        <v>145000.0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2566.0</v>
      </c>
      <c r="H11" s="319">
        <v>9846.0</v>
      </c>
      <c r="I11" s="199"/>
      <c r="J11" s="320">
        <v>40480.0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2567.0</v>
      </c>
      <c r="H12" s="313">
        <v>9847.0</v>
      </c>
      <c r="I12" s="190"/>
      <c r="J12" s="314">
        <v>175000.0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10100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270480</v>
      </c>
      <c r="K18" s="211">
        <f>SUM($K8:$K17)</f>
        <v>190000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470580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280580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190000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470580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470580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2">
        <v>3.0</v>
      </c>
      <c r="F40" s="275">
        <f t="shared" si="1"/>
        <v>30000</v>
      </c>
      <c r="G40" s="276"/>
      <c r="I40" s="233"/>
      <c r="J40" s="273">
        <v>100.0</v>
      </c>
      <c r="K40" s="274"/>
      <c r="L40" s="277">
        <f t="shared" si="2"/>
        <v>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274"/>
      <c r="L41" s="277">
        <f t="shared" si="2"/>
        <v>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10.0</v>
      </c>
      <c r="L42" s="277">
        <f t="shared" si="2"/>
        <v>100</v>
      </c>
    </row>
    <row r="43" ht="16.5" customHeight="1">
      <c r="A43" s="252"/>
      <c r="B43" s="253"/>
      <c r="C43" s="254"/>
      <c r="D43" s="273">
        <v>1000.0</v>
      </c>
      <c r="E43" s="322">
        <v>12.0</v>
      </c>
      <c r="F43" s="275">
        <f t="shared" si="1"/>
        <v>12000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47000</v>
      </c>
      <c r="G44" s="263"/>
      <c r="H44" s="264"/>
      <c r="I44" s="265"/>
      <c r="J44" s="280"/>
      <c r="K44" s="281" t="s">
        <v>76</v>
      </c>
      <c r="L44" s="282">
        <f>SUM(L39:L43)</f>
        <v>100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'13'!J59</f>
        <v>47100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47100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470580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517680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470580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47100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46155.0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9837.0</v>
      </c>
      <c r="I8" s="317">
        <v>10000.0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2557.0</v>
      </c>
      <c r="H9" s="319">
        <v>9838.0</v>
      </c>
      <c r="I9" s="199"/>
      <c r="J9" s="199"/>
      <c r="K9" s="320">
        <v>34990.0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2558.0</v>
      </c>
      <c r="H10" s="313">
        <v>9839.0</v>
      </c>
      <c r="I10" s="191"/>
      <c r="J10" s="314">
        <v>25000.0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2560.0</v>
      </c>
      <c r="H11" s="319">
        <v>9840.0</v>
      </c>
      <c r="I11" s="199"/>
      <c r="J11" s="320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2561.0</v>
      </c>
      <c r="H12" s="313">
        <v>9841.0</v>
      </c>
      <c r="I12" s="190"/>
      <c r="J12" s="314">
        <v>15000.0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2562.0</v>
      </c>
      <c r="H13" s="319">
        <v>9842.0</v>
      </c>
      <c r="I13" s="199"/>
      <c r="J13" s="320">
        <v>35980.0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10000</v>
      </c>
      <c r="J15" s="211">
        <f>SUM($J8:$J14)</f>
        <v>85980</v>
      </c>
      <c r="K15" s="211">
        <f>SUM($K8:$K14)</f>
        <v>34990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130970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10000</v>
      </c>
      <c r="G22" s="236"/>
      <c r="I22" s="233"/>
      <c r="J22" s="237" t="s">
        <v>10</v>
      </c>
      <c r="K22" s="238"/>
      <c r="L22" s="323">
        <v>23000.0</v>
      </c>
    </row>
    <row r="23" ht="15.75" customHeight="1">
      <c r="A23" s="232"/>
      <c r="C23" s="233"/>
      <c r="D23" s="237" t="s">
        <v>58</v>
      </c>
      <c r="E23" s="240"/>
      <c r="F23" s="239">
        <f>D15+J15</f>
        <v>85980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34990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130970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>
        <v>0.0</v>
      </c>
      <c r="G29" s="236"/>
      <c r="I29" s="233"/>
      <c r="J29" s="244" t="s">
        <v>64</v>
      </c>
      <c r="K29" s="245"/>
      <c r="L29" s="246">
        <f>SUM(L22:L28)</f>
        <v>23000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130970</v>
      </c>
      <c r="G32" s="263"/>
      <c r="H32" s="264"/>
      <c r="I32" s="265"/>
      <c r="J32" s="260"/>
      <c r="K32" s="261" t="s">
        <v>69</v>
      </c>
      <c r="L32" s="262">
        <f>L29+L31</f>
        <v>23000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274"/>
      <c r="L36" s="277">
        <f t="shared" ref="L36:L39" si="2">J36*K36</f>
        <v>0</v>
      </c>
    </row>
    <row r="37" ht="16.5" customHeight="1">
      <c r="A37" s="232"/>
      <c r="C37" s="233"/>
      <c r="D37" s="273">
        <v>10000.0</v>
      </c>
      <c r="E37" s="322">
        <v>3.0</v>
      </c>
      <c r="F37" s="275">
        <f t="shared" si="1"/>
        <v>30000</v>
      </c>
      <c r="G37" s="276"/>
      <c r="I37" s="233"/>
      <c r="J37" s="273">
        <v>100.0</v>
      </c>
      <c r="K37" s="274"/>
      <c r="L37" s="277">
        <f t="shared" si="2"/>
        <v>0</v>
      </c>
    </row>
    <row r="38" ht="16.5" customHeight="1">
      <c r="A38" s="232"/>
      <c r="C38" s="233"/>
      <c r="D38" s="273">
        <v>5000.0</v>
      </c>
      <c r="E38" s="322">
        <v>1.0</v>
      </c>
      <c r="F38" s="275">
        <f t="shared" si="1"/>
        <v>5000</v>
      </c>
      <c r="G38" s="276"/>
      <c r="I38" s="233"/>
      <c r="J38" s="273">
        <v>50.0</v>
      </c>
      <c r="K38" s="274"/>
      <c r="L38" s="277">
        <f t="shared" si="2"/>
        <v>0</v>
      </c>
    </row>
    <row r="39" ht="16.5" customHeight="1">
      <c r="A39" s="232"/>
      <c r="C39" s="233"/>
      <c r="D39" s="273">
        <v>2000.0</v>
      </c>
      <c r="E39" s="274"/>
      <c r="F39" s="275">
        <f t="shared" si="1"/>
        <v>0</v>
      </c>
      <c r="G39" s="276"/>
      <c r="I39" s="233"/>
      <c r="J39" s="273">
        <v>10.0</v>
      </c>
      <c r="K39" s="322">
        <v>10.0</v>
      </c>
      <c r="L39" s="277">
        <f t="shared" si="2"/>
        <v>100</v>
      </c>
    </row>
    <row r="40" ht="16.5" customHeight="1">
      <c r="A40" s="252"/>
      <c r="B40" s="253"/>
      <c r="C40" s="254"/>
      <c r="D40" s="273">
        <v>1000.0</v>
      </c>
      <c r="E40" s="322">
        <v>12.0</v>
      </c>
      <c r="F40" s="275">
        <f t="shared" si="1"/>
        <v>12000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47000</v>
      </c>
      <c r="G41" s="263"/>
      <c r="H41" s="264"/>
      <c r="I41" s="265"/>
      <c r="J41" s="280"/>
      <c r="K41" s="281" t="s">
        <v>76</v>
      </c>
      <c r="L41" s="282">
        <f>SUM(L36:L40)</f>
        <v>100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'12'!J55</f>
        <v>60100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324" t="s">
        <v>99</v>
      </c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47100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130970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>
        <f>F29</f>
        <v>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23000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168070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107970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47100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46154.0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2555.0</v>
      </c>
      <c r="H8" s="316">
        <v>9835.0</v>
      </c>
      <c r="I8" s="196"/>
      <c r="J8" s="317">
        <v>107500.0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9835.0</v>
      </c>
      <c r="I9" s="199"/>
      <c r="J9" s="199"/>
      <c r="K9" s="199"/>
      <c r="L9" s="320">
        <v>210000.0</v>
      </c>
    </row>
    <row r="10" ht="20.25" customHeight="1">
      <c r="A10" s="188"/>
      <c r="B10" s="189"/>
      <c r="C10" s="190"/>
      <c r="D10" s="191"/>
      <c r="E10" s="192"/>
      <c r="F10" s="193"/>
      <c r="G10" s="315">
        <v>2556.0</v>
      </c>
      <c r="H10" s="313">
        <v>9836.0</v>
      </c>
      <c r="I10" s="191"/>
      <c r="J10" s="314">
        <v>33940.0</v>
      </c>
      <c r="K10" s="190"/>
      <c r="L10" s="190"/>
    </row>
    <row r="11" ht="20.25" customHeight="1">
      <c r="A11" s="209"/>
      <c r="B11" s="210" t="s">
        <v>49</v>
      </c>
      <c r="C11" s="211">
        <f>SUM($C8:$C10)</f>
        <v>0</v>
      </c>
      <c r="D11" s="211">
        <f>SUM($D8:$D10)</f>
        <v>0</v>
      </c>
      <c r="E11" s="211">
        <f>SUM($E8:$E10)</f>
        <v>0</v>
      </c>
      <c r="F11" s="211">
        <f>SUM($F8:$F10)</f>
        <v>0</v>
      </c>
      <c r="G11" s="212"/>
      <c r="H11" s="210" t="s">
        <v>49</v>
      </c>
      <c r="I11" s="211">
        <f>SUM($I8:$I10)</f>
        <v>0</v>
      </c>
      <c r="J11" s="211">
        <f>SUM($J8:$J10)</f>
        <v>141440</v>
      </c>
      <c r="K11" s="211">
        <f>SUM($K8:$K10)</f>
        <v>0</v>
      </c>
      <c r="L11" s="211">
        <f>SUM($L8:$L10)</f>
        <v>210000</v>
      </c>
    </row>
    <row r="12" ht="3.75" customHeight="1">
      <c r="A12" s="209"/>
      <c r="B12" s="213"/>
      <c r="C12" s="214"/>
      <c r="D12" s="214"/>
      <c r="E12" s="214"/>
      <c r="F12" s="214"/>
      <c r="G12" s="209"/>
      <c r="H12" s="213"/>
      <c r="I12" s="215"/>
      <c r="J12" s="215"/>
      <c r="K12" s="215"/>
      <c r="L12" s="215"/>
    </row>
    <row r="13" ht="21.75" customHeight="1">
      <c r="A13" s="209"/>
      <c r="B13" s="213"/>
      <c r="C13" s="214"/>
      <c r="D13" s="214"/>
      <c r="E13" s="214"/>
      <c r="F13" s="214"/>
      <c r="G13" s="209"/>
      <c r="H13" s="213"/>
      <c r="I13" s="215"/>
      <c r="J13" s="216"/>
      <c r="K13" s="217" t="s">
        <v>50</v>
      </c>
      <c r="L13" s="218">
        <f>$C$11+$D$11+$E$11+$F$11+$I$11+$J$11+$K$11+$L$11</f>
        <v>351440</v>
      </c>
    </row>
    <row r="14" ht="12.0" customHeight="1">
      <c r="A14" s="209"/>
      <c r="B14" s="213"/>
      <c r="C14" s="214"/>
      <c r="D14" s="214"/>
      <c r="E14" s="214"/>
      <c r="F14" s="214"/>
      <c r="G14" s="209"/>
      <c r="H14" s="215"/>
      <c r="I14" s="214"/>
      <c r="J14" s="214"/>
      <c r="K14" s="214"/>
      <c r="L14" s="219"/>
    </row>
    <row r="15" ht="26.25" customHeight="1">
      <c r="A15" s="220"/>
      <c r="B15" s="221"/>
      <c r="C15" s="222"/>
      <c r="D15" s="222"/>
      <c r="E15" s="222"/>
      <c r="F15" s="223"/>
      <c r="G15" s="223" t="s">
        <v>51</v>
      </c>
      <c r="H15" s="221"/>
      <c r="I15" s="222"/>
      <c r="J15" s="222"/>
      <c r="K15" s="222"/>
      <c r="L15" s="222"/>
    </row>
    <row r="16" ht="19.5" customHeight="1">
      <c r="A16" s="224" t="s">
        <v>52</v>
      </c>
      <c r="B16" s="225"/>
      <c r="C16" s="226"/>
      <c r="D16" s="227"/>
      <c r="E16" s="228" t="s">
        <v>53</v>
      </c>
      <c r="F16" s="229"/>
      <c r="G16" s="230" t="s">
        <v>54</v>
      </c>
      <c r="H16" s="225"/>
      <c r="I16" s="226"/>
      <c r="J16" s="231" t="s">
        <v>55</v>
      </c>
      <c r="K16" s="164"/>
      <c r="L16" s="177"/>
    </row>
    <row r="17" ht="18.75" customHeight="1">
      <c r="A17" s="232"/>
      <c r="C17" s="233"/>
      <c r="D17" s="234" t="s">
        <v>56</v>
      </c>
      <c r="E17" s="162"/>
      <c r="F17" s="235" t="s">
        <v>16</v>
      </c>
      <c r="G17" s="236"/>
      <c r="I17" s="233"/>
      <c r="J17" s="234" t="s">
        <v>56</v>
      </c>
      <c r="K17" s="162"/>
      <c r="L17" s="235" t="s">
        <v>16</v>
      </c>
    </row>
    <row r="18" ht="15.75" customHeight="1">
      <c r="A18" s="232"/>
      <c r="C18" s="233"/>
      <c r="D18" s="237" t="s">
        <v>57</v>
      </c>
      <c r="E18" s="238"/>
      <c r="F18" s="239">
        <f>C11+I11</f>
        <v>0</v>
      </c>
      <c r="G18" s="236"/>
      <c r="I18" s="233"/>
      <c r="J18" s="237" t="s">
        <v>10</v>
      </c>
      <c r="K18" s="238"/>
      <c r="L18" s="239">
        <v>0.0</v>
      </c>
    </row>
    <row r="19" ht="15.75" customHeight="1">
      <c r="A19" s="232"/>
      <c r="C19" s="233"/>
      <c r="D19" s="237" t="s">
        <v>58</v>
      </c>
      <c r="E19" s="240"/>
      <c r="F19" s="239">
        <f>D11+J11</f>
        <v>141440</v>
      </c>
      <c r="G19" s="236"/>
      <c r="I19" s="233"/>
      <c r="J19" s="241" t="s">
        <v>59</v>
      </c>
      <c r="K19" s="242"/>
      <c r="L19" s="243"/>
    </row>
    <row r="20" ht="15.75" customHeight="1">
      <c r="A20" s="232"/>
      <c r="C20" s="233"/>
      <c r="D20" s="237" t="s">
        <v>60</v>
      </c>
      <c r="E20" s="240"/>
      <c r="F20" s="239">
        <f>E11+K11</f>
        <v>0</v>
      </c>
      <c r="G20" s="236"/>
      <c r="I20" s="233"/>
      <c r="J20" s="241" t="s">
        <v>61</v>
      </c>
      <c r="K20" s="242"/>
      <c r="L20" s="243"/>
    </row>
    <row r="21" ht="15.75" customHeight="1">
      <c r="A21" s="232"/>
      <c r="C21" s="233"/>
      <c r="D21" s="237" t="s">
        <v>62</v>
      </c>
      <c r="E21" s="240"/>
      <c r="F21" s="239">
        <f>F11+L11</f>
        <v>210000</v>
      </c>
      <c r="G21" s="236"/>
      <c r="I21" s="233"/>
      <c r="J21" s="241"/>
      <c r="K21" s="242"/>
      <c r="L21" s="243"/>
    </row>
    <row r="22" ht="15.75" customHeight="1">
      <c r="A22" s="232"/>
      <c r="C22" s="233"/>
      <c r="D22" s="244" t="s">
        <v>50</v>
      </c>
      <c r="E22" s="245"/>
      <c r="F22" s="246">
        <f>SUM(F18:F21)</f>
        <v>351440</v>
      </c>
      <c r="G22" s="236"/>
      <c r="I22" s="233"/>
      <c r="J22" s="241"/>
      <c r="K22" s="242"/>
      <c r="L22" s="243"/>
    </row>
    <row r="23" ht="15.75" customHeight="1">
      <c r="A23" s="232"/>
      <c r="C23" s="233"/>
      <c r="D23" s="247" t="s">
        <v>63</v>
      </c>
      <c r="E23" s="164"/>
      <c r="F23" s="177"/>
      <c r="G23" s="236"/>
      <c r="I23" s="233"/>
      <c r="J23" s="241"/>
      <c r="K23" s="242"/>
      <c r="L23" s="243"/>
    </row>
    <row r="24" ht="15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41"/>
      <c r="K24" s="242"/>
      <c r="L24" s="243"/>
    </row>
    <row r="25" ht="15.75" customHeight="1">
      <c r="A25" s="232"/>
      <c r="C25" s="233"/>
      <c r="D25" s="248" t="s">
        <v>10</v>
      </c>
      <c r="E25" s="249"/>
      <c r="F25" s="239">
        <v>0.0</v>
      </c>
      <c r="G25" s="236"/>
      <c r="I25" s="233"/>
      <c r="J25" s="244" t="s">
        <v>64</v>
      </c>
      <c r="K25" s="245"/>
      <c r="L25" s="246">
        <f>SUM(L18:L24)</f>
        <v>0</v>
      </c>
    </row>
    <row r="26" ht="15.75" customHeight="1">
      <c r="A26" s="232"/>
      <c r="C26" s="233"/>
      <c r="D26" s="250" t="s">
        <v>61</v>
      </c>
      <c r="E26" s="251"/>
      <c r="F26" s="243"/>
      <c r="G26" s="236"/>
      <c r="I26" s="233"/>
      <c r="J26" s="231" t="s">
        <v>65</v>
      </c>
      <c r="K26" s="164"/>
      <c r="L26" s="177"/>
    </row>
    <row r="27" ht="18.75" customHeight="1">
      <c r="A27" s="252"/>
      <c r="B27" s="253"/>
      <c r="C27" s="254"/>
      <c r="D27" s="244" t="s">
        <v>66</v>
      </c>
      <c r="E27" s="245"/>
      <c r="F27" s="246">
        <f>SUM(F25:F26)</f>
        <v>0</v>
      </c>
      <c r="G27" s="255"/>
      <c r="H27" s="256"/>
      <c r="I27" s="257"/>
      <c r="J27" s="241" t="s">
        <v>67</v>
      </c>
      <c r="K27" s="251"/>
      <c r="L27" s="243"/>
    </row>
    <row r="28" ht="15.75" customHeight="1">
      <c r="A28" s="209"/>
      <c r="B28" s="258"/>
      <c r="C28" s="259"/>
      <c r="D28" s="260"/>
      <c r="E28" s="261" t="s">
        <v>68</v>
      </c>
      <c r="F28" s="262">
        <f>F22+F27</f>
        <v>351440</v>
      </c>
      <c r="G28" s="263"/>
      <c r="H28" s="264"/>
      <c r="I28" s="265"/>
      <c r="J28" s="260"/>
      <c r="K28" s="261" t="s">
        <v>69</v>
      </c>
      <c r="L28" s="262">
        <f>L25+L27</f>
        <v>0</v>
      </c>
    </row>
    <row r="29" ht="11.25" customHeight="1">
      <c r="A29" s="209"/>
      <c r="B29" s="213"/>
      <c r="C29" s="214"/>
      <c r="D29" s="214"/>
      <c r="E29" s="214"/>
      <c r="F29" s="214"/>
      <c r="G29" s="266"/>
      <c r="H29" s="267"/>
      <c r="I29" s="268"/>
      <c r="K29" s="214"/>
      <c r="L29" s="214"/>
    </row>
    <row r="30" ht="15.75" customHeight="1">
      <c r="A30" s="220"/>
      <c r="B30" s="221"/>
      <c r="C30" s="222"/>
      <c r="D30" s="222"/>
      <c r="E30" s="222"/>
      <c r="F30" s="223"/>
      <c r="G30" s="223" t="s">
        <v>70</v>
      </c>
      <c r="H30" s="221"/>
      <c r="I30" s="222"/>
      <c r="J30" s="222"/>
      <c r="K30" s="222"/>
      <c r="L30" s="222"/>
    </row>
    <row r="31" ht="16.5" customHeight="1">
      <c r="A31" s="269" t="s">
        <v>71</v>
      </c>
      <c r="B31" s="225"/>
      <c r="C31" s="226"/>
      <c r="D31" s="270" t="s">
        <v>72</v>
      </c>
      <c r="E31" s="270" t="s">
        <v>73</v>
      </c>
      <c r="F31" s="271" t="s">
        <v>16</v>
      </c>
      <c r="G31" s="272" t="s">
        <v>74</v>
      </c>
      <c r="H31" s="225"/>
      <c r="I31" s="226"/>
      <c r="J31" s="270" t="s">
        <v>72</v>
      </c>
      <c r="K31" s="270" t="s">
        <v>73</v>
      </c>
      <c r="L31" s="270" t="s">
        <v>16</v>
      </c>
    </row>
    <row r="32" ht="16.5" customHeight="1">
      <c r="A32" s="232"/>
      <c r="C32" s="233"/>
      <c r="D32" s="273">
        <v>20000.0</v>
      </c>
      <c r="E32" s="322">
        <v>1.0</v>
      </c>
      <c r="F32" s="275">
        <f t="shared" ref="F32:F36" si="1">D32*E32</f>
        <v>20000</v>
      </c>
      <c r="G32" s="276"/>
      <c r="I32" s="233"/>
      <c r="J32" s="273">
        <v>500.0</v>
      </c>
      <c r="K32" s="274"/>
      <c r="L32" s="277">
        <f t="shared" ref="L32:L35" si="2">J32*K32</f>
        <v>0</v>
      </c>
    </row>
    <row r="33" ht="16.5" customHeight="1">
      <c r="A33" s="232"/>
      <c r="C33" s="233"/>
      <c r="D33" s="273">
        <v>10000.0</v>
      </c>
      <c r="E33" s="322">
        <v>2.0</v>
      </c>
      <c r="F33" s="275">
        <f t="shared" si="1"/>
        <v>20000</v>
      </c>
      <c r="G33" s="276"/>
      <c r="I33" s="233"/>
      <c r="J33" s="273">
        <v>100.0</v>
      </c>
      <c r="K33" s="274"/>
      <c r="L33" s="277">
        <f t="shared" si="2"/>
        <v>0</v>
      </c>
    </row>
    <row r="34" ht="16.5" customHeight="1">
      <c r="A34" s="232"/>
      <c r="C34" s="233"/>
      <c r="D34" s="273">
        <v>5000.0</v>
      </c>
      <c r="E34" s="322">
        <v>1.0</v>
      </c>
      <c r="F34" s="275">
        <f t="shared" si="1"/>
        <v>5000</v>
      </c>
      <c r="G34" s="276"/>
      <c r="I34" s="233"/>
      <c r="J34" s="273">
        <v>50.0</v>
      </c>
      <c r="K34" s="274"/>
      <c r="L34" s="277">
        <f t="shared" si="2"/>
        <v>0</v>
      </c>
    </row>
    <row r="35" ht="16.5" customHeight="1">
      <c r="A35" s="232"/>
      <c r="C35" s="233"/>
      <c r="D35" s="273">
        <v>2000.0</v>
      </c>
      <c r="E35" s="274"/>
      <c r="F35" s="275">
        <f t="shared" si="1"/>
        <v>0</v>
      </c>
      <c r="G35" s="276"/>
      <c r="I35" s="233"/>
      <c r="J35" s="273">
        <v>10.0</v>
      </c>
      <c r="K35" s="322">
        <v>10.0</v>
      </c>
      <c r="L35" s="277">
        <f t="shared" si="2"/>
        <v>100</v>
      </c>
    </row>
    <row r="36" ht="16.5" customHeight="1">
      <c r="A36" s="252"/>
      <c r="B36" s="253"/>
      <c r="C36" s="254"/>
      <c r="D36" s="273">
        <v>1000.0</v>
      </c>
      <c r="E36" s="322">
        <v>15.0</v>
      </c>
      <c r="F36" s="275">
        <f t="shared" si="1"/>
        <v>15000</v>
      </c>
      <c r="G36" s="278"/>
      <c r="H36" s="253"/>
      <c r="I36" s="254"/>
      <c r="J36" s="273"/>
      <c r="K36" s="279"/>
      <c r="L36" s="277"/>
    </row>
    <row r="37" ht="15.75" customHeight="1">
      <c r="A37" s="209"/>
      <c r="B37" s="213"/>
      <c r="C37" s="214"/>
      <c r="D37" s="280"/>
      <c r="E37" s="281" t="s">
        <v>75</v>
      </c>
      <c r="F37" s="282">
        <f>SUM(F32:F36)</f>
        <v>60000</v>
      </c>
      <c r="G37" s="263"/>
      <c r="H37" s="264"/>
      <c r="I37" s="265"/>
      <c r="J37" s="280"/>
      <c r="K37" s="281" t="s">
        <v>76</v>
      </c>
      <c r="L37" s="282">
        <f>SUM(L32:L36)</f>
        <v>100</v>
      </c>
    </row>
    <row r="38" ht="15.75" customHeight="1">
      <c r="A38" s="209"/>
      <c r="B38" s="213"/>
      <c r="C38" s="214"/>
      <c r="D38" s="214"/>
      <c r="E38" s="214"/>
      <c r="F38" s="214"/>
      <c r="G38" s="209"/>
      <c r="H38" s="213"/>
      <c r="I38" s="214"/>
      <c r="J38" s="214"/>
      <c r="K38" s="214"/>
      <c r="L38" s="214"/>
    </row>
    <row r="39" ht="18.0" customHeight="1">
      <c r="A39" s="209"/>
      <c r="B39" s="213"/>
      <c r="C39" s="214"/>
      <c r="D39" s="214"/>
      <c r="E39" s="214"/>
      <c r="F39" s="214"/>
      <c r="G39" s="283"/>
      <c r="H39" s="283"/>
      <c r="I39" s="284" t="s">
        <v>77</v>
      </c>
      <c r="J39" s="285"/>
      <c r="K39" s="283"/>
      <c r="L39" s="214"/>
    </row>
    <row r="40" ht="4.5" customHeight="1">
      <c r="A40" s="209"/>
      <c r="B40" s="213"/>
      <c r="C40" s="214"/>
      <c r="D40" s="214"/>
      <c r="E40" s="214"/>
      <c r="F40" s="214"/>
      <c r="G40" s="209"/>
      <c r="H40" s="213"/>
      <c r="I40" s="214"/>
      <c r="J40" s="214"/>
      <c r="K40" s="214"/>
      <c r="L40" s="214"/>
    </row>
    <row r="41" ht="15.0" customHeight="1">
      <c r="A41" s="286"/>
      <c r="B41" s="287" t="s">
        <v>78</v>
      </c>
      <c r="C41" s="225"/>
      <c r="D41" s="225"/>
      <c r="E41" s="226"/>
      <c r="F41" s="214"/>
      <c r="G41" s="288"/>
      <c r="H41" s="288"/>
      <c r="I41" s="289" t="s">
        <v>79</v>
      </c>
      <c r="J41" s="290">
        <f>'11'!J63</f>
        <v>60100</v>
      </c>
      <c r="K41" s="291"/>
      <c r="L41" s="214"/>
    </row>
    <row r="42" ht="4.5" customHeight="1">
      <c r="A42" s="286"/>
      <c r="B42" s="252"/>
      <c r="C42" s="253"/>
      <c r="D42" s="253"/>
      <c r="E42" s="254"/>
      <c r="F42" s="214"/>
      <c r="G42" s="209"/>
      <c r="H42" s="213"/>
      <c r="I42" s="214"/>
      <c r="J42" s="215"/>
      <c r="K42" s="214"/>
      <c r="L42" s="214"/>
    </row>
    <row r="43" ht="18.75" customHeight="1">
      <c r="A43" s="292"/>
      <c r="B43" s="293"/>
      <c r="C43" s="225"/>
      <c r="D43" s="225"/>
      <c r="E43" s="226"/>
      <c r="F43" s="214"/>
      <c r="G43" s="294"/>
      <c r="H43" s="294"/>
      <c r="I43" s="295" t="s">
        <v>80</v>
      </c>
      <c r="J43" s="296">
        <f>F37+L37</f>
        <v>60100</v>
      </c>
      <c r="K43" s="297"/>
      <c r="L43" s="214"/>
    </row>
    <row r="44" ht="4.5" customHeight="1">
      <c r="A44" s="292"/>
      <c r="B44" s="232"/>
      <c r="E44" s="233"/>
      <c r="F44" s="214"/>
      <c r="G44" s="209"/>
      <c r="H44" s="266"/>
      <c r="I44" s="267"/>
      <c r="J44" s="215"/>
      <c r="K44" s="214"/>
      <c r="L44" s="214"/>
    </row>
    <row r="45" ht="15.75" customHeight="1">
      <c r="A45" s="292"/>
      <c r="B45" s="232"/>
      <c r="E45" s="233"/>
      <c r="F45" s="214"/>
      <c r="G45" s="294"/>
      <c r="H45" s="294"/>
      <c r="I45" s="295" t="s">
        <v>50</v>
      </c>
      <c r="J45" s="296">
        <f>L13</f>
        <v>351440</v>
      </c>
      <c r="K45" s="297"/>
      <c r="L45" s="219"/>
    </row>
    <row r="46" ht="4.5" customHeight="1">
      <c r="A46" s="292"/>
      <c r="B46" s="232"/>
      <c r="E46" s="233"/>
      <c r="F46" s="214"/>
      <c r="G46" s="209"/>
      <c r="H46" s="266"/>
      <c r="I46" s="267"/>
      <c r="J46" s="215"/>
      <c r="K46" s="214"/>
      <c r="L46" s="214"/>
    </row>
    <row r="47" ht="15.75" customHeight="1">
      <c r="A47" s="292"/>
      <c r="B47" s="232"/>
      <c r="E47" s="233"/>
      <c r="F47" s="214"/>
      <c r="G47" s="298"/>
      <c r="H47" s="298"/>
      <c r="I47" s="299" t="s">
        <v>63</v>
      </c>
      <c r="J47" s="300">
        <f>F25</f>
        <v>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09"/>
      <c r="I48" s="213"/>
      <c r="J48" s="215"/>
      <c r="K48" s="214"/>
      <c r="L48" s="214"/>
    </row>
    <row r="49" ht="15.75" customHeight="1">
      <c r="A49" s="292"/>
      <c r="B49" s="232"/>
      <c r="E49" s="233"/>
      <c r="F49" s="214"/>
      <c r="G49" s="298"/>
      <c r="H49" s="298"/>
      <c r="I49" s="299" t="s">
        <v>55</v>
      </c>
      <c r="J49" s="300">
        <f>L18+L27</f>
        <v>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09"/>
      <c r="I50" s="213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81</v>
      </c>
      <c r="J51" s="300">
        <f>J41+J45+J47-J49</f>
        <v>411540</v>
      </c>
      <c r="K51" s="301"/>
      <c r="L51" s="214"/>
    </row>
    <row r="52" ht="4.5" customHeight="1">
      <c r="A52" s="209"/>
      <c r="B52" s="232"/>
      <c r="E52" s="233"/>
      <c r="F52" s="214"/>
      <c r="G52" s="209"/>
      <c r="H52" s="213"/>
      <c r="I52" s="214"/>
      <c r="J52" s="215"/>
      <c r="K52" s="214"/>
      <c r="L52" s="214"/>
    </row>
    <row r="53" ht="15.75" customHeight="1">
      <c r="A53" s="209"/>
      <c r="B53" s="232"/>
      <c r="E53" s="233"/>
      <c r="F53" s="214"/>
      <c r="G53" s="288"/>
      <c r="H53" s="288"/>
      <c r="I53" s="289" t="s">
        <v>82</v>
      </c>
      <c r="J53" s="300">
        <f>J51-J41</f>
        <v>351440</v>
      </c>
      <c r="K53" s="302"/>
      <c r="L53" s="214"/>
    </row>
    <row r="54" ht="4.5" customHeight="1">
      <c r="A54" s="292"/>
      <c r="B54" s="232"/>
      <c r="E54" s="233"/>
      <c r="F54" s="214"/>
      <c r="G54" s="209"/>
      <c r="H54" s="213"/>
      <c r="I54" s="213"/>
      <c r="J54" s="215"/>
      <c r="K54" s="214"/>
      <c r="L54" s="214"/>
    </row>
    <row r="55" ht="15.75" customHeight="1">
      <c r="A55" s="209"/>
      <c r="B55" s="232"/>
      <c r="E55" s="233"/>
      <c r="F55" s="214"/>
      <c r="G55" s="294"/>
      <c r="H55" s="294"/>
      <c r="I55" s="295" t="s">
        <v>83</v>
      </c>
      <c r="J55" s="300">
        <f>J41+F18+(F25-(L18+L27))</f>
        <v>60100</v>
      </c>
      <c r="K55" s="302"/>
      <c r="L55" s="214"/>
    </row>
    <row r="56" ht="4.5" customHeight="1">
      <c r="A56" s="292"/>
      <c r="B56" s="232"/>
      <c r="E56" s="233"/>
      <c r="F56" s="214"/>
      <c r="G56" s="209"/>
      <c r="H56" s="213"/>
      <c r="I56" s="213"/>
      <c r="J56" s="215"/>
      <c r="K56" s="214"/>
      <c r="L56" s="214"/>
    </row>
    <row r="57" ht="18.75" customHeight="1">
      <c r="A57" s="292"/>
      <c r="B57" s="252"/>
      <c r="C57" s="253"/>
      <c r="D57" s="253"/>
      <c r="E57" s="254"/>
      <c r="F57" s="214"/>
      <c r="G57" s="294"/>
      <c r="H57" s="294"/>
      <c r="I57" s="295" t="s">
        <v>84</v>
      </c>
      <c r="J57" s="303">
        <f>J43-J55</f>
        <v>0</v>
      </c>
      <c r="K57" s="240"/>
      <c r="L57" s="214"/>
    </row>
    <row r="58" ht="15.0" customHeight="1">
      <c r="A58" s="167"/>
      <c r="B58" s="304"/>
      <c r="C58" s="304"/>
      <c r="D58" s="304"/>
      <c r="E58" s="304"/>
      <c r="F58" s="305"/>
      <c r="G58" s="167"/>
      <c r="H58" s="306"/>
      <c r="I58" s="305"/>
      <c r="J58" s="305"/>
      <c r="K58" s="305"/>
      <c r="L58" s="305"/>
    </row>
    <row r="59" ht="15.0" customHeight="1">
      <c r="A59" s="167"/>
      <c r="B59" s="304"/>
      <c r="C59" s="304"/>
      <c r="D59" s="304"/>
      <c r="E59" s="304"/>
      <c r="F59" s="305"/>
      <c r="G59" s="167"/>
      <c r="H59" s="306"/>
      <c r="I59" s="305"/>
      <c r="J59" s="305"/>
      <c r="K59" s="305"/>
      <c r="L59" s="305"/>
    </row>
    <row r="60" ht="15.0" customHeight="1">
      <c r="A60" s="167"/>
      <c r="B60" s="304"/>
      <c r="C60" s="304"/>
      <c r="D60" s="304"/>
      <c r="E60" s="304"/>
      <c r="F60" s="305"/>
      <c r="G60" s="167"/>
      <c r="H60" s="306"/>
      <c r="I60" s="305"/>
      <c r="J60" s="305"/>
      <c r="K60" s="305"/>
      <c r="L60" s="305"/>
    </row>
    <row r="61" ht="15.0" customHeight="1">
      <c r="A61" s="167"/>
      <c r="B61" s="304"/>
      <c r="C61" s="304"/>
      <c r="D61" s="304"/>
      <c r="E61" s="304"/>
      <c r="F61" s="305"/>
      <c r="G61" s="167"/>
      <c r="H61" s="306"/>
      <c r="I61" s="305"/>
      <c r="J61" s="305"/>
      <c r="K61" s="305"/>
      <c r="L61" s="305"/>
    </row>
    <row r="62" ht="15.75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4.25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75" customHeight="1">
      <c r="A64" s="167"/>
      <c r="B64" s="306"/>
      <c r="C64" s="305"/>
      <c r="D64" s="305"/>
      <c r="E64" s="305"/>
      <c r="F64" s="305"/>
      <c r="G64" s="167"/>
      <c r="H64" s="306"/>
      <c r="I64" s="305"/>
      <c r="J64" s="305"/>
      <c r="K64" s="305"/>
      <c r="L64" s="305"/>
    </row>
    <row r="65" ht="15.75" customHeight="1">
      <c r="A65" s="167"/>
      <c r="B65" s="306"/>
      <c r="C65" s="305"/>
      <c r="D65" s="305"/>
      <c r="E65" s="305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6"/>
      <c r="C66" s="305"/>
      <c r="D66" s="305"/>
      <c r="E66" s="305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7"/>
      <c r="C76" s="305"/>
      <c r="D76" s="305"/>
      <c r="E76" s="305"/>
      <c r="F76" s="308"/>
      <c r="G76" s="167"/>
      <c r="H76" s="306"/>
      <c r="I76" s="305"/>
      <c r="J76" s="305"/>
      <c r="K76" s="305"/>
      <c r="L76" s="305"/>
    </row>
    <row r="77" ht="15.75" customHeight="1">
      <c r="A77" s="167"/>
      <c r="B77" s="307"/>
      <c r="C77" s="305"/>
      <c r="D77" s="305"/>
      <c r="E77" s="305"/>
      <c r="F77" s="308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H6:H7"/>
    <mergeCell ref="G16:I27"/>
    <mergeCell ref="G31:I36"/>
    <mergeCell ref="J16:L16"/>
    <mergeCell ref="D17:E17"/>
    <mergeCell ref="J17:K17"/>
    <mergeCell ref="D23:F23"/>
    <mergeCell ref="D24:E24"/>
    <mergeCell ref="A31:C36"/>
    <mergeCell ref="B41:E42"/>
    <mergeCell ref="B43:E57"/>
    <mergeCell ref="J26:L26"/>
    <mergeCell ref="I29:J29"/>
    <mergeCell ref="C2:E2"/>
    <mergeCell ref="A5:F5"/>
    <mergeCell ref="G5:L5"/>
    <mergeCell ref="A6:A7"/>
    <mergeCell ref="B6:B7"/>
    <mergeCell ref="G6:G7"/>
    <mergeCell ref="A16:C27"/>
  </mergeCells>
  <conditionalFormatting sqref="J57">
    <cfRule type="expression" dxfId="0" priority="1">
      <formula>$J57=0</formula>
    </cfRule>
  </conditionalFormatting>
  <conditionalFormatting sqref="J57">
    <cfRule type="expression" dxfId="1" priority="2">
      <formula>$J57&gt;=1</formula>
    </cfRule>
  </conditionalFormatting>
  <conditionalFormatting sqref="J57">
    <cfRule type="expression" dxfId="2" priority="3">
      <formula>$J57&lt;=-1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46153.0</v>
      </c>
      <c r="D1" s="164"/>
      <c r="E1" s="162"/>
      <c r="F1" s="161" t="s">
        <v>39</v>
      </c>
      <c r="G1" s="164"/>
      <c r="H1" s="162"/>
      <c r="I1" s="310" t="s">
        <v>93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2546.0</v>
      </c>
      <c r="H8" s="316"/>
      <c r="I8" s="196"/>
      <c r="J8" s="317">
        <v>100000.0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2547.0</v>
      </c>
      <c r="H9" s="319">
        <v>9826.0</v>
      </c>
      <c r="I9" s="199"/>
      <c r="J9" s="320">
        <v>40000.0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2548.0</v>
      </c>
      <c r="H10" s="313">
        <v>9827.0</v>
      </c>
      <c r="I10" s="191"/>
      <c r="J10" s="314">
        <v>45000.0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2549.0</v>
      </c>
      <c r="H11" s="319">
        <v>9828.0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2550.0</v>
      </c>
      <c r="H12" s="313">
        <v>9829.0</v>
      </c>
      <c r="I12" s="190"/>
      <c r="J12" s="314">
        <v>48490.0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2551.0</v>
      </c>
      <c r="H13" s="319">
        <v>9830.0</v>
      </c>
      <c r="I13" s="199"/>
      <c r="J13" s="320">
        <v>70000.0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2552.0</v>
      </c>
      <c r="H14" s="313">
        <v>9831.0</v>
      </c>
      <c r="I14" s="190"/>
      <c r="J14" s="321">
        <v>10000.0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2553.0</v>
      </c>
      <c r="H15" s="319">
        <v>9832.0</v>
      </c>
      <c r="I15" s="199"/>
      <c r="J15" s="320">
        <v>50000.0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2554.0</v>
      </c>
      <c r="H16" s="313">
        <v>9833.0</v>
      </c>
      <c r="I16" s="190"/>
      <c r="J16" s="321">
        <v>10000.0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398480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398480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58</v>
      </c>
      <c r="E27" s="240"/>
      <c r="F27" s="239">
        <f>D19+J19</f>
        <v>398480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398480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398480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322">
        <v>1.0</v>
      </c>
      <c r="F40" s="275">
        <f t="shared" ref="F40:F44" si="1">D40*E40</f>
        <v>20000</v>
      </c>
      <c r="G40" s="276"/>
      <c r="I40" s="233"/>
      <c r="J40" s="273">
        <v>500.0</v>
      </c>
      <c r="K40" s="274"/>
      <c r="L40" s="277">
        <f t="shared" ref="L40:L43" si="2">J40*K40</f>
        <v>0</v>
      </c>
    </row>
    <row r="41" ht="16.5" customHeight="1">
      <c r="A41" s="232"/>
      <c r="C41" s="233"/>
      <c r="D41" s="273">
        <v>10000.0</v>
      </c>
      <c r="E41" s="322">
        <v>2.0</v>
      </c>
      <c r="F41" s="275">
        <f t="shared" si="1"/>
        <v>20000</v>
      </c>
      <c r="G41" s="276"/>
      <c r="I41" s="233"/>
      <c r="J41" s="273">
        <v>100.0</v>
      </c>
      <c r="K41" s="274"/>
      <c r="L41" s="277">
        <f t="shared" si="2"/>
        <v>0</v>
      </c>
    </row>
    <row r="42" ht="16.5" customHeight="1">
      <c r="A42" s="232"/>
      <c r="C42" s="233"/>
      <c r="D42" s="273">
        <v>5000.0</v>
      </c>
      <c r="E42" s="322">
        <v>1.0</v>
      </c>
      <c r="F42" s="275">
        <f t="shared" si="1"/>
        <v>5000</v>
      </c>
      <c r="G42" s="276"/>
      <c r="I42" s="233"/>
      <c r="J42" s="273">
        <v>50.0</v>
      </c>
      <c r="K42" s="274"/>
      <c r="L42" s="277">
        <f t="shared" si="2"/>
        <v>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10.0</v>
      </c>
      <c r="L43" s="277">
        <f t="shared" si="2"/>
        <v>100</v>
      </c>
    </row>
    <row r="44" ht="16.5" customHeight="1">
      <c r="A44" s="252"/>
      <c r="B44" s="253"/>
      <c r="C44" s="254"/>
      <c r="D44" s="273">
        <v>1000.0</v>
      </c>
      <c r="E44" s="322">
        <v>15.0</v>
      </c>
      <c r="F44" s="275">
        <f t="shared" si="1"/>
        <v>15000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60000</v>
      </c>
      <c r="G45" s="263"/>
      <c r="H45" s="264"/>
      <c r="I45" s="265"/>
      <c r="J45" s="280"/>
      <c r="K45" s="281" t="s">
        <v>76</v>
      </c>
      <c r="L45" s="282">
        <f>SUM(L40:L44)</f>
        <v>100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'10'!J69</f>
        <v>60100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60100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398480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458580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398480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60100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'09'!J69</f>
        <v>60100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60100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60100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-60100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46151.0</v>
      </c>
      <c r="D1" s="164"/>
      <c r="E1" s="162"/>
      <c r="F1" s="161" t="s">
        <v>39</v>
      </c>
      <c r="G1" s="164"/>
      <c r="H1" s="162"/>
      <c r="I1" s="310" t="s">
        <v>93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21642.0</v>
      </c>
      <c r="C8" s="321">
        <v>4800.0</v>
      </c>
      <c r="D8" s="191"/>
      <c r="E8" s="192"/>
      <c r="F8" s="193"/>
      <c r="G8" s="315">
        <v>2549.0</v>
      </c>
      <c r="H8" s="316">
        <v>9820.0</v>
      </c>
      <c r="I8" s="196"/>
      <c r="J8" s="317">
        <v>35000.0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9820.0</v>
      </c>
      <c r="I9" s="320">
        <v>20000.0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27">
        <v>2540.0</v>
      </c>
      <c r="H10" s="319">
        <v>9821.0</v>
      </c>
      <c r="I10" s="199"/>
      <c r="J10" s="199"/>
      <c r="K10" s="320">
        <v>74500.0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2541.0</v>
      </c>
      <c r="H11" s="319">
        <v>9822.0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27">
        <v>2542.0</v>
      </c>
      <c r="H12" s="319">
        <v>9823.0</v>
      </c>
      <c r="I12" s="199"/>
      <c r="J12" s="320">
        <v>10000.0</v>
      </c>
      <c r="K12" s="199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2544.0</v>
      </c>
      <c r="H13" s="319">
        <v>9824.0</v>
      </c>
      <c r="I13" s="199"/>
      <c r="J13" s="320">
        <v>55000.0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27">
        <v>2545.0</v>
      </c>
      <c r="H14" s="319">
        <v>9825.0</v>
      </c>
      <c r="I14" s="199"/>
      <c r="J14" s="320">
        <v>80000.0</v>
      </c>
      <c r="K14" s="199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320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328">
        <v>9819.0</v>
      </c>
      <c r="I16" s="190"/>
      <c r="J16" s="321">
        <v>55000.0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4800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20000</v>
      </c>
      <c r="J25" s="211">
        <f>SUM($J8:$J24)</f>
        <v>259990</v>
      </c>
      <c r="K25" s="211">
        <f>SUM($K8:$K24)</f>
        <v>74500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359290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24800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259990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74500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359290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359290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322">
        <v>1.0</v>
      </c>
      <c r="F46" s="275">
        <f t="shared" ref="F46:F50" si="1">D46*E46</f>
        <v>20000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322">
        <v>2.0</v>
      </c>
      <c r="F47" s="275">
        <f t="shared" si="1"/>
        <v>20000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322">
        <v>1.0</v>
      </c>
      <c r="F48" s="275">
        <f t="shared" si="1"/>
        <v>5000</v>
      </c>
      <c r="G48" s="276"/>
      <c r="I48" s="233"/>
      <c r="J48" s="273">
        <v>50.0</v>
      </c>
      <c r="K48" s="322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322">
        <v>10.0</v>
      </c>
      <c r="L49" s="277">
        <f t="shared" si="2"/>
        <v>100</v>
      </c>
    </row>
    <row r="50" ht="16.5" customHeight="1">
      <c r="A50" s="252"/>
      <c r="B50" s="253"/>
      <c r="C50" s="254"/>
      <c r="D50" s="273">
        <v>1000.0</v>
      </c>
      <c r="E50" s="322">
        <v>15.0</v>
      </c>
      <c r="F50" s="275">
        <f t="shared" si="1"/>
        <v>15000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60000</v>
      </c>
      <c r="G51" s="263"/>
      <c r="H51" s="264"/>
      <c r="I51" s="265"/>
      <c r="J51" s="280"/>
      <c r="K51" s="281" t="s">
        <v>76</v>
      </c>
      <c r="L51" s="282">
        <f>SUM(L46:L50)</f>
        <v>100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'08'!J60</f>
        <v>35300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4" t="s">
        <v>100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60100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359290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394590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359290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60100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7" right="0.7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46150.0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9817.0</v>
      </c>
      <c r="I8" s="196"/>
      <c r="J8" s="196"/>
      <c r="K8" s="190"/>
      <c r="L8" s="321">
        <v>10000.0</v>
      </c>
    </row>
    <row r="9" ht="20.25" customHeight="1">
      <c r="A9" s="197"/>
      <c r="B9" s="198"/>
      <c r="C9" s="199"/>
      <c r="D9" s="199"/>
      <c r="E9" s="200"/>
      <c r="F9" s="201"/>
      <c r="G9" s="318">
        <v>2539.0</v>
      </c>
      <c r="H9" s="319">
        <v>9818.0</v>
      </c>
      <c r="I9" s="199"/>
      <c r="J9" s="320">
        <v>17990.0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0</v>
      </c>
      <c r="J16" s="211">
        <f>SUM($J8:$J15)</f>
        <v>17990</v>
      </c>
      <c r="K16" s="211">
        <f>SUM($K8:$K15)</f>
        <v>0</v>
      </c>
      <c r="L16" s="211">
        <f>SUM($L8:$L15)</f>
        <v>10000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27990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0</v>
      </c>
      <c r="G23" s="236"/>
      <c r="I23" s="233"/>
      <c r="J23" s="237" t="s">
        <v>10</v>
      </c>
      <c r="K23" s="238"/>
      <c r="L23" s="239">
        <v>0.0</v>
      </c>
    </row>
    <row r="24" ht="15.75" customHeight="1">
      <c r="A24" s="232"/>
      <c r="C24" s="233"/>
      <c r="D24" s="237" t="s">
        <v>58</v>
      </c>
      <c r="E24" s="240"/>
      <c r="F24" s="239">
        <f>D16+J16</f>
        <v>17990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10000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27990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>
        <v>0.0</v>
      </c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27990</v>
      </c>
      <c r="G33" s="263"/>
      <c r="H33" s="264"/>
      <c r="I33" s="265"/>
      <c r="J33" s="260"/>
      <c r="K33" s="261" t="s">
        <v>69</v>
      </c>
      <c r="L33" s="262">
        <f>L30+L32</f>
        <v>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274"/>
      <c r="L37" s="277">
        <f t="shared" ref="L37:L40" si="2">J37*K37</f>
        <v>0</v>
      </c>
    </row>
    <row r="38" ht="16.5" customHeight="1">
      <c r="A38" s="232"/>
      <c r="C38" s="233"/>
      <c r="D38" s="273">
        <v>10000.0</v>
      </c>
      <c r="E38" s="322">
        <v>2.0</v>
      </c>
      <c r="F38" s="275">
        <f t="shared" si="1"/>
        <v>20000</v>
      </c>
      <c r="G38" s="276"/>
      <c r="I38" s="233"/>
      <c r="J38" s="273">
        <v>100.0</v>
      </c>
      <c r="K38" s="274"/>
      <c r="L38" s="277">
        <f t="shared" si="2"/>
        <v>0</v>
      </c>
    </row>
    <row r="39" ht="16.5" customHeight="1">
      <c r="A39" s="232"/>
      <c r="C39" s="233"/>
      <c r="D39" s="273">
        <v>5000.0</v>
      </c>
      <c r="E39" s="322"/>
      <c r="F39" s="275">
        <f t="shared" si="1"/>
        <v>0</v>
      </c>
      <c r="G39" s="276"/>
      <c r="I39" s="233"/>
      <c r="J39" s="273">
        <v>50.0</v>
      </c>
      <c r="K39" s="322">
        <v>3.0</v>
      </c>
      <c r="L39" s="277">
        <f t="shared" si="2"/>
        <v>150</v>
      </c>
    </row>
    <row r="40" ht="16.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2">
        <v>15.0</v>
      </c>
      <c r="L40" s="277">
        <f t="shared" si="2"/>
        <v>150</v>
      </c>
    </row>
    <row r="41" ht="16.5" customHeight="1">
      <c r="A41" s="252"/>
      <c r="B41" s="253"/>
      <c r="C41" s="254"/>
      <c r="D41" s="273">
        <v>1000.0</v>
      </c>
      <c r="E41" s="322">
        <v>15.0</v>
      </c>
      <c r="F41" s="275">
        <f t="shared" si="1"/>
        <v>15000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35000</v>
      </c>
      <c r="G42" s="263"/>
      <c r="H42" s="264"/>
      <c r="I42" s="265"/>
      <c r="J42" s="280"/>
      <c r="K42" s="281" t="s">
        <v>76</v>
      </c>
      <c r="L42" s="282">
        <f>SUM(L37:L41)</f>
        <v>300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'07'!J58</f>
        <v>35300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293"/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35300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27990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63290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27990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35300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46149.0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2538.0</v>
      </c>
      <c r="H8" s="316">
        <v>9816.0</v>
      </c>
      <c r="I8" s="196"/>
      <c r="J8" s="317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209"/>
      <c r="B14" s="210" t="s">
        <v>49</v>
      </c>
      <c r="C14" s="211">
        <f>SUM($C8:$C13)</f>
        <v>0</v>
      </c>
      <c r="D14" s="211">
        <f>SUM($D8:$D13)</f>
        <v>0</v>
      </c>
      <c r="E14" s="211">
        <f>SUM($E8:$E13)</f>
        <v>0</v>
      </c>
      <c r="F14" s="211">
        <f>SUM($F8:$F13)</f>
        <v>0</v>
      </c>
      <c r="G14" s="212"/>
      <c r="H14" s="210" t="s">
        <v>49</v>
      </c>
      <c r="I14" s="211">
        <f>SUM($I8:$I13)</f>
        <v>0</v>
      </c>
      <c r="J14" s="211">
        <f>SUM($J8:$J13)</f>
        <v>10000</v>
      </c>
      <c r="K14" s="211">
        <f>SUM($K8:$K13)</f>
        <v>0</v>
      </c>
      <c r="L14" s="211">
        <f>SUM($L8:$L13)</f>
        <v>0</v>
      </c>
    </row>
    <row r="15" ht="3.75" customHeight="1">
      <c r="A15" s="209"/>
      <c r="B15" s="213"/>
      <c r="C15" s="214"/>
      <c r="D15" s="214"/>
      <c r="E15" s="214"/>
      <c r="F15" s="214"/>
      <c r="G15" s="209"/>
      <c r="H15" s="213"/>
      <c r="I15" s="215"/>
      <c r="J15" s="215"/>
      <c r="K15" s="215"/>
      <c r="L15" s="215"/>
    </row>
    <row r="16" ht="21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6"/>
      <c r="K16" s="217" t="s">
        <v>50</v>
      </c>
      <c r="L16" s="218">
        <f>$C$14+$D$14+$E$14+$F$14+$I$14+$J$14+$K$14+$L$14</f>
        <v>10000</v>
      </c>
    </row>
    <row r="17" ht="12.0" customHeight="1">
      <c r="A17" s="209"/>
      <c r="B17" s="213"/>
      <c r="C17" s="214"/>
      <c r="D17" s="214"/>
      <c r="E17" s="214"/>
      <c r="F17" s="214"/>
      <c r="G17" s="209"/>
      <c r="H17" s="215"/>
      <c r="I17" s="214"/>
      <c r="J17" s="214"/>
      <c r="K17" s="214"/>
      <c r="L17" s="219"/>
    </row>
    <row r="18" ht="26.25" customHeight="1">
      <c r="A18" s="220"/>
      <c r="B18" s="221"/>
      <c r="C18" s="222"/>
      <c r="D18" s="222"/>
      <c r="E18" s="222"/>
      <c r="F18" s="223"/>
      <c r="G18" s="223" t="s">
        <v>51</v>
      </c>
      <c r="H18" s="221"/>
      <c r="I18" s="222"/>
      <c r="J18" s="222"/>
      <c r="K18" s="222"/>
      <c r="L18" s="222"/>
    </row>
    <row r="19" ht="19.5" customHeight="1">
      <c r="A19" s="224" t="s">
        <v>52</v>
      </c>
      <c r="B19" s="225"/>
      <c r="C19" s="226"/>
      <c r="D19" s="227"/>
      <c r="E19" s="228" t="s">
        <v>53</v>
      </c>
      <c r="F19" s="229"/>
      <c r="G19" s="230" t="s">
        <v>54</v>
      </c>
      <c r="H19" s="225"/>
      <c r="I19" s="226"/>
      <c r="J19" s="231" t="s">
        <v>55</v>
      </c>
      <c r="K19" s="164"/>
      <c r="L19" s="177"/>
    </row>
    <row r="20" ht="18.75" customHeight="1">
      <c r="A20" s="232"/>
      <c r="C20" s="233"/>
      <c r="D20" s="234" t="s">
        <v>56</v>
      </c>
      <c r="E20" s="162"/>
      <c r="F20" s="235" t="s">
        <v>16</v>
      </c>
      <c r="G20" s="236"/>
      <c r="I20" s="233"/>
      <c r="J20" s="234" t="s">
        <v>56</v>
      </c>
      <c r="K20" s="162"/>
      <c r="L20" s="235" t="s">
        <v>16</v>
      </c>
    </row>
    <row r="21" ht="15.75" customHeight="1">
      <c r="A21" s="232"/>
      <c r="C21" s="233"/>
      <c r="D21" s="237" t="s">
        <v>57</v>
      </c>
      <c r="E21" s="238"/>
      <c r="F21" s="239">
        <f>C14+I14</f>
        <v>0</v>
      </c>
      <c r="G21" s="236"/>
      <c r="I21" s="233"/>
      <c r="J21" s="237" t="s">
        <v>10</v>
      </c>
      <c r="K21" s="238"/>
      <c r="L21" s="239"/>
    </row>
    <row r="22" ht="15.75" customHeight="1">
      <c r="A22" s="232"/>
      <c r="C22" s="233"/>
      <c r="D22" s="237" t="s">
        <v>58</v>
      </c>
      <c r="E22" s="240"/>
      <c r="F22" s="239">
        <f>D14+J14</f>
        <v>10000</v>
      </c>
      <c r="G22" s="236"/>
      <c r="I22" s="233"/>
      <c r="J22" s="241" t="s">
        <v>59</v>
      </c>
      <c r="K22" s="242"/>
      <c r="L22" s="243"/>
    </row>
    <row r="23" ht="15.75" customHeight="1">
      <c r="A23" s="232"/>
      <c r="C23" s="233"/>
      <c r="D23" s="237" t="s">
        <v>60</v>
      </c>
      <c r="E23" s="240"/>
      <c r="F23" s="239">
        <f>E14+K14</f>
        <v>0</v>
      </c>
      <c r="G23" s="236"/>
      <c r="I23" s="233"/>
      <c r="J23" s="241" t="s">
        <v>61</v>
      </c>
      <c r="K23" s="242"/>
      <c r="L23" s="243"/>
    </row>
    <row r="24" ht="15.75" customHeight="1">
      <c r="A24" s="232"/>
      <c r="C24" s="233"/>
      <c r="D24" s="237" t="s">
        <v>62</v>
      </c>
      <c r="E24" s="240"/>
      <c r="F24" s="239">
        <f>F14+L14</f>
        <v>0</v>
      </c>
      <c r="G24" s="236"/>
      <c r="I24" s="233"/>
      <c r="J24" s="241"/>
      <c r="K24" s="242"/>
      <c r="L24" s="243"/>
    </row>
    <row r="25" ht="15.75" customHeight="1">
      <c r="A25" s="232"/>
      <c r="C25" s="233"/>
      <c r="D25" s="244" t="s">
        <v>50</v>
      </c>
      <c r="E25" s="245"/>
      <c r="F25" s="246">
        <f>SUM(F21:F24)</f>
        <v>10000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7" t="s">
        <v>63</v>
      </c>
      <c r="E26" s="164"/>
      <c r="F26" s="177"/>
      <c r="G26" s="236"/>
      <c r="I26" s="233"/>
      <c r="J26" s="241"/>
      <c r="K26" s="242"/>
      <c r="L26" s="243"/>
    </row>
    <row r="27" ht="15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8" t="s">
        <v>10</v>
      </c>
      <c r="E28" s="249"/>
      <c r="F28" s="239"/>
      <c r="G28" s="236"/>
      <c r="I28" s="233"/>
      <c r="J28" s="244" t="s">
        <v>64</v>
      </c>
      <c r="K28" s="245"/>
      <c r="L28" s="246">
        <f>SUM(L21:L27)</f>
        <v>0</v>
      </c>
    </row>
    <row r="29" ht="15.75" customHeight="1">
      <c r="A29" s="232"/>
      <c r="C29" s="233"/>
      <c r="D29" s="250" t="s">
        <v>61</v>
      </c>
      <c r="E29" s="251"/>
      <c r="F29" s="243"/>
      <c r="G29" s="236"/>
      <c r="I29" s="233"/>
      <c r="J29" s="231" t="s">
        <v>65</v>
      </c>
      <c r="K29" s="164"/>
      <c r="L29" s="177"/>
    </row>
    <row r="30" ht="18.75" customHeight="1">
      <c r="A30" s="252"/>
      <c r="B30" s="253"/>
      <c r="C30" s="254"/>
      <c r="D30" s="244" t="s">
        <v>66</v>
      </c>
      <c r="E30" s="245"/>
      <c r="F30" s="246">
        <f>SUM(F28:F29)</f>
        <v>0</v>
      </c>
      <c r="G30" s="255"/>
      <c r="H30" s="256"/>
      <c r="I30" s="257"/>
      <c r="J30" s="241" t="s">
        <v>67</v>
      </c>
      <c r="K30" s="251"/>
      <c r="L30" s="243"/>
    </row>
    <row r="31" ht="15.75" customHeight="1">
      <c r="A31" s="209"/>
      <c r="B31" s="258"/>
      <c r="C31" s="259"/>
      <c r="D31" s="260"/>
      <c r="E31" s="261" t="s">
        <v>68</v>
      </c>
      <c r="F31" s="262">
        <f>F25+F30</f>
        <v>10000</v>
      </c>
      <c r="G31" s="263"/>
      <c r="H31" s="264"/>
      <c r="I31" s="265"/>
      <c r="J31" s="260"/>
      <c r="K31" s="261" t="s">
        <v>69</v>
      </c>
      <c r="L31" s="262">
        <f>L28+L30</f>
        <v>0</v>
      </c>
    </row>
    <row r="32" ht="11.25" customHeight="1">
      <c r="A32" s="209"/>
      <c r="B32" s="213"/>
      <c r="C32" s="214"/>
      <c r="D32" s="214"/>
      <c r="E32" s="214"/>
      <c r="F32" s="214"/>
      <c r="G32" s="266"/>
      <c r="H32" s="267"/>
      <c r="I32" s="268"/>
      <c r="K32" s="214"/>
      <c r="L32" s="214"/>
    </row>
    <row r="33" ht="15.75" customHeight="1">
      <c r="A33" s="220"/>
      <c r="B33" s="221"/>
      <c r="C33" s="222"/>
      <c r="D33" s="222"/>
      <c r="E33" s="222"/>
      <c r="F33" s="223"/>
      <c r="G33" s="223" t="s">
        <v>70</v>
      </c>
      <c r="H33" s="221"/>
      <c r="I33" s="222"/>
      <c r="J33" s="222"/>
      <c r="K33" s="222"/>
      <c r="L33" s="222"/>
    </row>
    <row r="34" ht="16.5" customHeight="1">
      <c r="A34" s="269" t="s">
        <v>71</v>
      </c>
      <c r="B34" s="225"/>
      <c r="C34" s="226"/>
      <c r="D34" s="270" t="s">
        <v>72</v>
      </c>
      <c r="E34" s="270" t="s">
        <v>73</v>
      </c>
      <c r="F34" s="271" t="s">
        <v>16</v>
      </c>
      <c r="G34" s="272" t="s">
        <v>74</v>
      </c>
      <c r="H34" s="225"/>
      <c r="I34" s="226"/>
      <c r="J34" s="270" t="s">
        <v>72</v>
      </c>
      <c r="K34" s="270" t="s">
        <v>73</v>
      </c>
      <c r="L34" s="270" t="s">
        <v>16</v>
      </c>
    </row>
    <row r="35" ht="16.5" customHeight="1">
      <c r="A35" s="232"/>
      <c r="C35" s="233"/>
      <c r="D35" s="273">
        <v>20000.0</v>
      </c>
      <c r="E35" s="274"/>
      <c r="F35" s="275">
        <f t="shared" ref="F35:F39" si="1">D35*E35</f>
        <v>0</v>
      </c>
      <c r="G35" s="276"/>
      <c r="I35" s="233"/>
      <c r="J35" s="273">
        <v>500.0</v>
      </c>
      <c r="K35" s="274"/>
      <c r="L35" s="277">
        <f t="shared" ref="L35:L38" si="2">J35*K35</f>
        <v>0</v>
      </c>
    </row>
    <row r="36" ht="16.5" customHeight="1">
      <c r="A36" s="232"/>
      <c r="C36" s="233"/>
      <c r="D36" s="273">
        <v>10000.0</v>
      </c>
      <c r="E36" s="322">
        <v>2.0</v>
      </c>
      <c r="F36" s="275">
        <f t="shared" si="1"/>
        <v>20000</v>
      </c>
      <c r="G36" s="276"/>
      <c r="I36" s="233"/>
      <c r="J36" s="273">
        <v>100.0</v>
      </c>
      <c r="K36" s="274"/>
      <c r="L36" s="277">
        <f t="shared" si="2"/>
        <v>0</v>
      </c>
    </row>
    <row r="37" ht="16.5" customHeight="1">
      <c r="A37" s="232"/>
      <c r="C37" s="233"/>
      <c r="D37" s="273">
        <v>5000.0</v>
      </c>
      <c r="E37" s="274"/>
      <c r="F37" s="275">
        <f t="shared" si="1"/>
        <v>0</v>
      </c>
      <c r="G37" s="276"/>
      <c r="I37" s="233"/>
      <c r="J37" s="273">
        <v>50.0</v>
      </c>
      <c r="K37" s="322">
        <v>3.0</v>
      </c>
      <c r="L37" s="277">
        <f t="shared" si="2"/>
        <v>150</v>
      </c>
    </row>
    <row r="38" ht="16.5" customHeight="1">
      <c r="A38" s="232"/>
      <c r="C38" s="233"/>
      <c r="D38" s="273">
        <v>2000.0</v>
      </c>
      <c r="E38" s="274"/>
      <c r="F38" s="275">
        <f t="shared" si="1"/>
        <v>0</v>
      </c>
      <c r="G38" s="276"/>
      <c r="I38" s="233"/>
      <c r="J38" s="273">
        <v>10.0</v>
      </c>
      <c r="K38" s="322">
        <v>15.0</v>
      </c>
      <c r="L38" s="277">
        <f t="shared" si="2"/>
        <v>150</v>
      </c>
    </row>
    <row r="39" ht="16.5" customHeight="1">
      <c r="A39" s="252"/>
      <c r="B39" s="253"/>
      <c r="C39" s="254"/>
      <c r="D39" s="273">
        <v>1000.0</v>
      </c>
      <c r="E39" s="322">
        <v>15.0</v>
      </c>
      <c r="F39" s="275">
        <f t="shared" si="1"/>
        <v>15000</v>
      </c>
      <c r="G39" s="278"/>
      <c r="H39" s="253"/>
      <c r="I39" s="254"/>
      <c r="J39" s="273"/>
      <c r="K39" s="279"/>
      <c r="L39" s="277"/>
    </row>
    <row r="40" ht="15.75" customHeight="1">
      <c r="A40" s="209"/>
      <c r="B40" s="213"/>
      <c r="C40" s="214"/>
      <c r="D40" s="280"/>
      <c r="E40" s="281" t="s">
        <v>75</v>
      </c>
      <c r="F40" s="282">
        <f>SUM(F35:F39)</f>
        <v>35000</v>
      </c>
      <c r="G40" s="263"/>
      <c r="H40" s="264"/>
      <c r="I40" s="265"/>
      <c r="J40" s="280"/>
      <c r="K40" s="281" t="s">
        <v>76</v>
      </c>
      <c r="L40" s="282">
        <f>SUM(L35:L39)</f>
        <v>300</v>
      </c>
    </row>
    <row r="41" ht="15.75" customHeight="1">
      <c r="A41" s="209"/>
      <c r="B41" s="213"/>
      <c r="C41" s="214"/>
      <c r="D41" s="214"/>
      <c r="E41" s="214"/>
      <c r="F41" s="214"/>
      <c r="G41" s="209"/>
      <c r="H41" s="213"/>
      <c r="I41" s="214"/>
      <c r="J41" s="214"/>
      <c r="K41" s="214"/>
      <c r="L41" s="214"/>
    </row>
    <row r="42" ht="18.0" customHeight="1">
      <c r="A42" s="209"/>
      <c r="B42" s="213"/>
      <c r="C42" s="214"/>
      <c r="D42" s="214"/>
      <c r="E42" s="214"/>
      <c r="F42" s="214"/>
      <c r="G42" s="283"/>
      <c r="H42" s="283"/>
      <c r="I42" s="284" t="s">
        <v>77</v>
      </c>
      <c r="J42" s="285"/>
      <c r="K42" s="283"/>
      <c r="L42" s="214"/>
    </row>
    <row r="43" ht="4.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5.0" customHeight="1">
      <c r="A44" s="286"/>
      <c r="B44" s="287" t="s">
        <v>78</v>
      </c>
      <c r="C44" s="225"/>
      <c r="D44" s="225"/>
      <c r="E44" s="226"/>
      <c r="F44" s="214"/>
      <c r="G44" s="288"/>
      <c r="H44" s="288"/>
      <c r="I44" s="289" t="s">
        <v>79</v>
      </c>
      <c r="J44" s="290">
        <f>'06'!J61</f>
        <v>35300</v>
      </c>
      <c r="K44" s="291"/>
      <c r="L44" s="214"/>
    </row>
    <row r="45" ht="4.5" customHeight="1">
      <c r="A45" s="286"/>
      <c r="B45" s="252"/>
      <c r="C45" s="253"/>
      <c r="D45" s="253"/>
      <c r="E45" s="254"/>
      <c r="F45" s="214"/>
      <c r="G45" s="209"/>
      <c r="H45" s="213"/>
      <c r="I45" s="214"/>
      <c r="J45" s="215"/>
      <c r="K45" s="214"/>
      <c r="L45" s="214"/>
    </row>
    <row r="46" ht="18.75" customHeight="1">
      <c r="A46" s="292"/>
      <c r="B46" s="293"/>
      <c r="C46" s="225"/>
      <c r="D46" s="225"/>
      <c r="E46" s="226"/>
      <c r="F46" s="214"/>
      <c r="G46" s="294"/>
      <c r="H46" s="294"/>
      <c r="I46" s="295" t="s">
        <v>80</v>
      </c>
      <c r="J46" s="296">
        <f>F40+L40</f>
        <v>35300</v>
      </c>
      <c r="K46" s="297"/>
      <c r="L46" s="214"/>
    </row>
    <row r="47" ht="4.5" customHeight="1">
      <c r="A47" s="292"/>
      <c r="B47" s="232"/>
      <c r="E47" s="233"/>
      <c r="F47" s="214"/>
      <c r="G47" s="209"/>
      <c r="H47" s="266"/>
      <c r="I47" s="267"/>
      <c r="J47" s="215"/>
      <c r="K47" s="214"/>
      <c r="L47" s="214"/>
    </row>
    <row r="48" ht="15.75" customHeight="1">
      <c r="A48" s="292"/>
      <c r="B48" s="232"/>
      <c r="E48" s="233"/>
      <c r="F48" s="214"/>
      <c r="G48" s="294"/>
      <c r="H48" s="294"/>
      <c r="I48" s="295" t="s">
        <v>50</v>
      </c>
      <c r="J48" s="296">
        <f>L16</f>
        <v>10000</v>
      </c>
      <c r="K48" s="297"/>
      <c r="L48" s="219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8"/>
      <c r="H50" s="298"/>
      <c r="I50" s="299" t="s">
        <v>63</v>
      </c>
      <c r="J50" s="300" t="str">
        <f>F28</f>
        <v/>
      </c>
      <c r="K50" s="297"/>
      <c r="L50" s="214"/>
    </row>
    <row r="51" ht="4.5" customHeight="1">
      <c r="A51" s="292"/>
      <c r="B51" s="232"/>
      <c r="E51" s="233"/>
      <c r="F51" s="214"/>
      <c r="G51" s="209"/>
      <c r="H51" s="209"/>
      <c r="I51" s="213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55</v>
      </c>
      <c r="J52" s="300">
        <f>L21+L30</f>
        <v>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81</v>
      </c>
      <c r="J54" s="300">
        <f>J44+J48+J50-J52</f>
        <v>45300</v>
      </c>
      <c r="K54" s="301"/>
      <c r="L54" s="214"/>
    </row>
    <row r="55" ht="4.5" customHeight="1">
      <c r="A55" s="209"/>
      <c r="B55" s="232"/>
      <c r="E55" s="233"/>
      <c r="F55" s="214"/>
      <c r="G55" s="209"/>
      <c r="H55" s="213"/>
      <c r="I55" s="214"/>
      <c r="J55" s="215"/>
      <c r="K55" s="214"/>
      <c r="L55" s="214"/>
    </row>
    <row r="56" ht="15.75" customHeight="1">
      <c r="A56" s="209"/>
      <c r="B56" s="232"/>
      <c r="E56" s="233"/>
      <c r="F56" s="214"/>
      <c r="G56" s="288"/>
      <c r="H56" s="288"/>
      <c r="I56" s="289" t="s">
        <v>82</v>
      </c>
      <c r="J56" s="300">
        <f>J54-J44</f>
        <v>10000</v>
      </c>
      <c r="K56" s="302"/>
      <c r="L56" s="214"/>
    </row>
    <row r="57" ht="4.5" customHeight="1">
      <c r="A57" s="292"/>
      <c r="B57" s="232"/>
      <c r="E57" s="233"/>
      <c r="F57" s="214"/>
      <c r="G57" s="209"/>
      <c r="H57" s="213"/>
      <c r="I57" s="213"/>
      <c r="J57" s="215"/>
      <c r="K57" s="214"/>
      <c r="L57" s="214"/>
    </row>
    <row r="58" ht="15.75" customHeight="1">
      <c r="A58" s="209"/>
      <c r="B58" s="232"/>
      <c r="E58" s="233"/>
      <c r="F58" s="214"/>
      <c r="G58" s="294"/>
      <c r="H58" s="294"/>
      <c r="I58" s="295" t="s">
        <v>83</v>
      </c>
      <c r="J58" s="300">
        <f>J44+F21+(F28-(L21+L30))</f>
        <v>35300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8.75" customHeight="1">
      <c r="A60" s="292"/>
      <c r="B60" s="252"/>
      <c r="C60" s="253"/>
      <c r="D60" s="253"/>
      <c r="E60" s="254"/>
      <c r="F60" s="214"/>
      <c r="G60" s="294"/>
      <c r="H60" s="294"/>
      <c r="I60" s="295" t="s">
        <v>84</v>
      </c>
      <c r="J60" s="303">
        <f>J46-J58</f>
        <v>0</v>
      </c>
      <c r="K60" s="240"/>
      <c r="L60" s="214"/>
    </row>
    <row r="61" ht="15.0" customHeight="1">
      <c r="A61" s="167"/>
      <c r="B61" s="304"/>
      <c r="C61" s="304"/>
      <c r="D61" s="304"/>
      <c r="E61" s="304"/>
      <c r="F61" s="305"/>
      <c r="G61" s="167"/>
      <c r="H61" s="306"/>
      <c r="I61" s="305"/>
      <c r="J61" s="305"/>
      <c r="K61" s="305"/>
      <c r="L61" s="305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7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4.2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29:L29"/>
    <mergeCell ref="I32:J32"/>
    <mergeCell ref="G19:I30"/>
    <mergeCell ref="G34:I39"/>
    <mergeCell ref="B44:E45"/>
    <mergeCell ref="B46:E60"/>
    <mergeCell ref="A19:C30"/>
    <mergeCell ref="J19:L19"/>
    <mergeCell ref="D20:E20"/>
    <mergeCell ref="J20:K20"/>
    <mergeCell ref="D26:F26"/>
    <mergeCell ref="D27:E27"/>
    <mergeCell ref="A34:C39"/>
  </mergeCells>
  <conditionalFormatting sqref="J60">
    <cfRule type="expression" dxfId="0" priority="1">
      <formula>$J60=0</formula>
    </cfRule>
  </conditionalFormatting>
  <conditionalFormatting sqref="J60">
    <cfRule type="expression" dxfId="1" priority="2">
      <formula>$J60&gt;=1</formula>
    </cfRule>
  </conditionalFormatting>
  <conditionalFormatting sqref="J60">
    <cfRule type="expression" dxfId="2" priority="3">
      <formula>$J60&lt;=-1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46148.0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461261.0</v>
      </c>
      <c r="B8" s="313">
        <v>21641.0</v>
      </c>
      <c r="C8" s="190"/>
      <c r="D8" s="191"/>
      <c r="E8" s="331">
        <v>4500.0</v>
      </c>
      <c r="F8" s="193"/>
      <c r="G8" s="315">
        <v>2534.0</v>
      </c>
      <c r="H8" s="316">
        <v>9813.0</v>
      </c>
      <c r="I8" s="196"/>
      <c r="J8" s="317">
        <v>17990.0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2535.0</v>
      </c>
      <c r="H9" s="319">
        <v>9814.0</v>
      </c>
      <c r="I9" s="199"/>
      <c r="J9" s="320">
        <v>10000.0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2536.0</v>
      </c>
      <c r="H10" s="313">
        <v>9815.0</v>
      </c>
      <c r="I10" s="191"/>
      <c r="J10" s="314">
        <v>215000.0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4500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242990</v>
      </c>
      <c r="K17" s="211">
        <f>SUM($K8:$K16)</f>
        <v>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247490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323">
        <v>69700.0</v>
      </c>
    </row>
    <row r="25" ht="15.75" customHeight="1">
      <c r="A25" s="232"/>
      <c r="C25" s="233"/>
      <c r="D25" s="237" t="s">
        <v>58</v>
      </c>
      <c r="E25" s="240"/>
      <c r="F25" s="239">
        <f>D17+J17</f>
        <v>242990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4500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247490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323">
        <v>50000.0</v>
      </c>
      <c r="G31" s="236"/>
      <c r="I31" s="233"/>
      <c r="J31" s="244" t="s">
        <v>64</v>
      </c>
      <c r="K31" s="245"/>
      <c r="L31" s="246">
        <f>SUM(L24:L30)</f>
        <v>69700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50000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297490</v>
      </c>
      <c r="G34" s="263"/>
      <c r="H34" s="264"/>
      <c r="I34" s="265"/>
      <c r="J34" s="260"/>
      <c r="K34" s="261" t="s">
        <v>69</v>
      </c>
      <c r="L34" s="262">
        <f>L31+L33</f>
        <v>69700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322">
        <v>2.0</v>
      </c>
      <c r="F39" s="275">
        <f t="shared" si="1"/>
        <v>20000</v>
      </c>
      <c r="G39" s="276"/>
      <c r="I39" s="233"/>
      <c r="J39" s="273">
        <v>100.0</v>
      </c>
      <c r="K39" s="274"/>
      <c r="L39" s="277">
        <f t="shared" si="2"/>
        <v>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3.0</v>
      </c>
      <c r="L40" s="277">
        <f t="shared" si="2"/>
        <v>150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15.0</v>
      </c>
      <c r="L41" s="277">
        <f t="shared" si="2"/>
        <v>150</v>
      </c>
    </row>
    <row r="42" ht="16.5" customHeight="1">
      <c r="A42" s="252"/>
      <c r="B42" s="253"/>
      <c r="C42" s="254"/>
      <c r="D42" s="273">
        <v>1000.0</v>
      </c>
      <c r="E42" s="322">
        <v>15.0</v>
      </c>
      <c r="F42" s="275">
        <f t="shared" si="1"/>
        <v>15000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35000</v>
      </c>
      <c r="G43" s="263"/>
      <c r="H43" s="264"/>
      <c r="I43" s="265"/>
      <c r="J43" s="280"/>
      <c r="K43" s="281" t="s">
        <v>76</v>
      </c>
      <c r="L43" s="282">
        <f>SUM(L38:L42)</f>
        <v>300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'05'!J61</f>
        <v>55000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4" t="s">
        <v>101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35300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247490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50000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69700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282790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227790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35300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46147.0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2528.0</v>
      </c>
      <c r="H8" s="316">
        <v>9805.0</v>
      </c>
      <c r="I8" s="196"/>
      <c r="J8" s="317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9807.0</v>
      </c>
      <c r="I9" s="199"/>
      <c r="J9" s="199"/>
      <c r="K9" s="199"/>
      <c r="L9" s="320">
        <v>17990.0</v>
      </c>
    </row>
    <row r="10" ht="20.25" customHeight="1">
      <c r="A10" s="188"/>
      <c r="B10" s="189"/>
      <c r="C10" s="190"/>
      <c r="D10" s="191"/>
      <c r="E10" s="192"/>
      <c r="F10" s="193"/>
      <c r="G10" s="315">
        <v>2529.0</v>
      </c>
      <c r="H10" s="313">
        <v>9808.0</v>
      </c>
      <c r="I10" s="191"/>
      <c r="J10" s="314">
        <v>55000.0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2530.0</v>
      </c>
      <c r="H11" s="319">
        <v>9809.0</v>
      </c>
      <c r="I11" s="199"/>
      <c r="J11" s="320">
        <v>17990.0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2531.0</v>
      </c>
      <c r="H12" s="313">
        <v>9810.0</v>
      </c>
      <c r="I12" s="190"/>
      <c r="J12" s="314">
        <v>185000.0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9806.0</v>
      </c>
      <c r="I13" s="320">
        <v>15000.0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2532.0</v>
      </c>
      <c r="H14" s="313">
        <v>9811.0</v>
      </c>
      <c r="I14" s="190"/>
      <c r="J14" s="321">
        <v>24990.0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2533.0</v>
      </c>
      <c r="H15" s="319">
        <v>9812.0</v>
      </c>
      <c r="I15" s="199"/>
      <c r="J15" s="199"/>
      <c r="K15" s="320">
        <v>427000.0</v>
      </c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15000</v>
      </c>
      <c r="J17" s="211">
        <f>SUM($J8:$J16)</f>
        <v>292980</v>
      </c>
      <c r="K17" s="211">
        <f>SUM($K8:$K16)</f>
        <v>427000</v>
      </c>
      <c r="L17" s="211">
        <f>SUM($L8:$L16)</f>
        <v>17990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752970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15000</v>
      </c>
      <c r="G24" s="236"/>
      <c r="I24" s="233"/>
      <c r="J24" s="237" t="s">
        <v>10</v>
      </c>
      <c r="K24" s="238"/>
      <c r="L24" s="323">
        <v>5000.0</v>
      </c>
    </row>
    <row r="25" ht="15.75" customHeight="1">
      <c r="A25" s="232"/>
      <c r="C25" s="233"/>
      <c r="D25" s="237" t="s">
        <v>58</v>
      </c>
      <c r="E25" s="240"/>
      <c r="F25" s="239">
        <f>D17+J17</f>
        <v>292980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427000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17990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752970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5000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752970</v>
      </c>
      <c r="G34" s="263"/>
      <c r="H34" s="264"/>
      <c r="I34" s="265"/>
      <c r="J34" s="260"/>
      <c r="K34" s="261" t="s">
        <v>69</v>
      </c>
      <c r="L34" s="262">
        <f>L31+L33</f>
        <v>5000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322">
        <v>3.0</v>
      </c>
      <c r="F39" s="275">
        <f t="shared" si="1"/>
        <v>30000</v>
      </c>
      <c r="G39" s="276"/>
      <c r="I39" s="233"/>
      <c r="J39" s="273">
        <v>100.0</v>
      </c>
      <c r="K39" s="274"/>
      <c r="L39" s="277">
        <f t="shared" si="2"/>
        <v>0</v>
      </c>
    </row>
    <row r="40" ht="16.5" customHeight="1">
      <c r="A40" s="232"/>
      <c r="C40" s="233"/>
      <c r="D40" s="273">
        <v>5000.0</v>
      </c>
      <c r="E40" s="322">
        <v>1.0</v>
      </c>
      <c r="F40" s="275">
        <f t="shared" si="1"/>
        <v>5000</v>
      </c>
      <c r="G40" s="276"/>
      <c r="I40" s="233"/>
      <c r="J40" s="273">
        <v>50.0</v>
      </c>
      <c r="K40" s="322">
        <v>17.0</v>
      </c>
      <c r="L40" s="277">
        <f t="shared" si="2"/>
        <v>850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15.0</v>
      </c>
      <c r="L41" s="277">
        <f t="shared" si="2"/>
        <v>150</v>
      </c>
    </row>
    <row r="42" ht="16.5" customHeight="1">
      <c r="A42" s="252"/>
      <c r="B42" s="253"/>
      <c r="C42" s="254"/>
      <c r="D42" s="273">
        <v>1000.0</v>
      </c>
      <c r="E42" s="322">
        <v>19.0</v>
      </c>
      <c r="F42" s="275">
        <f t="shared" si="1"/>
        <v>19000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54000</v>
      </c>
      <c r="G43" s="263"/>
      <c r="H43" s="264"/>
      <c r="I43" s="265"/>
      <c r="J43" s="280"/>
      <c r="K43" s="281" t="s">
        <v>76</v>
      </c>
      <c r="L43" s="282">
        <f>SUM(L38:L42)</f>
        <v>1000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'04'!J62</f>
        <v>45000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4" t="s">
        <v>98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55000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752970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5000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792970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747970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55000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46146.0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2521.0</v>
      </c>
      <c r="H8" s="316">
        <v>9796.0</v>
      </c>
      <c r="I8" s="196"/>
      <c r="J8" s="317">
        <v>320000.0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2522.0</v>
      </c>
      <c r="H9" s="319">
        <v>9797.0</v>
      </c>
      <c r="I9" s="199"/>
      <c r="J9" s="320">
        <v>24990.0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2523.0</v>
      </c>
      <c r="H10" s="313">
        <v>9798.0</v>
      </c>
      <c r="I10" s="191"/>
      <c r="J10" s="314">
        <v>15000.0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2524.0</v>
      </c>
      <c r="H11" s="319">
        <v>9799.0</v>
      </c>
      <c r="I11" s="199"/>
      <c r="J11" s="320">
        <v>17990.0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2525.0</v>
      </c>
      <c r="H12" s="313">
        <v>9800.0</v>
      </c>
      <c r="I12" s="190"/>
      <c r="J12" s="191"/>
      <c r="K12" s="321">
        <v>15000.0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2526.0</v>
      </c>
      <c r="H13" s="319">
        <v>9801.0</v>
      </c>
      <c r="I13" s="199"/>
      <c r="J13" s="320">
        <v>35980.0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9802.0</v>
      </c>
      <c r="I14" s="321">
        <v>10000.0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9">
        <v>9803.0</v>
      </c>
      <c r="I15" s="320">
        <v>17990.0</v>
      </c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2427.0</v>
      </c>
      <c r="H16" s="313">
        <v>9804.0</v>
      </c>
      <c r="I16" s="190"/>
      <c r="J16" s="321">
        <v>10000.0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27990</v>
      </c>
      <c r="J18" s="211">
        <f>SUM($J8:$J17)</f>
        <v>423960</v>
      </c>
      <c r="K18" s="211">
        <f>SUM($K8:$K17)</f>
        <v>15000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466950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27990</v>
      </c>
      <c r="G25" s="236"/>
      <c r="I25" s="233"/>
      <c r="J25" s="237" t="s">
        <v>10</v>
      </c>
      <c r="K25" s="238"/>
      <c r="L25" s="323">
        <v>50000.0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423960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15000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466950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50000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466950</v>
      </c>
      <c r="G35" s="263"/>
      <c r="H35" s="264"/>
      <c r="I35" s="265"/>
      <c r="J35" s="260"/>
      <c r="K35" s="261" t="s">
        <v>69</v>
      </c>
      <c r="L35" s="262">
        <f>L32+L34</f>
        <v>50000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2">
        <v>2.0</v>
      </c>
      <c r="F40" s="275">
        <f t="shared" si="1"/>
        <v>20000</v>
      </c>
      <c r="G40" s="276"/>
      <c r="I40" s="233"/>
      <c r="J40" s="273">
        <v>100.0</v>
      </c>
      <c r="K40" s="274"/>
      <c r="L40" s="277">
        <f t="shared" si="2"/>
        <v>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322">
        <v>19.0</v>
      </c>
      <c r="L41" s="277">
        <f t="shared" si="2"/>
        <v>950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5.0</v>
      </c>
      <c r="L42" s="277">
        <f t="shared" si="2"/>
        <v>50</v>
      </c>
    </row>
    <row r="43" ht="16.5" customHeight="1">
      <c r="A43" s="252"/>
      <c r="B43" s="253"/>
      <c r="C43" s="254"/>
      <c r="D43" s="273">
        <v>1000.0</v>
      </c>
      <c r="E43" s="322">
        <v>19.0</v>
      </c>
      <c r="F43" s="275">
        <f t="shared" si="1"/>
        <v>19000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44000</v>
      </c>
      <c r="G44" s="263"/>
      <c r="H44" s="264"/>
      <c r="I44" s="265"/>
      <c r="J44" s="280"/>
      <c r="K44" s="281" t="s">
        <v>76</v>
      </c>
      <c r="L44" s="282">
        <f>SUM(L39:L43)</f>
        <v>1000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'03'!J69</f>
        <v>67010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4" t="s">
        <v>102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45000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466950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50000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483960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416950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45000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0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0.2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3.5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0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20.2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5.0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0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0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0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0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0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5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8.7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20.2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9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5.7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5.7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5.7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5.7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5.7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'02'!J65</f>
        <v>67010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5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67010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67010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5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-67010</v>
      </c>
      <c r="K71" s="240"/>
      <c r="L71" s="214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46144.0</v>
      </c>
      <c r="D1" s="164"/>
      <c r="E1" s="162"/>
      <c r="F1" s="161" t="s">
        <v>39</v>
      </c>
      <c r="G1" s="164"/>
      <c r="H1" s="162"/>
      <c r="I1" s="310" t="s">
        <v>93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310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2514.0</v>
      </c>
      <c r="H8" s="316">
        <v>9789.0</v>
      </c>
      <c r="I8" s="196"/>
      <c r="J8" s="317">
        <v>15000.0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2515.0</v>
      </c>
      <c r="H9" s="319">
        <v>9790.0</v>
      </c>
      <c r="I9" s="199"/>
      <c r="J9" s="320">
        <v>19500.0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/>
      <c r="H10" s="313">
        <v>9791.0</v>
      </c>
      <c r="I10" s="314">
        <v>30000.0</v>
      </c>
      <c r="J10" s="314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2516.0</v>
      </c>
      <c r="H11" s="319">
        <v>9792.0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2517.0</v>
      </c>
      <c r="H12" s="313">
        <v>9793.0</v>
      </c>
      <c r="I12" s="190"/>
      <c r="J12" s="314">
        <v>40000.0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2518.0</v>
      </c>
      <c r="H13" s="319">
        <v>9794.0</v>
      </c>
      <c r="I13" s="199"/>
      <c r="J13" s="320">
        <v>115000.0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2519.0</v>
      </c>
      <c r="H14" s="313">
        <v>9795.0</v>
      </c>
      <c r="I14" s="190"/>
      <c r="J14" s="321">
        <v>70000.0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97"/>
      <c r="B19" s="198"/>
      <c r="C19" s="199"/>
      <c r="D19" s="199"/>
      <c r="E19" s="200"/>
      <c r="F19" s="201"/>
      <c r="G19" s="202"/>
      <c r="H19" s="198"/>
      <c r="I19" s="199"/>
      <c r="J19" s="199"/>
      <c r="K19" s="199"/>
      <c r="L19" s="19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0</v>
      </c>
      <c r="D21" s="211">
        <f>SUM($D8:$D20)</f>
        <v>0</v>
      </c>
      <c r="E21" s="211">
        <f>SUM($E8:$E20)</f>
        <v>0</v>
      </c>
      <c r="F21" s="211">
        <f>SUM($F8:$F20)</f>
        <v>0</v>
      </c>
      <c r="G21" s="212"/>
      <c r="H21" s="210" t="s">
        <v>49</v>
      </c>
      <c r="I21" s="211">
        <f>SUM($I8:$I20)</f>
        <v>30000</v>
      </c>
      <c r="J21" s="211">
        <f>SUM($J8:$J20)</f>
        <v>284490</v>
      </c>
      <c r="K21" s="211">
        <f>SUM($K8:$K20)</f>
        <v>0</v>
      </c>
      <c r="L21" s="211">
        <f>SUM($L8:$L20)</f>
        <v>0</v>
      </c>
    </row>
    <row r="22" ht="4.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0.2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314490</v>
      </c>
    </row>
    <row r="24" ht="8.25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0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20.2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5.0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0" customHeight="1">
      <c r="A28" s="232"/>
      <c r="C28" s="233"/>
      <c r="D28" s="237" t="s">
        <v>57</v>
      </c>
      <c r="E28" s="238"/>
      <c r="F28" s="239">
        <f>C21+I21</f>
        <v>30000</v>
      </c>
      <c r="G28" s="236"/>
      <c r="I28" s="233"/>
      <c r="J28" s="237" t="s">
        <v>10</v>
      </c>
      <c r="K28" s="238"/>
      <c r="L28" s="239"/>
    </row>
    <row r="29" ht="15.0" customHeight="1">
      <c r="A29" s="232"/>
      <c r="C29" s="233"/>
      <c r="D29" s="237" t="s">
        <v>58</v>
      </c>
      <c r="E29" s="240"/>
      <c r="F29" s="239">
        <f>D21+J21</f>
        <v>284490</v>
      </c>
      <c r="G29" s="236"/>
      <c r="I29" s="233"/>
      <c r="J29" s="241" t="s">
        <v>59</v>
      </c>
      <c r="K29" s="242"/>
      <c r="L29" s="243"/>
    </row>
    <row r="30" ht="15.0" customHeight="1">
      <c r="A30" s="232"/>
      <c r="C30" s="233"/>
      <c r="D30" s="237" t="s">
        <v>60</v>
      </c>
      <c r="E30" s="240"/>
      <c r="F30" s="239">
        <f>E21+K21</f>
        <v>0</v>
      </c>
      <c r="G30" s="236"/>
      <c r="I30" s="233"/>
      <c r="J30" s="241" t="s">
        <v>61</v>
      </c>
      <c r="K30" s="242"/>
      <c r="L30" s="243"/>
    </row>
    <row r="31" ht="15.0" customHeight="1">
      <c r="A31" s="232"/>
      <c r="C31" s="233"/>
      <c r="D31" s="237" t="s">
        <v>62</v>
      </c>
      <c r="E31" s="240"/>
      <c r="F31" s="239">
        <f>F21+L21</f>
        <v>0</v>
      </c>
      <c r="G31" s="236"/>
      <c r="I31" s="233"/>
      <c r="J31" s="241"/>
      <c r="K31" s="242"/>
      <c r="L31" s="243"/>
    </row>
    <row r="32" ht="15.0" customHeight="1">
      <c r="A32" s="232"/>
      <c r="C32" s="233"/>
      <c r="D32" s="244" t="s">
        <v>50</v>
      </c>
      <c r="E32" s="245"/>
      <c r="F32" s="246">
        <f>SUM(F28:F31)</f>
        <v>314490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/>
      <c r="G35" s="236"/>
      <c r="I35" s="233"/>
      <c r="J35" s="244" t="s">
        <v>64</v>
      </c>
      <c r="K35" s="245"/>
      <c r="L35" s="246">
        <f>SUM(L28:L34)</f>
        <v>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5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314490</v>
      </c>
      <c r="G38" s="263"/>
      <c r="H38" s="264"/>
      <c r="I38" s="265"/>
      <c r="J38" s="260"/>
      <c r="K38" s="261" t="s">
        <v>69</v>
      </c>
      <c r="L38" s="262">
        <f>L35+L37</f>
        <v>0</v>
      </c>
    </row>
    <row r="39" ht="18.7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20.2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21.0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5.75" customHeight="1">
      <c r="A42" s="232"/>
      <c r="C42" s="233"/>
      <c r="D42" s="273">
        <v>20000.0</v>
      </c>
      <c r="E42" s="322">
        <v>2.0</v>
      </c>
      <c r="F42" s="275">
        <f t="shared" ref="F42:F46" si="1">D42*E42</f>
        <v>40000</v>
      </c>
      <c r="G42" s="276"/>
      <c r="I42" s="233"/>
      <c r="J42" s="273">
        <v>500.0</v>
      </c>
      <c r="K42" s="274"/>
      <c r="L42" s="277">
        <f t="shared" ref="L42:L45" si="2">J42*K42</f>
        <v>0</v>
      </c>
    </row>
    <row r="43" ht="15.75" customHeight="1">
      <c r="A43" s="232"/>
      <c r="C43" s="233"/>
      <c r="D43" s="273">
        <v>10000.0</v>
      </c>
      <c r="E43" s="274"/>
      <c r="F43" s="275">
        <f t="shared" si="1"/>
        <v>0</v>
      </c>
      <c r="G43" s="276"/>
      <c r="I43" s="233"/>
      <c r="J43" s="273">
        <v>100.0</v>
      </c>
      <c r="K43" s="274"/>
      <c r="L43" s="277">
        <f t="shared" si="2"/>
        <v>0</v>
      </c>
    </row>
    <row r="44" ht="15.75" customHeight="1">
      <c r="A44" s="232"/>
      <c r="C44" s="233"/>
      <c r="D44" s="273">
        <v>5000.0</v>
      </c>
      <c r="E44" s="274"/>
      <c r="F44" s="275">
        <f t="shared" si="1"/>
        <v>0</v>
      </c>
      <c r="G44" s="276"/>
      <c r="I44" s="233"/>
      <c r="J44" s="273">
        <v>50.0</v>
      </c>
      <c r="K44" s="322">
        <v>19.0</v>
      </c>
      <c r="L44" s="277">
        <f t="shared" si="2"/>
        <v>950</v>
      </c>
    </row>
    <row r="45" ht="15.75" customHeight="1">
      <c r="A45" s="232"/>
      <c r="C45" s="233"/>
      <c r="D45" s="273">
        <v>2000.0</v>
      </c>
      <c r="E45" s="274"/>
      <c r="F45" s="275">
        <f t="shared" si="1"/>
        <v>0</v>
      </c>
      <c r="G45" s="276"/>
      <c r="I45" s="233"/>
      <c r="J45" s="273">
        <v>10.0</v>
      </c>
      <c r="K45" s="322">
        <v>6.0</v>
      </c>
      <c r="L45" s="277">
        <f t="shared" si="2"/>
        <v>60</v>
      </c>
    </row>
    <row r="46" ht="15.75" customHeight="1">
      <c r="A46" s="252"/>
      <c r="B46" s="253"/>
      <c r="C46" s="254"/>
      <c r="D46" s="273">
        <v>1000.0</v>
      </c>
      <c r="E46" s="322">
        <v>26.0</v>
      </c>
      <c r="F46" s="275">
        <f t="shared" si="1"/>
        <v>26000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66000</v>
      </c>
      <c r="G47" s="263"/>
      <c r="H47" s="264"/>
      <c r="I47" s="265"/>
      <c r="J47" s="280"/>
      <c r="K47" s="281" t="s">
        <v>76</v>
      </c>
      <c r="L47" s="282">
        <f>SUM(L42:L46)</f>
        <v>1010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'01'!J69</f>
        <v>37010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293"/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67010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314490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 t="str">
        <f>F35</f>
        <v/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351500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314490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67010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46143.0</v>
      </c>
      <c r="D1" s="164"/>
      <c r="E1" s="162"/>
      <c r="F1" s="161" t="s">
        <v>39</v>
      </c>
      <c r="G1" s="164"/>
      <c r="H1" s="162"/>
      <c r="I1" s="310"/>
      <c r="J1" s="164"/>
      <c r="K1" s="164"/>
      <c r="L1" s="162"/>
    </row>
    <row r="2" ht="20.25" customHeight="1">
      <c r="A2" s="161" t="s">
        <v>40</v>
      </c>
      <c r="B2" s="162"/>
      <c r="C2" s="311" t="s">
        <v>89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9" t="s">
        <v>44</v>
      </c>
      <c r="B5" s="164"/>
      <c r="C5" s="164"/>
      <c r="D5" s="164"/>
      <c r="E5" s="164"/>
      <c r="F5" s="177"/>
      <c r="G5" s="330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332" t="s">
        <v>103</v>
      </c>
      <c r="C11" s="225"/>
      <c r="D11" s="225"/>
      <c r="E11" s="225"/>
      <c r="F11" s="333"/>
      <c r="G11" s="202"/>
      <c r="H11" s="332" t="s">
        <v>104</v>
      </c>
      <c r="I11" s="225"/>
      <c r="J11" s="225"/>
      <c r="K11" s="226"/>
      <c r="L11" s="199"/>
    </row>
    <row r="12" ht="20.25" customHeight="1">
      <c r="A12" s="188"/>
      <c r="B12" s="232"/>
      <c r="F12" s="334"/>
      <c r="G12" s="194"/>
      <c r="H12" s="232"/>
      <c r="K12" s="233"/>
      <c r="L12" s="190"/>
    </row>
    <row r="13" ht="20.25" customHeight="1">
      <c r="A13" s="197"/>
      <c r="B13" s="232"/>
      <c r="F13" s="334"/>
      <c r="G13" s="202"/>
      <c r="H13" s="232"/>
      <c r="K13" s="233"/>
      <c r="L13" s="199"/>
    </row>
    <row r="14" ht="20.25" customHeight="1">
      <c r="A14" s="188"/>
      <c r="B14" s="232"/>
      <c r="F14" s="334"/>
      <c r="G14" s="194"/>
      <c r="H14" s="252"/>
      <c r="I14" s="253"/>
      <c r="J14" s="253"/>
      <c r="K14" s="254"/>
      <c r="L14" s="190"/>
    </row>
    <row r="15" ht="20.25" customHeight="1">
      <c r="A15" s="197"/>
      <c r="B15" s="252"/>
      <c r="C15" s="253"/>
      <c r="D15" s="253"/>
      <c r="E15" s="253"/>
      <c r="F15" s="335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0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0.2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6.75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0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20.2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6.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6.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6.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6.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6.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6.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5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8.7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20.2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21.0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5.7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5.7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5.7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336">
        <v>19.0</v>
      </c>
      <c r="L48" s="277">
        <f t="shared" si="2"/>
        <v>950</v>
      </c>
    </row>
    <row r="49" ht="15.75" customHeight="1">
      <c r="A49" s="232"/>
      <c r="C49" s="233"/>
      <c r="D49" s="273">
        <v>2000.0</v>
      </c>
      <c r="E49" s="322">
        <v>2.0</v>
      </c>
      <c r="F49" s="275">
        <f t="shared" si="1"/>
        <v>4000</v>
      </c>
      <c r="G49" s="276"/>
      <c r="I49" s="233"/>
      <c r="J49" s="273">
        <v>10.0</v>
      </c>
      <c r="K49" s="336">
        <v>6.0</v>
      </c>
      <c r="L49" s="277">
        <f t="shared" si="2"/>
        <v>60</v>
      </c>
    </row>
    <row r="50" ht="15.75" customHeight="1">
      <c r="A50" s="252"/>
      <c r="B50" s="253"/>
      <c r="C50" s="254"/>
      <c r="D50" s="273">
        <v>1000.0</v>
      </c>
      <c r="E50" s="322">
        <v>32.0</v>
      </c>
      <c r="F50" s="275">
        <f t="shared" si="1"/>
        <v>32000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36000</v>
      </c>
      <c r="G51" s="263"/>
      <c r="H51" s="264"/>
      <c r="I51" s="265"/>
      <c r="J51" s="280"/>
      <c r="K51" s="281" t="s">
        <v>76</v>
      </c>
      <c r="L51" s="282">
        <f>SUM(L46:L50)</f>
        <v>1010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337">
        <v>37010.0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37010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37010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37010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5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31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D37:F37"/>
    <mergeCell ref="D38:E38"/>
    <mergeCell ref="A45:C50"/>
    <mergeCell ref="G45:I50"/>
    <mergeCell ref="B55:E56"/>
    <mergeCell ref="B57:E71"/>
    <mergeCell ref="J40:L40"/>
    <mergeCell ref="I43:J43"/>
    <mergeCell ref="B11:F15"/>
    <mergeCell ref="H11:K14"/>
    <mergeCell ref="A30:C41"/>
    <mergeCell ref="G30:I41"/>
    <mergeCell ref="J30:L30"/>
    <mergeCell ref="D31:E31"/>
    <mergeCell ref="J31:K31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