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agutf\Sync\school-flu\submission materials\ghub\results\"/>
    </mc:Choice>
  </mc:AlternateContent>
  <xr:revisionPtr revIDLastSave="0" documentId="13_ncr:1_{2133307C-F5CF-4745-9337-6513B9E2786C}" xr6:coauthVersionLast="45" xr6:coauthVersionMax="45" xr10:uidLastSave="{00000000-0000-0000-0000-000000000000}"/>
  <bookViews>
    <workbookView xWindow="1245" yWindow="-120" windowWidth="27675" windowHeight="16440" firstSheet="2" activeTab="2" xr2:uid="{00000000-000D-0000-FFFF-FFFF00000000}"/>
  </bookViews>
  <sheets>
    <sheet name="Boarding Aug17" sheetId="1" r:id="rId1"/>
    <sheet name="policy efficacy table" sheetId="5" r:id="rId2"/>
    <sheet name="SCENARIOS" sheetId="6" r:id="rId3"/>
    <sheet name="flu baseline FI" sheetId="8" r:id="rId4"/>
    <sheet name="flu FI high attention" sheetId="9" r:id="rId5"/>
    <sheet name="flu FI high compliance" sheetId="10" r:id="rId6"/>
    <sheet name="flu FI reduced cross-grade" sheetId="11" r:id="rId7"/>
    <sheet name="flu FI subdivided" sheetId="12" r:id="rId8"/>
    <sheet name="flu subivided FL" sheetId="13" r:id="rId9"/>
    <sheet name="flu baseline SW" sheetId="14" r:id="rId10"/>
    <sheet name="flu weekend FI" sheetId="15" r:id="rId11"/>
    <sheet name="flu vaccine SW" sheetId="16" r:id="rId12"/>
    <sheet name="flu vaccine FI" sheetId="17" r:id="rId13"/>
    <sheet name="flu large size SW" sheetId="18" r:id="rId14"/>
    <sheet name="flu FI + SW" sheetId="19" r:id="rId15"/>
    <sheet name="flu seasonal" sheetId="20" r:id="rId16"/>
    <sheet name="covid baseline FI" sheetId="21" r:id="rId17"/>
    <sheet name="covid large SW" sheetId="22" r:id="rId18"/>
    <sheet name="covid SW" sheetId="23" r:id="rId19"/>
    <sheet name="covid double SW " sheetId="24" r:id="rId20"/>
    <sheet name="covid vaccine SW" sheetId="25" r:id="rId21"/>
    <sheet name="COVID SW reduced cross grade" sheetId="27" r:id="rId22"/>
    <sheet name="covid closed weekends FI" sheetId="28" r:id="rId23"/>
    <sheet name="COVID subdivided SW" sheetId="29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4" l="1"/>
  <c r="B12" i="24"/>
  <c r="K21" i="21"/>
  <c r="J21" i="21"/>
  <c r="I21" i="21"/>
  <c r="J19" i="6"/>
  <c r="J7" i="6"/>
  <c r="J5" i="6"/>
  <c r="J4" i="6"/>
  <c r="M26" i="5"/>
  <c r="M25" i="5"/>
  <c r="R12" i="5"/>
  <c r="P12" i="5"/>
  <c r="M12" i="5" s="1"/>
  <c r="N12" i="5"/>
  <c r="O12" i="5" s="1"/>
  <c r="D12" i="5" s="1"/>
  <c r="L12" i="5"/>
  <c r="Q12" i="5" s="1"/>
  <c r="K12" i="5"/>
  <c r="I12" i="5"/>
  <c r="F12" i="5" s="1"/>
  <c r="H12" i="5"/>
  <c r="C12" i="5" s="1"/>
  <c r="G12" i="5"/>
  <c r="E12" i="5"/>
  <c r="J12" i="5" s="1"/>
  <c r="R11" i="5"/>
  <c r="P11" i="5"/>
  <c r="M11" i="5" s="1"/>
  <c r="N11" i="5"/>
  <c r="O11" i="5" s="1"/>
  <c r="L11" i="5"/>
  <c r="Q11" i="5" s="1"/>
  <c r="K11" i="5"/>
  <c r="I11" i="5"/>
  <c r="F11" i="5" s="1"/>
  <c r="H11" i="5"/>
  <c r="G11" i="5"/>
  <c r="E11" i="5"/>
  <c r="J11" i="5" s="1"/>
  <c r="R10" i="5"/>
  <c r="P10" i="5"/>
  <c r="M10" i="5" s="1"/>
  <c r="N10" i="5"/>
  <c r="O10" i="5" s="1"/>
  <c r="D10" i="5" s="1"/>
  <c r="L10" i="5"/>
  <c r="Q10" i="5" s="1"/>
  <c r="K10" i="5"/>
  <c r="I10" i="5"/>
  <c r="F10" i="5" s="1"/>
  <c r="H10" i="5"/>
  <c r="G10" i="5"/>
  <c r="E10" i="5"/>
  <c r="J10" i="5" s="1"/>
  <c r="R9" i="5"/>
  <c r="P9" i="5"/>
  <c r="M9" i="5" s="1"/>
  <c r="N9" i="5"/>
  <c r="O9" i="5" s="1"/>
  <c r="L9" i="5"/>
  <c r="Q9" i="5" s="1"/>
  <c r="K9" i="5"/>
  <c r="J9" i="5" s="1"/>
  <c r="I9" i="5"/>
  <c r="H9" i="5"/>
  <c r="G9" i="5"/>
  <c r="E9" i="5"/>
  <c r="R8" i="5"/>
  <c r="P8" i="5"/>
  <c r="M8" i="5" s="1"/>
  <c r="N8" i="5"/>
  <c r="O8" i="5" s="1"/>
  <c r="D8" i="5" s="1"/>
  <c r="L8" i="5"/>
  <c r="Q8" i="5" s="1"/>
  <c r="K8" i="5"/>
  <c r="J8" i="5" s="1"/>
  <c r="I8" i="5"/>
  <c r="H8" i="5"/>
  <c r="G8" i="5"/>
  <c r="E8" i="5"/>
  <c r="R7" i="5"/>
  <c r="P7" i="5"/>
  <c r="M7" i="5" s="1"/>
  <c r="N7" i="5"/>
  <c r="O7" i="5" s="1"/>
  <c r="L7" i="5"/>
  <c r="Q7" i="5" s="1"/>
  <c r="K7" i="5"/>
  <c r="J7" i="5" s="1"/>
  <c r="I7" i="5"/>
  <c r="H7" i="5"/>
  <c r="G7" i="5"/>
  <c r="E7" i="5"/>
  <c r="R6" i="5"/>
  <c r="P6" i="5"/>
  <c r="M6" i="5" s="1"/>
  <c r="O6" i="5"/>
  <c r="N6" i="5"/>
  <c r="L6" i="5"/>
  <c r="Q6" i="5" s="1"/>
  <c r="K6" i="5"/>
  <c r="H6" i="5" s="1"/>
  <c r="I6" i="5"/>
  <c r="G6" i="5"/>
  <c r="E6" i="5"/>
  <c r="R5" i="5"/>
  <c r="P5" i="5"/>
  <c r="M5" i="5" s="1"/>
  <c r="O5" i="5"/>
  <c r="N5" i="5"/>
  <c r="L5" i="5"/>
  <c r="Q5" i="5" s="1"/>
  <c r="K5" i="5"/>
  <c r="J5" i="5" s="1"/>
  <c r="I5" i="5"/>
  <c r="G5" i="5"/>
  <c r="E5" i="5"/>
  <c r="R4" i="5"/>
  <c r="P4" i="5"/>
  <c r="M4" i="5" s="1"/>
  <c r="O4" i="5"/>
  <c r="D4" i="5" s="1"/>
  <c r="N4" i="5"/>
  <c r="L4" i="5"/>
  <c r="Q4" i="5" s="1"/>
  <c r="K4" i="5"/>
  <c r="H4" i="5" s="1"/>
  <c r="I4" i="5"/>
  <c r="G4" i="5"/>
  <c r="E4" i="5"/>
  <c r="F12" i="1"/>
  <c r="D12" i="1"/>
  <c r="C12" i="1"/>
  <c r="B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D3" i="1"/>
  <c r="C3" i="1"/>
  <c r="G3" i="1" s="1"/>
  <c r="D6" i="5" l="1"/>
  <c r="C10" i="5"/>
  <c r="C7" i="5"/>
  <c r="D7" i="5"/>
  <c r="C11" i="5"/>
  <c r="D11" i="5"/>
  <c r="C8" i="5"/>
  <c r="D5" i="5"/>
  <c r="D9" i="5"/>
  <c r="H5" i="5"/>
  <c r="C5" i="5" s="1"/>
  <c r="F4" i="5"/>
  <c r="C4" i="5" s="1"/>
  <c r="J4" i="5"/>
  <c r="F5" i="5"/>
  <c r="F6" i="5"/>
  <c r="C6" i="5" s="1"/>
  <c r="J6" i="5"/>
  <c r="F7" i="5"/>
  <c r="F8" i="5"/>
  <c r="F9" i="5"/>
  <c r="C9" i="5" s="1"/>
</calcChain>
</file>

<file path=xl/sharedStrings.xml><?xml version="1.0" encoding="utf-8"?>
<sst xmlns="http://schemas.openxmlformats.org/spreadsheetml/2006/main" count="4848" uniqueCount="1569">
  <si>
    <t>Boarding School Calibration</t>
  </si>
  <si>
    <t>optimal solution</t>
  </si>
  <si>
    <t>min</t>
  </si>
  <si>
    <t>max</t>
  </si>
  <si>
    <t>sd</t>
  </si>
  <si>
    <t>Median</t>
  </si>
  <si>
    <t>distributions</t>
  </si>
  <si>
    <t>param list</t>
  </si>
  <si>
    <t>symptom_propensity</t>
  </si>
  <si>
    <t>NA</t>
  </si>
  <si>
    <t>transmissibility</t>
  </si>
  <si>
    <t>transmissibility_weekend_ratio</t>
  </si>
  <si>
    <t>transmissibility_closure_ratio</t>
  </si>
  <si>
    <t>symptom_attention</t>
  </si>
  <si>
    <t>compliance</t>
  </si>
  <si>
    <t>seasonality</t>
  </si>
  <si>
    <t>cross_grade_contact</t>
  </si>
  <si>
    <t>start_date_shift</t>
  </si>
  <si>
    <t>start_date</t>
  </si>
  <si>
    <t>retVal</t>
  </si>
  <si>
    <t>This was produced by git version</t>
  </si>
  <si>
    <t>37e642b</t>
  </si>
  <si>
    <t>For baseline boarding school scenario</t>
  </si>
  <si>
    <t>transmissibility:</t>
  </si>
  <si>
    <t>For the actual boarding school</t>
  </si>
  <si>
    <t>For scenarios (school with 540):</t>
  </si>
  <si>
    <t>For scenarios with cough symptom</t>
  </si>
  <si>
    <t>to use the "standard" school</t>
  </si>
  <si>
    <t>70,70,70,70,70,70</t>
  </si>
  <si>
    <t>Also, start date shift has been made (-30to +30 with SD of 5)</t>
  </si>
  <si>
    <t>RANGE = ORIGINAL MEDIAN / NEW UPPER OR LOWER BOUND</t>
  </si>
  <si>
    <t>Attack Rate</t>
  </si>
  <si>
    <t>Outbreak Duration</t>
  </si>
  <si>
    <t>Outbreak</t>
  </si>
  <si>
    <t>Policy option</t>
  </si>
  <si>
    <t>Attack rate 
(% decrease)</t>
  </si>
  <si>
    <t>Outbreak duration 
(% decrease)</t>
  </si>
  <si>
    <t>Lower Bound</t>
  </si>
  <si>
    <t>Upper Bound</t>
  </si>
  <si>
    <t>Baseline Median</t>
  </si>
  <si>
    <t>Flu</t>
  </si>
  <si>
    <t>One day isolation (CDC guideline)</t>
  </si>
  <si>
    <t>Two day post-fever isolation</t>
  </si>
  <si>
    <t>Four day school week</t>
  </si>
  <si>
    <t>Three day school week</t>
  </si>
  <si>
    <t>COVID-19</t>
  </si>
  <si>
    <t>One day isolation</t>
  </si>
  <si>
    <t>14 day post-fever isolation</t>
  </si>
  <si>
    <t>ID</t>
  </si>
  <si>
    <t>Name</t>
  </si>
  <si>
    <t>Infection</t>
  </si>
  <si>
    <t>policy</t>
  </si>
  <si>
    <t>Description</t>
  </si>
  <si>
    <t>status</t>
  </si>
  <si>
    <t>owner</t>
  </si>
  <si>
    <t>software version</t>
  </si>
  <si>
    <t>max policy/weekday</t>
  </si>
  <si>
    <t>adjustment</t>
  </si>
  <si>
    <t>effective</t>
  </si>
  <si>
    <t>observations</t>
  </si>
  <si>
    <t>flu baseline FI</t>
  </si>
  <si>
    <t>Influenza</t>
  </si>
  <si>
    <t>fever isolation (FI)</t>
  </si>
  <si>
    <t>sensitivity to isolation policy when no vaccine (boarding school pandemic-like)</t>
  </si>
  <si>
    <t>completed</t>
  </si>
  <si>
    <t>Sasha Gutfraind</t>
  </si>
  <si>
    <t>21cf423</t>
  </si>
  <si>
    <t>good effect</t>
  </si>
  <si>
    <t>flu vaccine FI</t>
  </si>
  <si>
    <t>fever isolation</t>
  </si>
  <si>
    <t>sensitivity to isolation policy with vaccine (boarding school, with vaccine)</t>
  </si>
  <si>
    <t>b987980</t>
  </si>
  <si>
    <t>vac_rate=0.8, vac_efficacy=0.5, transmissibility=0.001565389</t>
  </si>
  <si>
    <t>good effect - same as w/o vaccine</t>
  </si>
  <si>
    <t>flu attention FI</t>
  </si>
  <si>
    <t>high parental attention (e.g. free thermometers or testing for symptoms in school)</t>
  </si>
  <si>
    <t>968c28c</t>
  </si>
  <si>
    <t>flu compliance FI</t>
  </si>
  <si>
    <t>high compliance (e.g. parental education, questioning students and parents, penalties, free parental leave)</t>
  </si>
  <si>
    <t>4c4bffd</t>
  </si>
  <si>
    <t>slight effect</t>
  </si>
  <si>
    <t>flu large school SW</t>
  </si>
  <si>
    <t>schoolweek</t>
  </si>
  <si>
    <t>large school (140,140,140,140,140,140)</t>
  </si>
  <si>
    <t>flu reduced cross-grade Fl</t>
  </si>
  <si>
    <t>reduced cross-grade contacts</t>
  </si>
  <si>
    <t>19f0960</t>
  </si>
  <si>
    <t>very good effect</t>
  </si>
  <si>
    <t>flu closed weekends FI</t>
  </si>
  <si>
    <t>complete quarantine on weekends</t>
  </si>
  <si>
    <t>4f015b3</t>
  </si>
  <si>
    <t>flu subdivided FI</t>
  </si>
  <si>
    <t>smaller groupings of student cohorts (35,35,35,35,35,35,35,35,35,35,35,35)</t>
  </si>
  <si>
    <t>83b057f</t>
  </si>
  <si>
    <t>minor effect - due to high cross-grade transmission</t>
  </si>
  <si>
    <t>flu cough FI</t>
  </si>
  <si>
    <t>using cough symptom</t>
  </si>
  <si>
    <t>canceled</t>
  </si>
  <si>
    <t>Adam Burns</t>
  </si>
  <si>
    <t>flu vaccine SW</t>
  </si>
  <si>
    <t>reduced schoolweek with a vaccine background</t>
  </si>
  <si>
    <t>[954e020]</t>
  </si>
  <si>
    <t>covid baseline FI</t>
  </si>
  <si>
    <t>e9af4c7</t>
  </si>
  <si>
    <t>symptom_propensity=0.181,
transmissibility=0.001514</t>
  </si>
  <si>
    <t>Mildly effective</t>
  </si>
  <si>
    <t>covid closed weekends FI</t>
  </si>
  <si>
    <t>coronavirus weekend policy</t>
  </si>
  <si>
    <t>transmissibility_weekend_ratio=0,
symptom_propensity=0.181,
transmissibility=0.001514</t>
  </si>
  <si>
    <t>covid subdivided SW</t>
  </si>
  <si>
    <t>flu SW</t>
  </si>
  <si>
    <t>reducing the schoolweek to less than 5 days</t>
  </si>
  <si>
    <t>8d5565f</t>
  </si>
  <si>
    <t>covid SW</t>
  </si>
  <si>
    <t>symptom_propensity=0.181,
transmissibility=0.000511</t>
  </si>
  <si>
    <t>covid immunity SW</t>
  </si>
  <si>
    <t>covid schoolweek with immunity (50% have immunity to COVID, 80% eff)</t>
  </si>
  <si>
    <t>8cb579b</t>
  </si>
  <si>
    <t>covid vaccine SW</t>
  </si>
  <si>
    <t>covid schoolweek with immunity (80% have immunity to COVID, 50% eff)</t>
  </si>
  <si>
    <t>db7525b</t>
  </si>
  <si>
    <t>vac_rate=0.8, vac_efficacy=0.7, transmissibility=0.001218</t>
  </si>
  <si>
    <t>good effect (updated post Pfizer vaccine)</t>
  </si>
  <si>
    <t>covid reduced cross-grade SW</t>
  </si>
  <si>
    <t>3d65dd3</t>
  </si>
  <si>
    <t>covid large school SW</t>
  </si>
  <si>
    <t>e6c02cf</t>
  </si>
  <si>
    <t>changed grade size to 140</t>
  </si>
  <si>
    <t>flu FI + SW</t>
  </si>
  <si>
    <t>SW + FI</t>
  </si>
  <si>
    <t>combined policy</t>
  </si>
  <si>
    <t>1f210f6</t>
  </si>
  <si>
    <t>1 or 2 days, 0-6 days week</t>
  </si>
  <si>
    <t>flu seasonal</t>
  </si>
  <si>
    <t>Policy in seasonal influenza data calibrated to thames</t>
  </si>
  <si>
    <t>4293ca2</t>
  </si>
  <si>
    <t>both policies</t>
  </si>
  <si>
    <t>policy_day</t>
  </si>
  <si>
    <t>total_students</t>
  </si>
  <si>
    <t>infected</t>
  </si>
  <si>
    <t>vaccinated</t>
  </si>
  <si>
    <t>persondays_isolated</t>
  </si>
  <si>
    <t>persondays_unisolated</t>
  </si>
  <si>
    <t>peak_New_ILI_cases</t>
  </si>
  <si>
    <t>peak_New_absent</t>
  </si>
  <si>
    <t>peak_infected</t>
  </si>
  <si>
    <t>attack_rate</t>
  </si>
  <si>
    <t>peak_date_New_ILI</t>
  </si>
  <si>
    <t>peak_date_New_absent</t>
  </si>
  <si>
    <t>peak_date_infected</t>
  </si>
  <si>
    <t>peak_duration</t>
  </si>
  <si>
    <t>peak_last_day</t>
  </si>
  <si>
    <t>peak_New_ILI_duration</t>
  </si>
  <si>
    <t>peak_New_ILI_last_day</t>
  </si>
  <si>
    <t>peak_New_absent_duration</t>
  </si>
  <si>
    <t>peak_New_absent_last_day</t>
  </si>
  <si>
    <t>420 (420-420)</t>
  </si>
  <si>
    <t>102 (69-118)</t>
  </si>
  <si>
    <t>0 (0-0)</t>
  </si>
  <si>
    <t>183.5 (125-208.25)</t>
  </si>
  <si>
    <t>742.5 (501.75-853)</t>
  </si>
  <si>
    <t>2 (1-2)</t>
  </si>
  <si>
    <t>20 (13-25)</t>
  </si>
  <si>
    <t>0.245 (0.166-0.281)</t>
  </si>
  <si>
    <t>356 (4-362)</t>
  </si>
  <si>
    <t>51 (41-61)</t>
  </si>
  <si>
    <t>51 (43-63)</t>
  </si>
  <si>
    <t>51 (48-68)</t>
  </si>
  <si>
    <t>82 (78-84)</t>
  </si>
  <si>
    <t>94 (86-101)</t>
  </si>
  <si>
    <t>16 (0-24)</t>
  </si>
  <si>
    <t>54 (0-58)</t>
  </si>
  <si>
    <t>17 (0-24)</t>
  </si>
  <si>
    <t>56 (0-59)</t>
  </si>
  <si>
    <t>72 (41.75-89.25)</t>
  </si>
  <si>
    <t>145 (81.75-176)</t>
  </si>
  <si>
    <t>507 (290-632.25)</t>
  </si>
  <si>
    <t>1 (0-2)</t>
  </si>
  <si>
    <t>13 (7-17)</t>
  </si>
  <si>
    <t>0.172 (0.099-0.214)</t>
  </si>
  <si>
    <t>49 (40-52.25)</t>
  </si>
  <si>
    <t>50 (41-54)</t>
  </si>
  <si>
    <t>51 (46-68)</t>
  </si>
  <si>
    <t>81 (69-84)</t>
  </si>
  <si>
    <t>92 (86-95.25)</t>
  </si>
  <si>
    <t>0 (0-1)</t>
  </si>
  <si>
    <t>0 (0-44)</t>
  </si>
  <si>
    <t>0 (0-9.25)</t>
  </si>
  <si>
    <t>0 (0-51)</t>
  </si>
  <si>
    <t>31 (15-46)</t>
  </si>
  <si>
    <t>83 (40.75-117.25)</t>
  </si>
  <si>
    <t>198 (100.75-301.5)</t>
  </si>
  <si>
    <t>5 (2-8)</t>
  </si>
  <si>
    <t>0.074 (0.037-0.111)</t>
  </si>
  <si>
    <t>38 (1-43)</t>
  </si>
  <si>
    <t>36 (2-44)</t>
  </si>
  <si>
    <t>45 (39-52)</t>
  </si>
  <si>
    <t>67 (28-77)</t>
  </si>
  <si>
    <t>77.5 (65-82)</t>
  </si>
  <si>
    <t>17 (7-28)</t>
  </si>
  <si>
    <t>53 (24-87)</t>
  </si>
  <si>
    <t>100 (41.75-165.5)</t>
  </si>
  <si>
    <t>2 (1-4)</t>
  </si>
  <si>
    <t>0.04 (0.017-0.067)</t>
  </si>
  <si>
    <t>1 (1-32)</t>
  </si>
  <si>
    <t>2 (2-29)</t>
  </si>
  <si>
    <t>33 (8-43)</t>
  </si>
  <si>
    <t>38 (0-64)</t>
  </si>
  <si>
    <t>57 (0-68)</t>
  </si>
  <si>
    <t>11 (4-20)</t>
  </si>
  <si>
    <t>41 (17.75-73)</t>
  </si>
  <si>
    <t>61.5 (25.75-110)</t>
  </si>
  <si>
    <t>2 (1-3)</t>
  </si>
  <si>
    <t>0.027 (0.011-0.048)</t>
  </si>
  <si>
    <t>1 (1-1)</t>
  </si>
  <si>
    <t>2 (2-2)</t>
  </si>
  <si>
    <t>8 (8-31)</t>
  </si>
  <si>
    <t>1 (0-51)</t>
  </si>
  <si>
    <t>8 (0-55)</t>
  </si>
  <si>
    <t>8.5 (3-17)</t>
  </si>
  <si>
    <t>37 (15-70)</t>
  </si>
  <si>
    <t>43 (18.75-86)</t>
  </si>
  <si>
    <t>1 (1-3)</t>
  </si>
  <si>
    <t>0.021 (0.009-0.041)</t>
  </si>
  <si>
    <t>8 (8-14.25)</t>
  </si>
  <si>
    <t>0 (0-46)</t>
  </si>
  <si>
    <t>8 (3-15.25)</t>
  </si>
  <si>
    <t>36.5 (14-68)</t>
  </si>
  <si>
    <t>40 (16-74)</t>
  </si>
  <si>
    <t>0.02 (0.008-0.037)</t>
  </si>
  <si>
    <t>8 (8-8)</t>
  </si>
  <si>
    <t>0 (0-38)</t>
  </si>
  <si>
    <t>0 (0-43)</t>
  </si>
  <si>
    <t>8 (2-15)</t>
  </si>
  <si>
    <t>36 (13-69.25)</t>
  </si>
  <si>
    <t>37 (13-73)</t>
  </si>
  <si>
    <t>0.019 (0.007-0.037)</t>
  </si>
  <si>
    <t>0 (0-41)</t>
  </si>
  <si>
    <t>8 (3-15)</t>
  </si>
  <si>
    <t>35 (13-66)</t>
  </si>
  <si>
    <t>37.5 (14.75-69.25)</t>
  </si>
  <si>
    <t>0.019 (0.007-0.036)</t>
  </si>
  <si>
    <t>0 (0-37)</t>
  </si>
  <si>
    <t>7 (3-14.25)</t>
  </si>
  <si>
    <t>34 (14-66)</t>
  </si>
  <si>
    <t>36 (15-69)</t>
  </si>
  <si>
    <t>0.018 (0.008-0.035)</t>
  </si>
  <si>
    <t>#VALUES BELOW</t>
  </si>
  <si>
    <t>name = 'flu',</t>
  </si>
  <si>
    <t>vac_rate          = 0.0,  #fraction of children vaccinated</t>
  </si>
  <si>
    <t>day_start       = ymd("2020-01-01"),</t>
  </si>
  <si>
    <t>vac_efficacy      = 0.0,  #efficiency of the vaccine in preventing illness</t>
  </si>
  <si>
    <t>day_end         = ymd("2020-09-01"),</t>
  </si>
  <si>
    <t>symptom_propensity=list(func=qtruncnorm, args=list(a=0.81, mean=0.84, sd=0.015, b=0.87)),</t>
  </si>
  <si>
    <t>wb_start   = ymd("2019-12-23"),</t>
  </si>
  <si>
    <t>transmissibility=list(func=qtruncnorm, args=list(a=0.000402, mean=0.000402, sd=0.0000402, b=0.000402)),</t>
  </si>
  <si>
    <t>wb_end     = ymd("2020-01-05"),</t>
  </si>
  <si>
    <t>transmissibility_weekend_ratio=list(func=qtruncnorm, args=list(a=0.280141, mean=0.280141, sd=0.008754, b=0.298801)),</t>
  </si>
  <si>
    <t>sb_start   = ymd("2020-04-06"),</t>
  </si>
  <si>
    <t>transmissibility_closure_ratio=list(func=qtruncnorm, args=list(a=0.141479, mean=0.141479, sd=0.001822, b=0.161479)),</t>
  </si>
  <si>
    <t>sb_end     = ymd("2020-04-10"),</t>
  </si>
  <si>
    <t>symptom_attention=list(func=qtruncnorm, args=list(a=0.698836, mean=0.698836, sd=0.001567, b=0.736156)),</t>
  </si>
  <si>
    <t>sv_start   = ymd("2020-06-17"),</t>
  </si>
  <si>
    <t>compliance=list(func=qtruncnorm, args=list(a=0.102405, mean=0.158385, sd=0.199545, b=0.996142)),</t>
  </si>
  <si>
    <t>sv_end     = ymd("2020-09-08"), #SOURCE: https://chicago.suntimes.com/education/2020/2/24/21150863/cps-calendar-2020-2021-school-year-public</t>
  </si>
  <si>
    <t>seasonality=list(func=qtruncnorm, args=list(a=0.458733, mean=0.478733, sd=0.001187, b=0.478733)),</t>
  </si>
  <si>
    <t>exclusion_days    = 0,</t>
  </si>
  <si>
    <t>cross_grade_contact=list(func=qtruncnorm, args=list(a=0.589565, mean=0.605565, sd=0.000672, b=0.605565)),</t>
  </si>
  <si>
    <t>workweek_days     = 5,</t>
  </si>
  <si>
    <t>start_date_shift=list(func=qtruncnorm, args=list(a=-30, mean=0, sd=5, b=30)),</t>
  </si>
  <si>
    <t>name = "flu_baseline"</t>
  </si>
  <si>
    <t>symptom_propensity=0.84,</t>
  </si>
  <si>
    <t>transmissibility=0.000402,</t>
  </si>
  <si>
    <t>transmissibility_weekend_ratio=0.280141,</t>
  </si>
  <si>
    <t>transmissibility_closure_ratio=0.141479,</t>
  </si>
  <si>
    <t>symptom_attention=0.698836,</t>
  </si>
  <si>
    <t>compliance=0.158385,</t>
  </si>
  <si>
    <t>seasonality=0.478733,</t>
  </si>
  <si>
    <t>cross_grade_contact=0.605565,</t>
  </si>
  <si>
    <t>start_date_shift=0,</t>
  </si>
  <si>
    <t>focal_symptom = 'fever'</t>
  </si>
  <si>
    <t>48 (24-60.25)</t>
  </si>
  <si>
    <t>106 (53-133.25)</t>
  </si>
  <si>
    <t>326 (167.75-412.25)</t>
  </si>
  <si>
    <t>1 (0-1)</t>
  </si>
  <si>
    <t>8 (3.75-10)</t>
  </si>
  <si>
    <t>0.114 (0.058-0.144)</t>
  </si>
  <si>
    <t>42 (37-51)</t>
  </si>
  <si>
    <t>42 (2-51)</t>
  </si>
  <si>
    <t>50 (44-60)</t>
  </si>
  <si>
    <t>78 (54-81)</t>
  </si>
  <si>
    <t>84 (81-89)</t>
  </si>
  <si>
    <t>39 (19-51)</t>
  </si>
  <si>
    <t>91 (45-118)</t>
  </si>
  <si>
    <t>261 (130.75-345)</t>
  </si>
  <si>
    <t>6 (3-8)</t>
  </si>
  <si>
    <t>0.093 (0.046-0.122)</t>
  </si>
  <si>
    <t>40 (1-50)</t>
  </si>
  <si>
    <t>40 (2-50)</t>
  </si>
  <si>
    <t>49 (40-53)</t>
  </si>
  <si>
    <t>74 (44-79)</t>
  </si>
  <si>
    <t>82 (76-85)</t>
  </si>
  <si>
    <t>14 (6-21)</t>
  </si>
  <si>
    <t>41 (18-63)</t>
  </si>
  <si>
    <t>84.5 (38-129)</t>
  </si>
  <si>
    <t>0.033 (0.015-0.051)</t>
  </si>
  <si>
    <t>25.5 (8-35)</t>
  </si>
  <si>
    <t>22 (0-52)</t>
  </si>
  <si>
    <t>43 (0-57)</t>
  </si>
  <si>
    <t>6 (3-12)</t>
  </si>
  <si>
    <t>24.5 (12-43)</t>
  </si>
  <si>
    <t>36 (18-65)</t>
  </si>
  <si>
    <t>0.016 (0.008-0.028)</t>
  </si>
  <si>
    <t>0 (0-25)</t>
  </si>
  <si>
    <t>0 (0-28)</t>
  </si>
  <si>
    <t>4 (2-9)</t>
  </si>
  <si>
    <t>19 (10-39)</t>
  </si>
  <si>
    <t>22 (12-42.25)</t>
  </si>
  <si>
    <t>0.011 (0.006-0.021)</t>
  </si>
  <si>
    <t>0 (0-16)</t>
  </si>
  <si>
    <t>0 (0-18)</t>
  </si>
  <si>
    <t>3 (2-7)</t>
  </si>
  <si>
    <t>17 (9-36)</t>
  </si>
  <si>
    <t>16 (8.75-33)</t>
  </si>
  <si>
    <t>0.009 (0.004-0.018)</t>
  </si>
  <si>
    <t>0 (0-12)</t>
  </si>
  <si>
    <t>0 (0-15)</t>
  </si>
  <si>
    <t>3 (1-7)</t>
  </si>
  <si>
    <t>17 (9-37)</t>
  </si>
  <si>
    <t>14 (7-29.25)</t>
  </si>
  <si>
    <t>0.008 (0.004-0.017)</t>
  </si>
  <si>
    <t>0 (0-11)</t>
  </si>
  <si>
    <t>0 (0-14)</t>
  </si>
  <si>
    <t>13 (6-27)</t>
  </si>
  <si>
    <t>0.008 (0.004-0.016)</t>
  </si>
  <si>
    <t>13 (7-26)</t>
  </si>
  <si>
    <t>13 (6-28)</t>
  </si>
  <si>
    <t>103 (69-116.25)</t>
  </si>
  <si>
    <t>185 (124-207.25)</t>
  </si>
  <si>
    <t>748 (505.25-845)</t>
  </si>
  <si>
    <t>20 (13-24)</t>
  </si>
  <si>
    <t>0.247 (0.166-0.278)</t>
  </si>
  <si>
    <t>50 (41-61)</t>
  </si>
  <si>
    <t>54 (0-57)</t>
  </si>
  <si>
    <t>69 (41-88)</t>
  </si>
  <si>
    <t>140.5 (83.75-175)</t>
  </si>
  <si>
    <t>484 (288.75-623.25)</t>
  </si>
  <si>
    <t>12 (7-17)</t>
  </si>
  <si>
    <t>0.165 (0.098-0.21)</t>
  </si>
  <si>
    <t>49 (40-52)</t>
  </si>
  <si>
    <t>91 (85-95)</t>
  </si>
  <si>
    <t>0 (0-9)</t>
  </si>
  <si>
    <t>0 (0-50)</t>
  </si>
  <si>
    <t>30 (14.75-47)</t>
  </si>
  <si>
    <t>81 (40-118.25)</t>
  </si>
  <si>
    <t>195 (96-303.25)</t>
  </si>
  <si>
    <t>0.073 (0.035-0.112)</t>
  </si>
  <si>
    <t>37 (1-43)</t>
  </si>
  <si>
    <t>35 (2-44)</t>
  </si>
  <si>
    <t>44 (38-52)</t>
  </si>
  <si>
    <t>66 (23-76)</t>
  </si>
  <si>
    <t>77 (59.5-82)</t>
  </si>
  <si>
    <t>15 (7-27)</t>
  </si>
  <si>
    <t>49.5 (23-87)</t>
  </si>
  <si>
    <t>90 (41.75-162.5)</t>
  </si>
  <si>
    <t>0.036 (0.017-0.066)</t>
  </si>
  <si>
    <t>1 (1-28)</t>
  </si>
  <si>
    <t>2 (2-28)</t>
  </si>
  <si>
    <t>32 (8-42)</t>
  </si>
  <si>
    <t>33.5 (0-63)</t>
  </si>
  <si>
    <t>51 (0-67)</t>
  </si>
  <si>
    <t>11 (4-19.25)</t>
  </si>
  <si>
    <t>40 (17-72)</t>
  </si>
  <si>
    <t>58 (24-106.25)</t>
  </si>
  <si>
    <t>0.026 (0.011-0.047)</t>
  </si>
  <si>
    <t>8 (8-28.25)</t>
  </si>
  <si>
    <t>1 (0-50.25)</t>
  </si>
  <si>
    <t>8 (0-53.25)</t>
  </si>
  <si>
    <t>8 (3-16)</t>
  </si>
  <si>
    <t>36 (14.75-66)</t>
  </si>
  <si>
    <t>42 (17-81)</t>
  </si>
  <si>
    <t>0.02 (0.008-0.039)</t>
  </si>
  <si>
    <t>0 (0-38.25)</t>
  </si>
  <si>
    <t>34.5 (14-67)</t>
  </si>
  <si>
    <t>38 (15-73)</t>
  </si>
  <si>
    <t>7 (3-14)</t>
  </si>
  <si>
    <t>35 (14-66)</t>
  </si>
  <si>
    <t>34.5 (14-69)</t>
  </si>
  <si>
    <t>0.018 (0.007-0.035)</t>
  </si>
  <si>
    <t>0 (0-39.25)</t>
  </si>
  <si>
    <t>36 (13-68)</t>
  </si>
  <si>
    <t>37 (13.75-69)</t>
  </si>
  <si>
    <t>0 (0-36.25)</t>
  </si>
  <si>
    <t>0 (0-40)</t>
  </si>
  <si>
    <t>34 (13-64)</t>
  </si>
  <si>
    <t>35 (13-66.25)</t>
  </si>
  <si>
    <t>0.018 (0.007-0.034)</t>
  </si>
  <si>
    <t>0 (0-36)</t>
  </si>
  <si>
    <t>0 (0-39)</t>
  </si>
  <si>
    <t>25 (10-37)</t>
  </si>
  <si>
    <t>102 (43-151)</t>
  </si>
  <si>
    <t>0.033 (0.014-0.05)</t>
  </si>
  <si>
    <t>26 (8-35)</t>
  </si>
  <si>
    <t>16 (0-52)</t>
  </si>
  <si>
    <t>44 (0-57)</t>
  </si>
  <si>
    <t>9 (4-14.25)</t>
  </si>
  <si>
    <t>19 (8-29)</t>
  </si>
  <si>
    <t>69 (29-104.25)</t>
  </si>
  <si>
    <t>0.023 (0.01-0.035)</t>
  </si>
  <si>
    <t>14 (6.75-22)</t>
  </si>
  <si>
    <t>35 (17-55)</t>
  </si>
  <si>
    <t>1 (1-2)</t>
  </si>
  <si>
    <t>0.013 (0.006-0.02)</t>
  </si>
  <si>
    <t>0 (0-10)</t>
  </si>
  <si>
    <t>3 (2-6)</t>
  </si>
  <si>
    <t>12 (6-21)</t>
  </si>
  <si>
    <t>22.5 (12-37.25)</t>
  </si>
  <si>
    <t>0.009 (0.004-0.015)</t>
  </si>
  <si>
    <t>0 (0-6)</t>
  </si>
  <si>
    <t>3 (1-5)</t>
  </si>
  <si>
    <t>11 (6-20)</t>
  </si>
  <si>
    <t>17 (10-29)</t>
  </si>
  <si>
    <t>0.007 (0.004-0.013)</t>
  </si>
  <si>
    <t>2 (1-5)</t>
  </si>
  <si>
    <t>11 (6-21)</t>
  </si>
  <si>
    <t>13 (8-24)</t>
  </si>
  <si>
    <t>0.006 (0.003-0.012)</t>
  </si>
  <si>
    <t>0 (0-5)</t>
  </si>
  <si>
    <t>13 (7-23)</t>
  </si>
  <si>
    <t>0.006 (0.003-0.011)</t>
  </si>
  <si>
    <t>0 (0-8.25)</t>
  </si>
  <si>
    <t>11 (6.75-21)</t>
  </si>
  <si>
    <t>12 (7-22)</t>
  </si>
  <si>
    <t>0 (0-4.25)</t>
  </si>
  <si>
    <t>0 (0-8)</t>
  </si>
  <si>
    <t>11 (7-22)</t>
  </si>
  <si>
    <t>12 (7-21.25)</t>
  </si>
  <si>
    <t>104 (70-117)</t>
  </si>
  <si>
    <t>186 (126-208)</t>
  </si>
  <si>
    <t>749 (510.5-849)</t>
  </si>
  <si>
    <t>21 (13-24)</t>
  </si>
  <si>
    <t>0.247 (0.168-0.28)</t>
  </si>
  <si>
    <t>53 (0-57)</t>
  </si>
  <si>
    <t>70 (43-90)</t>
  </si>
  <si>
    <t>144 (87-176.25)</t>
  </si>
  <si>
    <t>493.5 (302.25-629.75)</t>
  </si>
  <si>
    <t>0.168 (0.103-0.214)</t>
  </si>
  <si>
    <t>49 (40-60)</t>
  </si>
  <si>
    <t>81 (70-84)</t>
  </si>
  <si>
    <t>91 (86-96)</t>
  </si>
  <si>
    <t>32 (16-46)</t>
  </si>
  <si>
    <t>83 (43.75-119)</t>
  </si>
  <si>
    <t>206 (107.5-299.25)</t>
  </si>
  <si>
    <t>0.077 (0.039-0.111)</t>
  </si>
  <si>
    <t>67 (34.5-77)</t>
  </si>
  <si>
    <t>78 (67-82)</t>
  </si>
  <si>
    <t>17 (8-27)</t>
  </si>
  <si>
    <t>54 (25-84.25)</t>
  </si>
  <si>
    <t>103.5 (46.75-162)</t>
  </si>
  <si>
    <t>0.042 (0.019-0.065)</t>
  </si>
  <si>
    <t>1 (1-31)</t>
  </si>
  <si>
    <t>34 (8-43)</t>
  </si>
  <si>
    <t>44 (0-63)</t>
  </si>
  <si>
    <t>54 (0-68)</t>
  </si>
  <si>
    <t>11 (5-20)</t>
  </si>
  <si>
    <t>41 (19-73.25)</t>
  </si>
  <si>
    <t>60.5 (28-110.25)</t>
  </si>
  <si>
    <t>0.027 (0.012-0.048)</t>
  </si>
  <si>
    <t>8 (0-57)</t>
  </si>
  <si>
    <t>8 (3-17)</t>
  </si>
  <si>
    <t>35.5 (16-69.25)</t>
  </si>
  <si>
    <t>42.5 (18-87.25)</t>
  </si>
  <si>
    <t>8 (8-18)</t>
  </si>
  <si>
    <t>0 (0-47.25)</t>
  </si>
  <si>
    <t>36.5 (14-66)</t>
  </si>
  <si>
    <t>40.5 (16-74)</t>
  </si>
  <si>
    <t>0 (0-37.25)</t>
  </si>
  <si>
    <t>36 (14.75-70.25)</t>
  </si>
  <si>
    <t>36 (15-71)</t>
  </si>
  <si>
    <t>0.019 (0.008-0.037)</t>
  </si>
  <si>
    <t>35 (14.75-67.25)</t>
  </si>
  <si>
    <t>36 (15-70.25)</t>
  </si>
  <si>
    <t>0.019 (0.008-0.036)</t>
  </si>
  <si>
    <t>0 (0-42)</t>
  </si>
  <si>
    <t>35 (14-68)</t>
  </si>
  <si>
    <t>37 (15-72)</t>
  </si>
  <si>
    <t>workweek_days</t>
  </si>
  <si>
    <t>4 (4-5)</t>
  </si>
  <si>
    <t>5 (5-6)</t>
  </si>
  <si>
    <t>146 (131.75-154)</t>
  </si>
  <si>
    <t>2 (2-3)</t>
  </si>
  <si>
    <t>0.011 (0.01-0.011)</t>
  </si>
  <si>
    <t>6 (6-6)</t>
  </si>
  <si>
    <t>7 (7-7)</t>
  </si>
  <si>
    <t>31 (31-31)</t>
  </si>
  <si>
    <t>25 (11-30)</t>
  </si>
  <si>
    <t>40 (31-44)</t>
  </si>
  <si>
    <t>15 (14-16)</t>
  </si>
  <si>
    <t>19 (17-21)</t>
  </si>
  <si>
    <t>481.5 (433.75-521.25)</t>
  </si>
  <si>
    <t>0.037 (0.033-0.04)</t>
  </si>
  <si>
    <t>61 (58-65)</t>
  </si>
  <si>
    <t>68 (65-72)</t>
  </si>
  <si>
    <t>102 (100-106)</t>
  </si>
  <si>
    <t>116 (113-118)</t>
  </si>
  <si>
    <t>58 (52-63)</t>
  </si>
  <si>
    <t>71 (65-78)</t>
  </si>
  <si>
    <t>1792 (1612.5-1943.5)</t>
  </si>
  <si>
    <t>25 (22-27)</t>
  </si>
  <si>
    <t>0.138 (0.125-0.15)</t>
  </si>
  <si>
    <t>81 (78-84)</t>
  </si>
  <si>
    <t>83 (80-86)</t>
  </si>
  <si>
    <t>90 (87-93)</t>
  </si>
  <si>
    <t>151 (148-152)</t>
  </si>
  <si>
    <t>161 (158-164)</t>
  </si>
  <si>
    <t>159 (148-168)</t>
  </si>
  <si>
    <t>198 (182-211)</t>
  </si>
  <si>
    <t>4910.5 (4576.5-5189.25)</t>
  </si>
  <si>
    <t>83 (78-88)</t>
  </si>
  <si>
    <t>0.38 (0.354-0.401)</t>
  </si>
  <si>
    <t>81 (77-84)</t>
  </si>
  <si>
    <t>83 (81-85)</t>
  </si>
  <si>
    <t>91 (86-94)</t>
  </si>
  <si>
    <t>159 (158-162)</t>
  </si>
  <si>
    <t>166 (164-173)</t>
  </si>
  <si>
    <t>8 (0-16)</t>
  </si>
  <si>
    <t>85 (0-90)</t>
  </si>
  <si>
    <t>267 (258-274)</t>
  </si>
  <si>
    <t>332 (307-354)</t>
  </si>
  <si>
    <t>8229 (7929.25-8446.75)</t>
  </si>
  <si>
    <t>4 (3-4)</t>
  </si>
  <si>
    <t>162 (157-168)</t>
  </si>
  <si>
    <t>0.635 (0.614-0.653)</t>
  </si>
  <si>
    <t>69 (67-77)</t>
  </si>
  <si>
    <t>75 (70-78)</t>
  </si>
  <si>
    <t>79 (77-87)</t>
  </si>
  <si>
    <t>143 (142-145)</t>
  </si>
  <si>
    <t>151 (148-155.25)</t>
  </si>
  <si>
    <t>45 (43-46)</t>
  </si>
  <si>
    <t>95 (93-101)</t>
  </si>
  <si>
    <t>334 (329-337)</t>
  </si>
  <si>
    <t>417 (383-447)</t>
  </si>
  <si>
    <t>10271 (10119.75-10403)</t>
  </si>
  <si>
    <t>6 (5-6)</t>
  </si>
  <si>
    <t>230 (225-234)</t>
  </si>
  <si>
    <t>0.795 (0.785-0.804)</t>
  </si>
  <si>
    <t>62 (59-64)</t>
  </si>
  <si>
    <t>63 (61-71)</t>
  </si>
  <si>
    <t>72 (69-75)</t>
  </si>
  <si>
    <t>127 (125-129)</t>
  </si>
  <si>
    <t>133 (131-139)</t>
  </si>
  <si>
    <t>47 (46-48)</t>
  </si>
  <si>
    <t>87 (85-93)</t>
  </si>
  <si>
    <t>369 (366.75-370)</t>
  </si>
  <si>
    <t>459 (424-495.25)</t>
  </si>
  <si>
    <t>11349 (11253.75-11436.5)</t>
  </si>
  <si>
    <t>7 (7-8)</t>
  </si>
  <si>
    <t>281 (277-284)</t>
  </si>
  <si>
    <t>0.879 (0.873-0.883)</t>
  </si>
  <si>
    <t>54 (52-58)</t>
  </si>
  <si>
    <t>57 (54-64.25)</t>
  </si>
  <si>
    <t>64 (62-69)</t>
  </si>
  <si>
    <t>113 (112-114)</t>
  </si>
  <si>
    <t>120 (118-125)</t>
  </si>
  <si>
    <t>4 (0-10)</t>
  </si>
  <si>
    <t>56 (0-60)</t>
  </si>
  <si>
    <t>45 (43-45)</t>
  </si>
  <si>
    <t>79 (77-84)</t>
  </si>
  <si>
    <t>11 (10-13)</t>
  </si>
  <si>
    <t>0.003 (0.003-0.004)</t>
  </si>
  <si>
    <t>3 (2-4)</t>
  </si>
  <si>
    <t>15 (11-18)</t>
  </si>
  <si>
    <t>0.005 (0.003-0.006)</t>
  </si>
  <si>
    <t>5 (3-7)</t>
  </si>
  <si>
    <t>23 (15-29)</t>
  </si>
  <si>
    <t>0.007 (0.005-0.009)</t>
  </si>
  <si>
    <t>0 (0-2)</t>
  </si>
  <si>
    <t>7 (3-9)</t>
  </si>
  <si>
    <t>54 (27.75-69)</t>
  </si>
  <si>
    <t>0.018 (0.009-0.023)</t>
  </si>
  <si>
    <t>1 (0-15)</t>
  </si>
  <si>
    <t>8 (0-20)</t>
  </si>
  <si>
    <t>28 (13-37)</t>
  </si>
  <si>
    <t>50 (25-66)</t>
  </si>
  <si>
    <t>206 (100-267.25)</t>
  </si>
  <si>
    <t>4 (2-6)</t>
  </si>
  <si>
    <t>0.068 (0.033-0.088)</t>
  </si>
  <si>
    <t>37 (1-41)</t>
  </si>
  <si>
    <t>36 (2-43)</t>
  </si>
  <si>
    <t>41 (37-51)</t>
  </si>
  <si>
    <t>66 (15-73)</t>
  </si>
  <si>
    <t>73 (60-77)</t>
  </si>
  <si>
    <t>104 (68.75-117)</t>
  </si>
  <si>
    <t>186 (123.75-208)</t>
  </si>
  <si>
    <t>755.5 (497.25-849.75)</t>
  </si>
  <si>
    <t>0.249 (0.164-0.28)</t>
  </si>
  <si>
    <t>17 (0-28)</t>
  </si>
  <si>
    <t>204 (184-212)</t>
  </si>
  <si>
    <t>364 (328-377)</t>
  </si>
  <si>
    <t>1475 (1329-1538)</t>
  </si>
  <si>
    <t>56 (47-60)</t>
  </si>
  <si>
    <t>0.487 (0.438-0.506)</t>
  </si>
  <si>
    <t>45 (36-55)</t>
  </si>
  <si>
    <t>46 (38-56)</t>
  </si>
  <si>
    <t>45 (40-60)</t>
  </si>
  <si>
    <t>75 (72-76)</t>
  </si>
  <si>
    <t>84 (76-96)</t>
  </si>
  <si>
    <t>36 (33-37)</t>
  </si>
  <si>
    <t>60 (54-73)</t>
  </si>
  <si>
    <t>37 (36-38)</t>
  </si>
  <si>
    <t>63 (57-75)</t>
  </si>
  <si>
    <t>26 (12-33)</t>
  </si>
  <si>
    <t>46.5 (22-60)</t>
  </si>
  <si>
    <t>188 (89-245)</t>
  </si>
  <si>
    <t>4 (1-5)</t>
  </si>
  <si>
    <t>0.062 (0.029-0.08)</t>
  </si>
  <si>
    <t>33 (1-42)</t>
  </si>
  <si>
    <t>33 (2-37)</t>
  </si>
  <si>
    <t>42 (34-45)</t>
  </si>
  <si>
    <t>65 (0-72)</t>
  </si>
  <si>
    <t>73 (0-75)</t>
  </si>
  <si>
    <t>17 (8-24)</t>
  </si>
  <si>
    <t>34.5 (16-49)</t>
  </si>
  <si>
    <t>119.5 (60.5-171.5)</t>
  </si>
  <si>
    <t>0.04 (0.02-0.058)</t>
  </si>
  <si>
    <t>2 (2-21)</t>
  </si>
  <si>
    <t>31 (8-37)</t>
  </si>
  <si>
    <t>44 (0-59)</t>
  </si>
  <si>
    <t>55 (0-65)</t>
  </si>
  <si>
    <t>8 (4-12)</t>
  </si>
  <si>
    <t>21 (10-31)</t>
  </si>
  <si>
    <t>53 (26-80)</t>
  </si>
  <si>
    <t>0.019 (0.009-0.029)</t>
  </si>
  <si>
    <t>1 (0-29)</t>
  </si>
  <si>
    <t>8 (0-31)</t>
  </si>
  <si>
    <t>16 (9-25)</t>
  </si>
  <si>
    <t>31 (17-48)</t>
  </si>
  <si>
    <t>0.012 (0.006-0.019)</t>
  </si>
  <si>
    <t>15 (8-24)</t>
  </si>
  <si>
    <t>22 (12-35)</t>
  </si>
  <si>
    <t>0.01 (0.005-0.015)</t>
  </si>
  <si>
    <t>0 (0-10.25)</t>
  </si>
  <si>
    <t>15 (8-24.25)</t>
  </si>
  <si>
    <t>18 (10-30.25)</t>
  </si>
  <si>
    <t>0.008 (0.004-0.014)</t>
  </si>
  <si>
    <t>0 (0-6.5)</t>
  </si>
  <si>
    <t>3 (2-5.25)</t>
  </si>
  <si>
    <t>15 (8-25)</t>
  </si>
  <si>
    <t>16 (9-28)</t>
  </si>
  <si>
    <t>16 (9-26)</t>
  </si>
  <si>
    <t>0.008 (0.004-0.013)</t>
  </si>
  <si>
    <t>0 (0-6.25)</t>
  </si>
  <si>
    <t>16 (8-26)</t>
  </si>
  <si>
    <t>3 (1-5.25)</t>
  </si>
  <si>
    <t>15 (8-26)</t>
  </si>
  <si>
    <t>15.5 (8-27)</t>
  </si>
  <si>
    <t>333.5 (306-361)</t>
  </si>
  <si>
    <t>12 (10-14)</t>
  </si>
  <si>
    <t>4 (3-5)</t>
  </si>
  <si>
    <t>16 (12-21)</t>
  </si>
  <si>
    <t>0.005 (0.004-0.007)</t>
  </si>
  <si>
    <t>333.5 (306-360.25)</t>
  </si>
  <si>
    <t>6 (4-11)</t>
  </si>
  <si>
    <t>27 (17-47)</t>
  </si>
  <si>
    <t>0.009 (0.005-0.015)</t>
  </si>
  <si>
    <t>0 (0-4)</t>
  </si>
  <si>
    <t>10 (4-24)</t>
  </si>
  <si>
    <t>334 (306-361)</t>
  </si>
  <si>
    <t>19 (8-43.25)</t>
  </si>
  <si>
    <t>78 (33.75-174.25)</t>
  </si>
  <si>
    <t>0.025 (0.011-0.057)</t>
  </si>
  <si>
    <t>2 (2-27)</t>
  </si>
  <si>
    <t>8 (8-39)</t>
  </si>
  <si>
    <t>15 (0-58)</t>
  </si>
  <si>
    <t>18.5 (0-67)</t>
  </si>
  <si>
    <t>44 (16-90.25)</t>
  </si>
  <si>
    <t>78 (28-160)</t>
  </si>
  <si>
    <t>319 (118-652.5)</t>
  </si>
  <si>
    <t>8 (2-21)</t>
  </si>
  <si>
    <t>0.105 (0.039-0.215)</t>
  </si>
  <si>
    <t>36 (1-44)</t>
  </si>
  <si>
    <t>35 (2-45)</t>
  </si>
  <si>
    <t>41 (31.75-52)</t>
  </si>
  <si>
    <t>68 (37-73)</t>
  </si>
  <si>
    <t>76 (52-84)</t>
  </si>
  <si>
    <t>0 (0-22)</t>
  </si>
  <si>
    <t>0 (0-47)</t>
  </si>
  <si>
    <t>0 (0-23)</t>
  </si>
  <si>
    <t>0 (0-49)</t>
  </si>
  <si>
    <t>108.5 (51-153)</t>
  </si>
  <si>
    <t>192.5 (93-269.5)</t>
  </si>
  <si>
    <t>788 (373-1101.5)</t>
  </si>
  <si>
    <t>28 (10-47)</t>
  </si>
  <si>
    <t>0.259 (0.123-0.364)</t>
  </si>
  <si>
    <t>36 (31-47)</t>
  </si>
  <si>
    <t>38 (32-48)</t>
  </si>
  <si>
    <t>42 (34-53)</t>
  </si>
  <si>
    <t>67 (59-71)</t>
  </si>
  <si>
    <t>74 (67-85)</t>
  </si>
  <si>
    <t>23 (0-30)</t>
  </si>
  <si>
    <t>45 (0-52)</t>
  </si>
  <si>
    <t>24 (0-30)</t>
  </si>
  <si>
    <t>47 (0-54)</t>
  </si>
  <si>
    <t>156.5 (105.75-195)</t>
  </si>
  <si>
    <t>279.5 (187-344)</t>
  </si>
  <si>
    <t>1133.5 (766-1407.25)</t>
  </si>
  <si>
    <t>5.5 (3-8)</t>
  </si>
  <si>
    <t>53 (27-79)</t>
  </si>
  <si>
    <t>0.373 (0.252-0.464)</t>
  </si>
  <si>
    <t>34 (28-44)</t>
  </si>
  <si>
    <t>36 (29-46)</t>
  </si>
  <si>
    <t>37 (32-48)</t>
  </si>
  <si>
    <t>58 (53-64)</t>
  </si>
  <si>
    <t>67 (59-78)</t>
  </si>
  <si>
    <t>26 (18-28)</t>
  </si>
  <si>
    <t>44 (38-53)</t>
  </si>
  <si>
    <t>27 (22-29)</t>
  </si>
  <si>
    <t>45 (40-55)</t>
  </si>
  <si>
    <t>104 (49-155)</t>
  </si>
  <si>
    <t>185 (88.75-276.25)</t>
  </si>
  <si>
    <t>755 (359-1120.25)</t>
  </si>
  <si>
    <t>26 (9.75-49)</t>
  </si>
  <si>
    <t>0.249 (0.118-0.37)</t>
  </si>
  <si>
    <t>37 (31-47)</t>
  </si>
  <si>
    <t>42 (34-52.25)</t>
  </si>
  <si>
    <t>66 (60-72)</t>
  </si>
  <si>
    <t>75 (66-85)</t>
  </si>
  <si>
    <t>23 (0-30.25)</t>
  </si>
  <si>
    <t>47 (0-53)</t>
  </si>
  <si>
    <t>82.5 (35-136.25)</t>
  </si>
  <si>
    <t>163 (71-270.25)</t>
  </si>
  <si>
    <t>585.5 (249.5-960.25)</t>
  </si>
  <si>
    <t>2 (0-4)</t>
  </si>
  <si>
    <t>2 (0-4.25)</t>
  </si>
  <si>
    <t>18 (6-39)</t>
  </si>
  <si>
    <t>0.197 (0.084-0.325)</t>
  </si>
  <si>
    <t>37 (31-48)</t>
  </si>
  <si>
    <t>37 (29.75-49)</t>
  </si>
  <si>
    <t>68 (59-72)</t>
  </si>
  <si>
    <t>76 (67-87)</t>
  </si>
  <si>
    <t>9 (0-30)</t>
  </si>
  <si>
    <t>41 (0-51)</t>
  </si>
  <si>
    <t>16 (0-31)</t>
  </si>
  <si>
    <t>46 (0-52)</t>
  </si>
  <si>
    <t>54.5 (17-99.25)</t>
  </si>
  <si>
    <t>334 (306-360.25)</t>
  </si>
  <si>
    <t>140.5 (44.75-259.25)</t>
  </si>
  <si>
    <t>349.5 (111-640.5)</t>
  </si>
  <si>
    <t>1 (0-3)</t>
  </si>
  <si>
    <t>10 (3-24)</t>
  </si>
  <si>
    <t>0.13 (0.042-0.238)</t>
  </si>
  <si>
    <t>35 (1-46)</t>
  </si>
  <si>
    <t>36 (2-47)</t>
  </si>
  <si>
    <t>42 (31.75-53)</t>
  </si>
  <si>
    <t>67 (42.5-72)</t>
  </si>
  <si>
    <t>74 (59.5-86)</t>
  </si>
  <si>
    <t>0 (0-48)</t>
  </si>
  <si>
    <t>0 (0-24)</t>
  </si>
  <si>
    <t>32 (9-73)</t>
  </si>
  <si>
    <t>100.5 (31.5-227.5)</t>
  </si>
  <si>
    <t>186.5 (59-431.25)</t>
  </si>
  <si>
    <t>5 (2-15.25)</t>
  </si>
  <si>
    <t>0.076 (0.023-0.175)</t>
  </si>
  <si>
    <t>32 (1-44)</t>
  </si>
  <si>
    <t>33 (2-45)</t>
  </si>
  <si>
    <t>37 (8-52)</t>
  </si>
  <si>
    <t>62 (6.75-71)</t>
  </si>
  <si>
    <t>71 (10-81)</t>
  </si>
  <si>
    <t>21 (6-55)</t>
  </si>
  <si>
    <t>78 (24-197.25)</t>
  </si>
  <si>
    <t>115.5 (34.75-296.25)</t>
  </si>
  <si>
    <t>4 (1-11)</t>
  </si>
  <si>
    <t>0.051 (0.015-0.131)</t>
  </si>
  <si>
    <t>17.5 (1-38.25)</t>
  </si>
  <si>
    <t>2 (2-39)</t>
  </si>
  <si>
    <t>33 (8-46)</t>
  </si>
  <si>
    <t>50.5 (0-67)</t>
  </si>
  <si>
    <t>62 (0-77)</t>
  </si>
  <si>
    <t>17 (5-49)</t>
  </si>
  <si>
    <t>72 (20-196.25)</t>
  </si>
  <si>
    <t>85 (25-248)</t>
  </si>
  <si>
    <t>3 (1-10)</t>
  </si>
  <si>
    <t>0.041 (0.012-0.118)</t>
  </si>
  <si>
    <t>1 (1-35)</t>
  </si>
  <si>
    <t>2 (2-37)</t>
  </si>
  <si>
    <t>31 (8-44)</t>
  </si>
  <si>
    <t>39 (0-66)</t>
  </si>
  <si>
    <t>51.5 (0-72)</t>
  </si>
  <si>
    <t>14 (4.75-48.25)</t>
  </si>
  <si>
    <t>62.5 (21-207)</t>
  </si>
  <si>
    <t>69 (22-233.25)</t>
  </si>
  <si>
    <t>3 (1-9)</t>
  </si>
  <si>
    <t>0.035 (0.011-0.116)</t>
  </si>
  <si>
    <t>1 (1-34)</t>
  </si>
  <si>
    <t>2 (2-35)</t>
  </si>
  <si>
    <t>27 (8-43)</t>
  </si>
  <si>
    <t>31.5 (0-67)</t>
  </si>
  <si>
    <t>44 (0-71)</t>
  </si>
  <si>
    <t>14 (4-45)</t>
  </si>
  <si>
    <t>65 (20-190.25)</t>
  </si>
  <si>
    <t>66 (20.75-206.75)</t>
  </si>
  <si>
    <t>0.034 (0.011-0.107)</t>
  </si>
  <si>
    <t>2 (2-36)</t>
  </si>
  <si>
    <t>20 (8-42.25)</t>
  </si>
  <si>
    <t>30.5 (0-65)</t>
  </si>
  <si>
    <t>40.5 (0-70)</t>
  </si>
  <si>
    <t>15 (4-45)</t>
  </si>
  <si>
    <t>65.5 (19-197.25)</t>
  </si>
  <si>
    <t>68 (20-207)</t>
  </si>
  <si>
    <t>0.035 (0.01-0.108)</t>
  </si>
  <si>
    <t>1 (1-33)</t>
  </si>
  <si>
    <t>2 (2-34)</t>
  </si>
  <si>
    <t>26 (8-43)</t>
  </si>
  <si>
    <t>44 (0-70)</t>
  </si>
  <si>
    <t>16 (4-41)</t>
  </si>
  <si>
    <t>71 (19-179.25)</t>
  </si>
  <si>
    <t>72.5 (20-196.25)</t>
  </si>
  <si>
    <t>3 (1-8)</t>
  </si>
  <si>
    <t>0.038 (0.01-0.098)</t>
  </si>
  <si>
    <t>36 (0-65)</t>
  </si>
  <si>
    <t>50.5 (0-71)</t>
  </si>
  <si>
    <t>840 (840-840)</t>
  </si>
  <si>
    <t>0.001 (0.001-0.002)</t>
  </si>
  <si>
    <t>3 (3-5)</t>
  </si>
  <si>
    <t>15 (12-21)</t>
  </si>
  <si>
    <t>0.002 (0.002-0.003)</t>
  </si>
  <si>
    <t>3 (2-5)</t>
  </si>
  <si>
    <t>5 (3-10)</t>
  </si>
  <si>
    <t>24 (15-41)</t>
  </si>
  <si>
    <t>0.003 (0.002-0.006)</t>
  </si>
  <si>
    <t>0 (0-3)</t>
  </si>
  <si>
    <t>7 (3-24.25)</t>
  </si>
  <si>
    <t>13.5 (6-43.5)</t>
  </si>
  <si>
    <t>56.5 (26-177.75)</t>
  </si>
  <si>
    <t>0.009 (0.004-0.029)</t>
  </si>
  <si>
    <t>1 (1-32.25)</t>
  </si>
  <si>
    <t>2 (2-33)</t>
  </si>
  <si>
    <t>8 (8-45)</t>
  </si>
  <si>
    <t>4 (0-64)</t>
  </si>
  <si>
    <t>8 (0-73.5)</t>
  </si>
  <si>
    <t>37 (8-175.25)</t>
  </si>
  <si>
    <t>66 (15-314.25)</t>
  </si>
  <si>
    <t>272 (61-1266)</t>
  </si>
  <si>
    <t>6 (2-36)</t>
  </si>
  <si>
    <t>0.044 (0.01-0.208)</t>
  </si>
  <si>
    <t>40.5 (1-55)</t>
  </si>
  <si>
    <t>41 (2-53)</t>
  </si>
  <si>
    <t>46 (8-57)</t>
  </si>
  <si>
    <t>72 (1-86)</t>
  </si>
  <si>
    <t>82.5 (8-96.25)</t>
  </si>
  <si>
    <t>0 (0-68)</t>
  </si>
  <si>
    <t>0 (0-70.25)</t>
  </si>
  <si>
    <t>198 (31-398.25)</t>
  </si>
  <si>
    <t>355 (55.75-713)</t>
  </si>
  <si>
    <t>1433 (224-2893.75)</t>
  </si>
  <si>
    <t>4 (0-13)</t>
  </si>
  <si>
    <t>41 (5-113.5)</t>
  </si>
  <si>
    <t>0.236 (0.037-0.474)</t>
  </si>
  <si>
    <t>48 (33-58)</t>
  </si>
  <si>
    <t>48 (33-59)</t>
  </si>
  <si>
    <t>50 (39-59)</t>
  </si>
  <si>
    <t>79 (60-88)</t>
  </si>
  <si>
    <t>90 (71-99)</t>
  </si>
  <si>
    <t>39.5 (0-46)</t>
  </si>
  <si>
    <t>62.5 (0-74.25)</t>
  </si>
  <si>
    <t>43 (0-50)</t>
  </si>
  <si>
    <t>65 (0-77)</t>
  </si>
  <si>
    <t>417.5 (165.5-561.25)</t>
  </si>
  <si>
    <t>740 (301.75-995)</t>
  </si>
  <si>
    <t>3017.5 (1190.5-4063.25)</t>
  </si>
  <si>
    <t>12 (3-23)</t>
  </si>
  <si>
    <t>13 (3-24)</t>
  </si>
  <si>
    <t>119 (31.75-216.25)</t>
  </si>
  <si>
    <t>0.497 (0.197-0.668)</t>
  </si>
  <si>
    <t>45 (34-53)</t>
  </si>
  <si>
    <t>46 (35-55)</t>
  </si>
  <si>
    <t>48 (38-58)</t>
  </si>
  <si>
    <t>74 (63-84)</t>
  </si>
  <si>
    <t>85 (70-97)</t>
  </si>
  <si>
    <t>41 (31.75-46)</t>
  </si>
  <si>
    <t>63 (48-72)</t>
  </si>
  <si>
    <t>43 (32-47)</t>
  </si>
  <si>
    <t>65 (50-75)</t>
  </si>
  <si>
    <t>this has 1 day of post-fever isolation</t>
  </si>
  <si>
    <t>3 (2-3)</t>
  </si>
  <si>
    <t>10 (9-12)</t>
  </si>
  <si>
    <t>14 (11-16)</t>
  </si>
  <si>
    <t>0.004 (0.003-0.005)</t>
  </si>
  <si>
    <t>5 (4-7)</t>
  </si>
  <si>
    <t>0.006 (0.004-0.008)</t>
  </si>
  <si>
    <t>11 (6-15)</t>
  </si>
  <si>
    <t>40 (22-56)</t>
  </si>
  <si>
    <t>0.013 (0.007-0.018)</t>
  </si>
  <si>
    <t>1 (0-8)</t>
  </si>
  <si>
    <t>8 (0-13)</t>
  </si>
  <si>
    <t>18 (8-26)</t>
  </si>
  <si>
    <t>37 (17-53)</t>
  </si>
  <si>
    <t>129 (59-187)</t>
  </si>
  <si>
    <t>3 (1-4)</t>
  </si>
  <si>
    <t>0.044 (0.02-0.063)</t>
  </si>
  <si>
    <t>35 (8-42)</t>
  </si>
  <si>
    <t>50 (0-64)</t>
  </si>
  <si>
    <t>60 (0-68)</t>
  </si>
  <si>
    <t>72 (39.75-90)</t>
  </si>
  <si>
    <t>145 (82.75-177)</t>
  </si>
  <si>
    <t>506 (279.5-638.25)</t>
  </si>
  <si>
    <t>13 (6.75-17)</t>
  </si>
  <si>
    <t>0.172 (0.095-0.216)</t>
  </si>
  <si>
    <t>49 (40-54.75)</t>
  </si>
  <si>
    <t>54.5 (46-68)</t>
  </si>
  <si>
    <t>92 (86-95)</t>
  </si>
  <si>
    <t>0 (0-45.25)</t>
  </si>
  <si>
    <t>0 (0-50.25)</t>
  </si>
  <si>
    <t>172 (146-188)</t>
  </si>
  <si>
    <t>348 (291.75-370)</t>
  </si>
  <si>
    <t>1208 (1011.75-1328.5)</t>
  </si>
  <si>
    <t>42 (33.75-49)</t>
  </si>
  <si>
    <t>0.41 (0.348-0.448)</t>
  </si>
  <si>
    <t>45 (39-62)</t>
  </si>
  <si>
    <t>46 (41-63)</t>
  </si>
  <si>
    <t>51 (42-62)</t>
  </si>
  <si>
    <t>78 (74-79)</t>
  </si>
  <si>
    <t>88 (80-100)</t>
  </si>
  <si>
    <t>33 (30-36)</t>
  </si>
  <si>
    <t>62 (55-69)</t>
  </si>
  <si>
    <t>37 (32-38)</t>
  </si>
  <si>
    <t>66 (57.75-75)</t>
  </si>
  <si>
    <t>this has 2 days of post-fever isolation</t>
  </si>
  <si>
    <t>3 (3-4)</t>
  </si>
  <si>
    <t>9 (8-10)</t>
  </si>
  <si>
    <t>11 (9-13)</t>
  </si>
  <si>
    <t>6 (4-7)</t>
  </si>
  <si>
    <t>15 (11-19)</t>
  </si>
  <si>
    <t>10 (6-13)</t>
  </si>
  <si>
    <t>24 (15-35)</t>
  </si>
  <si>
    <t>0.009 (0.005-0.012)</t>
  </si>
  <si>
    <t>9 (4-13)</t>
  </si>
  <si>
    <t>23 (11-35)</t>
  </si>
  <si>
    <t>58 (27.75-89)</t>
  </si>
  <si>
    <t>0.021 (0.01-0.033)</t>
  </si>
  <si>
    <t>1 (0-31)</t>
  </si>
  <si>
    <t>8 (0-36)</t>
  </si>
  <si>
    <t>32 (15-48)</t>
  </si>
  <si>
    <t>85 (40-122)</t>
  </si>
  <si>
    <t>206 (99-313)</t>
  </si>
  <si>
    <t>0.077 (0.037-0.114)</t>
  </si>
  <si>
    <t>36.5 (2-44)</t>
  </si>
  <si>
    <t>67 (23.75-77)</t>
  </si>
  <si>
    <t>78 (63.75-83)</t>
  </si>
  <si>
    <t>115 (82-136)</t>
  </si>
  <si>
    <t>303 (212-346)</t>
  </si>
  <si>
    <t>748 (525.25-886.25)</t>
  </si>
  <si>
    <t>24 (16-30)</t>
  </si>
  <si>
    <t>0.275 (0.197-0.324)</t>
  </si>
  <si>
    <t>51.5 (41-62)</t>
  </si>
  <si>
    <t>52 (42-63)</t>
  </si>
  <si>
    <t>52 (43-68)</t>
  </si>
  <si>
    <t>80 (77-82)</t>
  </si>
  <si>
    <t>93 (83-100.25)</t>
  </si>
  <si>
    <t>22 (0-29)</t>
  </si>
  <si>
    <t>54 (0-59)</t>
  </si>
  <si>
    <t>25 (0-32)</t>
  </si>
  <si>
    <t>58 (0-67)</t>
  </si>
  <si>
    <t>copied: zero days of fever isolation</t>
  </si>
  <si>
    <t>89 (67-113.5)</t>
  </si>
  <si>
    <t>95 (73-118.25)</t>
  </si>
  <si>
    <t>406.5 (317-515.25)</t>
  </si>
  <si>
    <t>7 (5-9)</t>
  </si>
  <si>
    <t>6 (5-8)</t>
  </si>
  <si>
    <t>63 (46-82.25)</t>
  </si>
  <si>
    <t>0.213 (0.16-0.27)</t>
  </si>
  <si>
    <t>330 (327-333)</t>
  </si>
  <si>
    <t>25 (25-25)</t>
  </si>
  <si>
    <t>23 (23-23)</t>
  </si>
  <si>
    <t>79 (62-102.25)</t>
  </si>
  <si>
    <t>93.5 (73.75-115)</t>
  </si>
  <si>
    <t>362 (284.75-463.25)</t>
  </si>
  <si>
    <t>6 (4-8)</t>
  </si>
  <si>
    <t>55 (42-74)</t>
  </si>
  <si>
    <t>0.189 (0.148-0.245)</t>
  </si>
  <si>
    <t>11 (9-12)</t>
  </si>
  <si>
    <t>10 (8-11)</t>
  </si>
  <si>
    <t>62 (48-79.25)</t>
  </si>
  <si>
    <t>92 (73-117)</t>
  </si>
  <si>
    <t>274 (217-346)</t>
  </si>
  <si>
    <t>4 (3-6)</t>
  </si>
  <si>
    <t>41.5 (31-55)</t>
  </si>
  <si>
    <t>0.148 (0.116-0.189)</t>
  </si>
  <si>
    <t>9 (7-11)</t>
  </si>
  <si>
    <t>9 (7-10)</t>
  </si>
  <si>
    <t>53 (41-70)</t>
  </si>
  <si>
    <t>93.5 (74-116)</t>
  </si>
  <si>
    <t>226 (175-294)</t>
  </si>
  <si>
    <t>4 (2-5)</t>
  </si>
  <si>
    <t>34 (25-47)</t>
  </si>
  <si>
    <t>0.127 (0.097-0.166)</t>
  </si>
  <si>
    <t>8 (5-10)</t>
  </si>
  <si>
    <t>48 (37-66)</t>
  </si>
  <si>
    <t>97.5 (77-125)</t>
  </si>
  <si>
    <t>198 (151-264.25)</t>
  </si>
  <si>
    <t>31 (22-44.25)</t>
  </si>
  <si>
    <t>0.116 (0.089-0.158)</t>
  </si>
  <si>
    <t>7 (4-10)</t>
  </si>
  <si>
    <t>45 (35-61)</t>
  </si>
  <si>
    <t>101 (82-128)</t>
  </si>
  <si>
    <t>181.5 (137.75-243.25)</t>
  </si>
  <si>
    <t>28.5 (20-40.25)</t>
  </si>
  <si>
    <t>0.109 (0.084-0.146)</t>
  </si>
  <si>
    <t>6 (3-9)</t>
  </si>
  <si>
    <t>7 (3.75-9)</t>
  </si>
  <si>
    <t>45 (34-62)</t>
  </si>
  <si>
    <t>104 (82.75-132)</t>
  </si>
  <si>
    <t>175 (133-238.5)</t>
  </si>
  <si>
    <t>28 (20-41)</t>
  </si>
  <si>
    <t>0.109 (0.082-0.149)</t>
  </si>
  <si>
    <t>6 (2-9)</t>
  </si>
  <si>
    <t>45 (33-60.25)</t>
  </si>
  <si>
    <t>106 (84-135.25)</t>
  </si>
  <si>
    <t>170 (126.75-230)</t>
  </si>
  <si>
    <t>28 (19-39.25)</t>
  </si>
  <si>
    <t>0.108 (0.08-0.144)</t>
  </si>
  <si>
    <t>47 (33-61.25)</t>
  </si>
  <si>
    <t>105.5 (84.75-134.25)</t>
  </si>
  <si>
    <t>175 (127.75-232.25)</t>
  </si>
  <si>
    <t>29 (19-41)</t>
  </si>
  <si>
    <t>0.112 (0.08-0.147)</t>
  </si>
  <si>
    <t>46 (33-60)</t>
  </si>
  <si>
    <t>107 (82-134)</t>
  </si>
  <si>
    <t>176 (128-229)</t>
  </si>
  <si>
    <t>28.5 (19-40)</t>
  </si>
  <si>
    <t>0.11 (0.078-0.144)</t>
  </si>
  <si>
    <t>7 (2-9)</t>
  </si>
  <si>
    <t>58 (42-78)</t>
  </si>
  <si>
    <t>66 (49-84.25)</t>
  </si>
  <si>
    <t>276.5 (211.75-367.5)</t>
  </si>
  <si>
    <t>39 (27-55)</t>
  </si>
  <si>
    <t>0.139 (0.101-0.187)</t>
  </si>
  <si>
    <t>9 (6-11)</t>
  </si>
  <si>
    <t>8 (4.75-10)</t>
  </si>
  <si>
    <t>64 (48-81.25)</t>
  </si>
  <si>
    <t>70 (54.75-88)</t>
  </si>
  <si>
    <t>300.5 (233.75-386)</t>
  </si>
  <si>
    <t>5 (3-6)</t>
  </si>
  <si>
    <t>43 (31.75-57)</t>
  </si>
  <si>
    <t>0.153 (0.116-0.194)</t>
  </si>
  <si>
    <t>8 (6-10)</t>
  </si>
  <si>
    <t>69 (52-90)</t>
  </si>
  <si>
    <t>76 (58.75-96)</t>
  </si>
  <si>
    <t>325.5 (249.25-413.25)</t>
  </si>
  <si>
    <t>48 (34-64)</t>
  </si>
  <si>
    <t>0.165 (0.124-0.215)</t>
  </si>
  <si>
    <t>10 (8-12)</t>
  </si>
  <si>
    <t>9 (6.75-10)</t>
  </si>
  <si>
    <t>76 (57-97)</t>
  </si>
  <si>
    <t>82 (64-103)</t>
  </si>
  <si>
    <t>353 (271.5-446.75)</t>
  </si>
  <si>
    <t>53 (38-70)</t>
  </si>
  <si>
    <t>0.181 (0.136-0.232)</t>
  </si>
  <si>
    <t>82 (62-106)</t>
  </si>
  <si>
    <t>88 (71-111)</t>
  </si>
  <si>
    <t>378.5 (295-485)</t>
  </si>
  <si>
    <t>6 (5-9)</t>
  </si>
  <si>
    <t>57 (42-77)</t>
  </si>
  <si>
    <t>0.195 (0.148-0.254)</t>
  </si>
  <si>
    <t>90 (68-113)</t>
  </si>
  <si>
    <t>95 (75.75-116)</t>
  </si>
  <si>
    <t>410 (316.5-509)</t>
  </si>
  <si>
    <t>64 (46.75-82)</t>
  </si>
  <si>
    <t>0.214 (0.162-0.269)</t>
  </si>
  <si>
    <t>10 (9-11.25)</t>
  </si>
  <si>
    <t>94 (74-122)</t>
  </si>
  <si>
    <t>102 (81-129)</t>
  </si>
  <si>
    <t>428.5 (342-552.5)</t>
  </si>
  <si>
    <t>67 (51-89)</t>
  </si>
  <si>
    <t>0.224 (0.176-0.291)</t>
  </si>
  <si>
    <t>12 (10-13)</t>
  </si>
  <si>
    <t>42 (36-47)</t>
  </si>
  <si>
    <t>52 (44-59)</t>
  </si>
  <si>
    <t>1297.5 (1128.25-1459)</t>
  </si>
  <si>
    <t>18 (15-20)</t>
  </si>
  <si>
    <t>0.1 (0.087-0.113)</t>
  </si>
  <si>
    <t>79 (74-85)</t>
  </si>
  <si>
    <t>90 (84-95)</t>
  </si>
  <si>
    <t>138 (135-140)</t>
  </si>
  <si>
    <t>150 (148-152)</t>
  </si>
  <si>
    <t>39 (34.75-44)</t>
  </si>
  <si>
    <t>55 (47-62)</t>
  </si>
  <si>
    <t>1218 (1070.5-1372)</t>
  </si>
  <si>
    <t>16 (14-19)</t>
  </si>
  <si>
    <t>0.094 (0.083-0.106)</t>
  </si>
  <si>
    <t>76 (73-85)</t>
  </si>
  <si>
    <t>83 (79-86)</t>
  </si>
  <si>
    <t>86 (83-95)</t>
  </si>
  <si>
    <t>137 (133-139)</t>
  </si>
  <si>
    <t>149 (146-151)</t>
  </si>
  <si>
    <t>38 (33-44)</t>
  </si>
  <si>
    <t>59 (51-66)</t>
  </si>
  <si>
    <t>1182 (1023.75-1348.25)</t>
  </si>
  <si>
    <t>16 (14-18)</t>
  </si>
  <si>
    <t>0.092 (0.08-0.105)</t>
  </si>
  <si>
    <t>136 (132-139)</t>
  </si>
  <si>
    <t>148 (146-150)</t>
  </si>
  <si>
    <t>38 (33-43)</t>
  </si>
  <si>
    <t>63 (54-71)</t>
  </si>
  <si>
    <t>1173 (1005-1322.25)</t>
  </si>
  <si>
    <t>16 (13-18)</t>
  </si>
  <si>
    <t>0.091 (0.079-0.103)</t>
  </si>
  <si>
    <t>75 (73-85)</t>
  </si>
  <si>
    <t>85.5 (83-95)</t>
  </si>
  <si>
    <t>135 (131-138)</t>
  </si>
  <si>
    <t>148 (144.75-149)</t>
  </si>
  <si>
    <t>37 (32-42)</t>
  </si>
  <si>
    <t>67 (57-75)</t>
  </si>
  <si>
    <t>1143.5 (986.75-1295.25)</t>
  </si>
  <si>
    <t>0.09 (0.077-0.101)</t>
  </si>
  <si>
    <t>83 (78-86)</t>
  </si>
  <si>
    <t>134 (131-138)</t>
  </si>
  <si>
    <t>147 (144-149)</t>
  </si>
  <si>
    <t>71 (60-80)</t>
  </si>
  <si>
    <t>1124 (976-1280.25)</t>
  </si>
  <si>
    <t>15 (13-17)</t>
  </si>
  <si>
    <t>0.089 (0.077-0.101)</t>
  </si>
  <si>
    <t>75 (72-85)</t>
  </si>
  <si>
    <t>85 (82-95)</t>
  </si>
  <si>
    <t>134 (130.75-137)</t>
  </si>
  <si>
    <t>147 (143-149)</t>
  </si>
  <si>
    <t>37 (31-42)</t>
  </si>
  <si>
    <t>75 (64-84)</t>
  </si>
  <si>
    <t>1120 (941.75-1273.25)</t>
  </si>
  <si>
    <t>0.089 (0.075-0.101)</t>
  </si>
  <si>
    <t>75 (72-84)</t>
  </si>
  <si>
    <t>85 (82-94)</t>
  </si>
  <si>
    <t>133 (130-137)</t>
  </si>
  <si>
    <t>146 (143-148)</t>
  </si>
  <si>
    <t>36.5 (32-41)</t>
  </si>
  <si>
    <t>78.5 (67-89)</t>
  </si>
  <si>
    <t>1102.5 (967.5-1250.25)</t>
  </si>
  <si>
    <t>0.088 (0.076-0.099)</t>
  </si>
  <si>
    <t>146 (142.75-148)</t>
  </si>
  <si>
    <t>37 (31-41)</t>
  </si>
  <si>
    <t>83 (71-94)</t>
  </si>
  <si>
    <t>1097.5 (932-1240)</t>
  </si>
  <si>
    <t>0.088 (0.074-0.099)</t>
  </si>
  <si>
    <t>75 (72-83)</t>
  </si>
  <si>
    <t>85 (82.75-93.25)</t>
  </si>
  <si>
    <t>145 (142-147)</t>
  </si>
  <si>
    <t>87 (74-98)</t>
  </si>
  <si>
    <t>1101.5 (915.5-1228.25)</t>
  </si>
  <si>
    <t>15 (12-17)</t>
  </si>
  <si>
    <t>0.088 (0.073-0.098)</t>
  </si>
  <si>
    <t>75 (72-80)</t>
  </si>
  <si>
    <t>85 (82-90)</t>
  </si>
  <si>
    <t>133 (129-136)</t>
  </si>
  <si>
    <t>36 (30-41)</t>
  </si>
  <si>
    <t>91.5 (78-102)</t>
  </si>
  <si>
    <t>1071.5 (907.75-1229.25)</t>
  </si>
  <si>
    <t>0.087 (0.073-0.099)</t>
  </si>
  <si>
    <t>132 (129-136)</t>
  </si>
  <si>
    <t>36 (31-40)</t>
  </si>
  <si>
    <t>95 (81-108)</t>
  </si>
  <si>
    <t>1066.5 (912.75-1196.75)</t>
  </si>
  <si>
    <t>0.086 (0.074-0.097)</t>
  </si>
  <si>
    <t>75 (72-79)</t>
  </si>
  <si>
    <t>85 (82-89.25)</t>
  </si>
  <si>
    <t>132 (129-134.25)</t>
  </si>
  <si>
    <t>144 (141-147)</t>
  </si>
  <si>
    <t>36 (30-40)</t>
  </si>
  <si>
    <t>100 (85-113)</t>
  </si>
  <si>
    <t>1073 (892-1191.25)</t>
  </si>
  <si>
    <t>0.087 (0.073-0.096)</t>
  </si>
  <si>
    <t>75 (72-79.25)</t>
  </si>
  <si>
    <t>132 (129-134)</t>
  </si>
  <si>
    <t>103 (89-117)</t>
  </si>
  <si>
    <t>1062 (880.5-1194.25)</t>
  </si>
  <si>
    <t>0.086 (0.072-0.097)</t>
  </si>
  <si>
    <t>85 (82-89)</t>
  </si>
  <si>
    <t>132 (128.75-135)</t>
  </si>
  <si>
    <t>144 (141-146)</t>
  </si>
  <si>
    <t>107 (92-122.25)</t>
  </si>
  <si>
    <t>1041.5 (898-1183.5)</t>
  </si>
  <si>
    <t>0.085 (0.074-0.097)</t>
  </si>
  <si>
    <t>132 (128-134)</t>
  </si>
  <si>
    <t>144 (140-146)</t>
  </si>
  <si>
    <t>params_def_corona_partial &lt;- list(</t>
  </si>
  <si>
    <t>param_description_ranges_corona_scenario &lt;- list(</t>
  </si>
  <si>
    <t>name = 'corona',</t>
  </si>
  <si>
    <t>symptom_propensity=list(func=qtruncnorm, args=list(a=0.139, mean=0.181, sd=0.024, b=0.229)),</t>
  </si>
  <si>
    <t>wb_start   = ymd("2019-12-23"), #SOURCE: https://www.tafths.org/ourpages/auto/2018/6/6/68132177/CPS%20Calendar%202019-20.pdf</t>
  </si>
  <si>
    <t>transmissibility=list(func=qtruncnorm, args=list(a=0.000511, mean=0.000511, sd=0.0000511, b=0.000511)),</t>
  </si>
  <si>
    <t>name = "scenario_corona"</t>
  </si>
  <si>
    <t>)</t>
  </si>
  <si>
    <t>symptom_propensity=0.181,</t>
  </si>
  <si>
    <t>transmissibility=0.000511,</t>
  </si>
  <si>
    <t>63 (55-74.25)</t>
  </si>
  <si>
    <t>0.002 (0.002-0.002)</t>
  </si>
  <si>
    <t>0 (0-31)</t>
  </si>
  <si>
    <t>100.5 (76-134.25)</t>
  </si>
  <si>
    <t>0.003 (0.002-0.005)</t>
  </si>
  <si>
    <t>10 (1-16)</t>
  </si>
  <si>
    <t>5 (3-9)</t>
  </si>
  <si>
    <t>7 (4-11)</t>
  </si>
  <si>
    <t>180 (117-290)</t>
  </si>
  <si>
    <t>0.006 (0.004-0.011)</t>
  </si>
  <si>
    <t>40.5 (11-81)</t>
  </si>
  <si>
    <t>55.5 (31-94)</t>
  </si>
  <si>
    <t>12 (6-24)</t>
  </si>
  <si>
    <t>15 (8-30)</t>
  </si>
  <si>
    <t>386 (196.75-745)</t>
  </si>
  <si>
    <t>4 (3-9)</t>
  </si>
  <si>
    <t>0.014 (0.007-0.028)</t>
  </si>
  <si>
    <t>6 (6-73)</t>
  </si>
  <si>
    <t>54 (7-77)</t>
  </si>
  <si>
    <t>62 (31-83)</t>
  </si>
  <si>
    <t>94.5 (50.5-122)</t>
  </si>
  <si>
    <t>107 (64.75-134)</t>
  </si>
  <si>
    <t>31 (13-77)</t>
  </si>
  <si>
    <t>38.5 (16-91.25)</t>
  </si>
  <si>
    <t>978 (408.5-2374.25)</t>
  </si>
  <si>
    <t>12.5 (4.75-35)</t>
  </si>
  <si>
    <t>0.037 (0.015-0.092)</t>
  </si>
  <si>
    <t>76 (6-87)</t>
  </si>
  <si>
    <t>80 (57.75-89)</t>
  </si>
  <si>
    <t>85 (66.75-92)</t>
  </si>
  <si>
    <t>130 (95.75-161)</t>
  </si>
  <si>
    <t>142 (109-171)</t>
  </si>
  <si>
    <t>83 (27-202.25)</t>
  </si>
  <si>
    <t>103 (34.75-251.5)</t>
  </si>
  <si>
    <t>2561.5 (843-6209.25)</t>
  </si>
  <si>
    <t>38 (11-102.25)</t>
  </si>
  <si>
    <t>0.099 (0.032-0.241)</t>
  </si>
  <si>
    <t>84 (74-90)</t>
  </si>
  <si>
    <t>87 (78-92)</t>
  </si>
  <si>
    <t>90 (84-94)</t>
  </si>
  <si>
    <t>160 (127.75-171)</t>
  </si>
  <si>
    <t>170 (141-179)</t>
  </si>
  <si>
    <t>0 (0-26)</t>
  </si>
  <si>
    <t>0 (0-97)</t>
  </si>
  <si>
    <t>193 (73.75-387.75)</t>
  </si>
  <si>
    <t>236.5 (88.75-468)</t>
  </si>
  <si>
    <t>5959.5 (2295.75-11900)</t>
  </si>
  <si>
    <t>2 (0-5)</t>
  </si>
  <si>
    <t>94 (33-218)</t>
  </si>
  <si>
    <t>0.23 (0.088-0.461)</t>
  </si>
  <si>
    <t>84 (76.75-89)</t>
  </si>
  <si>
    <t>88 (80-93)</t>
  </si>
  <si>
    <t>92 (86-96)</t>
  </si>
  <si>
    <t>166 (149-172)</t>
  </si>
  <si>
    <t>175 (159-181)</t>
  </si>
  <si>
    <t>18 (0-50)</t>
  </si>
  <si>
    <t>96 (0-103)</t>
  </si>
  <si>
    <t>60 (55-62)</t>
  </si>
  <si>
    <t>0.004 (0.004-0.004)</t>
  </si>
  <si>
    <t>3 (3-3)</t>
  </si>
  <si>
    <t>88 (78-92)</t>
  </si>
  <si>
    <t>0.006 (0.006-0.007)</t>
  </si>
  <si>
    <t>10 (3-12)</t>
  </si>
  <si>
    <t>5 (4-6)</t>
  </si>
  <si>
    <t>142 (126-154)</t>
  </si>
  <si>
    <t>0.011 (0.009-0.011)</t>
  </si>
  <si>
    <t>24 (10-31)</t>
  </si>
  <si>
    <t>39 (31-45)</t>
  </si>
  <si>
    <t>8 (7-9)</t>
  </si>
  <si>
    <t>10 (9-11)</t>
  </si>
  <si>
    <t>266.5 (230-293)</t>
  </si>
  <si>
    <t>0.02 (0.017-0.022)</t>
  </si>
  <si>
    <t>74 (66-80)</t>
  </si>
  <si>
    <t>88 (82-92)</t>
  </si>
  <si>
    <t>22 (19-25)</t>
  </si>
  <si>
    <t>569.5 (484-635)</t>
  </si>
  <si>
    <t>7 (6-8)</t>
  </si>
  <si>
    <t>0.044 (0.037-0.049)</t>
  </si>
  <si>
    <t>61.5 (52-67)</t>
  </si>
  <si>
    <t>68 (64-71)</t>
  </si>
  <si>
    <t>75 (70-81)</t>
  </si>
  <si>
    <t>107.5 (102-110)</t>
  </si>
  <si>
    <t>120 (117-121)</t>
  </si>
  <si>
    <t>51 (45-58)</t>
  </si>
  <si>
    <t>1296.5 (1118-1459)</t>
  </si>
  <si>
    <t>0.1 (0.086-0.112)</t>
  </si>
  <si>
    <t>138 (136-140)</t>
  </si>
  <si>
    <t>66 (61-70.25)</t>
  </si>
  <si>
    <t>0.005 (0.004-0.005)</t>
  </si>
  <si>
    <t>107 (95-119.25)</t>
  </si>
  <si>
    <t>0.008 (0.007-0.009)</t>
  </si>
  <si>
    <t>13 (8-15)</t>
  </si>
  <si>
    <t>6 (5-7)</t>
  </si>
  <si>
    <t>7 (6-9)</t>
  </si>
  <si>
    <t>199 (166-237.25)</t>
  </si>
  <si>
    <t>0.015 (0.012-0.018)</t>
  </si>
  <si>
    <t>51 (33-66)</t>
  </si>
  <si>
    <t>65 (48-79)</t>
  </si>
  <si>
    <t>14 (11-18)</t>
  </si>
  <si>
    <t>17 (14-22)</t>
  </si>
  <si>
    <t>445.5 (344-556)</t>
  </si>
  <si>
    <t>0.034 (0.026-0.042)</t>
  </si>
  <si>
    <t>6 (6-60)</t>
  </si>
  <si>
    <t>60 (46-67)</t>
  </si>
  <si>
    <t>67 (58-74)</t>
  </si>
  <si>
    <t>100 (88-108)</t>
  </si>
  <si>
    <t>112 (103-119)</t>
  </si>
  <si>
    <t>36 (27-46)</t>
  </si>
  <si>
    <t>45 (32-59)</t>
  </si>
  <si>
    <t>1130 (833.5-1440.25)</t>
  </si>
  <si>
    <t>15 (10-20)</t>
  </si>
  <si>
    <t>0.087 (0.064-0.111)</t>
  </si>
  <si>
    <t>76 (72-82)</t>
  </si>
  <si>
    <t>80 (75-84)</t>
  </si>
  <si>
    <t>86 (82-92)</t>
  </si>
  <si>
    <t>134 (123-143)</t>
  </si>
  <si>
    <t>145 (135-153)</t>
  </si>
  <si>
    <t>85 (62-106)</t>
  </si>
  <si>
    <t>106 (78-133)</t>
  </si>
  <si>
    <t>2644 (1928.25-3285.75)</t>
  </si>
  <si>
    <t>40 (28-53)</t>
  </si>
  <si>
    <t>0.204 (0.149-0.254)</t>
  </si>
  <si>
    <t>82 (79-85)</t>
  </si>
  <si>
    <t>84 (81-93)</t>
  </si>
  <si>
    <t>92 (89-96)</t>
  </si>
  <si>
    <t>155 (150-158)</t>
  </si>
  <si>
    <t>164 (161-170)</t>
  </si>
  <si>
    <t>164 (133-194.25)</t>
  </si>
  <si>
    <t>203 (163.75-242.25)</t>
  </si>
  <si>
    <t>5057 (4112.75-6013.5)</t>
  </si>
  <si>
    <t>84 (66-104)</t>
  </si>
  <si>
    <t>0.39 (0.318-0.463)</t>
  </si>
  <si>
    <t>80 (75-85)</t>
  </si>
  <si>
    <t>83 (79-87)</t>
  </si>
  <si>
    <t>89 (85-96)</t>
  </si>
  <si>
    <t>157 (155-160)</t>
  </si>
  <si>
    <t>165 (162-172)</t>
  </si>
  <si>
    <t>9 (0-31)</t>
  </si>
  <si>
    <t>85.5 (0-95)</t>
  </si>
  <si>
    <t>This doubles the baseline infection rate</t>
  </si>
  <si>
    <t>effect of 4 day</t>
  </si>
  <si>
    <t>effect of 3 day</t>
  </si>
  <si>
    <t>original case</t>
  </si>
  <si>
    <t>57 (52 - 64)%</t>
  </si>
  <si>
    <t>81 (79 - 83)%</t>
  </si>
  <si>
    <t>61.5 (50-80)</t>
  </si>
  <si>
    <t>0.004 (0.003-0.006)</t>
  </si>
  <si>
    <t>95.5 (65.75-149)</t>
  </si>
  <si>
    <t>0.007 (0.005-0.011)</t>
  </si>
  <si>
    <t>10 (0-26)</t>
  </si>
  <si>
    <t>31 (0-41)</t>
  </si>
  <si>
    <t>5 (2-11.25)</t>
  </si>
  <si>
    <t>333.5 (305.75-360.25)</t>
  </si>
  <si>
    <t>6 (3-14)</t>
  </si>
  <si>
    <t>172 (90.75-367.25)</t>
  </si>
  <si>
    <t>0.013 (0.007-0.028)</t>
  </si>
  <si>
    <t>7 (7-50)</t>
  </si>
  <si>
    <t>31 (31-56.5)</t>
  </si>
  <si>
    <t>36.5 (5-91)</t>
  </si>
  <si>
    <t>51.5 (31-103.25)</t>
  </si>
  <si>
    <t>11 (4-27)</t>
  </si>
  <si>
    <t>14 (5-34)</t>
  </si>
  <si>
    <t>352.5 (141-859.75)</t>
  </si>
  <si>
    <t>4 (2-11)</t>
  </si>
  <si>
    <t>0.027 (0.01-0.066)</t>
  </si>
  <si>
    <t>6 (6-69)</t>
  </si>
  <si>
    <t>46 (7-72)</t>
  </si>
  <si>
    <t>55 (31-80)</t>
  </si>
  <si>
    <t>89 (19-123)</t>
  </si>
  <si>
    <t>100 (38-133.25)</t>
  </si>
  <si>
    <t>21 (7-63.5)</t>
  </si>
  <si>
    <t>26 (9-82)</t>
  </si>
  <si>
    <t>661.5 (234-1979.5)</t>
  </si>
  <si>
    <t>8 (3-30)</t>
  </si>
  <si>
    <t>0.051 (0.018-0.152)</t>
  </si>
  <si>
    <t>62 (6-73)</t>
  </si>
  <si>
    <t>66 (7-75)</t>
  </si>
  <si>
    <t>75 (31-83)</t>
  </si>
  <si>
    <t>109 (65-137.25)</t>
  </si>
  <si>
    <t>121 (78.75-146.25)</t>
  </si>
  <si>
    <t>49 (13-117.25)</t>
  </si>
  <si>
    <t>59 (15-146)</t>
  </si>
  <si>
    <t>1511 (414.75-3618.75)</t>
  </si>
  <si>
    <t>22 (5-64)</t>
  </si>
  <si>
    <t>0.116 (0.031-0.281)</t>
  </si>
  <si>
    <t>65 (6-71)</t>
  </si>
  <si>
    <t>69 (55-76)</t>
  </si>
  <si>
    <t>76 (64-81)</t>
  </si>
  <si>
    <t>128 (95-136)</t>
  </si>
  <si>
    <t>136 (107-145)</t>
  </si>
  <si>
    <t>84 (25.75-151.25)</t>
  </si>
  <si>
    <t>103.5 (32.75-182.25)</t>
  </si>
  <si>
    <t>2595.5 (799-4664.5)</t>
  </si>
  <si>
    <t>41 (10-90)</t>
  </si>
  <si>
    <t>0.201 (0.061-0.36)</t>
  </si>
  <si>
    <t>64 (53-69)</t>
  </si>
  <si>
    <t>67 (56-74)</t>
  </si>
  <si>
    <t>74.5 (65-80)</t>
  </si>
  <si>
    <t>126 (109-134)</t>
  </si>
  <si>
    <t>135 (117-143)</t>
  </si>
  <si>
    <t>0 (0-17)</t>
  </si>
  <si>
    <t>0 (0-71)</t>
  </si>
  <si>
    <t>params_def_corona_scenario &lt;- params_update_school(params = params_def_corona_partial,</t>
  </si>
  <si>
    <t>contact_data=default_elementary_contact_data,</t>
  </si>
  <si>
    <t>symptoms_data=coronavirus_symptoms)</t>
  </si>
  <si>
    <t>workweek_days     = 5, #Israel</t>
  </si>
  <si>
    <t>20 (18-23)</t>
  </si>
  <si>
    <t>25 (21.75-29)</t>
  </si>
  <si>
    <t>634 (554-726.25)</t>
  </si>
  <si>
    <t>8 (6.75-9)</t>
  </si>
  <si>
    <t>0.048 (0.042-0.056)</t>
  </si>
  <si>
    <t>66.5 (62-70)</t>
  </si>
  <si>
    <t>69 (66-73)</t>
  </si>
  <si>
    <t>78 (75-81)</t>
  </si>
  <si>
    <t>109 (104-111)</t>
  </si>
  <si>
    <t>121.5 (119-123)</t>
  </si>
  <si>
    <t>19 (16-22)</t>
  </si>
  <si>
    <t>27 (23-31)</t>
  </si>
  <si>
    <t>610 (515.25-690.25)</t>
  </si>
  <si>
    <t>0.047 (0.04-0.053)</t>
  </si>
  <si>
    <t>65 (60-69)</t>
  </si>
  <si>
    <t>69 (65-72)</t>
  </si>
  <si>
    <t>78 (74-81)</t>
  </si>
  <si>
    <t>108 (103-110)</t>
  </si>
  <si>
    <t>120 (118-122)</t>
  </si>
  <si>
    <t>29 (25-33)</t>
  </si>
  <si>
    <t>592 (505.75-683.25)</t>
  </si>
  <si>
    <t>0.046 (0.039-0.053)</t>
  </si>
  <si>
    <t>120 (117-122)</t>
  </si>
  <si>
    <t>19 (16-21)</t>
  </si>
  <si>
    <t>31 (26.75-35)</t>
  </si>
  <si>
    <t>582 (498.5-663)</t>
  </si>
  <si>
    <t>0.045 (0.039-0.052)</t>
  </si>
  <si>
    <t>64 (58-68)</t>
  </si>
  <si>
    <t>77 (73-81)</t>
  </si>
  <si>
    <t>108 (102-110)</t>
  </si>
  <si>
    <t>33 (28-38)</t>
  </si>
  <si>
    <t>575 (486.75-656.25)</t>
  </si>
  <si>
    <t>0.045 (0.038-0.051)</t>
  </si>
  <si>
    <t>63 (56-68)</t>
  </si>
  <si>
    <t>77 (72-81)</t>
  </si>
  <si>
    <t>106 (102-110)</t>
  </si>
  <si>
    <t>119 (117-121)</t>
  </si>
  <si>
    <t>18 (15-21)</t>
  </si>
  <si>
    <t>35 (30-40)</t>
  </si>
  <si>
    <t>569 (475.75-646.25)</t>
  </si>
  <si>
    <t>0.044 (0.037-0.051)</t>
  </si>
  <si>
    <t>62 (53-68)</t>
  </si>
  <si>
    <t>76 (71-81)</t>
  </si>
  <si>
    <t>105 (102-110)</t>
  </si>
  <si>
    <t>119 (116.75-121)</t>
  </si>
  <si>
    <t>561 (476.75-638.25)</t>
  </si>
  <si>
    <t>0.044 (0.037-0.05)</t>
  </si>
  <si>
    <t>61 (54-67)</t>
  </si>
  <si>
    <t>76 (70-81)</t>
  </si>
  <si>
    <t>105 (102-109)</t>
  </si>
  <si>
    <t>119 (116-121)</t>
  </si>
  <si>
    <t>39 (33-44)</t>
  </si>
  <si>
    <t>552 (468-632.25)</t>
  </si>
  <si>
    <t>61 (52.75-67)</t>
  </si>
  <si>
    <t>75 (70-80.25)</t>
  </si>
  <si>
    <t>119 (116-120)</t>
  </si>
  <si>
    <t>41 (35-46.25)</t>
  </si>
  <si>
    <t>547.5 (456.5-623.25)</t>
  </si>
  <si>
    <t>7 (5-8)</t>
  </si>
  <si>
    <t>0.043 (0.036-0.05)</t>
  </si>
  <si>
    <t>60 (6-65)</t>
  </si>
  <si>
    <t>74 (70-80)</t>
  </si>
  <si>
    <t>104 (101-109)</t>
  </si>
  <si>
    <t>118 (116-120)</t>
  </si>
  <si>
    <t>43 (36-50)</t>
  </si>
  <si>
    <t>540.5 (462.75-617)</t>
  </si>
  <si>
    <t>0.043 (0.037-0.049)</t>
  </si>
  <si>
    <t>118 (115-120)</t>
  </si>
  <si>
    <t>45 (38-52)</t>
  </si>
  <si>
    <t>540 (456.75-610.25)</t>
  </si>
  <si>
    <t>60 (51.75-64)</t>
  </si>
  <si>
    <t>73 (70-80)</t>
  </si>
  <si>
    <t>48 (40-54)</t>
  </si>
  <si>
    <t>527 (458.75-610)</t>
  </si>
  <si>
    <t>7 (5.75-8)</t>
  </si>
  <si>
    <t>0.042 (0.037-0.049)</t>
  </si>
  <si>
    <t>60 (50.75-65)</t>
  </si>
  <si>
    <t>73 (69-80)</t>
  </si>
  <si>
    <t>50 (42-57)</t>
  </si>
  <si>
    <t>531 (450.75-607.25)</t>
  </si>
  <si>
    <t>0.043 (0.036-0.049)</t>
  </si>
  <si>
    <t>60 (6-63)</t>
  </si>
  <si>
    <t>73 (69-79)</t>
  </si>
  <si>
    <t>transmissibility_weekend_ratio=0,</t>
  </si>
  <si>
    <t>30 (26-34)</t>
  </si>
  <si>
    <t>38 (32-43)</t>
  </si>
  <si>
    <t>947.5 (808.75-1067)</t>
  </si>
  <si>
    <t>0.073 (0.062-0.082)</t>
  </si>
  <si>
    <t>75 (71-78)</t>
  </si>
  <si>
    <t>85 (82-88)</t>
  </si>
  <si>
    <t>127 (123-131)</t>
  </si>
  <si>
    <t>140 (137-142)</t>
  </si>
  <si>
    <t>29 (24.75-32.25)</t>
  </si>
  <si>
    <t>40 (34-46)</t>
  </si>
  <si>
    <t>898.5 (765.75-1007.25)</t>
  </si>
  <si>
    <t>0.069 (0.059-0.078)</t>
  </si>
  <si>
    <t>76 (73-80)</t>
  </si>
  <si>
    <t>85 (81-88)</t>
  </si>
  <si>
    <t>125 (122-129)</t>
  </si>
  <si>
    <t>138 (133-140)</t>
  </si>
  <si>
    <t>28 (24-32)</t>
  </si>
  <si>
    <t>43 (37-49)</t>
  </si>
  <si>
    <t>880.5 (747-994.25)</t>
  </si>
  <si>
    <t>0.068 (0.058-0.077)</t>
  </si>
  <si>
    <t>124 (121-129)</t>
  </si>
  <si>
    <t>137 (132-140)</t>
  </si>
  <si>
    <t>46 (39-52)</t>
  </si>
  <si>
    <t>854 (731.75-979)</t>
  </si>
  <si>
    <t>0.067 (0.057-0.077)</t>
  </si>
  <si>
    <t>124 (120-127)</t>
  </si>
  <si>
    <t>136 (131-139)</t>
  </si>
  <si>
    <t>49 (42-55)</t>
  </si>
  <si>
    <t>846 (719-963.25)</t>
  </si>
  <si>
    <t>0.066 (0.056-0.075)</t>
  </si>
  <si>
    <t>74 (70-78)</t>
  </si>
  <si>
    <t>123 (118-126)</t>
  </si>
  <si>
    <t>135 (130-138)</t>
  </si>
  <si>
    <t>52 (44-58.25)</t>
  </si>
  <si>
    <t>833.5 (705.75-957)</t>
  </si>
  <si>
    <t>0.066 (0.055-0.075)</t>
  </si>
  <si>
    <t>123 (116-126)</t>
  </si>
  <si>
    <t>55 (46-62)</t>
  </si>
  <si>
    <t>824 (698-936)</t>
  </si>
  <si>
    <t>0.065 (0.055-0.074)</t>
  </si>
  <si>
    <t>74 (69-78)</t>
  </si>
  <si>
    <t>85 (80-88)</t>
  </si>
  <si>
    <t>123 (113.75-126)</t>
  </si>
  <si>
    <t>134 (129-137)</t>
  </si>
  <si>
    <t>27 (23-30)</t>
  </si>
  <si>
    <t>58 (49-65)</t>
  </si>
  <si>
    <t>807.5 (685.75-919.25)</t>
  </si>
  <si>
    <t>0.064 (0.054-0.073)</t>
  </si>
  <si>
    <t>123 (113-125)</t>
  </si>
  <si>
    <t>133 (129-137)</t>
  </si>
  <si>
    <t>26.5 (22-30)</t>
  </si>
  <si>
    <t>61 (51-69)</t>
  </si>
  <si>
    <t>800.5 (669.75-916.5)</t>
  </si>
  <si>
    <t>0.064 (0.053-0.073)</t>
  </si>
  <si>
    <t>73 (68-78)</t>
  </si>
  <si>
    <t>84 (79-88)</t>
  </si>
  <si>
    <t>122 (112-125)</t>
  </si>
  <si>
    <t>133 (128-136)</t>
  </si>
  <si>
    <t>26 (22.75-30)</t>
  </si>
  <si>
    <t>64 (54-73)</t>
  </si>
  <si>
    <t>795 (677-904.25)</t>
  </si>
  <si>
    <t>0.064 (0.054-0.072)</t>
  </si>
  <si>
    <t>73 (68-77)</t>
  </si>
  <si>
    <t>84 (78-88)</t>
  </si>
  <si>
    <t>27 (22-30)</t>
  </si>
  <si>
    <t>67 (57-76)</t>
  </si>
  <si>
    <t>795 (665.75-892.25)</t>
  </si>
  <si>
    <t>73 (67.75-78)</t>
  </si>
  <si>
    <t>132 (128-136)</t>
  </si>
  <si>
    <t>26 (22-30)</t>
  </si>
  <si>
    <t>71 (59-79)</t>
  </si>
  <si>
    <t>778.5 (651-891)</t>
  </si>
  <si>
    <t>0.063 (0.052-0.072)</t>
  </si>
  <si>
    <t>73 (67-78)</t>
  </si>
  <si>
    <t>83.5 (78-88)</t>
  </si>
  <si>
    <t>121 (111-124)</t>
  </si>
  <si>
    <t>131 (128-136)</t>
  </si>
  <si>
    <t>26 (22-29.25)</t>
  </si>
  <si>
    <t>74 (62-83)</t>
  </si>
  <si>
    <t>784 (645-879)</t>
  </si>
  <si>
    <t>0.063 (0.052-0.071)</t>
  </si>
  <si>
    <t>131 (128-135)</t>
  </si>
  <si>
    <t>students_per_cohort=c(35,35,35,35,35,35,35,35,35,35,35,35),</t>
  </si>
  <si>
    <t>initially_infected_home=c(0,0,0,0,0,0,0,0,0,0,0,0),</t>
  </si>
  <si>
    <t>initially_infected_school=c(1,0,0,0,0,0,0,0,0,0,0,0),  #comes second, as in the app</t>
  </si>
  <si>
    <t>#transmissibility_weekend_ratio=0,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</si>
</sst>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&quot;-&quot;mm&quot;-&quot;dd"/>
  </numFmts>
  <fonts count="25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6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8"/>
      <color rgb="FF000000"/>
      <name val="Arial"/>
    </font>
    <font>
      <b/>
      <sz val="8"/>
      <color rgb="FF000000"/>
      <name val="Arial"/>
    </font>
    <font>
      <sz val="10"/>
      <color rgb="FFC800A4"/>
      <name val="Arial"/>
    </font>
    <font>
      <b/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00000"/>
      <name val="Times New Roman"/>
    </font>
    <font>
      <sz val="10"/>
      <color theme="1"/>
      <name val="Times New Roman"/>
    </font>
    <font>
      <i/>
      <sz val="10"/>
      <color theme="1"/>
      <name val="Arial"/>
    </font>
    <font>
      <sz val="11"/>
      <color rgb="FF000000"/>
      <name val="Inconsolata"/>
    </font>
    <font>
      <sz val="11"/>
      <color theme="1"/>
      <name val="Calibri"/>
    </font>
    <font>
      <sz val="12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Monospace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1EFF7"/>
        <bgColor rgb="FFE1EFF7"/>
      </patternFill>
    </fill>
    <fill>
      <patternFill patternType="solid">
        <fgColor rgb="FFCCCCCC"/>
        <bgColor rgb="FFCCCCCC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7" borderId="0" applyNumberFormat="0" applyBorder="0" applyAlignment="0" applyProtection="0"/>
  </cellStyleXfs>
  <cellXfs count="6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6" fillId="2" borderId="0" xfId="0" applyFont="1" applyFill="1" applyAlignment="1"/>
    <xf numFmtId="0" fontId="8" fillId="0" borderId="0" xfId="0" applyFont="1" applyAlignment="1">
      <alignment horizontal="right"/>
    </xf>
    <xf numFmtId="0" fontId="7" fillId="0" borderId="0" xfId="0" applyFont="1"/>
    <xf numFmtId="0" fontId="8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1" fontId="8" fillId="0" borderId="0" xfId="0" applyNumberFormat="1" applyFont="1" applyAlignment="1">
      <alignment horizontal="right"/>
    </xf>
    <xf numFmtId="165" fontId="7" fillId="0" borderId="0" xfId="0" applyNumberFormat="1" applyFont="1"/>
    <xf numFmtId="0" fontId="7" fillId="0" borderId="0" xfId="0" applyFont="1"/>
    <xf numFmtId="164" fontId="7" fillId="0" borderId="0" xfId="0" applyNumberFormat="1" applyFont="1" applyAlignment="1"/>
    <xf numFmtId="0" fontId="9" fillId="2" borderId="0" xfId="0" applyFont="1" applyFill="1" applyAlignment="1"/>
    <xf numFmtId="0" fontId="9" fillId="2" borderId="0" xfId="0" applyFont="1" applyFill="1" applyAlignment="1"/>
    <xf numFmtId="0" fontId="8" fillId="0" borderId="0" xfId="0" applyFont="1" applyAlignment="1"/>
    <xf numFmtId="0" fontId="10" fillId="3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2" borderId="0" xfId="0" applyFont="1" applyFill="1" applyAlignment="1"/>
    <xf numFmtId="11" fontId="9" fillId="2" borderId="0" xfId="0" applyNumberFormat="1" applyFont="1" applyFill="1" applyAlignment="1">
      <alignment horizontal="right"/>
    </xf>
    <xf numFmtId="0" fontId="12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0" fontId="14" fillId="0" borderId="4" xfId="0" applyFont="1" applyBorder="1" applyAlignment="1">
      <alignment horizontal="left" wrapText="1"/>
    </xf>
    <xf numFmtId="9" fontId="15" fillId="0" borderId="4" xfId="0" applyNumberFormat="1" applyFont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9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15" fillId="0" borderId="4" xfId="0" applyFont="1" applyBorder="1" applyAlignment="1">
      <alignment horizontal="left" vertical="top" wrapText="1"/>
    </xf>
    <xf numFmtId="0" fontId="17" fillId="2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18" fillId="5" borderId="0" xfId="0" applyFont="1" applyFill="1" applyAlignment="1"/>
    <xf numFmtId="0" fontId="8" fillId="5" borderId="0" xfId="0" applyFont="1" applyFill="1"/>
    <xf numFmtId="0" fontId="18" fillId="5" borderId="0" xfId="0" applyFont="1" applyFill="1"/>
    <xf numFmtId="0" fontId="8" fillId="5" borderId="0" xfId="0" applyFont="1" applyFill="1" applyAlignment="1"/>
    <xf numFmtId="0" fontId="19" fillId="5" borderId="0" xfId="0" applyFont="1" applyFill="1" applyAlignment="1"/>
    <xf numFmtId="0" fontId="18" fillId="5" borderId="0" xfId="0" applyFont="1" applyFill="1" applyAlignment="1"/>
    <xf numFmtId="0" fontId="18" fillId="6" borderId="0" xfId="0" applyFont="1" applyFill="1" applyAlignment="1"/>
    <xf numFmtId="0" fontId="8" fillId="6" borderId="0" xfId="0" applyFont="1" applyFill="1" applyAlignment="1"/>
    <xf numFmtId="0" fontId="8" fillId="6" borderId="0" xfId="0" applyFont="1" applyFill="1" applyAlignment="1"/>
    <xf numFmtId="0" fontId="21" fillId="6" borderId="0" xfId="0" applyFont="1" applyFill="1" applyAlignment="1"/>
    <xf numFmtId="0" fontId="22" fillId="2" borderId="0" xfId="0" applyFont="1" applyFill="1" applyAlignment="1"/>
    <xf numFmtId="0" fontId="20" fillId="0" borderId="0" xfId="0" applyFont="1" applyAlignment="1"/>
    <xf numFmtId="0" fontId="7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7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1" fillId="7" borderId="0" xfId="1" applyAlignment="1"/>
    <xf numFmtId="0" fontId="1" fillId="7" borderId="0" xfId="1"/>
    <xf numFmtId="11" fontId="1" fillId="7" borderId="0" xfId="1" applyNumberFormat="1" applyAlignment="1"/>
    <xf numFmtId="0" fontId="23" fillId="6" borderId="0" xfId="0" applyFont="1" applyFill="1" applyAlignment="1"/>
    <xf numFmtId="0" fontId="24" fillId="6" borderId="0" xfId="0" applyFont="1" applyFill="1" applyAlignment="1"/>
  </cellXfs>
  <cellStyles count="2">
    <cellStyle name="20% - Accent1" xfId="1" builtinId="30"/>
    <cellStyle name="Normal" xfId="0" builtinId="0"/>
  </cellStyles>
  <dxfs count="3">
    <dxf>
      <fill>
        <patternFill patternType="solid">
          <fgColor theme="7"/>
          <bgColor theme="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9"/>
  <sheetViews>
    <sheetView workbookViewId="0"/>
  </sheetViews>
  <sheetFormatPr defaultColWidth="14.42578125" defaultRowHeight="15.75" customHeight="1"/>
  <cols>
    <col min="1" max="1" width="29.140625" customWidth="1"/>
    <col min="2" max="2" width="16.42578125" customWidth="1"/>
    <col min="3" max="3" width="14.85546875" customWidth="1"/>
    <col min="6" max="6" width="12.7109375" customWidth="1"/>
    <col min="7" max="7" width="107.5703125" customWidth="1"/>
    <col min="8" max="8" width="36.7109375" customWidth="1"/>
  </cols>
  <sheetData>
    <row r="1" spans="1:11" ht="15.75" customHeight="1">
      <c r="A1" s="1" t="s">
        <v>0</v>
      </c>
      <c r="B1" s="2"/>
      <c r="C1" s="2"/>
      <c r="D1" s="2"/>
      <c r="E1" s="2"/>
      <c r="F1" s="3"/>
      <c r="G1" s="3"/>
    </row>
    <row r="2" spans="1:11">
      <c r="A2" s="4">
        <v>39942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6" t="s">
        <v>6</v>
      </c>
      <c r="H2" s="7" t="s">
        <v>7</v>
      </c>
    </row>
    <row r="3" spans="1:11" ht="15.75" customHeight="1">
      <c r="A3" s="6" t="s">
        <v>8</v>
      </c>
      <c r="B3" s="8">
        <v>0.84</v>
      </c>
      <c r="C3" s="9">
        <f>1-0.19</f>
        <v>0.81</v>
      </c>
      <c r="D3" s="10">
        <f>1-0.13</f>
        <v>0.87</v>
      </c>
      <c r="E3" s="8">
        <v>1.4999999999999999E-2</v>
      </c>
      <c r="F3" s="11" t="s">
        <v>9</v>
      </c>
      <c r="G3" s="3" t="str">
        <f t="shared" ref="G3:G11" si="0">A3&amp;"=list(func=qtruncnorm, args=list(a="&amp;C3&amp;", mean="&amp;B3&amp;", sd="&amp;E3&amp;", b="&amp;D3&amp;")),"</f>
        <v>symptom_propensity=list(func=qtruncnorm, args=list(a=0.81, mean=0.84, sd=0.015, b=0.87)),</v>
      </c>
      <c r="H3" s="12" t="str">
        <f t="shared" ref="H3:H11" si="1">A3&amp;"="&amp;B3&amp;","</f>
        <v>symptom_propensity=0.84,</v>
      </c>
    </row>
    <row r="4" spans="1:11" ht="15.75" customHeight="1">
      <c r="A4" s="6" t="s">
        <v>10</v>
      </c>
      <c r="B4" s="13">
        <v>4.6500000000000003E-4</v>
      </c>
      <c r="C4" s="14">
        <v>4.6500000000000003E-4</v>
      </c>
      <c r="D4" s="15">
        <v>4.6500000000000003E-4</v>
      </c>
      <c r="E4" s="16">
        <v>0</v>
      </c>
      <c r="F4" s="11">
        <v>3.79E-4</v>
      </c>
      <c r="G4" s="3" t="str">
        <f t="shared" si="0"/>
        <v>transmissibility=list(func=qtruncnorm, args=list(a=0.000465, mean=0.000465, sd=0, b=0.000465)),</v>
      </c>
      <c r="H4" s="12" t="str">
        <f t="shared" si="1"/>
        <v>transmissibility=0.000465,</v>
      </c>
    </row>
    <row r="5" spans="1:11" ht="15.75" customHeight="1">
      <c r="A5" s="6" t="s">
        <v>11</v>
      </c>
      <c r="B5" s="11">
        <v>0.28014099999999997</v>
      </c>
      <c r="C5" s="11">
        <v>0.28014099999999997</v>
      </c>
      <c r="D5" s="11">
        <v>0.29880099999999998</v>
      </c>
      <c r="E5" s="11">
        <v>8.7539999999999996E-3</v>
      </c>
      <c r="F5" s="11">
        <v>0.28014099999999997</v>
      </c>
      <c r="G5" s="3" t="str">
        <f t="shared" si="0"/>
        <v>transmissibility_weekend_ratio=list(func=qtruncnorm, args=list(a=0.280141, mean=0.280141, sd=0.008754, b=0.298801)),</v>
      </c>
      <c r="H5" s="12" t="str">
        <f t="shared" si="1"/>
        <v>transmissibility_weekend_ratio=0.280141,</v>
      </c>
    </row>
    <row r="6" spans="1:11" ht="15.75" customHeight="1">
      <c r="A6" s="6" t="s">
        <v>12</v>
      </c>
      <c r="B6" s="11">
        <v>0.14147899999999999</v>
      </c>
      <c r="C6" s="11">
        <v>0.14147899999999999</v>
      </c>
      <c r="D6" s="11">
        <v>0.16147900000000001</v>
      </c>
      <c r="E6" s="11">
        <v>1.8220000000000001E-3</v>
      </c>
      <c r="F6" s="11">
        <v>0.14147899999999999</v>
      </c>
      <c r="G6" s="3" t="str">
        <f t="shared" si="0"/>
        <v>transmissibility_closure_ratio=list(func=qtruncnorm, args=list(a=0.141479, mean=0.141479, sd=0.001822, b=0.161479)),</v>
      </c>
      <c r="H6" s="12" t="str">
        <f t="shared" si="1"/>
        <v>transmissibility_closure_ratio=0.141479,</v>
      </c>
    </row>
    <row r="7" spans="1:11" ht="15.75" customHeight="1">
      <c r="A7" s="6" t="s">
        <v>13</v>
      </c>
      <c r="B7" s="11">
        <v>0.69883600000000001</v>
      </c>
      <c r="C7" s="11">
        <v>0.69883600000000001</v>
      </c>
      <c r="D7" s="11">
        <v>0.73615600000000003</v>
      </c>
      <c r="E7" s="11">
        <v>1.567E-3</v>
      </c>
      <c r="F7" s="11">
        <v>0.71749600000000002</v>
      </c>
      <c r="G7" s="3" t="str">
        <f t="shared" si="0"/>
        <v>symptom_attention=list(func=qtruncnorm, args=list(a=0.698836, mean=0.698836, sd=0.001567, b=0.736156)),</v>
      </c>
      <c r="H7" s="12" t="str">
        <f t="shared" si="1"/>
        <v>symptom_attention=0.698836,</v>
      </c>
    </row>
    <row r="8" spans="1:11" ht="15.75" customHeight="1">
      <c r="A8" s="6" t="s">
        <v>14</v>
      </c>
      <c r="B8" s="11">
        <v>0.158385</v>
      </c>
      <c r="C8" s="11">
        <v>0.102405</v>
      </c>
      <c r="D8" s="11">
        <v>0.99614199999999997</v>
      </c>
      <c r="E8" s="11">
        <v>0.199545</v>
      </c>
      <c r="F8" s="11">
        <v>0.158385</v>
      </c>
      <c r="G8" s="3" t="str">
        <f t="shared" si="0"/>
        <v>compliance=list(func=qtruncnorm, args=list(a=0.102405, mean=0.158385, sd=0.199545, b=0.996142)),</v>
      </c>
      <c r="H8" s="12" t="str">
        <f t="shared" si="1"/>
        <v>compliance=0.158385,</v>
      </c>
    </row>
    <row r="9" spans="1:11" ht="15.75" customHeight="1">
      <c r="A9" s="6" t="s">
        <v>15</v>
      </c>
      <c r="B9" s="11">
        <v>0.47873300000000002</v>
      </c>
      <c r="C9" s="11">
        <v>0.458733</v>
      </c>
      <c r="D9" s="11">
        <v>0.47873300000000002</v>
      </c>
      <c r="E9" s="11">
        <v>1.1869999999999999E-3</v>
      </c>
      <c r="F9" s="11">
        <v>0.47873300000000002</v>
      </c>
      <c r="G9" s="3" t="str">
        <f t="shared" si="0"/>
        <v>seasonality=list(func=qtruncnorm, args=list(a=0.458733, mean=0.478733, sd=0.001187, b=0.478733)),</v>
      </c>
      <c r="H9" s="12" t="str">
        <f t="shared" si="1"/>
        <v>seasonality=0.478733,</v>
      </c>
    </row>
    <row r="10" spans="1:11" ht="15.75" customHeight="1">
      <c r="A10" s="6" t="s">
        <v>16</v>
      </c>
      <c r="B10" s="11">
        <v>0.60556500000000002</v>
      </c>
      <c r="C10" s="11">
        <v>0.58956500000000001</v>
      </c>
      <c r="D10" s="11">
        <v>0.60556500000000002</v>
      </c>
      <c r="E10" s="11">
        <v>6.7199999999999996E-4</v>
      </c>
      <c r="F10" s="11">
        <v>0.60556500000000002</v>
      </c>
      <c r="G10" s="3" t="str">
        <f t="shared" si="0"/>
        <v>cross_grade_contact=list(func=qtruncnorm, args=list(a=0.589565, mean=0.605565, sd=0.000672, b=0.605565)),</v>
      </c>
      <c r="H10" s="12" t="str">
        <f t="shared" si="1"/>
        <v>cross_grade_contact=0.605565,</v>
      </c>
    </row>
    <row r="11" spans="1:11" ht="15.75" customHeight="1">
      <c r="A11" s="6" t="s">
        <v>17</v>
      </c>
      <c r="B11" s="11">
        <v>0</v>
      </c>
      <c r="C11" s="11">
        <v>-30</v>
      </c>
      <c r="D11" s="11">
        <v>30</v>
      </c>
      <c r="E11" s="11">
        <v>5</v>
      </c>
      <c r="F11" s="11">
        <v>0</v>
      </c>
      <c r="G11" s="3" t="str">
        <f t="shared" si="0"/>
        <v>start_date_shift=list(func=qtruncnorm, args=list(a=-30, mean=0, sd=5, b=30)),</v>
      </c>
      <c r="H11" s="12" t="str">
        <f t="shared" si="1"/>
        <v>start_date_shift=0,</v>
      </c>
    </row>
    <row r="12" spans="1:11">
      <c r="A12" s="7" t="s">
        <v>18</v>
      </c>
      <c r="B12" s="17">
        <f t="shared" ref="B12:D12" si="2">$A$2+ROUND(B11,0)</f>
        <v>39942</v>
      </c>
      <c r="C12" s="17">
        <f t="shared" si="2"/>
        <v>39912</v>
      </c>
      <c r="D12" s="17">
        <f t="shared" si="2"/>
        <v>39972</v>
      </c>
      <c r="F12" s="17">
        <f>$A$2+ROUND(F11,0)</f>
        <v>39942</v>
      </c>
      <c r="G12" s="3"/>
    </row>
    <row r="13" spans="1:11" ht="15.75" customHeight="1">
      <c r="A13" s="6" t="s">
        <v>19</v>
      </c>
      <c r="B13" s="11">
        <v>0.112844</v>
      </c>
      <c r="C13" s="11">
        <v>0.112844</v>
      </c>
      <c r="D13" s="11">
        <v>0.121401</v>
      </c>
      <c r="E13" s="11">
        <v>1.4120000000000001E-3</v>
      </c>
      <c r="F13" s="11">
        <v>0.11564000000000001</v>
      </c>
      <c r="G13" s="11">
        <v>0.122322</v>
      </c>
      <c r="H13" s="18"/>
      <c r="I13" s="18"/>
      <c r="J13" s="18"/>
      <c r="K13" s="18"/>
    </row>
    <row r="14" spans="1:11">
      <c r="A14" s="18"/>
      <c r="B14" s="19"/>
    </row>
    <row r="15" spans="1:1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ht="15.75" customHeight="1">
      <c r="A16" s="22" t="s">
        <v>20</v>
      </c>
      <c r="B16" s="22" t="s">
        <v>21</v>
      </c>
      <c r="C16" s="22"/>
      <c r="D16" s="22"/>
      <c r="E16" s="22"/>
      <c r="F16" s="22"/>
      <c r="G16" s="22"/>
      <c r="H16" s="22"/>
      <c r="I16" s="22"/>
    </row>
    <row r="17" spans="1:9" ht="15.75" customHeight="1">
      <c r="A17" s="22" t="s">
        <v>22</v>
      </c>
      <c r="B17" s="9" t="s">
        <v>23</v>
      </c>
      <c r="C17" s="11">
        <v>4.0200000000000001E-4</v>
      </c>
      <c r="D17" s="11"/>
      <c r="E17" s="11"/>
      <c r="F17" s="11"/>
      <c r="G17" s="11"/>
      <c r="H17" s="11"/>
      <c r="I17" s="11"/>
    </row>
    <row r="18" spans="1:9" ht="15.75" customHeight="1">
      <c r="A18" s="22" t="s">
        <v>24</v>
      </c>
      <c r="B18" s="9" t="s">
        <v>23</v>
      </c>
      <c r="C18" s="11">
        <v>3.79E-4</v>
      </c>
      <c r="D18" s="11"/>
      <c r="E18" s="11"/>
      <c r="F18" s="11"/>
      <c r="G18" s="11"/>
      <c r="H18" s="11"/>
      <c r="I18" s="11"/>
    </row>
    <row r="19" spans="1:9" ht="15.75" customHeight="1">
      <c r="A19" s="22" t="s">
        <v>25</v>
      </c>
      <c r="B19" s="9" t="s">
        <v>23</v>
      </c>
      <c r="C19" s="11">
        <v>4.6500000000000003E-4</v>
      </c>
      <c r="D19" s="11"/>
      <c r="E19" s="16"/>
      <c r="F19" s="11"/>
      <c r="G19" s="11"/>
      <c r="H19" s="11"/>
      <c r="I19" s="11"/>
    </row>
    <row r="20" spans="1:9" ht="15.75" customHeight="1">
      <c r="A20" s="22" t="s">
        <v>26</v>
      </c>
      <c r="B20" s="11" t="s">
        <v>23</v>
      </c>
      <c r="C20" s="11">
        <v>4.2939999999999997E-4</v>
      </c>
      <c r="D20" s="11"/>
      <c r="E20" s="11"/>
      <c r="F20" s="11"/>
      <c r="G20" s="11"/>
      <c r="H20" s="11"/>
      <c r="I20" s="11"/>
    </row>
    <row r="21" spans="1:9" ht="15.75" customHeight="1">
      <c r="A21" s="22" t="s">
        <v>27</v>
      </c>
      <c r="B21" s="11" t="s">
        <v>28</v>
      </c>
      <c r="C21" s="11"/>
      <c r="D21" s="11"/>
      <c r="E21" s="11"/>
      <c r="F21" s="11"/>
      <c r="G21" s="11"/>
      <c r="H21" s="11"/>
      <c r="I21" s="11"/>
    </row>
    <row r="22" spans="1:9" ht="15.75" customHeight="1">
      <c r="A22" s="22"/>
      <c r="B22" s="11"/>
      <c r="C22" s="11"/>
      <c r="D22" s="11"/>
      <c r="E22" s="11"/>
      <c r="F22" s="11"/>
      <c r="G22" s="11"/>
      <c r="H22" s="11"/>
      <c r="I22" s="11"/>
    </row>
    <row r="23" spans="1:9" ht="15.75" customHeight="1">
      <c r="A23" s="22" t="s">
        <v>29</v>
      </c>
      <c r="B23" s="11"/>
      <c r="C23" s="11"/>
      <c r="D23" s="11"/>
      <c r="E23" s="16"/>
      <c r="F23" s="11"/>
      <c r="G23" s="3"/>
      <c r="H23" s="11"/>
      <c r="I23" s="11"/>
    </row>
    <row r="24" spans="1:9" ht="15.75" customHeight="1">
      <c r="A24" s="22"/>
      <c r="B24" s="11"/>
      <c r="C24" s="11"/>
      <c r="D24" s="11"/>
      <c r="E24" s="11"/>
      <c r="F24" s="11"/>
      <c r="G24" s="3"/>
      <c r="H24" s="11"/>
      <c r="I24" s="11"/>
    </row>
    <row r="25" spans="1:9" ht="15.75" customHeight="1">
      <c r="A25" s="22"/>
      <c r="B25" s="11"/>
      <c r="C25" s="11"/>
      <c r="D25" s="11"/>
      <c r="E25" s="11"/>
      <c r="F25" s="11"/>
      <c r="G25" s="11"/>
      <c r="H25" s="11"/>
      <c r="I25" s="11"/>
    </row>
    <row r="26" spans="1:9" ht="15.75" customHeight="1">
      <c r="A26" s="22"/>
      <c r="B26" s="11"/>
      <c r="C26" s="11"/>
      <c r="D26" s="11"/>
      <c r="E26" s="11"/>
      <c r="F26" s="11"/>
      <c r="G26" s="11"/>
      <c r="H26" s="11"/>
      <c r="I26" s="11"/>
    </row>
    <row r="27" spans="1:9" ht="15.75" customHeight="1">
      <c r="A27" s="22"/>
      <c r="B27" s="11"/>
      <c r="C27" s="11"/>
      <c r="D27" s="11"/>
      <c r="E27" s="11"/>
      <c r="F27" s="11"/>
      <c r="G27" s="11"/>
      <c r="H27" s="11"/>
      <c r="I27" s="11"/>
    </row>
    <row r="28" spans="1:9" ht="15.75" customHeight="1">
      <c r="A28" s="22"/>
      <c r="B28" s="11"/>
      <c r="C28" s="11"/>
      <c r="D28" s="11"/>
      <c r="E28" s="11"/>
      <c r="F28" s="11"/>
      <c r="G28" s="11"/>
      <c r="H28" s="11"/>
      <c r="I28" s="11"/>
    </row>
    <row r="29" spans="1:9">
      <c r="A29" s="23"/>
      <c r="B29" s="24"/>
      <c r="C29" s="23"/>
      <c r="D29" s="24"/>
      <c r="E29" s="24"/>
    </row>
    <row r="30" spans="1:9">
      <c r="A30" s="25"/>
      <c r="D30" s="23"/>
      <c r="E30" s="26"/>
    </row>
    <row r="31" spans="1:9">
      <c r="A31" s="25"/>
    </row>
    <row r="32" spans="1:9">
      <c r="A32" s="25"/>
    </row>
    <row r="33" spans="1:1">
      <c r="A33" s="25"/>
    </row>
    <row r="34" spans="1:1">
      <c r="A34" s="25"/>
    </row>
    <row r="35" spans="1:1">
      <c r="A35" s="25"/>
    </row>
    <row r="36" spans="1:1">
      <c r="A36" s="25"/>
    </row>
    <row r="37" spans="1:1">
      <c r="A37" s="25"/>
    </row>
    <row r="38" spans="1:1">
      <c r="A38" s="25"/>
    </row>
    <row r="39" spans="1:1">
      <c r="A39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T8"/>
  <sheetViews>
    <sheetView workbookViewId="0"/>
  </sheetViews>
  <sheetFormatPr defaultColWidth="14.42578125" defaultRowHeight="15.75" customHeight="1"/>
  <cols>
    <col min="10" max="10" width="17.85546875" customWidth="1"/>
  </cols>
  <sheetData>
    <row r="1" spans="1:20" ht="15.75" customHeight="1">
      <c r="A1" s="22" t="s">
        <v>486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214</v>
      </c>
      <c r="D2" s="22" t="s">
        <v>158</v>
      </c>
      <c r="E2" s="22" t="s">
        <v>490</v>
      </c>
      <c r="F2" s="22" t="s">
        <v>568</v>
      </c>
      <c r="G2" s="22" t="s">
        <v>158</v>
      </c>
      <c r="H2" s="22" t="s">
        <v>158</v>
      </c>
      <c r="I2" s="22" t="s">
        <v>214</v>
      </c>
      <c r="J2" s="22" t="s">
        <v>569</v>
      </c>
      <c r="K2" s="22" t="s">
        <v>164</v>
      </c>
      <c r="L2" s="22" t="s">
        <v>214</v>
      </c>
      <c r="M2" s="22" t="s">
        <v>215</v>
      </c>
      <c r="N2" s="22" t="s">
        <v>230</v>
      </c>
      <c r="O2" s="22" t="s">
        <v>158</v>
      </c>
      <c r="P2" s="22" t="s">
        <v>158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156</v>
      </c>
      <c r="C3" s="22" t="s">
        <v>161</v>
      </c>
      <c r="D3" s="22" t="s">
        <v>158</v>
      </c>
      <c r="E3" s="22" t="s">
        <v>570</v>
      </c>
      <c r="F3" s="22" t="s">
        <v>571</v>
      </c>
      <c r="G3" s="22" t="s">
        <v>158</v>
      </c>
      <c r="H3" s="22" t="s">
        <v>158</v>
      </c>
      <c r="I3" s="22" t="s">
        <v>214</v>
      </c>
      <c r="J3" s="22" t="s">
        <v>572</v>
      </c>
      <c r="K3" s="22" t="s">
        <v>164</v>
      </c>
      <c r="L3" s="22" t="s">
        <v>214</v>
      </c>
      <c r="M3" s="22" t="s">
        <v>215</v>
      </c>
      <c r="N3" s="22" t="s">
        <v>230</v>
      </c>
      <c r="O3" s="22" t="s">
        <v>158</v>
      </c>
      <c r="P3" s="22" t="s">
        <v>158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156</v>
      </c>
      <c r="C4" s="22" t="s">
        <v>570</v>
      </c>
      <c r="D4" s="22" t="s">
        <v>158</v>
      </c>
      <c r="E4" s="22" t="s">
        <v>573</v>
      </c>
      <c r="F4" s="22" t="s">
        <v>574</v>
      </c>
      <c r="G4" s="22" t="s">
        <v>158</v>
      </c>
      <c r="H4" s="22" t="s">
        <v>158</v>
      </c>
      <c r="I4" s="22" t="s">
        <v>411</v>
      </c>
      <c r="J4" s="22" t="s">
        <v>575</v>
      </c>
      <c r="K4" s="22" t="s">
        <v>164</v>
      </c>
      <c r="L4" s="22" t="s">
        <v>214</v>
      </c>
      <c r="M4" s="22" t="s">
        <v>215</v>
      </c>
      <c r="N4" s="22" t="s">
        <v>230</v>
      </c>
      <c r="O4" s="22" t="s">
        <v>576</v>
      </c>
      <c r="P4" s="22" t="s">
        <v>434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577</v>
      </c>
      <c r="D5" s="22" t="s">
        <v>158</v>
      </c>
      <c r="E5" s="22" t="s">
        <v>178</v>
      </c>
      <c r="F5" s="22" t="s">
        <v>578</v>
      </c>
      <c r="G5" s="22" t="s">
        <v>158</v>
      </c>
      <c r="H5" s="22" t="s">
        <v>158</v>
      </c>
      <c r="I5" s="22" t="s">
        <v>161</v>
      </c>
      <c r="J5" s="22" t="s">
        <v>579</v>
      </c>
      <c r="K5" s="22" t="s">
        <v>164</v>
      </c>
      <c r="L5" s="22" t="s">
        <v>214</v>
      </c>
      <c r="M5" s="22" t="s">
        <v>215</v>
      </c>
      <c r="N5" s="22" t="s">
        <v>230</v>
      </c>
      <c r="O5" s="22" t="s">
        <v>580</v>
      </c>
      <c r="P5" s="22" t="s">
        <v>581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582</v>
      </c>
      <c r="D6" s="22" t="s">
        <v>158</v>
      </c>
      <c r="E6" s="22" t="s">
        <v>583</v>
      </c>
      <c r="F6" s="22" t="s">
        <v>584</v>
      </c>
      <c r="G6" s="22" t="s">
        <v>158</v>
      </c>
      <c r="H6" s="22" t="s">
        <v>158</v>
      </c>
      <c r="I6" s="22" t="s">
        <v>585</v>
      </c>
      <c r="J6" s="22" t="s">
        <v>586</v>
      </c>
      <c r="K6" s="22" t="s">
        <v>164</v>
      </c>
      <c r="L6" s="22" t="s">
        <v>587</v>
      </c>
      <c r="M6" s="22" t="s">
        <v>588</v>
      </c>
      <c r="N6" s="22" t="s">
        <v>589</v>
      </c>
      <c r="O6" s="22" t="s">
        <v>590</v>
      </c>
      <c r="P6" s="22" t="s">
        <v>591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592</v>
      </c>
      <c r="D7" s="22" t="s">
        <v>158</v>
      </c>
      <c r="E7" s="22" t="s">
        <v>593</v>
      </c>
      <c r="F7" s="22" t="s">
        <v>594</v>
      </c>
      <c r="G7" s="22" t="s">
        <v>161</v>
      </c>
      <c r="H7" s="22" t="s">
        <v>161</v>
      </c>
      <c r="I7" s="22" t="s">
        <v>440</v>
      </c>
      <c r="J7" s="22" t="s">
        <v>595</v>
      </c>
      <c r="K7" s="22" t="s">
        <v>164</v>
      </c>
      <c r="L7" s="22" t="s">
        <v>342</v>
      </c>
      <c r="M7" s="22" t="s">
        <v>166</v>
      </c>
      <c r="N7" s="22" t="s">
        <v>167</v>
      </c>
      <c r="O7" s="22" t="s">
        <v>168</v>
      </c>
      <c r="P7" s="22" t="s">
        <v>169</v>
      </c>
      <c r="Q7" s="22" t="s">
        <v>170</v>
      </c>
      <c r="R7" s="22" t="s">
        <v>171</v>
      </c>
      <c r="S7" s="22" t="s">
        <v>596</v>
      </c>
      <c r="T7" s="22" t="s">
        <v>173</v>
      </c>
    </row>
    <row r="8" spans="1:20" ht="15.75" customHeight="1">
      <c r="A8" s="11">
        <v>6</v>
      </c>
      <c r="B8" s="22" t="s">
        <v>156</v>
      </c>
      <c r="C8" s="22" t="s">
        <v>597</v>
      </c>
      <c r="D8" s="22" t="s">
        <v>158</v>
      </c>
      <c r="E8" s="22" t="s">
        <v>598</v>
      </c>
      <c r="F8" s="22" t="s">
        <v>599</v>
      </c>
      <c r="G8" s="22" t="s">
        <v>543</v>
      </c>
      <c r="H8" s="22" t="s">
        <v>543</v>
      </c>
      <c r="I8" s="22" t="s">
        <v>600</v>
      </c>
      <c r="J8" s="22" t="s">
        <v>601</v>
      </c>
      <c r="K8" s="22" t="s">
        <v>164</v>
      </c>
      <c r="L8" s="22" t="s">
        <v>602</v>
      </c>
      <c r="M8" s="22" t="s">
        <v>603</v>
      </c>
      <c r="N8" s="22" t="s">
        <v>604</v>
      </c>
      <c r="O8" s="22" t="s">
        <v>605</v>
      </c>
      <c r="P8" s="22" t="s">
        <v>606</v>
      </c>
      <c r="Q8" s="22" t="s">
        <v>607</v>
      </c>
      <c r="R8" s="22" t="s">
        <v>608</v>
      </c>
      <c r="S8" s="22" t="s">
        <v>609</v>
      </c>
      <c r="T8" s="22" t="s">
        <v>610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T11"/>
  <sheetViews>
    <sheetView workbookViewId="0"/>
  </sheetViews>
  <sheetFormatPr defaultColWidth="14.42578125" defaultRowHeight="15.75" customHeight="1"/>
  <cols>
    <col min="10" max="10" width="17.85546875" customWidth="1"/>
  </cols>
  <sheetData>
    <row r="1" spans="1:20" ht="15.75" customHeight="1">
      <c r="A1" s="22" t="s">
        <v>137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611</v>
      </c>
      <c r="D2" s="22" t="s">
        <v>158</v>
      </c>
      <c r="E2" s="22" t="s">
        <v>612</v>
      </c>
      <c r="F2" s="22" t="s">
        <v>613</v>
      </c>
      <c r="G2" s="22" t="s">
        <v>158</v>
      </c>
      <c r="H2" s="22" t="s">
        <v>158</v>
      </c>
      <c r="I2" s="22" t="s">
        <v>614</v>
      </c>
      <c r="J2" s="22" t="s">
        <v>615</v>
      </c>
      <c r="K2" s="22" t="s">
        <v>164</v>
      </c>
      <c r="L2" s="22" t="s">
        <v>616</v>
      </c>
      <c r="M2" s="22" t="s">
        <v>617</v>
      </c>
      <c r="N2" s="22" t="s">
        <v>618</v>
      </c>
      <c r="O2" s="22" t="s">
        <v>619</v>
      </c>
      <c r="P2" s="22" t="s">
        <v>620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156</v>
      </c>
      <c r="C3" s="22" t="s">
        <v>621</v>
      </c>
      <c r="D3" s="22" t="s">
        <v>158</v>
      </c>
      <c r="E3" s="22" t="s">
        <v>622</v>
      </c>
      <c r="F3" s="22" t="s">
        <v>623</v>
      </c>
      <c r="G3" s="22" t="s">
        <v>158</v>
      </c>
      <c r="H3" s="22" t="s">
        <v>158</v>
      </c>
      <c r="I3" s="22" t="s">
        <v>202</v>
      </c>
      <c r="J3" s="22" t="s">
        <v>624</v>
      </c>
      <c r="K3" s="22" t="s">
        <v>164</v>
      </c>
      <c r="L3" s="22" t="s">
        <v>366</v>
      </c>
      <c r="M3" s="22" t="s">
        <v>625</v>
      </c>
      <c r="N3" s="22" t="s">
        <v>626</v>
      </c>
      <c r="O3" s="22" t="s">
        <v>627</v>
      </c>
      <c r="P3" s="22" t="s">
        <v>628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156</v>
      </c>
      <c r="C4" s="22" t="s">
        <v>629</v>
      </c>
      <c r="D4" s="22" t="s">
        <v>158</v>
      </c>
      <c r="E4" s="22" t="s">
        <v>630</v>
      </c>
      <c r="F4" s="22" t="s">
        <v>631</v>
      </c>
      <c r="G4" s="22" t="s">
        <v>158</v>
      </c>
      <c r="H4" s="22" t="s">
        <v>158</v>
      </c>
      <c r="I4" s="22" t="s">
        <v>212</v>
      </c>
      <c r="J4" s="22" t="s">
        <v>632</v>
      </c>
      <c r="K4" s="22" t="s">
        <v>164</v>
      </c>
      <c r="L4" s="22" t="s">
        <v>214</v>
      </c>
      <c r="M4" s="22" t="s">
        <v>215</v>
      </c>
      <c r="N4" s="22" t="s">
        <v>230</v>
      </c>
      <c r="O4" s="22" t="s">
        <v>633</v>
      </c>
      <c r="P4" s="22" t="s">
        <v>634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192</v>
      </c>
      <c r="D5" s="22" t="s">
        <v>158</v>
      </c>
      <c r="E5" s="22" t="s">
        <v>635</v>
      </c>
      <c r="F5" s="22" t="s">
        <v>636</v>
      </c>
      <c r="G5" s="22" t="s">
        <v>158</v>
      </c>
      <c r="H5" s="22" t="s">
        <v>158</v>
      </c>
      <c r="I5" s="22" t="s">
        <v>222</v>
      </c>
      <c r="J5" s="22" t="s">
        <v>637</v>
      </c>
      <c r="K5" s="22" t="s">
        <v>164</v>
      </c>
      <c r="L5" s="22" t="s">
        <v>214</v>
      </c>
      <c r="M5" s="22" t="s">
        <v>215</v>
      </c>
      <c r="N5" s="22" t="s">
        <v>230</v>
      </c>
      <c r="O5" s="22" t="s">
        <v>325</v>
      </c>
      <c r="P5" s="22" t="s">
        <v>319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585</v>
      </c>
      <c r="D6" s="22" t="s">
        <v>158</v>
      </c>
      <c r="E6" s="22" t="s">
        <v>638</v>
      </c>
      <c r="F6" s="22" t="s">
        <v>639</v>
      </c>
      <c r="G6" s="22" t="s">
        <v>158</v>
      </c>
      <c r="H6" s="22" t="s">
        <v>158</v>
      </c>
      <c r="I6" s="22" t="s">
        <v>222</v>
      </c>
      <c r="J6" s="22" t="s">
        <v>640</v>
      </c>
      <c r="K6" s="22" t="s">
        <v>164</v>
      </c>
      <c r="L6" s="22" t="s">
        <v>214</v>
      </c>
      <c r="M6" s="22" t="s">
        <v>215</v>
      </c>
      <c r="N6" s="22" t="s">
        <v>230</v>
      </c>
      <c r="O6" s="22" t="s">
        <v>430</v>
      </c>
      <c r="P6" s="22" t="s">
        <v>641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414</v>
      </c>
      <c r="D7" s="22" t="s">
        <v>158</v>
      </c>
      <c r="E7" s="22" t="s">
        <v>642</v>
      </c>
      <c r="F7" s="22" t="s">
        <v>643</v>
      </c>
      <c r="G7" s="22" t="s">
        <v>158</v>
      </c>
      <c r="H7" s="22" t="s">
        <v>158</v>
      </c>
      <c r="I7" s="22" t="s">
        <v>222</v>
      </c>
      <c r="J7" s="22" t="s">
        <v>644</v>
      </c>
      <c r="K7" s="22" t="s">
        <v>164</v>
      </c>
      <c r="L7" s="22" t="s">
        <v>214</v>
      </c>
      <c r="M7" s="22" t="s">
        <v>215</v>
      </c>
      <c r="N7" s="22" t="s">
        <v>230</v>
      </c>
      <c r="O7" s="22" t="s">
        <v>645</v>
      </c>
      <c r="P7" s="22" t="s">
        <v>413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646</v>
      </c>
      <c r="D8" s="22" t="s">
        <v>158</v>
      </c>
      <c r="E8" s="22" t="s">
        <v>647</v>
      </c>
      <c r="F8" s="22" t="s">
        <v>648</v>
      </c>
      <c r="G8" s="22" t="s">
        <v>158</v>
      </c>
      <c r="H8" s="22" t="s">
        <v>158</v>
      </c>
      <c r="I8" s="22" t="s">
        <v>411</v>
      </c>
      <c r="J8" s="22" t="s">
        <v>644</v>
      </c>
      <c r="K8" s="22" t="s">
        <v>164</v>
      </c>
      <c r="L8" s="22" t="s">
        <v>214</v>
      </c>
      <c r="M8" s="22" t="s">
        <v>215</v>
      </c>
      <c r="N8" s="22" t="s">
        <v>230</v>
      </c>
      <c r="O8" s="22" t="s">
        <v>418</v>
      </c>
      <c r="P8" s="22" t="s">
        <v>413</v>
      </c>
      <c r="Q8" s="22" t="s">
        <v>158</v>
      </c>
      <c r="R8" s="22" t="s">
        <v>158</v>
      </c>
      <c r="S8" s="22" t="s">
        <v>158</v>
      </c>
      <c r="T8" s="22" t="s">
        <v>158</v>
      </c>
    </row>
    <row r="9" spans="1:20" ht="15.75" customHeight="1">
      <c r="A9" s="11">
        <v>7</v>
      </c>
      <c r="B9" s="22" t="s">
        <v>156</v>
      </c>
      <c r="C9" s="22" t="s">
        <v>419</v>
      </c>
      <c r="D9" s="22" t="s">
        <v>158</v>
      </c>
      <c r="E9" s="22" t="s">
        <v>647</v>
      </c>
      <c r="F9" s="22" t="s">
        <v>649</v>
      </c>
      <c r="G9" s="22" t="s">
        <v>158</v>
      </c>
      <c r="H9" s="22" t="s">
        <v>158</v>
      </c>
      <c r="I9" s="22" t="s">
        <v>222</v>
      </c>
      <c r="J9" s="22" t="s">
        <v>650</v>
      </c>
      <c r="K9" s="22" t="s">
        <v>164</v>
      </c>
      <c r="L9" s="22" t="s">
        <v>214</v>
      </c>
      <c r="M9" s="22" t="s">
        <v>215</v>
      </c>
      <c r="N9" s="22" t="s">
        <v>230</v>
      </c>
      <c r="O9" s="22" t="s">
        <v>651</v>
      </c>
      <c r="P9" s="22" t="s">
        <v>413</v>
      </c>
      <c r="Q9" s="22" t="s">
        <v>158</v>
      </c>
      <c r="R9" s="22" t="s">
        <v>158</v>
      </c>
      <c r="S9" s="22" t="s">
        <v>158</v>
      </c>
      <c r="T9" s="22" t="s">
        <v>158</v>
      </c>
    </row>
    <row r="10" spans="1:20" ht="15.75" customHeight="1">
      <c r="A10" s="11">
        <v>8</v>
      </c>
      <c r="B10" s="22" t="s">
        <v>156</v>
      </c>
      <c r="C10" s="22" t="s">
        <v>419</v>
      </c>
      <c r="D10" s="22" t="s">
        <v>158</v>
      </c>
      <c r="E10" s="22" t="s">
        <v>647</v>
      </c>
      <c r="F10" s="22" t="s">
        <v>652</v>
      </c>
      <c r="G10" s="22" t="s">
        <v>158</v>
      </c>
      <c r="H10" s="22" t="s">
        <v>158</v>
      </c>
      <c r="I10" s="22" t="s">
        <v>411</v>
      </c>
      <c r="J10" s="22" t="s">
        <v>650</v>
      </c>
      <c r="K10" s="22" t="s">
        <v>164</v>
      </c>
      <c r="L10" s="22" t="s">
        <v>214</v>
      </c>
      <c r="M10" s="22" t="s">
        <v>215</v>
      </c>
      <c r="N10" s="22" t="s">
        <v>230</v>
      </c>
      <c r="O10" s="22" t="s">
        <v>418</v>
      </c>
      <c r="P10" s="22" t="s">
        <v>413</v>
      </c>
      <c r="Q10" s="22" t="s">
        <v>158</v>
      </c>
      <c r="R10" s="22" t="s">
        <v>158</v>
      </c>
      <c r="S10" s="22" t="s">
        <v>158</v>
      </c>
      <c r="T10" s="22" t="s">
        <v>158</v>
      </c>
    </row>
    <row r="11" spans="1:20" ht="15.75" customHeight="1">
      <c r="A11" s="11">
        <v>9</v>
      </c>
      <c r="B11" s="22" t="s">
        <v>156</v>
      </c>
      <c r="C11" s="22" t="s">
        <v>653</v>
      </c>
      <c r="D11" s="22" t="s">
        <v>158</v>
      </c>
      <c r="E11" s="22" t="s">
        <v>654</v>
      </c>
      <c r="F11" s="22" t="s">
        <v>655</v>
      </c>
      <c r="G11" s="22" t="s">
        <v>158</v>
      </c>
      <c r="H11" s="22" t="s">
        <v>158</v>
      </c>
      <c r="I11" s="22" t="s">
        <v>222</v>
      </c>
      <c r="J11" s="22" t="s">
        <v>644</v>
      </c>
      <c r="K11" s="22" t="s">
        <v>164</v>
      </c>
      <c r="L11" s="22" t="s">
        <v>214</v>
      </c>
      <c r="M11" s="22" t="s">
        <v>215</v>
      </c>
      <c r="N11" s="22" t="s">
        <v>230</v>
      </c>
      <c r="O11" s="22" t="s">
        <v>434</v>
      </c>
      <c r="P11" s="22" t="s">
        <v>413</v>
      </c>
      <c r="Q11" s="22" t="s">
        <v>158</v>
      </c>
      <c r="R11" s="22" t="s">
        <v>158</v>
      </c>
      <c r="S11" s="22" t="s">
        <v>158</v>
      </c>
      <c r="T11" s="22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T8"/>
  <sheetViews>
    <sheetView workbookViewId="0"/>
  </sheetViews>
  <sheetFormatPr defaultColWidth="14.42578125" defaultRowHeight="15.75" customHeight="1"/>
  <sheetData>
    <row r="1" spans="1:20" ht="15.75" customHeight="1">
      <c r="A1" s="22" t="s">
        <v>486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214</v>
      </c>
      <c r="D2" s="22" t="s">
        <v>656</v>
      </c>
      <c r="E2" s="22" t="s">
        <v>490</v>
      </c>
      <c r="F2" s="22" t="s">
        <v>657</v>
      </c>
      <c r="G2" s="22" t="s">
        <v>158</v>
      </c>
      <c r="H2" s="22" t="s">
        <v>158</v>
      </c>
      <c r="I2" s="22" t="s">
        <v>214</v>
      </c>
      <c r="J2" s="22" t="s">
        <v>569</v>
      </c>
      <c r="K2" s="22" t="s">
        <v>164</v>
      </c>
      <c r="L2" s="22" t="s">
        <v>214</v>
      </c>
      <c r="M2" s="22" t="s">
        <v>215</v>
      </c>
      <c r="N2" s="22" t="s">
        <v>230</v>
      </c>
      <c r="O2" s="22" t="s">
        <v>158</v>
      </c>
      <c r="P2" s="22" t="s">
        <v>158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156</v>
      </c>
      <c r="C3" s="22" t="s">
        <v>212</v>
      </c>
      <c r="D3" s="22" t="s">
        <v>656</v>
      </c>
      <c r="E3" s="22" t="s">
        <v>658</v>
      </c>
      <c r="F3" s="22" t="s">
        <v>659</v>
      </c>
      <c r="G3" s="22" t="s">
        <v>158</v>
      </c>
      <c r="H3" s="22" t="s">
        <v>158</v>
      </c>
      <c r="I3" s="22" t="s">
        <v>214</v>
      </c>
      <c r="J3" s="22" t="s">
        <v>660</v>
      </c>
      <c r="K3" s="22" t="s">
        <v>164</v>
      </c>
      <c r="L3" s="22" t="s">
        <v>214</v>
      </c>
      <c r="M3" s="22" t="s">
        <v>215</v>
      </c>
      <c r="N3" s="22" t="s">
        <v>230</v>
      </c>
      <c r="O3" s="22" t="s">
        <v>158</v>
      </c>
      <c r="P3" s="22" t="s">
        <v>158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156</v>
      </c>
      <c r="C4" s="22" t="s">
        <v>414</v>
      </c>
      <c r="D4" s="22" t="s">
        <v>661</v>
      </c>
      <c r="E4" s="22" t="s">
        <v>662</v>
      </c>
      <c r="F4" s="22" t="s">
        <v>663</v>
      </c>
      <c r="G4" s="22" t="s">
        <v>158</v>
      </c>
      <c r="H4" s="22" t="s">
        <v>158</v>
      </c>
      <c r="I4" s="22" t="s">
        <v>411</v>
      </c>
      <c r="J4" s="22" t="s">
        <v>664</v>
      </c>
      <c r="K4" s="22" t="s">
        <v>164</v>
      </c>
      <c r="L4" s="22" t="s">
        <v>214</v>
      </c>
      <c r="M4" s="22" t="s">
        <v>215</v>
      </c>
      <c r="N4" s="22" t="s">
        <v>230</v>
      </c>
      <c r="O4" s="22" t="s">
        <v>665</v>
      </c>
      <c r="P4" s="22" t="s">
        <v>434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666</v>
      </c>
      <c r="D5" s="22" t="s">
        <v>667</v>
      </c>
      <c r="E5" s="22" t="s">
        <v>668</v>
      </c>
      <c r="F5" s="22" t="s">
        <v>669</v>
      </c>
      <c r="G5" s="22" t="s">
        <v>158</v>
      </c>
      <c r="H5" s="22" t="s">
        <v>158</v>
      </c>
      <c r="I5" s="22" t="s">
        <v>202</v>
      </c>
      <c r="J5" s="22" t="s">
        <v>670</v>
      </c>
      <c r="K5" s="22" t="s">
        <v>164</v>
      </c>
      <c r="L5" s="22" t="s">
        <v>460</v>
      </c>
      <c r="M5" s="22" t="s">
        <v>671</v>
      </c>
      <c r="N5" s="22" t="s">
        <v>672</v>
      </c>
      <c r="O5" s="22" t="s">
        <v>673</v>
      </c>
      <c r="P5" s="22" t="s">
        <v>674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675</v>
      </c>
      <c r="D6" s="22" t="s">
        <v>667</v>
      </c>
      <c r="E6" s="22" t="s">
        <v>676</v>
      </c>
      <c r="F6" s="22" t="s">
        <v>677</v>
      </c>
      <c r="G6" s="22" t="s">
        <v>177</v>
      </c>
      <c r="H6" s="22" t="s">
        <v>177</v>
      </c>
      <c r="I6" s="22" t="s">
        <v>678</v>
      </c>
      <c r="J6" s="22" t="s">
        <v>679</v>
      </c>
      <c r="K6" s="22" t="s">
        <v>164</v>
      </c>
      <c r="L6" s="22" t="s">
        <v>680</v>
      </c>
      <c r="M6" s="22" t="s">
        <v>681</v>
      </c>
      <c r="N6" s="22" t="s">
        <v>682</v>
      </c>
      <c r="O6" s="22" t="s">
        <v>683</v>
      </c>
      <c r="P6" s="22" t="s">
        <v>684</v>
      </c>
      <c r="Q6" s="22" t="s">
        <v>685</v>
      </c>
      <c r="R6" s="22" t="s">
        <v>686</v>
      </c>
      <c r="S6" s="22" t="s">
        <v>687</v>
      </c>
      <c r="T6" s="22" t="s">
        <v>688</v>
      </c>
    </row>
    <row r="7" spans="1:20" ht="15.75" customHeight="1">
      <c r="A7" s="11">
        <v>5</v>
      </c>
      <c r="B7" s="22" t="s">
        <v>156</v>
      </c>
      <c r="C7" s="22" t="s">
        <v>689</v>
      </c>
      <c r="D7" s="22" t="s">
        <v>656</v>
      </c>
      <c r="E7" s="22" t="s">
        <v>690</v>
      </c>
      <c r="F7" s="22" t="s">
        <v>691</v>
      </c>
      <c r="G7" s="22" t="s">
        <v>419</v>
      </c>
      <c r="H7" s="22" t="s">
        <v>419</v>
      </c>
      <c r="I7" s="22" t="s">
        <v>692</v>
      </c>
      <c r="J7" s="22" t="s">
        <v>693</v>
      </c>
      <c r="K7" s="22" t="s">
        <v>164</v>
      </c>
      <c r="L7" s="22" t="s">
        <v>694</v>
      </c>
      <c r="M7" s="22" t="s">
        <v>695</v>
      </c>
      <c r="N7" s="22" t="s">
        <v>696</v>
      </c>
      <c r="O7" s="22" t="s">
        <v>697</v>
      </c>
      <c r="P7" s="22" t="s">
        <v>698</v>
      </c>
      <c r="Q7" s="22" t="s">
        <v>699</v>
      </c>
      <c r="R7" s="22" t="s">
        <v>700</v>
      </c>
      <c r="S7" s="22" t="s">
        <v>701</v>
      </c>
      <c r="T7" s="22" t="s">
        <v>702</v>
      </c>
    </row>
    <row r="8" spans="1:20" ht="15.75" customHeight="1">
      <c r="A8" s="11">
        <v>6</v>
      </c>
      <c r="B8" s="22" t="s">
        <v>156</v>
      </c>
      <c r="C8" s="22" t="s">
        <v>703</v>
      </c>
      <c r="D8" s="22" t="s">
        <v>656</v>
      </c>
      <c r="E8" s="22" t="s">
        <v>704</v>
      </c>
      <c r="F8" s="22" t="s">
        <v>705</v>
      </c>
      <c r="G8" s="22" t="s">
        <v>192</v>
      </c>
      <c r="H8" s="22" t="s">
        <v>706</v>
      </c>
      <c r="I8" s="22" t="s">
        <v>707</v>
      </c>
      <c r="J8" s="22" t="s">
        <v>708</v>
      </c>
      <c r="K8" s="22" t="s">
        <v>164</v>
      </c>
      <c r="L8" s="22" t="s">
        <v>709</v>
      </c>
      <c r="M8" s="22" t="s">
        <v>710</v>
      </c>
      <c r="N8" s="22" t="s">
        <v>711</v>
      </c>
      <c r="O8" s="22" t="s">
        <v>712</v>
      </c>
      <c r="P8" s="22" t="s">
        <v>713</v>
      </c>
      <c r="Q8" s="22" t="s">
        <v>714</v>
      </c>
      <c r="R8" s="22" t="s">
        <v>715</v>
      </c>
      <c r="S8" s="22" t="s">
        <v>716</v>
      </c>
      <c r="T8" s="22" t="s">
        <v>717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T11"/>
  <sheetViews>
    <sheetView workbookViewId="0"/>
  </sheetViews>
  <sheetFormatPr defaultColWidth="14.42578125" defaultRowHeight="15.75" customHeight="1"/>
  <cols>
    <col min="10" max="10" width="17.85546875" customWidth="1"/>
  </cols>
  <sheetData>
    <row r="1" spans="1:20" ht="15.75" customHeight="1">
      <c r="A1" s="22" t="s">
        <v>137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718</v>
      </c>
      <c r="D2" s="22" t="s">
        <v>656</v>
      </c>
      <c r="E2" s="22" t="s">
        <v>719</v>
      </c>
      <c r="F2" s="22" t="s">
        <v>720</v>
      </c>
      <c r="G2" s="22" t="s">
        <v>419</v>
      </c>
      <c r="H2" s="22" t="s">
        <v>653</v>
      </c>
      <c r="I2" s="22" t="s">
        <v>721</v>
      </c>
      <c r="J2" s="22" t="s">
        <v>722</v>
      </c>
      <c r="K2" s="22" t="s">
        <v>164</v>
      </c>
      <c r="L2" s="22" t="s">
        <v>723</v>
      </c>
      <c r="M2" s="22" t="s">
        <v>695</v>
      </c>
      <c r="N2" s="22" t="s">
        <v>724</v>
      </c>
      <c r="O2" s="22" t="s">
        <v>725</v>
      </c>
      <c r="P2" s="22" t="s">
        <v>726</v>
      </c>
      <c r="Q2" s="22" t="s">
        <v>699</v>
      </c>
      <c r="R2" s="22" t="s">
        <v>700</v>
      </c>
      <c r="S2" s="22" t="s">
        <v>727</v>
      </c>
      <c r="T2" s="22" t="s">
        <v>728</v>
      </c>
    </row>
    <row r="3" spans="1:20" ht="15.75" customHeight="1">
      <c r="A3" s="11">
        <v>1</v>
      </c>
      <c r="B3" s="22" t="s">
        <v>156</v>
      </c>
      <c r="C3" s="22" t="s">
        <v>729</v>
      </c>
      <c r="D3" s="22" t="s">
        <v>661</v>
      </c>
      <c r="E3" s="22" t="s">
        <v>730</v>
      </c>
      <c r="F3" s="22" t="s">
        <v>731</v>
      </c>
      <c r="G3" s="22" t="s">
        <v>732</v>
      </c>
      <c r="H3" s="22" t="s">
        <v>733</v>
      </c>
      <c r="I3" s="22" t="s">
        <v>734</v>
      </c>
      <c r="J3" s="22" t="s">
        <v>735</v>
      </c>
      <c r="K3" s="22" t="s">
        <v>164</v>
      </c>
      <c r="L3" s="22" t="s">
        <v>736</v>
      </c>
      <c r="M3" s="22" t="s">
        <v>737</v>
      </c>
      <c r="N3" s="22" t="s">
        <v>696</v>
      </c>
      <c r="O3" s="22" t="s">
        <v>738</v>
      </c>
      <c r="P3" s="22" t="s">
        <v>739</v>
      </c>
      <c r="Q3" s="22" t="s">
        <v>740</v>
      </c>
      <c r="R3" s="22" t="s">
        <v>741</v>
      </c>
      <c r="S3" s="22" t="s">
        <v>742</v>
      </c>
      <c r="T3" s="22" t="s">
        <v>743</v>
      </c>
    </row>
    <row r="4" spans="1:20" ht="15.75" customHeight="1">
      <c r="A4" s="11">
        <v>2</v>
      </c>
      <c r="B4" s="22" t="s">
        <v>156</v>
      </c>
      <c r="C4" s="22" t="s">
        <v>744</v>
      </c>
      <c r="D4" s="22" t="s">
        <v>745</v>
      </c>
      <c r="E4" s="22" t="s">
        <v>746</v>
      </c>
      <c r="F4" s="22" t="s">
        <v>747</v>
      </c>
      <c r="G4" s="22" t="s">
        <v>177</v>
      </c>
      <c r="H4" s="22" t="s">
        <v>748</v>
      </c>
      <c r="I4" s="22" t="s">
        <v>749</v>
      </c>
      <c r="J4" s="22" t="s">
        <v>750</v>
      </c>
      <c r="K4" s="22" t="s">
        <v>164</v>
      </c>
      <c r="L4" s="22" t="s">
        <v>751</v>
      </c>
      <c r="M4" s="22" t="s">
        <v>752</v>
      </c>
      <c r="N4" s="22" t="s">
        <v>753</v>
      </c>
      <c r="O4" s="22" t="s">
        <v>754</v>
      </c>
      <c r="P4" s="22" t="s">
        <v>755</v>
      </c>
      <c r="Q4" s="22" t="s">
        <v>685</v>
      </c>
      <c r="R4" s="22" t="s">
        <v>756</v>
      </c>
      <c r="S4" s="22" t="s">
        <v>757</v>
      </c>
      <c r="T4" s="22" t="s">
        <v>188</v>
      </c>
    </row>
    <row r="5" spans="1:20" ht="15.75" customHeight="1">
      <c r="A5" s="11">
        <v>3</v>
      </c>
      <c r="B5" s="22" t="s">
        <v>156</v>
      </c>
      <c r="C5" s="22" t="s">
        <v>758</v>
      </c>
      <c r="D5" s="22" t="s">
        <v>656</v>
      </c>
      <c r="E5" s="22" t="s">
        <v>759</v>
      </c>
      <c r="F5" s="22" t="s">
        <v>760</v>
      </c>
      <c r="G5" s="22" t="s">
        <v>185</v>
      </c>
      <c r="H5" s="22" t="s">
        <v>576</v>
      </c>
      <c r="I5" s="22" t="s">
        <v>761</v>
      </c>
      <c r="J5" s="22" t="s">
        <v>762</v>
      </c>
      <c r="K5" s="22" t="s">
        <v>164</v>
      </c>
      <c r="L5" s="22" t="s">
        <v>763</v>
      </c>
      <c r="M5" s="22" t="s">
        <v>764</v>
      </c>
      <c r="N5" s="22" t="s">
        <v>765</v>
      </c>
      <c r="O5" s="22" t="s">
        <v>766</v>
      </c>
      <c r="P5" s="22" t="s">
        <v>767</v>
      </c>
      <c r="Q5" s="22" t="s">
        <v>158</v>
      </c>
      <c r="R5" s="22" t="s">
        <v>158</v>
      </c>
      <c r="S5" s="22" t="s">
        <v>430</v>
      </c>
      <c r="T5" s="22" t="s">
        <v>186</v>
      </c>
    </row>
    <row r="6" spans="1:20" ht="15.75" customHeight="1">
      <c r="A6" s="11">
        <v>4</v>
      </c>
      <c r="B6" s="22" t="s">
        <v>156</v>
      </c>
      <c r="C6" s="22" t="s">
        <v>768</v>
      </c>
      <c r="D6" s="22" t="s">
        <v>667</v>
      </c>
      <c r="E6" s="22" t="s">
        <v>769</v>
      </c>
      <c r="F6" s="22" t="s">
        <v>770</v>
      </c>
      <c r="G6" s="22" t="s">
        <v>185</v>
      </c>
      <c r="H6" s="22" t="s">
        <v>185</v>
      </c>
      <c r="I6" s="22" t="s">
        <v>771</v>
      </c>
      <c r="J6" s="22" t="s">
        <v>772</v>
      </c>
      <c r="K6" s="22" t="s">
        <v>164</v>
      </c>
      <c r="L6" s="22" t="s">
        <v>773</v>
      </c>
      <c r="M6" s="22" t="s">
        <v>774</v>
      </c>
      <c r="N6" s="22" t="s">
        <v>775</v>
      </c>
      <c r="O6" s="22" t="s">
        <v>776</v>
      </c>
      <c r="P6" s="22" t="s">
        <v>777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778</v>
      </c>
      <c r="D7" s="22" t="s">
        <v>667</v>
      </c>
      <c r="E7" s="22" t="s">
        <v>779</v>
      </c>
      <c r="F7" s="22" t="s">
        <v>780</v>
      </c>
      <c r="G7" s="22" t="s">
        <v>185</v>
      </c>
      <c r="H7" s="22" t="s">
        <v>185</v>
      </c>
      <c r="I7" s="22" t="s">
        <v>781</v>
      </c>
      <c r="J7" s="22" t="s">
        <v>782</v>
      </c>
      <c r="K7" s="22" t="s">
        <v>164</v>
      </c>
      <c r="L7" s="22" t="s">
        <v>783</v>
      </c>
      <c r="M7" s="22" t="s">
        <v>784</v>
      </c>
      <c r="N7" s="22" t="s">
        <v>785</v>
      </c>
      <c r="O7" s="22" t="s">
        <v>786</v>
      </c>
      <c r="P7" s="22" t="s">
        <v>787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788</v>
      </c>
      <c r="D8" s="22" t="s">
        <v>667</v>
      </c>
      <c r="E8" s="22" t="s">
        <v>789</v>
      </c>
      <c r="F8" s="22" t="s">
        <v>790</v>
      </c>
      <c r="G8" s="22" t="s">
        <v>185</v>
      </c>
      <c r="H8" s="22" t="s">
        <v>185</v>
      </c>
      <c r="I8" s="22" t="s">
        <v>791</v>
      </c>
      <c r="J8" s="22" t="s">
        <v>792</v>
      </c>
      <c r="K8" s="22" t="s">
        <v>164</v>
      </c>
      <c r="L8" s="22" t="s">
        <v>793</v>
      </c>
      <c r="M8" s="22" t="s">
        <v>794</v>
      </c>
      <c r="N8" s="22" t="s">
        <v>795</v>
      </c>
      <c r="O8" s="22" t="s">
        <v>796</v>
      </c>
      <c r="P8" s="22" t="s">
        <v>797</v>
      </c>
      <c r="Q8" s="22" t="s">
        <v>158</v>
      </c>
      <c r="R8" s="22" t="s">
        <v>158</v>
      </c>
      <c r="S8" s="22" t="s">
        <v>158</v>
      </c>
      <c r="T8" s="22" t="s">
        <v>158</v>
      </c>
    </row>
    <row r="9" spans="1:20" ht="15.75" customHeight="1">
      <c r="A9" s="11">
        <v>7</v>
      </c>
      <c r="B9" s="22" t="s">
        <v>156</v>
      </c>
      <c r="C9" s="22" t="s">
        <v>798</v>
      </c>
      <c r="D9" s="22" t="s">
        <v>667</v>
      </c>
      <c r="E9" s="22" t="s">
        <v>799</v>
      </c>
      <c r="F9" s="22" t="s">
        <v>800</v>
      </c>
      <c r="G9" s="22" t="s">
        <v>185</v>
      </c>
      <c r="H9" s="22" t="s">
        <v>185</v>
      </c>
      <c r="I9" s="22" t="s">
        <v>791</v>
      </c>
      <c r="J9" s="22" t="s">
        <v>801</v>
      </c>
      <c r="K9" s="22" t="s">
        <v>164</v>
      </c>
      <c r="L9" s="22" t="s">
        <v>793</v>
      </c>
      <c r="M9" s="22" t="s">
        <v>802</v>
      </c>
      <c r="N9" s="22" t="s">
        <v>803</v>
      </c>
      <c r="O9" s="22" t="s">
        <v>804</v>
      </c>
      <c r="P9" s="22" t="s">
        <v>805</v>
      </c>
      <c r="Q9" s="22" t="s">
        <v>158</v>
      </c>
      <c r="R9" s="22" t="s">
        <v>158</v>
      </c>
      <c r="S9" s="22" t="s">
        <v>158</v>
      </c>
      <c r="T9" s="22" t="s">
        <v>158</v>
      </c>
    </row>
    <row r="10" spans="1:20" ht="15.75" customHeight="1">
      <c r="A10" s="11">
        <v>8</v>
      </c>
      <c r="B10" s="22" t="s">
        <v>156</v>
      </c>
      <c r="C10" s="22" t="s">
        <v>806</v>
      </c>
      <c r="D10" s="22" t="s">
        <v>745</v>
      </c>
      <c r="E10" s="22" t="s">
        <v>807</v>
      </c>
      <c r="F10" s="22" t="s">
        <v>808</v>
      </c>
      <c r="G10" s="22" t="s">
        <v>185</v>
      </c>
      <c r="H10" s="22" t="s">
        <v>185</v>
      </c>
      <c r="I10" s="22" t="s">
        <v>791</v>
      </c>
      <c r="J10" s="22" t="s">
        <v>809</v>
      </c>
      <c r="K10" s="22" t="s">
        <v>164</v>
      </c>
      <c r="L10" s="22" t="s">
        <v>810</v>
      </c>
      <c r="M10" s="22" t="s">
        <v>811</v>
      </c>
      <c r="N10" s="22" t="s">
        <v>812</v>
      </c>
      <c r="O10" s="22" t="s">
        <v>804</v>
      </c>
      <c r="P10" s="22" t="s">
        <v>813</v>
      </c>
      <c r="Q10" s="22" t="s">
        <v>158</v>
      </c>
      <c r="R10" s="22" t="s">
        <v>158</v>
      </c>
      <c r="S10" s="22" t="s">
        <v>158</v>
      </c>
      <c r="T10" s="22" t="s">
        <v>158</v>
      </c>
    </row>
    <row r="11" spans="1:20" ht="15.75" customHeight="1">
      <c r="A11" s="11">
        <v>9</v>
      </c>
      <c r="B11" s="22" t="s">
        <v>156</v>
      </c>
      <c r="C11" s="22" t="s">
        <v>814</v>
      </c>
      <c r="D11" s="22" t="s">
        <v>667</v>
      </c>
      <c r="E11" s="22" t="s">
        <v>815</v>
      </c>
      <c r="F11" s="22" t="s">
        <v>816</v>
      </c>
      <c r="G11" s="22" t="s">
        <v>158</v>
      </c>
      <c r="H11" s="22" t="s">
        <v>185</v>
      </c>
      <c r="I11" s="22" t="s">
        <v>817</v>
      </c>
      <c r="J11" s="22" t="s">
        <v>818</v>
      </c>
      <c r="K11" s="22" t="s">
        <v>164</v>
      </c>
      <c r="L11" s="22" t="s">
        <v>783</v>
      </c>
      <c r="M11" s="22" t="s">
        <v>802</v>
      </c>
      <c r="N11" s="22" t="s">
        <v>795</v>
      </c>
      <c r="O11" s="22" t="s">
        <v>819</v>
      </c>
      <c r="P11" s="22" t="s">
        <v>820</v>
      </c>
      <c r="Q11" s="22" t="s">
        <v>158</v>
      </c>
      <c r="R11" s="22" t="s">
        <v>158</v>
      </c>
      <c r="S11" s="22" t="s">
        <v>158</v>
      </c>
      <c r="T11" s="22" t="s">
        <v>158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T8"/>
  <sheetViews>
    <sheetView workbookViewId="0"/>
  </sheetViews>
  <sheetFormatPr defaultColWidth="14.42578125" defaultRowHeight="15.75" customHeight="1"/>
  <sheetData>
    <row r="1" spans="1:20" ht="15.75" customHeight="1">
      <c r="A1" s="22" t="s">
        <v>486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821</v>
      </c>
      <c r="C2" s="22" t="s">
        <v>214</v>
      </c>
      <c r="D2" s="22" t="s">
        <v>158</v>
      </c>
      <c r="E2" s="22" t="s">
        <v>490</v>
      </c>
      <c r="F2" s="22" t="s">
        <v>568</v>
      </c>
      <c r="G2" s="22" t="s">
        <v>158</v>
      </c>
      <c r="H2" s="22" t="s">
        <v>158</v>
      </c>
      <c r="I2" s="22" t="s">
        <v>214</v>
      </c>
      <c r="J2" s="22" t="s">
        <v>822</v>
      </c>
      <c r="K2" s="22" t="s">
        <v>164</v>
      </c>
      <c r="L2" s="22" t="s">
        <v>214</v>
      </c>
      <c r="M2" s="22" t="s">
        <v>215</v>
      </c>
      <c r="N2" s="22" t="s">
        <v>230</v>
      </c>
      <c r="O2" s="22" t="s">
        <v>158</v>
      </c>
      <c r="P2" s="22" t="s">
        <v>158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821</v>
      </c>
      <c r="C3" s="22" t="s">
        <v>161</v>
      </c>
      <c r="D3" s="22" t="s">
        <v>158</v>
      </c>
      <c r="E3" s="22" t="s">
        <v>823</v>
      </c>
      <c r="F3" s="22" t="s">
        <v>824</v>
      </c>
      <c r="G3" s="22" t="s">
        <v>158</v>
      </c>
      <c r="H3" s="22" t="s">
        <v>158</v>
      </c>
      <c r="I3" s="22" t="s">
        <v>214</v>
      </c>
      <c r="J3" s="22" t="s">
        <v>825</v>
      </c>
      <c r="K3" s="22" t="s">
        <v>164</v>
      </c>
      <c r="L3" s="22" t="s">
        <v>214</v>
      </c>
      <c r="M3" s="22" t="s">
        <v>215</v>
      </c>
      <c r="N3" s="22" t="s">
        <v>230</v>
      </c>
      <c r="O3" s="22" t="s">
        <v>158</v>
      </c>
      <c r="P3" s="22" t="s">
        <v>158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821</v>
      </c>
      <c r="C4" s="22" t="s">
        <v>826</v>
      </c>
      <c r="D4" s="22" t="s">
        <v>158</v>
      </c>
      <c r="E4" s="22" t="s">
        <v>827</v>
      </c>
      <c r="F4" s="22" t="s">
        <v>828</v>
      </c>
      <c r="G4" s="22" t="s">
        <v>158</v>
      </c>
      <c r="H4" s="22" t="s">
        <v>158</v>
      </c>
      <c r="I4" s="22" t="s">
        <v>411</v>
      </c>
      <c r="J4" s="22" t="s">
        <v>829</v>
      </c>
      <c r="K4" s="22" t="s">
        <v>164</v>
      </c>
      <c r="L4" s="22" t="s">
        <v>214</v>
      </c>
      <c r="M4" s="22" t="s">
        <v>215</v>
      </c>
      <c r="N4" s="22" t="s">
        <v>230</v>
      </c>
      <c r="O4" s="22" t="s">
        <v>830</v>
      </c>
      <c r="P4" s="22" t="s">
        <v>434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821</v>
      </c>
      <c r="C5" s="22" t="s">
        <v>831</v>
      </c>
      <c r="D5" s="22" t="s">
        <v>158</v>
      </c>
      <c r="E5" s="22" t="s">
        <v>832</v>
      </c>
      <c r="F5" s="22" t="s">
        <v>833</v>
      </c>
      <c r="G5" s="22" t="s">
        <v>158</v>
      </c>
      <c r="H5" s="22" t="s">
        <v>158</v>
      </c>
      <c r="I5" s="22" t="s">
        <v>202</v>
      </c>
      <c r="J5" s="22" t="s">
        <v>834</v>
      </c>
      <c r="K5" s="22" t="s">
        <v>164</v>
      </c>
      <c r="L5" s="22" t="s">
        <v>835</v>
      </c>
      <c r="M5" s="22" t="s">
        <v>836</v>
      </c>
      <c r="N5" s="22" t="s">
        <v>837</v>
      </c>
      <c r="O5" s="22" t="s">
        <v>838</v>
      </c>
      <c r="P5" s="22" t="s">
        <v>839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821</v>
      </c>
      <c r="C6" s="22" t="s">
        <v>840</v>
      </c>
      <c r="D6" s="22" t="s">
        <v>158</v>
      </c>
      <c r="E6" s="22" t="s">
        <v>841</v>
      </c>
      <c r="F6" s="22" t="s">
        <v>842</v>
      </c>
      <c r="G6" s="22" t="s">
        <v>665</v>
      </c>
      <c r="H6" s="22" t="s">
        <v>665</v>
      </c>
      <c r="I6" s="22" t="s">
        <v>843</v>
      </c>
      <c r="J6" s="22" t="s">
        <v>844</v>
      </c>
      <c r="K6" s="22" t="s">
        <v>164</v>
      </c>
      <c r="L6" s="22" t="s">
        <v>845</v>
      </c>
      <c r="M6" s="22" t="s">
        <v>846</v>
      </c>
      <c r="N6" s="22" t="s">
        <v>847</v>
      </c>
      <c r="O6" s="22" t="s">
        <v>848</v>
      </c>
      <c r="P6" s="22" t="s">
        <v>849</v>
      </c>
      <c r="Q6" s="22" t="s">
        <v>186</v>
      </c>
      <c r="R6" s="22" t="s">
        <v>850</v>
      </c>
      <c r="S6" s="22" t="s">
        <v>186</v>
      </c>
      <c r="T6" s="22" t="s">
        <v>851</v>
      </c>
    </row>
    <row r="7" spans="1:20" ht="15.75" customHeight="1">
      <c r="A7" s="11">
        <v>5</v>
      </c>
      <c r="B7" s="22" t="s">
        <v>821</v>
      </c>
      <c r="C7" s="22" t="s">
        <v>852</v>
      </c>
      <c r="D7" s="22" t="s">
        <v>158</v>
      </c>
      <c r="E7" s="22" t="s">
        <v>853</v>
      </c>
      <c r="F7" s="22" t="s">
        <v>854</v>
      </c>
      <c r="G7" s="22" t="s">
        <v>855</v>
      </c>
      <c r="H7" s="22" t="s">
        <v>855</v>
      </c>
      <c r="I7" s="22" t="s">
        <v>856</v>
      </c>
      <c r="J7" s="22" t="s">
        <v>857</v>
      </c>
      <c r="K7" s="22" t="s">
        <v>164</v>
      </c>
      <c r="L7" s="22" t="s">
        <v>858</v>
      </c>
      <c r="M7" s="22" t="s">
        <v>859</v>
      </c>
      <c r="N7" s="22" t="s">
        <v>860</v>
      </c>
      <c r="O7" s="22" t="s">
        <v>861</v>
      </c>
      <c r="P7" s="22" t="s">
        <v>862</v>
      </c>
      <c r="Q7" s="22" t="s">
        <v>863</v>
      </c>
      <c r="R7" s="22" t="s">
        <v>864</v>
      </c>
      <c r="S7" s="22" t="s">
        <v>865</v>
      </c>
      <c r="T7" s="22" t="s">
        <v>866</v>
      </c>
    </row>
    <row r="8" spans="1:20" ht="15.75" customHeight="1">
      <c r="A8" s="11">
        <v>6</v>
      </c>
      <c r="B8" s="22" t="s">
        <v>821</v>
      </c>
      <c r="C8" s="22" t="s">
        <v>867</v>
      </c>
      <c r="D8" s="22" t="s">
        <v>158</v>
      </c>
      <c r="E8" s="22" t="s">
        <v>868</v>
      </c>
      <c r="F8" s="22" t="s">
        <v>869</v>
      </c>
      <c r="G8" s="22" t="s">
        <v>870</v>
      </c>
      <c r="H8" s="22" t="s">
        <v>871</v>
      </c>
      <c r="I8" s="22" t="s">
        <v>872</v>
      </c>
      <c r="J8" s="22" t="s">
        <v>873</v>
      </c>
      <c r="K8" s="22" t="s">
        <v>164</v>
      </c>
      <c r="L8" s="22" t="s">
        <v>874</v>
      </c>
      <c r="M8" s="22" t="s">
        <v>875</v>
      </c>
      <c r="N8" s="22" t="s">
        <v>876</v>
      </c>
      <c r="O8" s="22" t="s">
        <v>877</v>
      </c>
      <c r="P8" s="22" t="s">
        <v>878</v>
      </c>
      <c r="Q8" s="22" t="s">
        <v>879</v>
      </c>
      <c r="R8" s="22" t="s">
        <v>880</v>
      </c>
      <c r="S8" s="22" t="s">
        <v>881</v>
      </c>
      <c r="T8" s="22" t="s">
        <v>882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T29"/>
  <sheetViews>
    <sheetView workbookViewId="0"/>
  </sheetViews>
  <sheetFormatPr defaultColWidth="14.42578125" defaultRowHeight="15.75" customHeight="1"/>
  <cols>
    <col min="10" max="10" width="17.85546875" customWidth="1"/>
  </cols>
  <sheetData>
    <row r="1" spans="1:20">
      <c r="A1" s="9" t="s">
        <v>883</v>
      </c>
    </row>
    <row r="2" spans="1:20" ht="15.75" customHeight="1">
      <c r="A2" s="22" t="s">
        <v>486</v>
      </c>
      <c r="B2" s="22" t="s">
        <v>138</v>
      </c>
      <c r="C2" s="22" t="s">
        <v>139</v>
      </c>
      <c r="D2" s="22" t="s">
        <v>140</v>
      </c>
      <c r="E2" s="22" t="s">
        <v>141</v>
      </c>
      <c r="F2" s="22" t="s">
        <v>142</v>
      </c>
      <c r="G2" s="22" t="s">
        <v>143</v>
      </c>
      <c r="H2" s="22" t="s">
        <v>144</v>
      </c>
      <c r="I2" s="22" t="s">
        <v>145</v>
      </c>
      <c r="J2" s="22" t="s">
        <v>146</v>
      </c>
      <c r="K2" s="22" t="s">
        <v>18</v>
      </c>
      <c r="L2" s="22" t="s">
        <v>147</v>
      </c>
      <c r="M2" s="22" t="s">
        <v>148</v>
      </c>
      <c r="N2" s="22" t="s">
        <v>149</v>
      </c>
      <c r="O2" s="22" t="s">
        <v>150</v>
      </c>
      <c r="P2" s="22" t="s">
        <v>151</v>
      </c>
      <c r="Q2" s="22" t="s">
        <v>152</v>
      </c>
      <c r="R2" s="22" t="s">
        <v>153</v>
      </c>
      <c r="S2" s="22" t="s">
        <v>154</v>
      </c>
      <c r="T2" s="22" t="s">
        <v>155</v>
      </c>
    </row>
    <row r="3" spans="1:20" ht="15.75" customHeight="1">
      <c r="A3" s="11">
        <v>0</v>
      </c>
      <c r="B3" s="22" t="s">
        <v>156</v>
      </c>
      <c r="C3" s="22" t="s">
        <v>214</v>
      </c>
      <c r="D3" s="22" t="s">
        <v>158</v>
      </c>
      <c r="E3" s="22" t="s">
        <v>884</v>
      </c>
      <c r="F3" s="22" t="s">
        <v>885</v>
      </c>
      <c r="G3" s="22" t="s">
        <v>158</v>
      </c>
      <c r="H3" s="22" t="s">
        <v>158</v>
      </c>
      <c r="I3" s="22" t="s">
        <v>214</v>
      </c>
      <c r="J3" s="22" t="s">
        <v>569</v>
      </c>
      <c r="K3" s="22" t="s">
        <v>164</v>
      </c>
      <c r="L3" s="22" t="s">
        <v>214</v>
      </c>
      <c r="M3" s="22" t="s">
        <v>215</v>
      </c>
      <c r="N3" s="22" t="s">
        <v>230</v>
      </c>
      <c r="O3" s="22" t="s">
        <v>158</v>
      </c>
      <c r="P3" s="22" t="s">
        <v>158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1</v>
      </c>
      <c r="B4" s="22" t="s">
        <v>156</v>
      </c>
      <c r="C4" s="22" t="s">
        <v>161</v>
      </c>
      <c r="D4" s="22" t="s">
        <v>158</v>
      </c>
      <c r="E4" s="22" t="s">
        <v>530</v>
      </c>
      <c r="F4" s="22" t="s">
        <v>886</v>
      </c>
      <c r="G4" s="22" t="s">
        <v>158</v>
      </c>
      <c r="H4" s="22" t="s">
        <v>158</v>
      </c>
      <c r="I4" s="22" t="s">
        <v>214</v>
      </c>
      <c r="J4" s="22" t="s">
        <v>887</v>
      </c>
      <c r="K4" s="22" t="s">
        <v>164</v>
      </c>
      <c r="L4" s="22" t="s">
        <v>214</v>
      </c>
      <c r="M4" s="22" t="s">
        <v>215</v>
      </c>
      <c r="N4" s="22" t="s">
        <v>230</v>
      </c>
      <c r="O4" s="22" t="s">
        <v>158</v>
      </c>
      <c r="P4" s="22" t="s">
        <v>158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2</v>
      </c>
      <c r="B5" s="22" t="s">
        <v>156</v>
      </c>
      <c r="C5" s="22" t="s">
        <v>490</v>
      </c>
      <c r="D5" s="22" t="s">
        <v>158</v>
      </c>
      <c r="E5" s="22" t="s">
        <v>888</v>
      </c>
      <c r="F5" s="22" t="s">
        <v>162</v>
      </c>
      <c r="G5" s="22" t="s">
        <v>158</v>
      </c>
      <c r="H5" s="22" t="s">
        <v>158</v>
      </c>
      <c r="I5" s="22" t="s">
        <v>411</v>
      </c>
      <c r="J5" s="22" t="s">
        <v>889</v>
      </c>
      <c r="K5" s="22" t="s">
        <v>164</v>
      </c>
      <c r="L5" s="22" t="s">
        <v>214</v>
      </c>
      <c r="M5" s="22" t="s">
        <v>215</v>
      </c>
      <c r="N5" s="22" t="s">
        <v>230</v>
      </c>
      <c r="O5" s="22" t="s">
        <v>576</v>
      </c>
      <c r="P5" s="22" t="s">
        <v>434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3</v>
      </c>
      <c r="B6" s="22" t="s">
        <v>156</v>
      </c>
      <c r="C6" s="22" t="s">
        <v>573</v>
      </c>
      <c r="D6" s="22" t="s">
        <v>158</v>
      </c>
      <c r="E6" s="22" t="s">
        <v>890</v>
      </c>
      <c r="F6" s="22" t="s">
        <v>891</v>
      </c>
      <c r="G6" s="22" t="s">
        <v>158</v>
      </c>
      <c r="H6" s="22" t="s">
        <v>158</v>
      </c>
      <c r="I6" s="22" t="s">
        <v>161</v>
      </c>
      <c r="J6" s="22" t="s">
        <v>892</v>
      </c>
      <c r="K6" s="22" t="s">
        <v>164</v>
      </c>
      <c r="L6" s="22" t="s">
        <v>214</v>
      </c>
      <c r="M6" s="22" t="s">
        <v>215</v>
      </c>
      <c r="N6" s="22" t="s">
        <v>230</v>
      </c>
      <c r="O6" s="22" t="s">
        <v>893</v>
      </c>
      <c r="P6" s="22" t="s">
        <v>894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4</v>
      </c>
      <c r="B7" s="22" t="s">
        <v>156</v>
      </c>
      <c r="C7" s="22" t="s">
        <v>895</v>
      </c>
      <c r="D7" s="22" t="s">
        <v>158</v>
      </c>
      <c r="E7" s="22" t="s">
        <v>896</v>
      </c>
      <c r="F7" s="22" t="s">
        <v>897</v>
      </c>
      <c r="G7" s="22" t="s">
        <v>158</v>
      </c>
      <c r="H7" s="22" t="s">
        <v>158</v>
      </c>
      <c r="I7" s="22" t="s">
        <v>898</v>
      </c>
      <c r="J7" s="22" t="s">
        <v>899</v>
      </c>
      <c r="K7" s="22" t="s">
        <v>164</v>
      </c>
      <c r="L7" s="22" t="s">
        <v>204</v>
      </c>
      <c r="M7" s="22" t="s">
        <v>367</v>
      </c>
      <c r="N7" s="22" t="s">
        <v>900</v>
      </c>
      <c r="O7" s="22" t="s">
        <v>901</v>
      </c>
      <c r="P7" s="22" t="s">
        <v>902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5</v>
      </c>
      <c r="B8" s="22" t="s">
        <v>156</v>
      </c>
      <c r="C8" s="22" t="s">
        <v>903</v>
      </c>
      <c r="D8" s="22" t="s">
        <v>158</v>
      </c>
      <c r="E8" s="22" t="s">
        <v>904</v>
      </c>
      <c r="F8" s="22" t="s">
        <v>905</v>
      </c>
      <c r="G8" s="22" t="s">
        <v>177</v>
      </c>
      <c r="H8" s="22" t="s">
        <v>177</v>
      </c>
      <c r="I8" s="22" t="s">
        <v>906</v>
      </c>
      <c r="J8" s="22" t="s">
        <v>907</v>
      </c>
      <c r="K8" s="22" t="s">
        <v>164</v>
      </c>
      <c r="L8" s="22" t="s">
        <v>908</v>
      </c>
      <c r="M8" s="22" t="s">
        <v>181</v>
      </c>
      <c r="N8" s="22" t="s">
        <v>909</v>
      </c>
      <c r="O8" s="22" t="s">
        <v>183</v>
      </c>
      <c r="P8" s="22" t="s">
        <v>910</v>
      </c>
      <c r="Q8" s="22" t="s">
        <v>185</v>
      </c>
      <c r="R8" s="22" t="s">
        <v>911</v>
      </c>
      <c r="S8" s="22" t="s">
        <v>326</v>
      </c>
      <c r="T8" s="22" t="s">
        <v>912</v>
      </c>
    </row>
    <row r="9" spans="1:20" ht="15.75" customHeight="1">
      <c r="A9" s="11">
        <v>6</v>
      </c>
      <c r="B9" s="22" t="s">
        <v>156</v>
      </c>
      <c r="C9" s="22" t="s">
        <v>913</v>
      </c>
      <c r="D9" s="22" t="s">
        <v>158</v>
      </c>
      <c r="E9" s="22" t="s">
        <v>914</v>
      </c>
      <c r="F9" s="22" t="s">
        <v>915</v>
      </c>
      <c r="G9" s="22" t="s">
        <v>658</v>
      </c>
      <c r="H9" s="22" t="s">
        <v>658</v>
      </c>
      <c r="I9" s="22" t="s">
        <v>916</v>
      </c>
      <c r="J9" s="22" t="s">
        <v>917</v>
      </c>
      <c r="K9" s="22" t="s">
        <v>164</v>
      </c>
      <c r="L9" s="22" t="s">
        <v>918</v>
      </c>
      <c r="M9" s="22" t="s">
        <v>919</v>
      </c>
      <c r="N9" s="22" t="s">
        <v>920</v>
      </c>
      <c r="O9" s="22" t="s">
        <v>921</v>
      </c>
      <c r="P9" s="22" t="s">
        <v>922</v>
      </c>
      <c r="Q9" s="22" t="s">
        <v>923</v>
      </c>
      <c r="R9" s="22" t="s">
        <v>924</v>
      </c>
      <c r="S9" s="22" t="s">
        <v>925</v>
      </c>
      <c r="T9" s="22" t="s">
        <v>926</v>
      </c>
    </row>
    <row r="11" spans="1:20">
      <c r="A11" s="9" t="s">
        <v>927</v>
      </c>
    </row>
    <row r="12" spans="1:20" ht="15.75" customHeight="1">
      <c r="A12" s="22" t="s">
        <v>486</v>
      </c>
      <c r="B12" s="22" t="s">
        <v>138</v>
      </c>
      <c r="C12" s="22" t="s">
        <v>139</v>
      </c>
      <c r="D12" s="22" t="s">
        <v>140</v>
      </c>
      <c r="E12" s="22" t="s">
        <v>141</v>
      </c>
      <c r="F12" s="22" t="s">
        <v>142</v>
      </c>
      <c r="G12" s="22" t="s">
        <v>143</v>
      </c>
      <c r="H12" s="22" t="s">
        <v>144</v>
      </c>
      <c r="I12" s="22" t="s">
        <v>145</v>
      </c>
      <c r="J12" s="22" t="s">
        <v>146</v>
      </c>
      <c r="K12" s="22" t="s">
        <v>18</v>
      </c>
      <c r="L12" s="22" t="s">
        <v>147</v>
      </c>
      <c r="M12" s="22" t="s">
        <v>148</v>
      </c>
      <c r="N12" s="22" t="s">
        <v>149</v>
      </c>
      <c r="O12" s="22" t="s">
        <v>150</v>
      </c>
      <c r="P12" s="22" t="s">
        <v>151</v>
      </c>
      <c r="Q12" s="22" t="s">
        <v>152</v>
      </c>
      <c r="R12" s="22" t="s">
        <v>153</v>
      </c>
      <c r="S12" s="22" t="s">
        <v>154</v>
      </c>
      <c r="T12" s="22" t="s">
        <v>155</v>
      </c>
    </row>
    <row r="13" spans="1:20" ht="15.75" customHeight="1">
      <c r="A13" s="11">
        <v>0</v>
      </c>
      <c r="B13" s="22" t="s">
        <v>156</v>
      </c>
      <c r="C13" s="22" t="s">
        <v>214</v>
      </c>
      <c r="D13" s="22" t="s">
        <v>158</v>
      </c>
      <c r="E13" s="22" t="s">
        <v>928</v>
      </c>
      <c r="F13" s="22" t="s">
        <v>929</v>
      </c>
      <c r="G13" s="22" t="s">
        <v>158</v>
      </c>
      <c r="H13" s="22" t="s">
        <v>158</v>
      </c>
      <c r="I13" s="22" t="s">
        <v>214</v>
      </c>
      <c r="J13" s="22" t="s">
        <v>569</v>
      </c>
      <c r="K13" s="22" t="s">
        <v>164</v>
      </c>
      <c r="L13" s="22" t="s">
        <v>214</v>
      </c>
      <c r="M13" s="22" t="s">
        <v>215</v>
      </c>
      <c r="N13" s="22" t="s">
        <v>230</v>
      </c>
      <c r="O13" s="22" t="s">
        <v>158</v>
      </c>
      <c r="P13" s="22" t="s">
        <v>158</v>
      </c>
      <c r="Q13" s="22" t="s">
        <v>158</v>
      </c>
      <c r="R13" s="22" t="s">
        <v>158</v>
      </c>
      <c r="S13" s="22" t="s">
        <v>158</v>
      </c>
      <c r="T13" s="22" t="s">
        <v>158</v>
      </c>
    </row>
    <row r="14" spans="1:20" ht="15.75" customHeight="1">
      <c r="A14" s="11">
        <v>1</v>
      </c>
      <c r="B14" s="22" t="s">
        <v>156</v>
      </c>
      <c r="C14" s="22" t="s">
        <v>411</v>
      </c>
      <c r="D14" s="22" t="s">
        <v>158</v>
      </c>
      <c r="E14" s="22" t="s">
        <v>658</v>
      </c>
      <c r="F14" s="22" t="s">
        <v>930</v>
      </c>
      <c r="G14" s="22" t="s">
        <v>158</v>
      </c>
      <c r="H14" s="22" t="s">
        <v>158</v>
      </c>
      <c r="I14" s="22" t="s">
        <v>214</v>
      </c>
      <c r="J14" s="22" t="s">
        <v>887</v>
      </c>
      <c r="K14" s="22" t="s">
        <v>164</v>
      </c>
      <c r="L14" s="22" t="s">
        <v>214</v>
      </c>
      <c r="M14" s="22" t="s">
        <v>215</v>
      </c>
      <c r="N14" s="22" t="s">
        <v>230</v>
      </c>
      <c r="O14" s="22" t="s">
        <v>158</v>
      </c>
      <c r="P14" s="22" t="s">
        <v>158</v>
      </c>
      <c r="Q14" s="22" t="s">
        <v>158</v>
      </c>
      <c r="R14" s="22" t="s">
        <v>158</v>
      </c>
      <c r="S14" s="22" t="s">
        <v>158</v>
      </c>
      <c r="T14" s="22" t="s">
        <v>158</v>
      </c>
    </row>
    <row r="15" spans="1:20" ht="15.75" customHeight="1">
      <c r="A15" s="11">
        <v>2</v>
      </c>
      <c r="B15" s="22" t="s">
        <v>156</v>
      </c>
      <c r="C15" s="22" t="s">
        <v>161</v>
      </c>
      <c r="D15" s="22" t="s">
        <v>158</v>
      </c>
      <c r="E15" s="22" t="s">
        <v>931</v>
      </c>
      <c r="F15" s="22" t="s">
        <v>932</v>
      </c>
      <c r="G15" s="22" t="s">
        <v>158</v>
      </c>
      <c r="H15" s="22" t="s">
        <v>158</v>
      </c>
      <c r="I15" s="22" t="s">
        <v>411</v>
      </c>
      <c r="J15" s="22" t="s">
        <v>660</v>
      </c>
      <c r="K15" s="22" t="s">
        <v>164</v>
      </c>
      <c r="L15" s="22" t="s">
        <v>214</v>
      </c>
      <c r="M15" s="22" t="s">
        <v>215</v>
      </c>
      <c r="N15" s="22" t="s">
        <v>230</v>
      </c>
      <c r="O15" s="22" t="s">
        <v>185</v>
      </c>
      <c r="P15" s="22" t="s">
        <v>434</v>
      </c>
      <c r="Q15" s="22" t="s">
        <v>158</v>
      </c>
      <c r="R15" s="22" t="s">
        <v>158</v>
      </c>
      <c r="S15" s="22" t="s">
        <v>158</v>
      </c>
      <c r="T15" s="22" t="s">
        <v>158</v>
      </c>
    </row>
    <row r="16" spans="1:20" ht="15.75" customHeight="1">
      <c r="A16" s="11">
        <v>3</v>
      </c>
      <c r="B16" s="22" t="s">
        <v>156</v>
      </c>
      <c r="C16" s="22" t="s">
        <v>826</v>
      </c>
      <c r="D16" s="22" t="s">
        <v>158</v>
      </c>
      <c r="E16" s="22" t="s">
        <v>933</v>
      </c>
      <c r="F16" s="22" t="s">
        <v>934</v>
      </c>
      <c r="G16" s="22" t="s">
        <v>158</v>
      </c>
      <c r="H16" s="22" t="s">
        <v>158</v>
      </c>
      <c r="I16" s="22" t="s">
        <v>411</v>
      </c>
      <c r="J16" s="22" t="s">
        <v>935</v>
      </c>
      <c r="K16" s="22" t="s">
        <v>164</v>
      </c>
      <c r="L16" s="22" t="s">
        <v>214</v>
      </c>
      <c r="M16" s="22" t="s">
        <v>215</v>
      </c>
      <c r="N16" s="22" t="s">
        <v>230</v>
      </c>
      <c r="O16" s="22" t="s">
        <v>830</v>
      </c>
      <c r="P16" s="22" t="s">
        <v>434</v>
      </c>
      <c r="Q16" s="22" t="s">
        <v>158</v>
      </c>
      <c r="R16" s="22" t="s">
        <v>158</v>
      </c>
      <c r="S16" s="22" t="s">
        <v>158</v>
      </c>
      <c r="T16" s="22" t="s">
        <v>158</v>
      </c>
    </row>
    <row r="17" spans="1:20" ht="15.75" customHeight="1">
      <c r="A17" s="11">
        <v>4</v>
      </c>
      <c r="B17" s="22" t="s">
        <v>156</v>
      </c>
      <c r="C17" s="22" t="s">
        <v>936</v>
      </c>
      <c r="D17" s="22" t="s">
        <v>158</v>
      </c>
      <c r="E17" s="22" t="s">
        <v>937</v>
      </c>
      <c r="F17" s="22" t="s">
        <v>938</v>
      </c>
      <c r="G17" s="22" t="s">
        <v>158</v>
      </c>
      <c r="H17" s="22" t="s">
        <v>158</v>
      </c>
      <c r="I17" s="22" t="s">
        <v>212</v>
      </c>
      <c r="J17" s="22" t="s">
        <v>939</v>
      </c>
      <c r="K17" s="22" t="s">
        <v>164</v>
      </c>
      <c r="L17" s="22" t="s">
        <v>214</v>
      </c>
      <c r="M17" s="22" t="s">
        <v>215</v>
      </c>
      <c r="N17" s="22" t="s">
        <v>230</v>
      </c>
      <c r="O17" s="22" t="s">
        <v>940</v>
      </c>
      <c r="P17" s="22" t="s">
        <v>941</v>
      </c>
      <c r="Q17" s="22" t="s">
        <v>158</v>
      </c>
      <c r="R17" s="22" t="s">
        <v>158</v>
      </c>
      <c r="S17" s="22" t="s">
        <v>158</v>
      </c>
      <c r="T17" s="22" t="s">
        <v>158</v>
      </c>
    </row>
    <row r="18" spans="1:20" ht="15.75" customHeight="1">
      <c r="A18" s="11">
        <v>5</v>
      </c>
      <c r="B18" s="22" t="s">
        <v>156</v>
      </c>
      <c r="C18" s="22" t="s">
        <v>942</v>
      </c>
      <c r="D18" s="22" t="s">
        <v>158</v>
      </c>
      <c r="E18" s="22" t="s">
        <v>943</v>
      </c>
      <c r="F18" s="22" t="s">
        <v>944</v>
      </c>
      <c r="G18" s="22" t="s">
        <v>158</v>
      </c>
      <c r="H18" s="22" t="s">
        <v>185</v>
      </c>
      <c r="I18" s="22" t="s">
        <v>192</v>
      </c>
      <c r="J18" s="22" t="s">
        <v>945</v>
      </c>
      <c r="K18" s="22" t="s">
        <v>164</v>
      </c>
      <c r="L18" s="22" t="s">
        <v>194</v>
      </c>
      <c r="M18" s="22" t="s">
        <v>946</v>
      </c>
      <c r="N18" s="22" t="s">
        <v>196</v>
      </c>
      <c r="O18" s="22" t="s">
        <v>947</v>
      </c>
      <c r="P18" s="22" t="s">
        <v>948</v>
      </c>
      <c r="Q18" s="22" t="s">
        <v>158</v>
      </c>
      <c r="R18" s="22" t="s">
        <v>158</v>
      </c>
      <c r="S18" s="22" t="s">
        <v>158</v>
      </c>
      <c r="T18" s="22" t="s">
        <v>158</v>
      </c>
    </row>
    <row r="19" spans="1:20" ht="15.75" customHeight="1">
      <c r="A19" s="11">
        <v>6</v>
      </c>
      <c r="B19" s="22" t="s">
        <v>156</v>
      </c>
      <c r="C19" s="22" t="s">
        <v>949</v>
      </c>
      <c r="D19" s="22" t="s">
        <v>158</v>
      </c>
      <c r="E19" s="22" t="s">
        <v>950</v>
      </c>
      <c r="F19" s="22" t="s">
        <v>951</v>
      </c>
      <c r="G19" s="22" t="s">
        <v>212</v>
      </c>
      <c r="H19" s="22" t="s">
        <v>212</v>
      </c>
      <c r="I19" s="22" t="s">
        <v>952</v>
      </c>
      <c r="J19" s="22" t="s">
        <v>953</v>
      </c>
      <c r="K19" s="22" t="s">
        <v>164</v>
      </c>
      <c r="L19" s="22" t="s">
        <v>954</v>
      </c>
      <c r="M19" s="22" t="s">
        <v>955</v>
      </c>
      <c r="N19" s="22" t="s">
        <v>956</v>
      </c>
      <c r="O19" s="22" t="s">
        <v>957</v>
      </c>
      <c r="P19" s="22" t="s">
        <v>958</v>
      </c>
      <c r="Q19" s="22" t="s">
        <v>959</v>
      </c>
      <c r="R19" s="22" t="s">
        <v>960</v>
      </c>
      <c r="S19" s="22" t="s">
        <v>961</v>
      </c>
      <c r="T19" s="22" t="s">
        <v>962</v>
      </c>
    </row>
    <row r="21" spans="1:20">
      <c r="A21" s="9" t="s">
        <v>963</v>
      </c>
    </row>
    <row r="22" spans="1:20" ht="15.75" customHeight="1">
      <c r="B22" s="22" t="s">
        <v>146</v>
      </c>
    </row>
    <row r="23" spans="1:20" ht="15.75" customHeight="1">
      <c r="B23" s="22" t="s">
        <v>569</v>
      </c>
    </row>
    <row r="24" spans="1:20" ht="15.75" customHeight="1">
      <c r="B24" s="22" t="s">
        <v>572</v>
      </c>
    </row>
    <row r="25" spans="1:20" ht="15.75" customHeight="1">
      <c r="B25" s="22" t="s">
        <v>575</v>
      </c>
    </row>
    <row r="26" spans="1:20" ht="15.75" customHeight="1">
      <c r="B26" s="22" t="s">
        <v>579</v>
      </c>
    </row>
    <row r="27" spans="1:20" ht="15.75" customHeight="1">
      <c r="B27" s="22" t="s">
        <v>586</v>
      </c>
    </row>
    <row r="28" spans="1:20" ht="15.75" customHeight="1">
      <c r="B28" s="22" t="s">
        <v>595</v>
      </c>
    </row>
    <row r="29" spans="1:20" ht="15.75" customHeight="1">
      <c r="B29" s="22" t="s">
        <v>601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T21"/>
  <sheetViews>
    <sheetView workbookViewId="0"/>
  </sheetViews>
  <sheetFormatPr defaultColWidth="14.42578125" defaultRowHeight="15.75" customHeight="1"/>
  <sheetData>
    <row r="1" spans="1:20" ht="15.75" customHeight="1">
      <c r="A1" s="22" t="s">
        <v>137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964</v>
      </c>
      <c r="D2" s="22" t="s">
        <v>158</v>
      </c>
      <c r="E2" s="22" t="s">
        <v>965</v>
      </c>
      <c r="F2" s="22" t="s">
        <v>966</v>
      </c>
      <c r="G2" s="22" t="s">
        <v>967</v>
      </c>
      <c r="H2" s="22" t="s">
        <v>968</v>
      </c>
      <c r="I2" s="22" t="s">
        <v>969</v>
      </c>
      <c r="J2" s="22" t="s">
        <v>970</v>
      </c>
      <c r="K2" s="22" t="s">
        <v>971</v>
      </c>
      <c r="L2" s="22" t="s">
        <v>972</v>
      </c>
      <c r="M2" s="22" t="s">
        <v>972</v>
      </c>
      <c r="N2" s="22" t="s">
        <v>972</v>
      </c>
      <c r="O2" s="22" t="s">
        <v>973</v>
      </c>
      <c r="P2" s="22" t="s">
        <v>972</v>
      </c>
      <c r="Q2" s="22" t="s">
        <v>568</v>
      </c>
      <c r="R2" s="22" t="s">
        <v>972</v>
      </c>
      <c r="S2" s="22" t="s">
        <v>885</v>
      </c>
      <c r="T2" s="22" t="s">
        <v>972</v>
      </c>
    </row>
    <row r="3" spans="1:20" ht="15.75" customHeight="1">
      <c r="A3" s="11">
        <v>1</v>
      </c>
      <c r="B3" s="22" t="s">
        <v>156</v>
      </c>
      <c r="C3" s="22" t="s">
        <v>974</v>
      </c>
      <c r="D3" s="22" t="s">
        <v>158</v>
      </c>
      <c r="E3" s="22" t="s">
        <v>975</v>
      </c>
      <c r="F3" s="22" t="s">
        <v>976</v>
      </c>
      <c r="G3" s="22" t="s">
        <v>977</v>
      </c>
      <c r="H3" s="22" t="s">
        <v>977</v>
      </c>
      <c r="I3" s="22" t="s">
        <v>978</v>
      </c>
      <c r="J3" s="22" t="s">
        <v>979</v>
      </c>
      <c r="K3" s="22" t="s">
        <v>971</v>
      </c>
      <c r="L3" s="22" t="s">
        <v>972</v>
      </c>
      <c r="M3" s="22" t="s">
        <v>972</v>
      </c>
      <c r="N3" s="22" t="s">
        <v>972</v>
      </c>
      <c r="O3" s="22" t="s">
        <v>973</v>
      </c>
      <c r="P3" s="22" t="s">
        <v>972</v>
      </c>
      <c r="Q3" s="22" t="s">
        <v>980</v>
      </c>
      <c r="R3" s="22" t="s">
        <v>972</v>
      </c>
      <c r="S3" s="22" t="s">
        <v>981</v>
      </c>
      <c r="T3" s="22" t="s">
        <v>972</v>
      </c>
    </row>
    <row r="4" spans="1:20" ht="15.75" customHeight="1">
      <c r="A4" s="11">
        <v>2</v>
      </c>
      <c r="B4" s="22" t="s">
        <v>156</v>
      </c>
      <c r="C4" s="22" t="s">
        <v>982</v>
      </c>
      <c r="D4" s="22" t="s">
        <v>158</v>
      </c>
      <c r="E4" s="22" t="s">
        <v>983</v>
      </c>
      <c r="F4" s="22" t="s">
        <v>984</v>
      </c>
      <c r="G4" s="22" t="s">
        <v>985</v>
      </c>
      <c r="H4" s="22" t="s">
        <v>985</v>
      </c>
      <c r="I4" s="22" t="s">
        <v>986</v>
      </c>
      <c r="J4" s="22" t="s">
        <v>987</v>
      </c>
      <c r="K4" s="22" t="s">
        <v>971</v>
      </c>
      <c r="L4" s="22" t="s">
        <v>972</v>
      </c>
      <c r="M4" s="22" t="s">
        <v>972</v>
      </c>
      <c r="N4" s="22" t="s">
        <v>972</v>
      </c>
      <c r="O4" s="22" t="s">
        <v>973</v>
      </c>
      <c r="P4" s="22" t="s">
        <v>972</v>
      </c>
      <c r="Q4" s="22" t="s">
        <v>988</v>
      </c>
      <c r="R4" s="22" t="s">
        <v>972</v>
      </c>
      <c r="S4" s="22" t="s">
        <v>989</v>
      </c>
      <c r="T4" s="22" t="s">
        <v>972</v>
      </c>
    </row>
    <row r="5" spans="1:20" ht="15.75" customHeight="1">
      <c r="A5" s="11">
        <v>3</v>
      </c>
      <c r="B5" s="22" t="s">
        <v>156</v>
      </c>
      <c r="C5" s="22" t="s">
        <v>990</v>
      </c>
      <c r="D5" s="22" t="s">
        <v>158</v>
      </c>
      <c r="E5" s="22" t="s">
        <v>991</v>
      </c>
      <c r="F5" s="22" t="s">
        <v>992</v>
      </c>
      <c r="G5" s="22" t="s">
        <v>993</v>
      </c>
      <c r="H5" s="22" t="s">
        <v>658</v>
      </c>
      <c r="I5" s="22" t="s">
        <v>994</v>
      </c>
      <c r="J5" s="22" t="s">
        <v>995</v>
      </c>
      <c r="K5" s="22" t="s">
        <v>971</v>
      </c>
      <c r="L5" s="22" t="s">
        <v>972</v>
      </c>
      <c r="M5" s="22" t="s">
        <v>972</v>
      </c>
      <c r="N5" s="22" t="s">
        <v>972</v>
      </c>
      <c r="O5" s="22" t="s">
        <v>973</v>
      </c>
      <c r="P5" s="22" t="s">
        <v>972</v>
      </c>
      <c r="Q5" s="22" t="s">
        <v>996</v>
      </c>
      <c r="R5" s="22" t="s">
        <v>972</v>
      </c>
      <c r="S5" s="22" t="s">
        <v>996</v>
      </c>
      <c r="T5" s="22" t="s">
        <v>972</v>
      </c>
    </row>
    <row r="6" spans="1:20" ht="15.75" customHeight="1">
      <c r="A6" s="11">
        <v>4</v>
      </c>
      <c r="B6" s="22" t="s">
        <v>156</v>
      </c>
      <c r="C6" s="22" t="s">
        <v>997</v>
      </c>
      <c r="D6" s="22" t="s">
        <v>158</v>
      </c>
      <c r="E6" s="22" t="s">
        <v>998</v>
      </c>
      <c r="F6" s="22" t="s">
        <v>999</v>
      </c>
      <c r="G6" s="22" t="s">
        <v>826</v>
      </c>
      <c r="H6" s="22" t="s">
        <v>826</v>
      </c>
      <c r="I6" s="22" t="s">
        <v>1000</v>
      </c>
      <c r="J6" s="22" t="s">
        <v>1001</v>
      </c>
      <c r="K6" s="22" t="s">
        <v>971</v>
      </c>
      <c r="L6" s="22" t="s">
        <v>972</v>
      </c>
      <c r="M6" s="22" t="s">
        <v>972</v>
      </c>
      <c r="N6" s="22" t="s">
        <v>972</v>
      </c>
      <c r="O6" s="22" t="s">
        <v>973</v>
      </c>
      <c r="P6" s="22" t="s">
        <v>972</v>
      </c>
      <c r="Q6" s="22" t="s">
        <v>1002</v>
      </c>
      <c r="R6" s="22" t="s">
        <v>972</v>
      </c>
      <c r="S6" s="22" t="s">
        <v>1002</v>
      </c>
      <c r="T6" s="22" t="s">
        <v>972</v>
      </c>
    </row>
    <row r="7" spans="1:20" ht="15.75" customHeight="1">
      <c r="A7" s="11">
        <v>5</v>
      </c>
      <c r="B7" s="22" t="s">
        <v>156</v>
      </c>
      <c r="C7" s="22" t="s">
        <v>1003</v>
      </c>
      <c r="D7" s="22" t="s">
        <v>158</v>
      </c>
      <c r="E7" s="22" t="s">
        <v>1004</v>
      </c>
      <c r="F7" s="22" t="s">
        <v>1005</v>
      </c>
      <c r="G7" s="22" t="s">
        <v>570</v>
      </c>
      <c r="H7" s="22" t="s">
        <v>826</v>
      </c>
      <c r="I7" s="22" t="s">
        <v>1006</v>
      </c>
      <c r="J7" s="22" t="s">
        <v>1007</v>
      </c>
      <c r="K7" s="22" t="s">
        <v>971</v>
      </c>
      <c r="L7" s="22" t="s">
        <v>972</v>
      </c>
      <c r="M7" s="22" t="s">
        <v>972</v>
      </c>
      <c r="N7" s="22" t="s">
        <v>972</v>
      </c>
      <c r="O7" s="22" t="s">
        <v>973</v>
      </c>
      <c r="P7" s="22" t="s">
        <v>972</v>
      </c>
      <c r="Q7" s="22" t="s">
        <v>1008</v>
      </c>
      <c r="R7" s="22" t="s">
        <v>972</v>
      </c>
      <c r="S7" s="22" t="s">
        <v>1009</v>
      </c>
      <c r="T7" s="22" t="s">
        <v>972</v>
      </c>
    </row>
    <row r="8" spans="1:20" ht="15.75" customHeight="1">
      <c r="A8" s="11">
        <v>6</v>
      </c>
      <c r="B8" s="22" t="s">
        <v>156</v>
      </c>
      <c r="C8" s="22" t="s">
        <v>1010</v>
      </c>
      <c r="D8" s="22" t="s">
        <v>158</v>
      </c>
      <c r="E8" s="22" t="s">
        <v>1011</v>
      </c>
      <c r="F8" s="22" t="s">
        <v>1012</v>
      </c>
      <c r="G8" s="22" t="s">
        <v>570</v>
      </c>
      <c r="H8" s="22" t="s">
        <v>826</v>
      </c>
      <c r="I8" s="22" t="s">
        <v>1013</v>
      </c>
      <c r="J8" s="22" t="s">
        <v>1014</v>
      </c>
      <c r="K8" s="22" t="s">
        <v>971</v>
      </c>
      <c r="L8" s="22" t="s">
        <v>972</v>
      </c>
      <c r="M8" s="22" t="s">
        <v>972</v>
      </c>
      <c r="N8" s="22" t="s">
        <v>972</v>
      </c>
      <c r="O8" s="22" t="s">
        <v>973</v>
      </c>
      <c r="P8" s="22" t="s">
        <v>972</v>
      </c>
      <c r="Q8" s="22" t="s">
        <v>1015</v>
      </c>
      <c r="R8" s="22" t="s">
        <v>972</v>
      </c>
      <c r="S8" s="22" t="s">
        <v>577</v>
      </c>
      <c r="T8" s="22" t="s">
        <v>972</v>
      </c>
    </row>
    <row r="9" spans="1:20" ht="15.75" customHeight="1">
      <c r="A9" s="11">
        <v>7</v>
      </c>
      <c r="B9" s="22" t="s">
        <v>156</v>
      </c>
      <c r="C9" s="22" t="s">
        <v>1016</v>
      </c>
      <c r="D9" s="22" t="s">
        <v>158</v>
      </c>
      <c r="E9" s="22" t="s">
        <v>1017</v>
      </c>
      <c r="F9" s="22" t="s">
        <v>1018</v>
      </c>
      <c r="G9" s="22" t="s">
        <v>570</v>
      </c>
      <c r="H9" s="22" t="s">
        <v>570</v>
      </c>
      <c r="I9" s="22" t="s">
        <v>1019</v>
      </c>
      <c r="J9" s="22" t="s">
        <v>1020</v>
      </c>
      <c r="K9" s="22" t="s">
        <v>971</v>
      </c>
      <c r="L9" s="22" t="s">
        <v>972</v>
      </c>
      <c r="M9" s="22" t="s">
        <v>972</v>
      </c>
      <c r="N9" s="22" t="s">
        <v>972</v>
      </c>
      <c r="O9" s="22" t="s">
        <v>973</v>
      </c>
      <c r="P9" s="22" t="s">
        <v>972</v>
      </c>
      <c r="Q9" s="22" t="s">
        <v>1015</v>
      </c>
      <c r="R9" s="22" t="s">
        <v>972</v>
      </c>
      <c r="S9" s="22" t="s">
        <v>577</v>
      </c>
      <c r="T9" s="22" t="s">
        <v>972</v>
      </c>
    </row>
    <row r="10" spans="1:20" ht="15.75" customHeight="1">
      <c r="A10" s="11">
        <v>8</v>
      </c>
      <c r="B10" s="22" t="s">
        <v>156</v>
      </c>
      <c r="C10" s="22" t="s">
        <v>1021</v>
      </c>
      <c r="D10" s="22" t="s">
        <v>158</v>
      </c>
      <c r="E10" s="22" t="s">
        <v>1022</v>
      </c>
      <c r="F10" s="22" t="s">
        <v>1023</v>
      </c>
      <c r="G10" s="22" t="s">
        <v>570</v>
      </c>
      <c r="H10" s="22" t="s">
        <v>826</v>
      </c>
      <c r="I10" s="22" t="s">
        <v>1024</v>
      </c>
      <c r="J10" s="22" t="s">
        <v>1025</v>
      </c>
      <c r="K10" s="22" t="s">
        <v>971</v>
      </c>
      <c r="L10" s="22" t="s">
        <v>972</v>
      </c>
      <c r="M10" s="22" t="s">
        <v>972</v>
      </c>
      <c r="N10" s="22" t="s">
        <v>972</v>
      </c>
      <c r="O10" s="22" t="s">
        <v>973</v>
      </c>
      <c r="P10" s="22" t="s">
        <v>972</v>
      </c>
      <c r="Q10" s="22" t="s">
        <v>1015</v>
      </c>
      <c r="R10" s="22" t="s">
        <v>972</v>
      </c>
      <c r="S10" s="22" t="s">
        <v>577</v>
      </c>
      <c r="T10" s="22" t="s">
        <v>972</v>
      </c>
    </row>
    <row r="11" spans="1:20" ht="15.75" customHeight="1">
      <c r="A11" s="11">
        <v>9</v>
      </c>
      <c r="B11" s="22" t="s">
        <v>156</v>
      </c>
      <c r="C11" s="22" t="s">
        <v>1026</v>
      </c>
      <c r="D11" s="22" t="s">
        <v>158</v>
      </c>
      <c r="E11" s="22" t="s">
        <v>1027</v>
      </c>
      <c r="F11" s="22" t="s">
        <v>1028</v>
      </c>
      <c r="G11" s="22" t="s">
        <v>570</v>
      </c>
      <c r="H11" s="22" t="s">
        <v>570</v>
      </c>
      <c r="I11" s="22" t="s">
        <v>1029</v>
      </c>
      <c r="J11" s="22" t="s">
        <v>1030</v>
      </c>
      <c r="K11" s="22" t="s">
        <v>971</v>
      </c>
      <c r="L11" s="22" t="s">
        <v>972</v>
      </c>
      <c r="M11" s="22" t="s">
        <v>972</v>
      </c>
      <c r="N11" s="22" t="s">
        <v>972</v>
      </c>
      <c r="O11" s="22" t="s">
        <v>973</v>
      </c>
      <c r="P11" s="22" t="s">
        <v>972</v>
      </c>
      <c r="Q11" s="22" t="s">
        <v>1015</v>
      </c>
      <c r="R11" s="22" t="s">
        <v>972</v>
      </c>
      <c r="S11" s="22" t="s">
        <v>1031</v>
      </c>
      <c r="T11" s="22" t="s">
        <v>972</v>
      </c>
    </row>
    <row r="14" spans="1:20" ht="15.75" customHeight="1">
      <c r="A14" s="22" t="s">
        <v>486</v>
      </c>
      <c r="B14" s="22" t="s">
        <v>138</v>
      </c>
      <c r="C14" s="22" t="s">
        <v>139</v>
      </c>
      <c r="D14" s="22" t="s">
        <v>140</v>
      </c>
      <c r="E14" s="22" t="s">
        <v>141</v>
      </c>
      <c r="F14" s="22" t="s">
        <v>142</v>
      </c>
      <c r="G14" s="22" t="s">
        <v>143</v>
      </c>
      <c r="H14" s="22" t="s">
        <v>144</v>
      </c>
      <c r="I14" s="22" t="s">
        <v>145</v>
      </c>
      <c r="J14" s="22" t="s">
        <v>146</v>
      </c>
      <c r="K14" s="22" t="s">
        <v>18</v>
      </c>
      <c r="L14" s="22" t="s">
        <v>147</v>
      </c>
      <c r="M14" s="22" t="s">
        <v>148</v>
      </c>
      <c r="N14" s="22" t="s">
        <v>149</v>
      </c>
      <c r="O14" s="22" t="s">
        <v>150</v>
      </c>
      <c r="P14" s="22" t="s">
        <v>151</v>
      </c>
      <c r="Q14" s="22" t="s">
        <v>152</v>
      </c>
      <c r="R14" s="22" t="s">
        <v>153</v>
      </c>
      <c r="S14" s="22" t="s">
        <v>154</v>
      </c>
      <c r="T14" s="22" t="s">
        <v>155</v>
      </c>
    </row>
    <row r="15" spans="1:20" ht="15.75" customHeight="1">
      <c r="A15" s="11">
        <v>0</v>
      </c>
      <c r="B15" s="22" t="s">
        <v>156</v>
      </c>
      <c r="C15" s="22" t="s">
        <v>1032</v>
      </c>
      <c r="D15" s="22" t="s">
        <v>158</v>
      </c>
      <c r="E15" s="22" t="s">
        <v>1033</v>
      </c>
      <c r="F15" s="22" t="s">
        <v>1034</v>
      </c>
      <c r="G15" s="22" t="s">
        <v>985</v>
      </c>
      <c r="H15" s="22" t="s">
        <v>585</v>
      </c>
      <c r="I15" s="22" t="s">
        <v>1035</v>
      </c>
      <c r="J15" s="22" t="s">
        <v>1036</v>
      </c>
      <c r="K15" s="22" t="s">
        <v>971</v>
      </c>
      <c r="L15" s="22" t="s">
        <v>972</v>
      </c>
      <c r="M15" s="22" t="s">
        <v>972</v>
      </c>
      <c r="N15" s="22" t="s">
        <v>972</v>
      </c>
      <c r="O15" s="22" t="s">
        <v>973</v>
      </c>
      <c r="P15" s="22" t="s">
        <v>972</v>
      </c>
      <c r="Q15" s="22" t="s">
        <v>1037</v>
      </c>
      <c r="R15" s="22" t="s">
        <v>972</v>
      </c>
      <c r="S15" s="22" t="s">
        <v>1038</v>
      </c>
      <c r="T15" s="22" t="s">
        <v>972</v>
      </c>
    </row>
    <row r="16" spans="1:20" ht="15.75" customHeight="1">
      <c r="A16" s="11">
        <v>1</v>
      </c>
      <c r="B16" s="22" t="s">
        <v>156</v>
      </c>
      <c r="C16" s="22" t="s">
        <v>1039</v>
      </c>
      <c r="D16" s="22" t="s">
        <v>158</v>
      </c>
      <c r="E16" s="22" t="s">
        <v>1040</v>
      </c>
      <c r="F16" s="22" t="s">
        <v>1041</v>
      </c>
      <c r="G16" s="22" t="s">
        <v>1042</v>
      </c>
      <c r="H16" s="22" t="s">
        <v>985</v>
      </c>
      <c r="I16" s="22" t="s">
        <v>1043</v>
      </c>
      <c r="J16" s="22" t="s">
        <v>1044</v>
      </c>
      <c r="K16" s="22" t="s">
        <v>971</v>
      </c>
      <c r="L16" s="22" t="s">
        <v>972</v>
      </c>
      <c r="M16" s="22" t="s">
        <v>972</v>
      </c>
      <c r="N16" s="22" t="s">
        <v>972</v>
      </c>
      <c r="O16" s="22" t="s">
        <v>973</v>
      </c>
      <c r="P16" s="22" t="s">
        <v>972</v>
      </c>
      <c r="Q16" s="22" t="s">
        <v>988</v>
      </c>
      <c r="R16" s="22" t="s">
        <v>972</v>
      </c>
      <c r="S16" s="22" t="s">
        <v>1045</v>
      </c>
      <c r="T16" s="22" t="s">
        <v>972</v>
      </c>
    </row>
    <row r="17" spans="1:20" ht="15.75" customHeight="1">
      <c r="A17" s="11">
        <v>2</v>
      </c>
      <c r="B17" s="22" t="s">
        <v>156</v>
      </c>
      <c r="C17" s="22" t="s">
        <v>1046</v>
      </c>
      <c r="D17" s="22" t="s">
        <v>158</v>
      </c>
      <c r="E17" s="22" t="s">
        <v>1047</v>
      </c>
      <c r="F17" s="22" t="s">
        <v>1048</v>
      </c>
      <c r="G17" s="22" t="s">
        <v>888</v>
      </c>
      <c r="H17" s="22" t="s">
        <v>573</v>
      </c>
      <c r="I17" s="22" t="s">
        <v>1049</v>
      </c>
      <c r="J17" s="22" t="s">
        <v>1050</v>
      </c>
      <c r="K17" s="22" t="s">
        <v>971</v>
      </c>
      <c r="L17" s="22" t="s">
        <v>972</v>
      </c>
      <c r="M17" s="22" t="s">
        <v>972</v>
      </c>
      <c r="N17" s="22" t="s">
        <v>972</v>
      </c>
      <c r="O17" s="22" t="s">
        <v>973</v>
      </c>
      <c r="P17" s="22" t="s">
        <v>972</v>
      </c>
      <c r="Q17" s="22" t="s">
        <v>1051</v>
      </c>
      <c r="R17" s="22" t="s">
        <v>972</v>
      </c>
      <c r="S17" s="22" t="s">
        <v>1052</v>
      </c>
      <c r="T17" s="22" t="s">
        <v>972</v>
      </c>
    </row>
    <row r="18" spans="1:20" ht="15.75" customHeight="1">
      <c r="A18" s="11">
        <v>3</v>
      </c>
      <c r="B18" s="22" t="s">
        <v>156</v>
      </c>
      <c r="C18" s="22" t="s">
        <v>1053</v>
      </c>
      <c r="D18" s="22" t="s">
        <v>158</v>
      </c>
      <c r="E18" s="22" t="s">
        <v>1054</v>
      </c>
      <c r="F18" s="22" t="s">
        <v>1055</v>
      </c>
      <c r="G18" s="22" t="s">
        <v>977</v>
      </c>
      <c r="H18" s="22" t="s">
        <v>888</v>
      </c>
      <c r="I18" s="22" t="s">
        <v>1056</v>
      </c>
      <c r="J18" s="22" t="s">
        <v>1057</v>
      </c>
      <c r="K18" s="22" t="s">
        <v>971</v>
      </c>
      <c r="L18" s="22" t="s">
        <v>972</v>
      </c>
      <c r="M18" s="22" t="s">
        <v>972</v>
      </c>
      <c r="N18" s="22" t="s">
        <v>972</v>
      </c>
      <c r="O18" s="22" t="s">
        <v>973</v>
      </c>
      <c r="P18" s="22" t="s">
        <v>972</v>
      </c>
      <c r="Q18" s="22" t="s">
        <v>885</v>
      </c>
      <c r="R18" s="22" t="s">
        <v>972</v>
      </c>
      <c r="S18" s="22" t="s">
        <v>988</v>
      </c>
      <c r="T18" s="22" t="s">
        <v>972</v>
      </c>
    </row>
    <row r="19" spans="1:20" ht="15.75" customHeight="1">
      <c r="A19" s="11">
        <v>4</v>
      </c>
      <c r="B19" s="22" t="s">
        <v>156</v>
      </c>
      <c r="C19" s="22" t="s">
        <v>1058</v>
      </c>
      <c r="D19" s="22" t="s">
        <v>158</v>
      </c>
      <c r="E19" s="22" t="s">
        <v>1059</v>
      </c>
      <c r="F19" s="22" t="s">
        <v>1060</v>
      </c>
      <c r="G19" s="22" t="s">
        <v>1061</v>
      </c>
      <c r="H19" s="22" t="s">
        <v>977</v>
      </c>
      <c r="I19" s="22" t="s">
        <v>1062</v>
      </c>
      <c r="J19" s="22" t="s">
        <v>1063</v>
      </c>
      <c r="K19" s="22" t="s">
        <v>971</v>
      </c>
      <c r="L19" s="22" t="s">
        <v>972</v>
      </c>
      <c r="M19" s="22" t="s">
        <v>972</v>
      </c>
      <c r="N19" s="22" t="s">
        <v>972</v>
      </c>
      <c r="O19" s="22" t="s">
        <v>973</v>
      </c>
      <c r="P19" s="22" t="s">
        <v>972</v>
      </c>
      <c r="Q19" s="22" t="s">
        <v>980</v>
      </c>
      <c r="R19" s="22" t="s">
        <v>972</v>
      </c>
      <c r="S19" s="22" t="s">
        <v>981</v>
      </c>
      <c r="T19" s="22" t="s">
        <v>972</v>
      </c>
    </row>
    <row r="20" spans="1:20" ht="15.75" customHeight="1">
      <c r="A20" s="11">
        <v>5</v>
      </c>
      <c r="B20" s="22" t="s">
        <v>156</v>
      </c>
      <c r="C20" s="22" t="s">
        <v>1064</v>
      </c>
      <c r="D20" s="22" t="s">
        <v>158</v>
      </c>
      <c r="E20" s="22" t="s">
        <v>1065</v>
      </c>
      <c r="F20" s="22" t="s">
        <v>1066</v>
      </c>
      <c r="G20" s="22" t="s">
        <v>967</v>
      </c>
      <c r="H20" s="22" t="s">
        <v>968</v>
      </c>
      <c r="I20" s="22" t="s">
        <v>1067</v>
      </c>
      <c r="J20" s="22" t="s">
        <v>1068</v>
      </c>
      <c r="K20" s="22" t="s">
        <v>971</v>
      </c>
      <c r="L20" s="22" t="s">
        <v>972</v>
      </c>
      <c r="M20" s="22" t="s">
        <v>972</v>
      </c>
      <c r="N20" s="22" t="s">
        <v>972</v>
      </c>
      <c r="O20" s="22" t="s">
        <v>973</v>
      </c>
      <c r="P20" s="22" t="s">
        <v>972</v>
      </c>
      <c r="Q20" s="22" t="s">
        <v>568</v>
      </c>
      <c r="R20" s="22" t="s">
        <v>972</v>
      </c>
      <c r="S20" s="22" t="s">
        <v>1069</v>
      </c>
      <c r="T20" s="22" t="s">
        <v>972</v>
      </c>
    </row>
    <row r="21" spans="1:20" ht="15.75" customHeight="1">
      <c r="A21" s="11">
        <v>6</v>
      </c>
      <c r="B21" s="22" t="s">
        <v>156</v>
      </c>
      <c r="C21" s="22" t="s">
        <v>1070</v>
      </c>
      <c r="D21" s="22" t="s">
        <v>158</v>
      </c>
      <c r="E21" s="22" t="s">
        <v>1071</v>
      </c>
      <c r="F21" s="22" t="s">
        <v>1072</v>
      </c>
      <c r="G21" s="22" t="s">
        <v>1045</v>
      </c>
      <c r="H21" s="22" t="s">
        <v>967</v>
      </c>
      <c r="I21" s="22" t="s">
        <v>1073</v>
      </c>
      <c r="J21" s="22" t="s">
        <v>1074</v>
      </c>
      <c r="K21" s="22" t="s">
        <v>971</v>
      </c>
      <c r="L21" s="22" t="s">
        <v>972</v>
      </c>
      <c r="M21" s="22" t="s">
        <v>972</v>
      </c>
      <c r="N21" s="22" t="s">
        <v>972</v>
      </c>
      <c r="O21" s="22" t="s">
        <v>973</v>
      </c>
      <c r="P21" s="22" t="s">
        <v>972</v>
      </c>
      <c r="Q21" s="22" t="s">
        <v>1075</v>
      </c>
      <c r="R21" s="22" t="s">
        <v>972</v>
      </c>
      <c r="S21" s="22" t="s">
        <v>980</v>
      </c>
      <c r="T21" s="22" t="s">
        <v>972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T42"/>
  <sheetViews>
    <sheetView workbookViewId="0"/>
  </sheetViews>
  <sheetFormatPr defaultColWidth="14.42578125" defaultRowHeight="15.75" customHeight="1"/>
  <cols>
    <col min="6" max="6" width="17.7109375" customWidth="1"/>
  </cols>
  <sheetData>
    <row r="1" spans="1:20">
      <c r="A1" s="50" t="s">
        <v>137</v>
      </c>
      <c r="B1" s="50" t="s">
        <v>138</v>
      </c>
      <c r="C1" s="50" t="s">
        <v>139</v>
      </c>
      <c r="D1" s="50" t="s">
        <v>140</v>
      </c>
      <c r="E1" s="50" t="s">
        <v>141</v>
      </c>
      <c r="F1" s="50" t="s">
        <v>142</v>
      </c>
      <c r="G1" s="50" t="s">
        <v>143</v>
      </c>
      <c r="H1" s="50" t="s">
        <v>144</v>
      </c>
      <c r="I1" s="50" t="s">
        <v>145</v>
      </c>
      <c r="J1" s="50" t="s">
        <v>146</v>
      </c>
      <c r="K1" s="50" t="s">
        <v>18</v>
      </c>
      <c r="L1" s="50" t="s">
        <v>147</v>
      </c>
      <c r="M1" s="50" t="s">
        <v>148</v>
      </c>
      <c r="N1" s="50" t="s">
        <v>149</v>
      </c>
      <c r="O1" s="50" t="s">
        <v>150</v>
      </c>
      <c r="P1" s="50" t="s">
        <v>151</v>
      </c>
      <c r="Q1" s="50" t="s">
        <v>152</v>
      </c>
      <c r="R1" s="50" t="s">
        <v>153</v>
      </c>
      <c r="S1" s="50" t="s">
        <v>154</v>
      </c>
      <c r="T1" s="50" t="s">
        <v>155</v>
      </c>
    </row>
    <row r="2" spans="1:20">
      <c r="A2" s="51">
        <v>0</v>
      </c>
      <c r="B2" s="51" t="s">
        <v>156</v>
      </c>
      <c r="C2" s="51" t="s">
        <v>1076</v>
      </c>
      <c r="D2" s="51" t="s">
        <v>158</v>
      </c>
      <c r="E2" s="51" t="s">
        <v>1077</v>
      </c>
      <c r="F2" s="51" t="s">
        <v>1078</v>
      </c>
      <c r="G2" s="51" t="s">
        <v>158</v>
      </c>
      <c r="H2" s="51" t="s">
        <v>158</v>
      </c>
      <c r="I2" s="51" t="s">
        <v>1079</v>
      </c>
      <c r="J2" s="51" t="s">
        <v>1080</v>
      </c>
      <c r="K2" s="51" t="s">
        <v>164</v>
      </c>
      <c r="L2" s="51" t="s">
        <v>1081</v>
      </c>
      <c r="M2" s="51" t="s">
        <v>511</v>
      </c>
      <c r="N2" s="51" t="s">
        <v>1082</v>
      </c>
      <c r="O2" s="52" t="s">
        <v>1083</v>
      </c>
      <c r="P2" s="51" t="s">
        <v>1084</v>
      </c>
      <c r="Q2" s="51" t="s">
        <v>158</v>
      </c>
      <c r="R2" s="51" t="s">
        <v>158</v>
      </c>
      <c r="S2" s="51" t="s">
        <v>158</v>
      </c>
      <c r="T2" s="51" t="s">
        <v>158</v>
      </c>
    </row>
    <row r="3" spans="1:20">
      <c r="A3" s="53">
        <v>1</v>
      </c>
      <c r="B3" s="53" t="s">
        <v>156</v>
      </c>
      <c r="C3" s="53" t="s">
        <v>1085</v>
      </c>
      <c r="D3" s="53" t="s">
        <v>158</v>
      </c>
      <c r="E3" s="53" t="s">
        <v>1086</v>
      </c>
      <c r="F3" s="53" t="s">
        <v>1087</v>
      </c>
      <c r="G3" s="53" t="s">
        <v>158</v>
      </c>
      <c r="H3" s="53" t="s">
        <v>158</v>
      </c>
      <c r="I3" s="53" t="s">
        <v>1088</v>
      </c>
      <c r="J3" s="53" t="s">
        <v>1089</v>
      </c>
      <c r="K3" s="53" t="s">
        <v>164</v>
      </c>
      <c r="L3" s="53" t="s">
        <v>1090</v>
      </c>
      <c r="M3" s="53" t="s">
        <v>1091</v>
      </c>
      <c r="N3" s="53" t="s">
        <v>1092</v>
      </c>
      <c r="O3" s="53" t="s">
        <v>1093</v>
      </c>
      <c r="P3" s="53" t="s">
        <v>1094</v>
      </c>
      <c r="Q3" s="53" t="s">
        <v>158</v>
      </c>
      <c r="R3" s="53" t="s">
        <v>158</v>
      </c>
      <c r="S3" s="53" t="s">
        <v>158</v>
      </c>
      <c r="T3" s="53" t="s">
        <v>158</v>
      </c>
    </row>
    <row r="4" spans="1:20">
      <c r="A4" s="51">
        <v>2</v>
      </c>
      <c r="B4" s="51" t="s">
        <v>156</v>
      </c>
      <c r="C4" s="51" t="s">
        <v>1095</v>
      </c>
      <c r="D4" s="51" t="s">
        <v>158</v>
      </c>
      <c r="E4" s="51" t="s">
        <v>1096</v>
      </c>
      <c r="F4" s="51" t="s">
        <v>1097</v>
      </c>
      <c r="G4" s="51" t="s">
        <v>158</v>
      </c>
      <c r="H4" s="51" t="s">
        <v>158</v>
      </c>
      <c r="I4" s="51" t="s">
        <v>1098</v>
      </c>
      <c r="J4" s="51" t="s">
        <v>1099</v>
      </c>
      <c r="K4" s="51" t="s">
        <v>164</v>
      </c>
      <c r="L4" s="51" t="s">
        <v>1090</v>
      </c>
      <c r="M4" s="51" t="s">
        <v>1091</v>
      </c>
      <c r="N4" s="51" t="s">
        <v>1092</v>
      </c>
      <c r="O4" s="51" t="s">
        <v>1100</v>
      </c>
      <c r="P4" s="51" t="s">
        <v>1101</v>
      </c>
      <c r="Q4" s="51" t="s">
        <v>158</v>
      </c>
      <c r="R4" s="51" t="s">
        <v>158</v>
      </c>
      <c r="S4" s="51" t="s">
        <v>158</v>
      </c>
      <c r="T4" s="51" t="s">
        <v>158</v>
      </c>
    </row>
    <row r="5" spans="1:20">
      <c r="A5" s="53">
        <v>3</v>
      </c>
      <c r="B5" s="53" t="s">
        <v>156</v>
      </c>
      <c r="C5" s="53" t="s">
        <v>1102</v>
      </c>
      <c r="D5" s="53" t="s">
        <v>158</v>
      </c>
      <c r="E5" s="53" t="s">
        <v>1103</v>
      </c>
      <c r="F5" s="53" t="s">
        <v>1104</v>
      </c>
      <c r="G5" s="53" t="s">
        <v>158</v>
      </c>
      <c r="H5" s="53" t="s">
        <v>158</v>
      </c>
      <c r="I5" s="53" t="s">
        <v>1105</v>
      </c>
      <c r="J5" s="53" t="s">
        <v>1106</v>
      </c>
      <c r="K5" s="53" t="s">
        <v>164</v>
      </c>
      <c r="L5" s="53" t="s">
        <v>1107</v>
      </c>
      <c r="M5" s="53" t="s">
        <v>1091</v>
      </c>
      <c r="N5" s="53" t="s">
        <v>1108</v>
      </c>
      <c r="O5" s="53" t="s">
        <v>1109</v>
      </c>
      <c r="P5" s="53" t="s">
        <v>1110</v>
      </c>
      <c r="Q5" s="53" t="s">
        <v>158</v>
      </c>
      <c r="R5" s="53" t="s">
        <v>158</v>
      </c>
      <c r="S5" s="53" t="s">
        <v>158</v>
      </c>
      <c r="T5" s="53" t="s">
        <v>158</v>
      </c>
    </row>
    <row r="6" spans="1:20">
      <c r="A6" s="51">
        <v>4</v>
      </c>
      <c r="B6" s="51" t="s">
        <v>156</v>
      </c>
      <c r="C6" s="51" t="s">
        <v>1111</v>
      </c>
      <c r="D6" s="51" t="s">
        <v>158</v>
      </c>
      <c r="E6" s="51" t="s">
        <v>1112</v>
      </c>
      <c r="F6" s="51" t="s">
        <v>1113</v>
      </c>
      <c r="G6" s="51" t="s">
        <v>158</v>
      </c>
      <c r="H6" s="51" t="s">
        <v>158</v>
      </c>
      <c r="I6" s="51" t="s">
        <v>1105</v>
      </c>
      <c r="J6" s="51" t="s">
        <v>1114</v>
      </c>
      <c r="K6" s="51" t="s">
        <v>164</v>
      </c>
      <c r="L6" s="51" t="s">
        <v>1107</v>
      </c>
      <c r="M6" s="51" t="s">
        <v>1115</v>
      </c>
      <c r="N6" s="51" t="s">
        <v>1108</v>
      </c>
      <c r="O6" s="51" t="s">
        <v>1116</v>
      </c>
      <c r="P6" s="51" t="s">
        <v>1117</v>
      </c>
      <c r="Q6" s="51" t="s">
        <v>158</v>
      </c>
      <c r="R6" s="51" t="s">
        <v>158</v>
      </c>
      <c r="S6" s="51" t="s">
        <v>158</v>
      </c>
      <c r="T6" s="51" t="s">
        <v>158</v>
      </c>
    </row>
    <row r="7" spans="1:20">
      <c r="A7" s="53">
        <v>5</v>
      </c>
      <c r="B7" s="53" t="s">
        <v>156</v>
      </c>
      <c r="C7" s="53" t="s">
        <v>1111</v>
      </c>
      <c r="D7" s="53" t="s">
        <v>158</v>
      </c>
      <c r="E7" s="53" t="s">
        <v>1118</v>
      </c>
      <c r="F7" s="53" t="s">
        <v>1119</v>
      </c>
      <c r="G7" s="53" t="s">
        <v>158</v>
      </c>
      <c r="H7" s="53" t="s">
        <v>158</v>
      </c>
      <c r="I7" s="53" t="s">
        <v>1120</v>
      </c>
      <c r="J7" s="53" t="s">
        <v>1121</v>
      </c>
      <c r="K7" s="53" t="s">
        <v>164</v>
      </c>
      <c r="L7" s="53" t="s">
        <v>1122</v>
      </c>
      <c r="M7" s="53" t="s">
        <v>1091</v>
      </c>
      <c r="N7" s="53" t="s">
        <v>1123</v>
      </c>
      <c r="O7" s="53" t="s">
        <v>1124</v>
      </c>
      <c r="P7" s="53" t="s">
        <v>1125</v>
      </c>
      <c r="Q7" s="53" t="s">
        <v>158</v>
      </c>
      <c r="R7" s="53" t="s">
        <v>158</v>
      </c>
      <c r="S7" s="53" t="s">
        <v>158</v>
      </c>
      <c r="T7" s="53" t="s">
        <v>158</v>
      </c>
    </row>
    <row r="8" spans="1:20">
      <c r="A8" s="51">
        <v>6</v>
      </c>
      <c r="B8" s="51" t="s">
        <v>156</v>
      </c>
      <c r="C8" s="51" t="s">
        <v>1126</v>
      </c>
      <c r="D8" s="51" t="s">
        <v>158</v>
      </c>
      <c r="E8" s="51" t="s">
        <v>1127</v>
      </c>
      <c r="F8" s="51" t="s">
        <v>1128</v>
      </c>
      <c r="G8" s="51" t="s">
        <v>158</v>
      </c>
      <c r="H8" s="51" t="s">
        <v>158</v>
      </c>
      <c r="I8" s="51" t="s">
        <v>1120</v>
      </c>
      <c r="J8" s="51" t="s">
        <v>1129</v>
      </c>
      <c r="K8" s="51" t="s">
        <v>164</v>
      </c>
      <c r="L8" s="51" t="s">
        <v>1130</v>
      </c>
      <c r="M8" s="51" t="s">
        <v>1091</v>
      </c>
      <c r="N8" s="51" t="s">
        <v>1131</v>
      </c>
      <c r="O8" s="51" t="s">
        <v>1132</v>
      </c>
      <c r="P8" s="51" t="s">
        <v>1133</v>
      </c>
      <c r="Q8" s="51" t="s">
        <v>158</v>
      </c>
      <c r="R8" s="51" t="s">
        <v>158</v>
      </c>
      <c r="S8" s="51" t="s">
        <v>158</v>
      </c>
      <c r="T8" s="51" t="s">
        <v>158</v>
      </c>
    </row>
    <row r="9" spans="1:20">
      <c r="A9" s="53">
        <v>7</v>
      </c>
      <c r="B9" s="53" t="s">
        <v>156</v>
      </c>
      <c r="C9" s="53" t="s">
        <v>1134</v>
      </c>
      <c r="D9" s="53" t="s">
        <v>158</v>
      </c>
      <c r="E9" s="53" t="s">
        <v>1135</v>
      </c>
      <c r="F9" s="53" t="s">
        <v>1136</v>
      </c>
      <c r="G9" s="53" t="s">
        <v>158</v>
      </c>
      <c r="H9" s="53" t="s">
        <v>158</v>
      </c>
      <c r="I9" s="53" t="s">
        <v>1120</v>
      </c>
      <c r="J9" s="53" t="s">
        <v>1137</v>
      </c>
      <c r="K9" s="53" t="s">
        <v>164</v>
      </c>
      <c r="L9" s="53" t="s">
        <v>1130</v>
      </c>
      <c r="M9" s="53" t="s">
        <v>1091</v>
      </c>
      <c r="N9" s="53" t="s">
        <v>1131</v>
      </c>
      <c r="O9" s="53" t="s">
        <v>1132</v>
      </c>
      <c r="P9" s="53" t="s">
        <v>1138</v>
      </c>
      <c r="Q9" s="53" t="s">
        <v>158</v>
      </c>
      <c r="R9" s="53" t="s">
        <v>158</v>
      </c>
      <c r="S9" s="53" t="s">
        <v>158</v>
      </c>
      <c r="T9" s="53" t="s">
        <v>158</v>
      </c>
    </row>
    <row r="10" spans="1:20">
      <c r="A10" s="51">
        <v>8</v>
      </c>
      <c r="B10" s="51" t="s">
        <v>156</v>
      </c>
      <c r="C10" s="51" t="s">
        <v>1139</v>
      </c>
      <c r="D10" s="51" t="s">
        <v>158</v>
      </c>
      <c r="E10" s="51" t="s">
        <v>1140</v>
      </c>
      <c r="F10" s="51" t="s">
        <v>1141</v>
      </c>
      <c r="G10" s="51" t="s">
        <v>158</v>
      </c>
      <c r="H10" s="51" t="s">
        <v>158</v>
      </c>
      <c r="I10" s="51" t="s">
        <v>1120</v>
      </c>
      <c r="J10" s="51" t="s">
        <v>1142</v>
      </c>
      <c r="K10" s="51" t="s">
        <v>164</v>
      </c>
      <c r="L10" s="51" t="s">
        <v>1143</v>
      </c>
      <c r="M10" s="51" t="s">
        <v>1091</v>
      </c>
      <c r="N10" s="51" t="s">
        <v>1144</v>
      </c>
      <c r="O10" s="51" t="s">
        <v>1132</v>
      </c>
      <c r="P10" s="51" t="s">
        <v>1145</v>
      </c>
      <c r="Q10" s="51" t="s">
        <v>158</v>
      </c>
      <c r="R10" s="51" t="s">
        <v>158</v>
      </c>
      <c r="S10" s="51" t="s">
        <v>158</v>
      </c>
      <c r="T10" s="51" t="s">
        <v>158</v>
      </c>
    </row>
    <row r="11" spans="1:20">
      <c r="A11" s="53">
        <v>9</v>
      </c>
      <c r="B11" s="53" t="s">
        <v>156</v>
      </c>
      <c r="C11" s="53" t="s">
        <v>1139</v>
      </c>
      <c r="D11" s="53" t="s">
        <v>158</v>
      </c>
      <c r="E11" s="53" t="s">
        <v>1146</v>
      </c>
      <c r="F11" s="53" t="s">
        <v>1147</v>
      </c>
      <c r="G11" s="53" t="s">
        <v>158</v>
      </c>
      <c r="H11" s="53" t="s">
        <v>158</v>
      </c>
      <c r="I11" s="53" t="s">
        <v>1148</v>
      </c>
      <c r="J11" s="53" t="s">
        <v>1149</v>
      </c>
      <c r="K11" s="53" t="s">
        <v>164</v>
      </c>
      <c r="L11" s="53" t="s">
        <v>1150</v>
      </c>
      <c r="M11" s="53" t="s">
        <v>1091</v>
      </c>
      <c r="N11" s="53" t="s">
        <v>1151</v>
      </c>
      <c r="O11" s="53" t="s">
        <v>1152</v>
      </c>
      <c r="P11" s="53" t="s">
        <v>1145</v>
      </c>
      <c r="Q11" s="53" t="s">
        <v>158</v>
      </c>
      <c r="R11" s="53" t="s">
        <v>158</v>
      </c>
      <c r="S11" s="53" t="s">
        <v>158</v>
      </c>
      <c r="T11" s="53" t="s">
        <v>158</v>
      </c>
    </row>
    <row r="12" spans="1:20">
      <c r="A12" s="51">
        <v>10</v>
      </c>
      <c r="B12" s="51" t="s">
        <v>156</v>
      </c>
      <c r="C12" s="51" t="s">
        <v>1153</v>
      </c>
      <c r="D12" s="51" t="s">
        <v>158</v>
      </c>
      <c r="E12" s="51" t="s">
        <v>1154</v>
      </c>
      <c r="F12" s="51" t="s">
        <v>1155</v>
      </c>
      <c r="G12" s="51" t="s">
        <v>158</v>
      </c>
      <c r="H12" s="51" t="s">
        <v>158</v>
      </c>
      <c r="I12" s="51" t="s">
        <v>1148</v>
      </c>
      <c r="J12" s="51" t="s">
        <v>1156</v>
      </c>
      <c r="K12" s="51" t="s">
        <v>164</v>
      </c>
      <c r="L12" s="51" t="s">
        <v>1150</v>
      </c>
      <c r="M12" s="51" t="s">
        <v>1091</v>
      </c>
      <c r="N12" s="51" t="s">
        <v>1151</v>
      </c>
      <c r="O12" s="51" t="s">
        <v>1157</v>
      </c>
      <c r="P12" s="51" t="s">
        <v>1145</v>
      </c>
      <c r="Q12" s="51" t="s">
        <v>158</v>
      </c>
      <c r="R12" s="51" t="s">
        <v>158</v>
      </c>
      <c r="S12" s="51" t="s">
        <v>158</v>
      </c>
      <c r="T12" s="51" t="s">
        <v>158</v>
      </c>
    </row>
    <row r="13" spans="1:20">
      <c r="A13" s="53">
        <v>11</v>
      </c>
      <c r="B13" s="53" t="s">
        <v>156</v>
      </c>
      <c r="C13" s="53" t="s">
        <v>1158</v>
      </c>
      <c r="D13" s="53" t="s">
        <v>158</v>
      </c>
      <c r="E13" s="53" t="s">
        <v>1159</v>
      </c>
      <c r="F13" s="53" t="s">
        <v>1160</v>
      </c>
      <c r="G13" s="53" t="s">
        <v>158</v>
      </c>
      <c r="H13" s="53" t="s">
        <v>158</v>
      </c>
      <c r="I13" s="53" t="s">
        <v>1120</v>
      </c>
      <c r="J13" s="53" t="s">
        <v>1161</v>
      </c>
      <c r="K13" s="53" t="s">
        <v>164</v>
      </c>
      <c r="L13" s="53" t="s">
        <v>1162</v>
      </c>
      <c r="M13" s="53" t="s">
        <v>1115</v>
      </c>
      <c r="N13" s="53" t="s">
        <v>1163</v>
      </c>
      <c r="O13" s="53" t="s">
        <v>1164</v>
      </c>
      <c r="P13" s="53" t="s">
        <v>1165</v>
      </c>
      <c r="Q13" s="53" t="s">
        <v>158</v>
      </c>
      <c r="R13" s="53" t="s">
        <v>158</v>
      </c>
      <c r="S13" s="53" t="s">
        <v>158</v>
      </c>
      <c r="T13" s="53" t="s">
        <v>158</v>
      </c>
    </row>
    <row r="14" spans="1:20">
      <c r="A14" s="51">
        <v>12</v>
      </c>
      <c r="B14" s="51" t="s">
        <v>156</v>
      </c>
      <c r="C14" s="51" t="s">
        <v>1166</v>
      </c>
      <c r="D14" s="51" t="s">
        <v>158</v>
      </c>
      <c r="E14" s="51" t="s">
        <v>1167</v>
      </c>
      <c r="F14" s="51" t="s">
        <v>1168</v>
      </c>
      <c r="G14" s="51" t="s">
        <v>158</v>
      </c>
      <c r="H14" s="51" t="s">
        <v>158</v>
      </c>
      <c r="I14" s="51" t="s">
        <v>1148</v>
      </c>
      <c r="J14" s="51" t="s">
        <v>1169</v>
      </c>
      <c r="K14" s="51" t="s">
        <v>164</v>
      </c>
      <c r="L14" s="51" t="s">
        <v>1170</v>
      </c>
      <c r="M14" s="51" t="s">
        <v>1091</v>
      </c>
      <c r="N14" s="51" t="s">
        <v>1151</v>
      </c>
      <c r="O14" s="51" t="s">
        <v>1171</v>
      </c>
      <c r="P14" s="51" t="s">
        <v>1165</v>
      </c>
      <c r="Q14" s="51" t="s">
        <v>158</v>
      </c>
      <c r="R14" s="51" t="s">
        <v>158</v>
      </c>
      <c r="S14" s="51" t="s">
        <v>158</v>
      </c>
      <c r="T14" s="51" t="s">
        <v>158</v>
      </c>
    </row>
    <row r="15" spans="1:20">
      <c r="A15" s="53">
        <v>13</v>
      </c>
      <c r="B15" s="53" t="s">
        <v>156</v>
      </c>
      <c r="C15" s="53" t="s">
        <v>1153</v>
      </c>
      <c r="D15" s="53" t="s">
        <v>158</v>
      </c>
      <c r="E15" s="53" t="s">
        <v>1172</v>
      </c>
      <c r="F15" s="53" t="s">
        <v>1173</v>
      </c>
      <c r="G15" s="53" t="s">
        <v>158</v>
      </c>
      <c r="H15" s="53" t="s">
        <v>158</v>
      </c>
      <c r="I15" s="53" t="s">
        <v>1148</v>
      </c>
      <c r="J15" s="53" t="s">
        <v>1174</v>
      </c>
      <c r="K15" s="53" t="s">
        <v>164</v>
      </c>
      <c r="L15" s="53" t="s">
        <v>1162</v>
      </c>
      <c r="M15" s="53" t="s">
        <v>1115</v>
      </c>
      <c r="N15" s="53" t="s">
        <v>1175</v>
      </c>
      <c r="O15" s="53" t="s">
        <v>1176</v>
      </c>
      <c r="P15" s="53" t="s">
        <v>1177</v>
      </c>
      <c r="Q15" s="53" t="s">
        <v>158</v>
      </c>
      <c r="R15" s="53" t="s">
        <v>158</v>
      </c>
      <c r="S15" s="53" t="s">
        <v>158</v>
      </c>
      <c r="T15" s="53" t="s">
        <v>158</v>
      </c>
    </row>
    <row r="16" spans="1:20">
      <c r="A16" s="51">
        <v>14</v>
      </c>
      <c r="B16" s="51" t="s">
        <v>156</v>
      </c>
      <c r="C16" s="51" t="s">
        <v>1158</v>
      </c>
      <c r="D16" s="51" t="s">
        <v>158</v>
      </c>
      <c r="E16" s="51" t="s">
        <v>1178</v>
      </c>
      <c r="F16" s="51" t="s">
        <v>1179</v>
      </c>
      <c r="G16" s="51" t="s">
        <v>158</v>
      </c>
      <c r="H16" s="51" t="s">
        <v>158</v>
      </c>
      <c r="I16" s="51" t="s">
        <v>1148</v>
      </c>
      <c r="J16" s="51" t="s">
        <v>1180</v>
      </c>
      <c r="K16" s="51" t="s">
        <v>164</v>
      </c>
      <c r="L16" s="51" t="s">
        <v>1162</v>
      </c>
      <c r="M16" s="51" t="s">
        <v>1091</v>
      </c>
      <c r="N16" s="51" t="s">
        <v>1175</v>
      </c>
      <c r="O16" s="51" t="s">
        <v>1181</v>
      </c>
      <c r="P16" s="51" t="s">
        <v>1182</v>
      </c>
      <c r="Q16" s="51" t="s">
        <v>158</v>
      </c>
      <c r="R16" s="51" t="s">
        <v>158</v>
      </c>
      <c r="S16" s="51" t="s">
        <v>158</v>
      </c>
      <c r="T16" s="51" t="s">
        <v>158</v>
      </c>
    </row>
    <row r="17" spans="1:11" ht="15.75" customHeight="1">
      <c r="A17" s="43" t="s">
        <v>103</v>
      </c>
    </row>
    <row r="18" spans="1:11">
      <c r="A18" s="9" t="s">
        <v>1183</v>
      </c>
      <c r="B18" s="9" t="s">
        <v>1184</v>
      </c>
    </row>
    <row r="19" spans="1:11">
      <c r="A19" s="9" t="s">
        <v>1185</v>
      </c>
      <c r="B19" s="9" t="s">
        <v>249</v>
      </c>
    </row>
    <row r="20" spans="1:11">
      <c r="A20" s="9" t="s">
        <v>250</v>
      </c>
      <c r="B20" s="9" t="s">
        <v>251</v>
      </c>
    </row>
    <row r="21" spans="1:11">
      <c r="A21" s="9" t="s">
        <v>252</v>
      </c>
      <c r="B21" s="9" t="s">
        <v>1186</v>
      </c>
      <c r="I21" s="9">
        <f>0.1/0.085</f>
        <v>1.1764705882352942</v>
      </c>
      <c r="J21" s="12">
        <f>11.3/8.5</f>
        <v>1.3294117647058825</v>
      </c>
      <c r="K21" s="12">
        <f>0.087/0.085</f>
        <v>1.0235294117647058</v>
      </c>
    </row>
    <row r="22" spans="1:11">
      <c r="A22" s="9" t="s">
        <v>1187</v>
      </c>
      <c r="B22" s="9" t="s">
        <v>1188</v>
      </c>
    </row>
    <row r="23" spans="1:11">
      <c r="A23" s="9" t="s">
        <v>256</v>
      </c>
      <c r="B23" s="9" t="s">
        <v>257</v>
      </c>
    </row>
    <row r="24" spans="1:11">
      <c r="A24" s="9" t="s">
        <v>258</v>
      </c>
      <c r="B24" s="9" t="s">
        <v>259</v>
      </c>
    </row>
    <row r="25" spans="1:11">
      <c r="A25" s="9" t="s">
        <v>260</v>
      </c>
      <c r="B25" s="9" t="s">
        <v>261</v>
      </c>
    </row>
    <row r="26" spans="1:11">
      <c r="A26" s="9" t="s">
        <v>262</v>
      </c>
      <c r="B26" s="9" t="s">
        <v>263</v>
      </c>
    </row>
    <row r="27" spans="1:11">
      <c r="A27" s="9" t="s">
        <v>264</v>
      </c>
      <c r="B27" s="9" t="s">
        <v>265</v>
      </c>
    </row>
    <row r="28" spans="1:11">
      <c r="A28" s="9" t="s">
        <v>266</v>
      </c>
      <c r="B28" s="9" t="s">
        <v>267</v>
      </c>
    </row>
    <row r="29" spans="1:11">
      <c r="A29" s="9" t="s">
        <v>268</v>
      </c>
      <c r="B29" s="9" t="s">
        <v>269</v>
      </c>
    </row>
    <row r="30" spans="1:11">
      <c r="A30" s="9" t="s">
        <v>249</v>
      </c>
      <c r="B30" s="9" t="s">
        <v>1189</v>
      </c>
    </row>
    <row r="31" spans="1:11">
      <c r="A31" s="9" t="s">
        <v>251</v>
      </c>
      <c r="B31" s="9" t="s">
        <v>1190</v>
      </c>
    </row>
    <row r="32" spans="1:11">
      <c r="A32" s="9" t="s">
        <v>1191</v>
      </c>
    </row>
    <row r="33" spans="1:1">
      <c r="A33" s="9" t="s">
        <v>1192</v>
      </c>
    </row>
    <row r="34" spans="1:1">
      <c r="A34" s="9" t="s">
        <v>273</v>
      </c>
    </row>
    <row r="35" spans="1:1">
      <c r="A35" s="9" t="s">
        <v>274</v>
      </c>
    </row>
    <row r="36" spans="1:1">
      <c r="A36" s="9" t="s">
        <v>275</v>
      </c>
    </row>
    <row r="37" spans="1:1">
      <c r="A37" s="9" t="s">
        <v>276</v>
      </c>
    </row>
    <row r="38" spans="1:1">
      <c r="A38" s="9" t="s">
        <v>277</v>
      </c>
    </row>
    <row r="39" spans="1:1">
      <c r="A39" s="9" t="s">
        <v>278</v>
      </c>
    </row>
    <row r="40" spans="1:1" ht="12.75">
      <c r="A40" s="9" t="s">
        <v>279</v>
      </c>
    </row>
    <row r="41" spans="1:1" ht="12.75">
      <c r="A41" s="9" t="s">
        <v>280</v>
      </c>
    </row>
    <row r="42" spans="1:1" ht="12.75">
      <c r="A42" s="9" t="s">
        <v>1190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T8"/>
  <sheetViews>
    <sheetView workbookViewId="0"/>
  </sheetViews>
  <sheetFormatPr defaultColWidth="14.42578125" defaultRowHeight="15.75" customHeight="1"/>
  <sheetData>
    <row r="1" spans="1:20" ht="15.75" customHeight="1">
      <c r="A1" s="22" t="s">
        <v>486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821</v>
      </c>
      <c r="C2" s="22" t="s">
        <v>161</v>
      </c>
      <c r="D2" s="22" t="s">
        <v>158</v>
      </c>
      <c r="E2" s="22" t="s">
        <v>490</v>
      </c>
      <c r="F2" s="22" t="s">
        <v>1193</v>
      </c>
      <c r="G2" s="22" t="s">
        <v>158</v>
      </c>
      <c r="H2" s="22" t="s">
        <v>158</v>
      </c>
      <c r="I2" s="22" t="s">
        <v>411</v>
      </c>
      <c r="J2" s="22" t="s">
        <v>1194</v>
      </c>
      <c r="K2" s="22" t="s">
        <v>164</v>
      </c>
      <c r="L2" s="22" t="s">
        <v>492</v>
      </c>
      <c r="M2" s="22" t="s">
        <v>493</v>
      </c>
      <c r="N2" s="22" t="s">
        <v>494</v>
      </c>
      <c r="O2" s="22" t="s">
        <v>830</v>
      </c>
      <c r="P2" s="22" t="s">
        <v>1195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821</v>
      </c>
      <c r="C3" s="22" t="s">
        <v>570</v>
      </c>
      <c r="D3" s="22" t="s">
        <v>158</v>
      </c>
      <c r="E3" s="22" t="s">
        <v>658</v>
      </c>
      <c r="F3" s="22" t="s">
        <v>1196</v>
      </c>
      <c r="G3" s="22" t="s">
        <v>158</v>
      </c>
      <c r="H3" s="22" t="s">
        <v>158</v>
      </c>
      <c r="I3" s="22" t="s">
        <v>215</v>
      </c>
      <c r="J3" s="22" t="s">
        <v>1197</v>
      </c>
      <c r="K3" s="22" t="s">
        <v>164</v>
      </c>
      <c r="L3" s="22" t="s">
        <v>492</v>
      </c>
      <c r="M3" s="22" t="s">
        <v>493</v>
      </c>
      <c r="N3" s="22" t="s">
        <v>494</v>
      </c>
      <c r="O3" s="22" t="s">
        <v>1198</v>
      </c>
      <c r="P3" s="22" t="s">
        <v>494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821</v>
      </c>
      <c r="C4" s="22" t="s">
        <v>1199</v>
      </c>
      <c r="D4" s="22" t="s">
        <v>158</v>
      </c>
      <c r="E4" s="22" t="s">
        <v>1200</v>
      </c>
      <c r="F4" s="22" t="s">
        <v>1201</v>
      </c>
      <c r="G4" s="22" t="s">
        <v>158</v>
      </c>
      <c r="H4" s="22" t="s">
        <v>158</v>
      </c>
      <c r="I4" s="22" t="s">
        <v>884</v>
      </c>
      <c r="J4" s="22" t="s">
        <v>1202</v>
      </c>
      <c r="K4" s="22" t="s">
        <v>164</v>
      </c>
      <c r="L4" s="22" t="s">
        <v>492</v>
      </c>
      <c r="M4" s="22" t="s">
        <v>493</v>
      </c>
      <c r="N4" s="22" t="s">
        <v>494</v>
      </c>
      <c r="O4" s="22" t="s">
        <v>1203</v>
      </c>
      <c r="P4" s="22" t="s">
        <v>1204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821</v>
      </c>
      <c r="C5" s="22" t="s">
        <v>1205</v>
      </c>
      <c r="D5" s="22" t="s">
        <v>158</v>
      </c>
      <c r="E5" s="22" t="s">
        <v>1206</v>
      </c>
      <c r="F5" s="22" t="s">
        <v>1207</v>
      </c>
      <c r="G5" s="22" t="s">
        <v>158</v>
      </c>
      <c r="H5" s="22" t="s">
        <v>158</v>
      </c>
      <c r="I5" s="22" t="s">
        <v>1208</v>
      </c>
      <c r="J5" s="22" t="s">
        <v>1209</v>
      </c>
      <c r="K5" s="22" t="s">
        <v>164</v>
      </c>
      <c r="L5" s="22" t="s">
        <v>1210</v>
      </c>
      <c r="M5" s="22" t="s">
        <v>1211</v>
      </c>
      <c r="N5" s="22" t="s">
        <v>1212</v>
      </c>
      <c r="O5" s="22" t="s">
        <v>1213</v>
      </c>
      <c r="P5" s="22" t="s">
        <v>1214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821</v>
      </c>
      <c r="C6" s="22" t="s">
        <v>1215</v>
      </c>
      <c r="D6" s="22" t="s">
        <v>158</v>
      </c>
      <c r="E6" s="22" t="s">
        <v>1216</v>
      </c>
      <c r="F6" s="22" t="s">
        <v>1217</v>
      </c>
      <c r="G6" s="22" t="s">
        <v>158</v>
      </c>
      <c r="H6" s="22" t="s">
        <v>158</v>
      </c>
      <c r="I6" s="22" t="s">
        <v>1218</v>
      </c>
      <c r="J6" s="22" t="s">
        <v>1219</v>
      </c>
      <c r="K6" s="22" t="s">
        <v>164</v>
      </c>
      <c r="L6" s="22" t="s">
        <v>1220</v>
      </c>
      <c r="M6" s="22" t="s">
        <v>1221</v>
      </c>
      <c r="N6" s="22" t="s">
        <v>1222</v>
      </c>
      <c r="O6" s="22" t="s">
        <v>1223</v>
      </c>
      <c r="P6" s="22" t="s">
        <v>1224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821</v>
      </c>
      <c r="C7" s="22" t="s">
        <v>1225</v>
      </c>
      <c r="D7" s="22" t="s">
        <v>158</v>
      </c>
      <c r="E7" s="22" t="s">
        <v>1226</v>
      </c>
      <c r="F7" s="22" t="s">
        <v>1227</v>
      </c>
      <c r="G7" s="22" t="s">
        <v>158</v>
      </c>
      <c r="H7" s="22" t="s">
        <v>576</v>
      </c>
      <c r="I7" s="22" t="s">
        <v>1228</v>
      </c>
      <c r="J7" s="22" t="s">
        <v>1229</v>
      </c>
      <c r="K7" s="22" t="s">
        <v>164</v>
      </c>
      <c r="L7" s="22" t="s">
        <v>1230</v>
      </c>
      <c r="M7" s="22" t="s">
        <v>1231</v>
      </c>
      <c r="N7" s="22" t="s">
        <v>1232</v>
      </c>
      <c r="O7" s="22" t="s">
        <v>1233</v>
      </c>
      <c r="P7" s="22" t="s">
        <v>1234</v>
      </c>
      <c r="Q7" s="22" t="s">
        <v>158</v>
      </c>
      <c r="R7" s="22" t="s">
        <v>158</v>
      </c>
      <c r="S7" s="22" t="s">
        <v>1235</v>
      </c>
      <c r="T7" s="22" t="s">
        <v>1236</v>
      </c>
    </row>
    <row r="8" spans="1:20" ht="15.75" customHeight="1">
      <c r="A8" s="11">
        <v>6</v>
      </c>
      <c r="B8" s="22" t="s">
        <v>821</v>
      </c>
      <c r="C8" s="22" t="s">
        <v>1237</v>
      </c>
      <c r="D8" s="22" t="s">
        <v>158</v>
      </c>
      <c r="E8" s="22" t="s">
        <v>1238</v>
      </c>
      <c r="F8" s="22" t="s">
        <v>1239</v>
      </c>
      <c r="G8" s="22" t="s">
        <v>185</v>
      </c>
      <c r="H8" s="22" t="s">
        <v>1240</v>
      </c>
      <c r="I8" s="22" t="s">
        <v>1241</v>
      </c>
      <c r="J8" s="22" t="s">
        <v>1242</v>
      </c>
      <c r="K8" s="22" t="s">
        <v>164</v>
      </c>
      <c r="L8" s="22" t="s">
        <v>1243</v>
      </c>
      <c r="M8" s="22" t="s">
        <v>1244</v>
      </c>
      <c r="N8" s="22" t="s">
        <v>1245</v>
      </c>
      <c r="O8" s="22" t="s">
        <v>1246</v>
      </c>
      <c r="P8" s="22" t="s">
        <v>1247</v>
      </c>
      <c r="Q8" s="22" t="s">
        <v>158</v>
      </c>
      <c r="R8" s="22" t="s">
        <v>158</v>
      </c>
      <c r="S8" s="22" t="s">
        <v>1248</v>
      </c>
      <c r="T8" s="22" t="s">
        <v>1249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U40"/>
  <sheetViews>
    <sheetView workbookViewId="0"/>
  </sheetViews>
  <sheetFormatPr defaultColWidth="14.42578125" defaultRowHeight="15.75" customHeight="1"/>
  <sheetData>
    <row r="1" spans="1:21">
      <c r="A1" s="50" t="s">
        <v>486</v>
      </c>
      <c r="B1" s="50" t="s">
        <v>138</v>
      </c>
      <c r="C1" s="50" t="s">
        <v>139</v>
      </c>
      <c r="D1" s="50" t="s">
        <v>140</v>
      </c>
      <c r="E1" s="50" t="s">
        <v>141</v>
      </c>
      <c r="F1" s="50" t="s">
        <v>142</v>
      </c>
      <c r="G1" s="50" t="s">
        <v>143</v>
      </c>
      <c r="H1" s="50" t="s">
        <v>144</v>
      </c>
      <c r="I1" s="50" t="s">
        <v>145</v>
      </c>
      <c r="J1" s="50" t="s">
        <v>146</v>
      </c>
      <c r="K1" s="50" t="s">
        <v>18</v>
      </c>
      <c r="L1" s="50" t="s">
        <v>147</v>
      </c>
      <c r="M1" s="50" t="s">
        <v>148</v>
      </c>
      <c r="N1" s="50" t="s">
        <v>149</v>
      </c>
      <c r="O1" s="50" t="s">
        <v>150</v>
      </c>
      <c r="P1" s="50" t="s">
        <v>151</v>
      </c>
      <c r="Q1" s="50" t="s">
        <v>152</v>
      </c>
      <c r="R1" s="50" t="s">
        <v>153</v>
      </c>
      <c r="S1" s="50" t="s">
        <v>154</v>
      </c>
      <c r="T1" s="50" t="s">
        <v>155</v>
      </c>
      <c r="U1" s="18"/>
    </row>
    <row r="2" spans="1:21">
      <c r="A2" s="51">
        <v>0</v>
      </c>
      <c r="B2" s="51" t="s">
        <v>156</v>
      </c>
      <c r="C2" s="51" t="s">
        <v>411</v>
      </c>
      <c r="D2" s="51" t="s">
        <v>158</v>
      </c>
      <c r="E2" s="51" t="s">
        <v>215</v>
      </c>
      <c r="F2" s="51" t="s">
        <v>1250</v>
      </c>
      <c r="G2" s="51" t="s">
        <v>158</v>
      </c>
      <c r="H2" s="51" t="s">
        <v>158</v>
      </c>
      <c r="I2" s="51" t="s">
        <v>214</v>
      </c>
      <c r="J2" s="51" t="s">
        <v>1251</v>
      </c>
      <c r="K2" s="51" t="s">
        <v>164</v>
      </c>
      <c r="L2" s="51" t="s">
        <v>492</v>
      </c>
      <c r="M2" s="51" t="s">
        <v>493</v>
      </c>
      <c r="N2" s="51" t="s">
        <v>494</v>
      </c>
      <c r="O2" s="51" t="s">
        <v>158</v>
      </c>
      <c r="P2" s="51" t="s">
        <v>158</v>
      </c>
      <c r="Q2" s="51" t="s">
        <v>158</v>
      </c>
      <c r="R2" s="51" t="s">
        <v>158</v>
      </c>
      <c r="S2" s="51" t="s">
        <v>158</v>
      </c>
      <c r="T2" s="51" t="s">
        <v>158</v>
      </c>
    </row>
    <row r="3" spans="1:21">
      <c r="A3" s="53">
        <v>1</v>
      </c>
      <c r="B3" s="53" t="s">
        <v>156</v>
      </c>
      <c r="C3" s="53" t="s">
        <v>490</v>
      </c>
      <c r="D3" s="53" t="s">
        <v>158</v>
      </c>
      <c r="E3" s="53" t="s">
        <v>1252</v>
      </c>
      <c r="F3" s="53" t="s">
        <v>1253</v>
      </c>
      <c r="G3" s="53" t="s">
        <v>158</v>
      </c>
      <c r="H3" s="53" t="s">
        <v>158</v>
      </c>
      <c r="I3" s="53" t="s">
        <v>215</v>
      </c>
      <c r="J3" s="53" t="s">
        <v>1254</v>
      </c>
      <c r="K3" s="53" t="s">
        <v>164</v>
      </c>
      <c r="L3" s="53" t="s">
        <v>492</v>
      </c>
      <c r="M3" s="53" t="s">
        <v>493</v>
      </c>
      <c r="N3" s="53" t="s">
        <v>494</v>
      </c>
      <c r="O3" s="53" t="s">
        <v>1255</v>
      </c>
      <c r="P3" s="53" t="s">
        <v>494</v>
      </c>
      <c r="Q3" s="53" t="s">
        <v>158</v>
      </c>
      <c r="R3" s="53" t="s">
        <v>158</v>
      </c>
      <c r="S3" s="53" t="s">
        <v>158</v>
      </c>
      <c r="T3" s="53" t="s">
        <v>158</v>
      </c>
    </row>
    <row r="4" spans="1:21">
      <c r="A4" s="51">
        <v>2</v>
      </c>
      <c r="B4" s="51" t="s">
        <v>156</v>
      </c>
      <c r="C4" s="51" t="s">
        <v>487</v>
      </c>
      <c r="D4" s="51" t="s">
        <v>158</v>
      </c>
      <c r="E4" s="51" t="s">
        <v>1256</v>
      </c>
      <c r="F4" s="51" t="s">
        <v>1257</v>
      </c>
      <c r="G4" s="51" t="s">
        <v>158</v>
      </c>
      <c r="H4" s="51" t="s">
        <v>158</v>
      </c>
      <c r="I4" s="51" t="s">
        <v>490</v>
      </c>
      <c r="J4" s="51" t="s">
        <v>1258</v>
      </c>
      <c r="K4" s="51" t="s">
        <v>164</v>
      </c>
      <c r="L4" s="51" t="s">
        <v>492</v>
      </c>
      <c r="M4" s="51" t="s">
        <v>493</v>
      </c>
      <c r="N4" s="51" t="s">
        <v>494</v>
      </c>
      <c r="O4" s="51" t="s">
        <v>1259</v>
      </c>
      <c r="P4" s="51" t="s">
        <v>1260</v>
      </c>
      <c r="Q4" s="51" t="s">
        <v>158</v>
      </c>
      <c r="R4" s="51" t="s">
        <v>158</v>
      </c>
      <c r="S4" s="51" t="s">
        <v>158</v>
      </c>
      <c r="T4" s="51" t="s">
        <v>158</v>
      </c>
    </row>
    <row r="5" spans="1:21">
      <c r="A5" s="53">
        <v>3</v>
      </c>
      <c r="B5" s="53" t="s">
        <v>156</v>
      </c>
      <c r="C5" s="53" t="s">
        <v>1261</v>
      </c>
      <c r="D5" s="53" t="s">
        <v>158</v>
      </c>
      <c r="E5" s="53" t="s">
        <v>1262</v>
      </c>
      <c r="F5" s="53" t="s">
        <v>1263</v>
      </c>
      <c r="G5" s="53" t="s">
        <v>158</v>
      </c>
      <c r="H5" s="53" t="s">
        <v>158</v>
      </c>
      <c r="I5" s="53" t="s">
        <v>928</v>
      </c>
      <c r="J5" s="54" t="s">
        <v>1264</v>
      </c>
      <c r="K5" s="53" t="s">
        <v>164</v>
      </c>
      <c r="L5" s="53" t="s">
        <v>492</v>
      </c>
      <c r="M5" s="53" t="s">
        <v>493</v>
      </c>
      <c r="N5" s="53" t="s">
        <v>494</v>
      </c>
      <c r="O5" s="53" t="s">
        <v>1265</v>
      </c>
      <c r="P5" s="53" t="s">
        <v>1266</v>
      </c>
      <c r="Q5" s="53" t="s">
        <v>158</v>
      </c>
      <c r="R5" s="53" t="s">
        <v>158</v>
      </c>
      <c r="S5" s="53" t="s">
        <v>158</v>
      </c>
      <c r="T5" s="53" t="s">
        <v>158</v>
      </c>
    </row>
    <row r="6" spans="1:21">
      <c r="A6" s="51">
        <v>4</v>
      </c>
      <c r="B6" s="51" t="s">
        <v>156</v>
      </c>
      <c r="C6" s="51" t="s">
        <v>1079</v>
      </c>
      <c r="D6" s="51" t="s">
        <v>158</v>
      </c>
      <c r="E6" s="51" t="s">
        <v>1267</v>
      </c>
      <c r="F6" s="51" t="s">
        <v>1268</v>
      </c>
      <c r="G6" s="51" t="s">
        <v>158</v>
      </c>
      <c r="H6" s="51" t="s">
        <v>158</v>
      </c>
      <c r="I6" s="51" t="s">
        <v>1269</v>
      </c>
      <c r="J6" s="52" t="s">
        <v>1270</v>
      </c>
      <c r="K6" s="51" t="s">
        <v>164</v>
      </c>
      <c r="L6" s="51" t="s">
        <v>1271</v>
      </c>
      <c r="M6" s="51" t="s">
        <v>1272</v>
      </c>
      <c r="N6" s="51" t="s">
        <v>1273</v>
      </c>
      <c r="O6" s="51" t="s">
        <v>1274</v>
      </c>
      <c r="P6" s="51" t="s">
        <v>1275</v>
      </c>
      <c r="Q6" s="51" t="s">
        <v>158</v>
      </c>
      <c r="R6" s="51" t="s">
        <v>158</v>
      </c>
      <c r="S6" s="51" t="s">
        <v>158</v>
      </c>
      <c r="T6" s="51" t="s">
        <v>158</v>
      </c>
    </row>
    <row r="7" spans="1:21">
      <c r="A7" s="53">
        <v>5</v>
      </c>
      <c r="B7" s="53" t="s">
        <v>156</v>
      </c>
      <c r="C7" s="53" t="s">
        <v>1076</v>
      </c>
      <c r="D7" s="53" t="s">
        <v>158</v>
      </c>
      <c r="E7" s="53" t="s">
        <v>1276</v>
      </c>
      <c r="F7" s="53" t="s">
        <v>1277</v>
      </c>
      <c r="G7" s="53" t="s">
        <v>158</v>
      </c>
      <c r="H7" s="53" t="s">
        <v>158</v>
      </c>
      <c r="I7" s="53" t="s">
        <v>1079</v>
      </c>
      <c r="J7" s="54" t="s">
        <v>1278</v>
      </c>
      <c r="K7" s="53" t="s">
        <v>164</v>
      </c>
      <c r="L7" s="53" t="s">
        <v>1081</v>
      </c>
      <c r="M7" s="53" t="s">
        <v>511</v>
      </c>
      <c r="N7" s="53" t="s">
        <v>1082</v>
      </c>
      <c r="O7" s="53" t="s">
        <v>1279</v>
      </c>
      <c r="P7" s="53" t="s">
        <v>1084</v>
      </c>
      <c r="Q7" s="53" t="s">
        <v>158</v>
      </c>
      <c r="R7" s="53" t="s">
        <v>158</v>
      </c>
      <c r="S7" s="53" t="s">
        <v>158</v>
      </c>
      <c r="T7" s="53" t="s">
        <v>158</v>
      </c>
    </row>
    <row r="15" spans="1:21" ht="15.75" customHeight="1">
      <c r="A15" s="43" t="s">
        <v>103</v>
      </c>
    </row>
    <row r="16" spans="1:21">
      <c r="A16" s="9" t="s">
        <v>1183</v>
      </c>
      <c r="B16" s="9" t="s">
        <v>1184</v>
      </c>
    </row>
    <row r="17" spans="1:2">
      <c r="A17" s="9" t="s">
        <v>1185</v>
      </c>
      <c r="B17" s="9" t="s">
        <v>249</v>
      </c>
    </row>
    <row r="18" spans="1:2">
      <c r="A18" s="9" t="s">
        <v>250</v>
      </c>
      <c r="B18" s="9" t="s">
        <v>251</v>
      </c>
    </row>
    <row r="19" spans="1:2">
      <c r="A19" s="9" t="s">
        <v>252</v>
      </c>
      <c r="B19" s="9" t="s">
        <v>1186</v>
      </c>
    </row>
    <row r="20" spans="1:2">
      <c r="A20" s="9" t="s">
        <v>1187</v>
      </c>
      <c r="B20" s="9" t="s">
        <v>1188</v>
      </c>
    </row>
    <row r="21" spans="1:2">
      <c r="A21" s="9" t="s">
        <v>256</v>
      </c>
      <c r="B21" s="9" t="s">
        <v>257</v>
      </c>
    </row>
    <row r="22" spans="1:2">
      <c r="A22" s="9" t="s">
        <v>258</v>
      </c>
      <c r="B22" s="9" t="s">
        <v>259</v>
      </c>
    </row>
    <row r="23" spans="1:2">
      <c r="A23" s="9" t="s">
        <v>260</v>
      </c>
      <c r="B23" s="9" t="s">
        <v>261</v>
      </c>
    </row>
    <row r="24" spans="1:2">
      <c r="A24" s="9" t="s">
        <v>262</v>
      </c>
      <c r="B24" s="9" t="s">
        <v>263</v>
      </c>
    </row>
    <row r="25" spans="1:2">
      <c r="A25" s="9" t="s">
        <v>264</v>
      </c>
      <c r="B25" s="9" t="s">
        <v>265</v>
      </c>
    </row>
    <row r="26" spans="1:2">
      <c r="A26" s="9" t="s">
        <v>266</v>
      </c>
      <c r="B26" s="9" t="s">
        <v>267</v>
      </c>
    </row>
    <row r="27" spans="1:2">
      <c r="A27" s="9" t="s">
        <v>268</v>
      </c>
      <c r="B27" s="9" t="s">
        <v>269</v>
      </c>
    </row>
    <row r="28" spans="1:2">
      <c r="A28" s="9" t="s">
        <v>249</v>
      </c>
      <c r="B28" s="9" t="s">
        <v>1189</v>
      </c>
    </row>
    <row r="29" spans="1:2">
      <c r="A29" s="9" t="s">
        <v>251</v>
      </c>
      <c r="B29" s="9" t="s">
        <v>1190</v>
      </c>
    </row>
    <row r="30" spans="1:2">
      <c r="A30" s="9" t="s">
        <v>1191</v>
      </c>
    </row>
    <row r="31" spans="1:2">
      <c r="A31" s="9" t="s">
        <v>1192</v>
      </c>
    </row>
    <row r="32" spans="1:2">
      <c r="A32" s="9" t="s">
        <v>273</v>
      </c>
    </row>
    <row r="33" spans="1:1">
      <c r="A33" s="9" t="s">
        <v>274</v>
      </c>
    </row>
    <row r="34" spans="1:1">
      <c r="A34" s="9" t="s">
        <v>275</v>
      </c>
    </row>
    <row r="35" spans="1:1">
      <c r="A35" s="9" t="s">
        <v>276</v>
      </c>
    </row>
    <row r="36" spans="1:1">
      <c r="A36" s="9" t="s">
        <v>277</v>
      </c>
    </row>
    <row r="37" spans="1:1">
      <c r="A37" s="9" t="s">
        <v>278</v>
      </c>
    </row>
    <row r="38" spans="1:1">
      <c r="A38" s="9" t="s">
        <v>279</v>
      </c>
    </row>
    <row r="39" spans="1:1">
      <c r="A39" s="9" t="s">
        <v>280</v>
      </c>
    </row>
    <row r="40" spans="1:1" ht="12.75">
      <c r="A40" s="9" t="s">
        <v>1190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6"/>
  <sheetViews>
    <sheetView workbookViewId="0"/>
  </sheetViews>
  <sheetFormatPr defaultColWidth="14.42578125" defaultRowHeight="15.75" customHeight="1"/>
  <cols>
    <col min="2" max="2" width="20" customWidth="1"/>
    <col min="4" max="4" width="19.7109375" customWidth="1"/>
    <col min="11" max="11" width="16" customWidth="1"/>
  </cols>
  <sheetData>
    <row r="1" spans="1:18">
      <c r="F1" s="9" t="s">
        <v>30</v>
      </c>
    </row>
    <row r="2" spans="1:18">
      <c r="A2" s="18"/>
      <c r="B2" s="18"/>
      <c r="C2" s="18"/>
      <c r="D2" s="18"/>
      <c r="E2" s="56" t="s">
        <v>31</v>
      </c>
      <c r="F2" s="57"/>
      <c r="G2" s="57"/>
      <c r="H2" s="57"/>
      <c r="I2" s="57"/>
      <c r="J2" s="57"/>
      <c r="K2" s="57"/>
      <c r="L2" s="56" t="s">
        <v>32</v>
      </c>
      <c r="M2" s="57"/>
      <c r="N2" s="57"/>
      <c r="O2" s="57"/>
      <c r="P2" s="57"/>
      <c r="Q2" s="57"/>
      <c r="R2" s="57"/>
    </row>
    <row r="3" spans="1:18" ht="15.75" customHeight="1">
      <c r="A3" s="27" t="s">
        <v>33</v>
      </c>
      <c r="B3" s="27" t="s">
        <v>34</v>
      </c>
      <c r="C3" s="27" t="s">
        <v>35</v>
      </c>
      <c r="D3" s="27" t="s">
        <v>36</v>
      </c>
      <c r="E3" s="56" t="s">
        <v>37</v>
      </c>
      <c r="F3" s="57"/>
      <c r="G3" s="56" t="s">
        <v>5</v>
      </c>
      <c r="H3" s="57"/>
      <c r="I3" s="56" t="s">
        <v>38</v>
      </c>
      <c r="J3" s="57"/>
      <c r="K3" s="7" t="s">
        <v>39</v>
      </c>
      <c r="L3" s="56" t="s">
        <v>37</v>
      </c>
      <c r="M3" s="57"/>
      <c r="N3" s="56" t="s">
        <v>5</v>
      </c>
      <c r="O3" s="57"/>
      <c r="P3" s="56" t="s">
        <v>38</v>
      </c>
      <c r="Q3" s="57"/>
      <c r="R3" s="7" t="s">
        <v>39</v>
      </c>
    </row>
    <row r="4" spans="1:18" ht="15.75" customHeight="1">
      <c r="A4" s="28" t="s">
        <v>40</v>
      </c>
      <c r="B4" s="29" t="s">
        <v>41</v>
      </c>
      <c r="C4" s="30" t="str">
        <f t="shared" ref="C4:C12" si="0">TEXT(100*H4, "#") &amp; " (" &amp; TEXT(100*F4, "#") &amp; " - " &amp; TEXT(100*J4, "#") &amp; ")%"</f>
        <v>29 (13 - 59)%</v>
      </c>
      <c r="D4" s="30" t="str">
        <f t="shared" ref="D4:D12" si="1">TEXT(100*O4, "#") &amp; " (" &amp; TEXT(100*M4, "#") &amp; " – " &amp; TEXT(100*Q4, "#") &amp; ")%"</f>
        <v>1 (-2 – 16)%</v>
      </c>
      <c r="E4" s="31" t="str">
        <f>LEFT(RIGHT('flu baseline FI'!C3,12),5)</f>
        <v>41.75</v>
      </c>
      <c r="F4" s="32">
        <f t="shared" ref="F4:F12" si="2">ABS((K4-I4)/K4)</f>
        <v>0.125</v>
      </c>
      <c r="G4" s="31" t="str">
        <f>LEFT('flu baseline FI'!C3, 3)</f>
        <v xml:space="preserve">72 </v>
      </c>
      <c r="H4" s="32">
        <f t="shared" ref="H4:H12" si="3">ABS((K4-G4)/K4)</f>
        <v>0.29411764705882354</v>
      </c>
      <c r="I4" s="33" t="str">
        <f>(LEFT(RIGHT('flu baseline FI'!C3, 6),5))</f>
        <v>89.25</v>
      </c>
      <c r="J4" s="32">
        <f t="shared" ref="J4:J12" si="4">ABS((K4-E4)/K4)</f>
        <v>0.59068627450980393</v>
      </c>
      <c r="K4" s="33" t="str">
        <f>LEFT('flu baseline FI'!$C$2, 3)</f>
        <v>102</v>
      </c>
      <c r="L4" s="33" t="str">
        <f>LEFT(RIGHT('flu baseline FI'!O3, 6),2)</f>
        <v>69</v>
      </c>
      <c r="M4" s="32">
        <f>($R4-$P4)/$R4</f>
        <v>-2.4390243902439025E-2</v>
      </c>
      <c r="N4" s="33" t="str">
        <f>LEFT('flu baseline FI'!O3,2)</f>
        <v>81</v>
      </c>
      <c r="O4" s="32">
        <f t="shared" ref="O4:O12" si="5">ABS((N4-R4)/R4)</f>
        <v>1.2195121951219513E-2</v>
      </c>
      <c r="P4" s="33" t="str">
        <f>LEFT(RIGHT('flu baseline FI'!O3, 3),2)</f>
        <v>84</v>
      </c>
      <c r="Q4" s="32">
        <f t="shared" ref="Q4:Q12" si="6">ABS((L4-R4)/R4)</f>
        <v>0.15853658536585366</v>
      </c>
      <c r="R4" s="33" t="str">
        <f>LEFT('flu baseline FI'!$O$2,2)</f>
        <v>82</v>
      </c>
    </row>
    <row r="5" spans="1:18" ht="15.75" customHeight="1">
      <c r="A5" s="34"/>
      <c r="B5" s="29" t="s">
        <v>42</v>
      </c>
      <c r="C5" s="30" t="str">
        <f t="shared" si="0"/>
        <v>70 (55 - 85)%</v>
      </c>
      <c r="D5" s="30" t="str">
        <f t="shared" si="1"/>
        <v>18 (6 – 66)%</v>
      </c>
      <c r="E5" s="33" t="str">
        <f>LEFT(RIGHT('flu baseline FI'!C4, 6),2)</f>
        <v>15</v>
      </c>
      <c r="F5" s="32">
        <f t="shared" si="2"/>
        <v>0.5490196078431373</v>
      </c>
      <c r="G5" s="33" t="str">
        <f>LEFT('flu baseline FI'!C4, 3)</f>
        <v xml:space="preserve">31 </v>
      </c>
      <c r="H5" s="32">
        <f t="shared" si="3"/>
        <v>0.69607843137254899</v>
      </c>
      <c r="I5" s="33" t="str">
        <f>LEFT(RIGHT('flu baseline FI'!C4, 3),2)</f>
        <v>46</v>
      </c>
      <c r="J5" s="32">
        <f t="shared" si="4"/>
        <v>0.8529411764705882</v>
      </c>
      <c r="K5" s="33" t="str">
        <f>LEFT('flu baseline FI'!$C$2, 3)</f>
        <v>102</v>
      </c>
      <c r="L5" s="33" t="str">
        <f>LEFT(RIGHT('flu baseline FI'!O4, 6),2)</f>
        <v>28</v>
      </c>
      <c r="M5" s="32">
        <f t="shared" ref="M5:M12" si="7">ABS(($P5-$R5)/$R5)</f>
        <v>6.097560975609756E-2</v>
      </c>
      <c r="N5" s="33" t="str">
        <f>LEFT('flu baseline FI'!O4,2)</f>
        <v>67</v>
      </c>
      <c r="O5" s="32">
        <f t="shared" si="5"/>
        <v>0.18292682926829268</v>
      </c>
      <c r="P5" s="33" t="str">
        <f>LEFT(RIGHT('flu baseline FI'!O4, 3),2)</f>
        <v>77</v>
      </c>
      <c r="Q5" s="32">
        <f t="shared" si="6"/>
        <v>0.65853658536585369</v>
      </c>
      <c r="R5" s="33" t="str">
        <f>LEFT('flu baseline FI'!$O$2,2)</f>
        <v>82</v>
      </c>
    </row>
    <row r="6" spans="1:18" ht="15.75" customHeight="1">
      <c r="A6" s="34"/>
      <c r="B6" s="29" t="s">
        <v>43</v>
      </c>
      <c r="C6" s="30" t="str">
        <f t="shared" si="0"/>
        <v>73 (64 - 88)%</v>
      </c>
      <c r="D6" s="30" t="str">
        <f t="shared" si="1"/>
        <v>20 (11 – 55)%</v>
      </c>
      <c r="E6" s="33" t="str">
        <f>LEFT(RIGHT('flu baseline SW'!C6, 6),2)</f>
        <v>13</v>
      </c>
      <c r="F6" s="32">
        <f t="shared" si="2"/>
        <v>0.64423076923076927</v>
      </c>
      <c r="G6" s="33" t="str">
        <f>LEFT('flu baseline SW'!C6,2)</f>
        <v>28</v>
      </c>
      <c r="H6" s="32">
        <f t="shared" si="3"/>
        <v>0.73076923076923073</v>
      </c>
      <c r="I6" s="33" t="str">
        <f>LEFT(RIGHT('flu baseline SW'!C6, 3),2)</f>
        <v>37</v>
      </c>
      <c r="J6" s="32">
        <f t="shared" si="4"/>
        <v>0.875</v>
      </c>
      <c r="K6" s="33" t="str">
        <f>LEFT('flu baseline SW'!$C$7, 3)</f>
        <v>104</v>
      </c>
      <c r="L6" s="33" t="str">
        <f>LEFT(RIGHT('flu baseline SW'!N6, 6),2)</f>
        <v>37</v>
      </c>
      <c r="M6" s="32">
        <f t="shared" si="7"/>
        <v>0.10975609756097561</v>
      </c>
      <c r="N6" s="33" t="str">
        <f>LEFT('flu baseline SW'!O6,2)</f>
        <v>66</v>
      </c>
      <c r="O6" s="32">
        <f t="shared" si="5"/>
        <v>0.1951219512195122</v>
      </c>
      <c r="P6" s="33" t="str">
        <f>LEFT(RIGHT('flu baseline SW'!O6, 3),2)</f>
        <v>73</v>
      </c>
      <c r="Q6" s="32">
        <f t="shared" si="6"/>
        <v>0.54878048780487809</v>
      </c>
      <c r="R6" s="33" t="str">
        <f>LEFT('flu baseline SW'!$O$7,2)</f>
        <v>82</v>
      </c>
    </row>
    <row r="7" spans="1:18" ht="15.75" customHeight="1">
      <c r="A7" s="34"/>
      <c r="B7" s="29" t="s">
        <v>44</v>
      </c>
      <c r="C7" s="30" t="str">
        <f t="shared" si="0"/>
        <v>93 (91 - 97)%</v>
      </c>
      <c r="D7" s="30" t="str">
        <f t="shared" si="1"/>
        <v>99 (82 – 100)%</v>
      </c>
      <c r="E7" s="33" t="str">
        <f>LEFT(RIGHT('flu baseline SW'!C5, 4),1)</f>
        <v>3</v>
      </c>
      <c r="F7" s="32">
        <f t="shared" si="2"/>
        <v>0.91346153846153844</v>
      </c>
      <c r="G7" s="33" t="str">
        <f>LEFT('flu baseline SW'!C5, 1)</f>
        <v>7</v>
      </c>
      <c r="H7" s="32">
        <f t="shared" si="3"/>
        <v>0.93269230769230771</v>
      </c>
      <c r="I7" s="33" t="str">
        <f>LEFT(RIGHT('flu baseline SW'!C5,2),1)</f>
        <v>9</v>
      </c>
      <c r="J7" s="32">
        <f t="shared" si="4"/>
        <v>0.97115384615384615</v>
      </c>
      <c r="K7" s="33" t="str">
        <f>LEFT('flu baseline SW'!$C$7, 3)</f>
        <v>104</v>
      </c>
      <c r="L7" s="33" t="str">
        <f>LEFT(RIGHT('flu baseline SW'!O5,5), 1)</f>
        <v>0</v>
      </c>
      <c r="M7" s="32">
        <f t="shared" si="7"/>
        <v>0.81707317073170727</v>
      </c>
      <c r="N7" s="33" t="str">
        <f>LEFT('flu baseline SW'!O5, 1)</f>
        <v>1</v>
      </c>
      <c r="O7" s="32">
        <f t="shared" si="5"/>
        <v>0.98780487804878048</v>
      </c>
      <c r="P7" s="33" t="str">
        <f>LEFT(RIGHT('flu baseline SW'!O5, 3),2)</f>
        <v>15</v>
      </c>
      <c r="Q7" s="32">
        <f t="shared" si="6"/>
        <v>1</v>
      </c>
      <c r="R7" s="33" t="str">
        <f>LEFT('flu baseline SW'!$O$7,2)</f>
        <v>82</v>
      </c>
    </row>
    <row r="8" spans="1:18" ht="15.75" customHeight="1">
      <c r="A8" s="28" t="s">
        <v>45</v>
      </c>
      <c r="B8" s="29" t="s">
        <v>46</v>
      </c>
      <c r="C8" s="30" t="str">
        <f t="shared" si="0"/>
        <v>7 (5 - 14)%</v>
      </c>
      <c r="D8" s="30" t="str">
        <f t="shared" si="1"/>
        <v>1 (1 – 4)%</v>
      </c>
      <c r="E8" s="33" t="str">
        <f>LEFT(RIGHT('covid baseline FI'!C2, 6),2)</f>
        <v>36</v>
      </c>
      <c r="F8" s="32">
        <f t="shared" si="2"/>
        <v>4.7619047619047616E-2</v>
      </c>
      <c r="G8" s="33" t="str">
        <f>LEFT('covid baseline FI'!C3,2)</f>
        <v>39</v>
      </c>
      <c r="H8" s="32">
        <f t="shared" si="3"/>
        <v>7.1428571428571425E-2</v>
      </c>
      <c r="I8" s="33" t="str">
        <f>LEFT(RIGHT('covid baseline FI'!C3, 3),2)</f>
        <v>44</v>
      </c>
      <c r="J8" s="32">
        <f t="shared" si="4"/>
        <v>0.14285714285714285</v>
      </c>
      <c r="K8" s="33" t="str">
        <f>LEFT('covid baseline FI'!$C$2,2)</f>
        <v>42</v>
      </c>
      <c r="L8" s="33" t="str">
        <f>LEFT(RIGHT('covid baseline FI'!O3,8), 3)</f>
        <v>133</v>
      </c>
      <c r="M8" s="32">
        <f t="shared" si="7"/>
        <v>7.246376811594203E-3</v>
      </c>
      <c r="N8" s="33" t="str">
        <f>LEFT('covid baseline FI'!O3, 3)</f>
        <v>137</v>
      </c>
      <c r="O8" s="32">
        <f t="shared" si="5"/>
        <v>7.246376811594203E-3</v>
      </c>
      <c r="P8" s="33" t="str">
        <f>LEFT(RIGHT('covid baseline FI'!O3,4),3)</f>
        <v>139</v>
      </c>
      <c r="Q8" s="32">
        <f t="shared" si="6"/>
        <v>3.6231884057971016E-2</v>
      </c>
      <c r="R8" s="33" t="str">
        <f>LEFT('covid baseline FI'!$O$2, 3)</f>
        <v>138</v>
      </c>
    </row>
    <row r="9" spans="1:18" ht="15.75" customHeight="1">
      <c r="A9" s="34"/>
      <c r="B9" s="29" t="s">
        <v>42</v>
      </c>
      <c r="C9" s="30" t="str">
        <f t="shared" si="0"/>
        <v>10 (5 - 17)%</v>
      </c>
      <c r="D9" s="30" t="str">
        <f t="shared" si="1"/>
        <v>1 (1 – 4)%</v>
      </c>
      <c r="E9" s="33" t="str">
        <f>LEFT(RIGHT('covid baseline FI'!C3, 9),5)</f>
        <v>34.75</v>
      </c>
      <c r="F9" s="32">
        <f t="shared" si="2"/>
        <v>4.7619047619047616E-2</v>
      </c>
      <c r="G9" s="33" t="str">
        <f>LEFT('covid baseline FI'!C4,2)</f>
        <v>38</v>
      </c>
      <c r="H9" s="32">
        <f t="shared" si="3"/>
        <v>9.5238095238095233E-2</v>
      </c>
      <c r="I9" s="33" t="str">
        <f>LEFT(RIGHT('covid baseline FI'!C4, 3),2)</f>
        <v>44</v>
      </c>
      <c r="J9" s="32">
        <f t="shared" si="4"/>
        <v>0.17261904761904762</v>
      </c>
      <c r="K9" s="33" t="str">
        <f>LEFT('covid baseline FI'!$C$2,2)</f>
        <v>42</v>
      </c>
      <c r="L9" s="33" t="str">
        <f>LEFT(RIGHT('covid baseline FI'!O4,8), 3)</f>
        <v>132</v>
      </c>
      <c r="M9" s="32">
        <f t="shared" si="7"/>
        <v>7.246376811594203E-3</v>
      </c>
      <c r="N9" s="33" t="str">
        <f>LEFT('covid baseline FI'!O4, 3)</f>
        <v>136</v>
      </c>
      <c r="O9" s="32">
        <f t="shared" si="5"/>
        <v>1.4492753623188406E-2</v>
      </c>
      <c r="P9" s="33" t="str">
        <f>LEFT(RIGHT('covid baseline FI'!O4,4),3)</f>
        <v>139</v>
      </c>
      <c r="Q9" s="32">
        <f t="shared" si="6"/>
        <v>4.3478260869565216E-2</v>
      </c>
      <c r="R9" s="33" t="str">
        <f>LEFT('covid baseline FI'!$O$2, 3)</f>
        <v>138</v>
      </c>
    </row>
    <row r="10" spans="1:18" ht="15.75" customHeight="1">
      <c r="A10" s="34"/>
      <c r="B10" s="29" t="s">
        <v>47</v>
      </c>
      <c r="C10" s="30" t="str">
        <f t="shared" si="0"/>
        <v>14 (5 - 26)%</v>
      </c>
      <c r="D10" s="30" t="str">
        <f t="shared" si="1"/>
        <v>4 (3 – 7)%</v>
      </c>
      <c r="E10" s="35" t="str">
        <f>LEFT(RIGHT('covid baseline FI'!C16, 6),2)</f>
        <v>31</v>
      </c>
      <c r="F10" s="32">
        <f t="shared" si="2"/>
        <v>4.7619047619047616E-2</v>
      </c>
      <c r="G10" s="33" t="str">
        <f>LEFT('covid baseline FI'!C16,2)</f>
        <v>36</v>
      </c>
      <c r="H10" s="32">
        <f t="shared" si="3"/>
        <v>0.14285714285714285</v>
      </c>
      <c r="I10" s="33" t="str">
        <f>LEFT(RIGHT('covid baseline FI'!C16, 3),2)</f>
        <v>40</v>
      </c>
      <c r="J10" s="32">
        <f t="shared" si="4"/>
        <v>0.26190476190476192</v>
      </c>
      <c r="K10" s="33" t="str">
        <f>LEFT('covid baseline FI'!$C$2,2)</f>
        <v>42</v>
      </c>
      <c r="L10" s="33" t="str">
        <f>LEFT(RIGHT('covid baseline FI'!O16,8), 3)</f>
        <v>128</v>
      </c>
      <c r="M10" s="32">
        <f t="shared" si="7"/>
        <v>2.8985507246376812E-2</v>
      </c>
      <c r="N10" s="33" t="str">
        <f>LEFT('covid baseline FI'!O16, 3)</f>
        <v>132</v>
      </c>
      <c r="O10" s="32">
        <f t="shared" si="5"/>
        <v>4.3478260869565216E-2</v>
      </c>
      <c r="P10" s="33" t="str">
        <f>LEFT(RIGHT('covid baseline FI'!O16,4),3)</f>
        <v>134</v>
      </c>
      <c r="Q10" s="32">
        <f t="shared" si="6"/>
        <v>7.2463768115942032E-2</v>
      </c>
      <c r="R10" s="33" t="str">
        <f>LEFT('covid baseline FI'!$O$2, 3)</f>
        <v>138</v>
      </c>
    </row>
    <row r="11" spans="1:18" ht="15.75" customHeight="1">
      <c r="A11" s="34"/>
      <c r="B11" s="29" t="s">
        <v>43</v>
      </c>
      <c r="C11" s="30" t="str">
        <f t="shared" si="0"/>
        <v>57 (52 - 64)%</v>
      </c>
      <c r="D11" s="30" t="str">
        <f t="shared" si="1"/>
        <v>22 (12 – 26)%</v>
      </c>
      <c r="E11" s="33" t="str">
        <f>LEFT(RIGHT('covid SW'!C6, 6),2)</f>
        <v>15</v>
      </c>
      <c r="F11" s="32">
        <f t="shared" si="2"/>
        <v>0.52380952380952384</v>
      </c>
      <c r="G11" s="33" t="str">
        <f>LEFT('covid SW'!C6,2)</f>
        <v>18</v>
      </c>
      <c r="H11" s="32">
        <f t="shared" si="3"/>
        <v>0.5714285714285714</v>
      </c>
      <c r="I11" s="33" t="str">
        <f>LEFT(RIGHT('covid SW'!C6, 3),2)</f>
        <v>20</v>
      </c>
      <c r="J11" s="32">
        <f t="shared" si="4"/>
        <v>0.6428571428571429</v>
      </c>
      <c r="K11" s="33" t="str">
        <f>LEFT('covid SW'!$C$7,2)</f>
        <v>42</v>
      </c>
      <c r="L11" s="33" t="str">
        <f>LEFT(RIGHT('covid SW'!O6,8), 3)</f>
        <v>102</v>
      </c>
      <c r="M11" s="32">
        <f t="shared" si="7"/>
        <v>0.12318840579710146</v>
      </c>
      <c r="N11" s="33" t="str">
        <f>LEFT('covid SW'!O6, 5)</f>
        <v>107.5</v>
      </c>
      <c r="O11" s="32">
        <f t="shared" si="5"/>
        <v>0.2210144927536232</v>
      </c>
      <c r="P11" s="33" t="str">
        <f>LEFT(RIGHT('covid SW'!P6,4),3)</f>
        <v>121</v>
      </c>
      <c r="Q11" s="32">
        <f t="shared" si="6"/>
        <v>0.2608695652173913</v>
      </c>
      <c r="R11" s="33" t="str">
        <f>LEFT('covid SW'!$O$7, 3)</f>
        <v>138</v>
      </c>
    </row>
    <row r="12" spans="1:18" ht="15.75" customHeight="1">
      <c r="A12" s="34"/>
      <c r="B12" s="29" t="s">
        <v>44</v>
      </c>
      <c r="C12" s="30" t="str">
        <f t="shared" si="0"/>
        <v>81 (79 - 83)%</v>
      </c>
      <c r="D12" s="30" t="str">
        <f t="shared" si="1"/>
        <v>46 (33 – 52)%</v>
      </c>
      <c r="E12" s="33" t="str">
        <f>LEFT(RIGHT('covid SW'!C5, 4),1)</f>
        <v>7</v>
      </c>
      <c r="F12" s="32">
        <f t="shared" si="2"/>
        <v>0.7857142857142857</v>
      </c>
      <c r="G12" s="33" t="str">
        <f>LEFT('covid SW'!C5, 1)</f>
        <v>8</v>
      </c>
      <c r="H12" s="32">
        <f t="shared" si="3"/>
        <v>0.80952380952380953</v>
      </c>
      <c r="I12" s="33" t="str">
        <f>LEFT(RIGHT('covid SW'!C5,2),1)</f>
        <v>9</v>
      </c>
      <c r="J12" s="32">
        <f t="shared" si="4"/>
        <v>0.83333333333333337</v>
      </c>
      <c r="K12" s="33" t="str">
        <f>LEFT('covid SW'!$C$7,2)</f>
        <v>42</v>
      </c>
      <c r="L12" s="33" t="str">
        <f>LEFT(RIGHT('covid SW'!O5, 6),2)</f>
        <v>66</v>
      </c>
      <c r="M12" s="32">
        <f t="shared" si="7"/>
        <v>0.33333333333333331</v>
      </c>
      <c r="N12" s="33" t="str">
        <f>LEFT('covid SW'!O5,2)</f>
        <v>74</v>
      </c>
      <c r="O12" s="32">
        <f t="shared" si="5"/>
        <v>0.46376811594202899</v>
      </c>
      <c r="P12" s="33" t="str">
        <f>LEFT(RIGHT('covid SW'!P5, 3),2)</f>
        <v>92</v>
      </c>
      <c r="Q12" s="32">
        <f t="shared" si="6"/>
        <v>0.52173913043478259</v>
      </c>
      <c r="R12" s="33" t="str">
        <f>LEFT('covid SW'!$O$7, 3)</f>
        <v>138</v>
      </c>
    </row>
    <row r="13" spans="1:18">
      <c r="A13" s="36"/>
    </row>
    <row r="14" spans="1:18">
      <c r="A14" s="36"/>
    </row>
    <row r="25" spans="13:13">
      <c r="M25" s="12">
        <f>(82-81)/82</f>
        <v>1.2195121951219513E-2</v>
      </c>
    </row>
    <row r="26" spans="13:13">
      <c r="M26" s="12">
        <f>(84-82)/82</f>
        <v>2.4390243902439025E-2</v>
      </c>
    </row>
  </sheetData>
  <mergeCells count="8">
    <mergeCell ref="E2:K2"/>
    <mergeCell ref="L2:R2"/>
    <mergeCell ref="E3:F3"/>
    <mergeCell ref="G3:H3"/>
    <mergeCell ref="I3:J3"/>
    <mergeCell ref="L3:M3"/>
    <mergeCell ref="N3:O3"/>
    <mergeCell ref="P3:Q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16"/>
  <sheetViews>
    <sheetView workbookViewId="0"/>
  </sheetViews>
  <sheetFormatPr defaultColWidth="14.42578125" defaultRowHeight="15.75" customHeight="1"/>
  <sheetData>
    <row r="1" spans="1:20" ht="15.75" customHeight="1">
      <c r="A1" s="22" t="s">
        <v>486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215</v>
      </c>
      <c r="D2" s="22" t="s">
        <v>158</v>
      </c>
      <c r="E2" s="22" t="s">
        <v>215</v>
      </c>
      <c r="F2" s="22" t="s">
        <v>1280</v>
      </c>
      <c r="G2" s="22" t="s">
        <v>158</v>
      </c>
      <c r="H2" s="22" t="s">
        <v>158</v>
      </c>
      <c r="I2" s="22" t="s">
        <v>411</v>
      </c>
      <c r="J2" s="22" t="s">
        <v>1281</v>
      </c>
      <c r="K2" s="22" t="s">
        <v>164</v>
      </c>
      <c r="L2" s="22" t="s">
        <v>492</v>
      </c>
      <c r="M2" s="22" t="s">
        <v>493</v>
      </c>
      <c r="N2" s="22" t="s">
        <v>494</v>
      </c>
      <c r="O2" s="22" t="s">
        <v>185</v>
      </c>
      <c r="P2" s="22" t="s">
        <v>1195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156</v>
      </c>
      <c r="C3" s="22" t="s">
        <v>1252</v>
      </c>
      <c r="D3" s="22" t="s">
        <v>158</v>
      </c>
      <c r="E3" s="22" t="s">
        <v>530</v>
      </c>
      <c r="F3" s="22" t="s">
        <v>1282</v>
      </c>
      <c r="G3" s="22" t="s">
        <v>158</v>
      </c>
      <c r="H3" s="22" t="s">
        <v>158</v>
      </c>
      <c r="I3" s="22" t="s">
        <v>215</v>
      </c>
      <c r="J3" s="22" t="s">
        <v>1283</v>
      </c>
      <c r="K3" s="22" t="s">
        <v>164</v>
      </c>
      <c r="L3" s="22" t="s">
        <v>492</v>
      </c>
      <c r="M3" s="22" t="s">
        <v>493</v>
      </c>
      <c r="N3" s="22" t="s">
        <v>494</v>
      </c>
      <c r="O3" s="22" t="s">
        <v>1284</v>
      </c>
      <c r="P3" s="22" t="s">
        <v>494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156</v>
      </c>
      <c r="C4" s="22" t="s">
        <v>1285</v>
      </c>
      <c r="D4" s="22" t="s">
        <v>158</v>
      </c>
      <c r="E4" s="22" t="s">
        <v>1286</v>
      </c>
      <c r="F4" s="22" t="s">
        <v>1287</v>
      </c>
      <c r="G4" s="22" t="s">
        <v>158</v>
      </c>
      <c r="H4" s="22" t="s">
        <v>158</v>
      </c>
      <c r="I4" s="22" t="s">
        <v>884</v>
      </c>
      <c r="J4" s="22" t="s">
        <v>1288</v>
      </c>
      <c r="K4" s="22" t="s">
        <v>164</v>
      </c>
      <c r="L4" s="22" t="s">
        <v>492</v>
      </c>
      <c r="M4" s="22" t="s">
        <v>493</v>
      </c>
      <c r="N4" s="22" t="s">
        <v>494</v>
      </c>
      <c r="O4" s="22" t="s">
        <v>1289</v>
      </c>
      <c r="P4" s="22" t="s">
        <v>1290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1291</v>
      </c>
      <c r="D5" s="22" t="s">
        <v>158</v>
      </c>
      <c r="E5" s="22" t="s">
        <v>1292</v>
      </c>
      <c r="F5" s="22" t="s">
        <v>1293</v>
      </c>
      <c r="G5" s="22" t="s">
        <v>158</v>
      </c>
      <c r="H5" s="22" t="s">
        <v>158</v>
      </c>
      <c r="I5" s="22" t="s">
        <v>1256</v>
      </c>
      <c r="J5" s="22" t="s">
        <v>1294</v>
      </c>
      <c r="K5" s="22" t="s">
        <v>164</v>
      </c>
      <c r="L5" s="22" t="s">
        <v>1295</v>
      </c>
      <c r="M5" s="22" t="s">
        <v>1296</v>
      </c>
      <c r="N5" s="22" t="s">
        <v>1297</v>
      </c>
      <c r="O5" s="22" t="s">
        <v>1298</v>
      </c>
      <c r="P5" s="22" t="s">
        <v>1299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1300</v>
      </c>
      <c r="D6" s="22" t="s">
        <v>158</v>
      </c>
      <c r="E6" s="22" t="s">
        <v>1301</v>
      </c>
      <c r="F6" s="22" t="s">
        <v>1302</v>
      </c>
      <c r="G6" s="22" t="s">
        <v>158</v>
      </c>
      <c r="H6" s="22" t="s">
        <v>158</v>
      </c>
      <c r="I6" s="22" t="s">
        <v>1303</v>
      </c>
      <c r="J6" s="22" t="s">
        <v>1304</v>
      </c>
      <c r="K6" s="22" t="s">
        <v>164</v>
      </c>
      <c r="L6" s="22" t="s">
        <v>1305</v>
      </c>
      <c r="M6" s="22" t="s">
        <v>1306</v>
      </c>
      <c r="N6" s="22" t="s">
        <v>1307</v>
      </c>
      <c r="O6" s="22" t="s">
        <v>1308</v>
      </c>
      <c r="P6" s="22" t="s">
        <v>1309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1310</v>
      </c>
      <c r="D7" s="22" t="s">
        <v>158</v>
      </c>
      <c r="E7" s="22" t="s">
        <v>1311</v>
      </c>
      <c r="F7" s="22" t="s">
        <v>1312</v>
      </c>
      <c r="G7" s="22" t="s">
        <v>158</v>
      </c>
      <c r="H7" s="22" t="s">
        <v>185</v>
      </c>
      <c r="I7" s="22" t="s">
        <v>1313</v>
      </c>
      <c r="J7" s="22" t="s">
        <v>1314</v>
      </c>
      <c r="K7" s="22" t="s">
        <v>164</v>
      </c>
      <c r="L7" s="22" t="s">
        <v>1315</v>
      </c>
      <c r="M7" s="22" t="s">
        <v>1316</v>
      </c>
      <c r="N7" s="22" t="s">
        <v>1317</v>
      </c>
      <c r="O7" s="22" t="s">
        <v>1318</v>
      </c>
      <c r="P7" s="22" t="s">
        <v>1319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1320</v>
      </c>
      <c r="D8" s="22" t="s">
        <v>158</v>
      </c>
      <c r="E8" s="22" t="s">
        <v>1321</v>
      </c>
      <c r="F8" s="22" t="s">
        <v>1322</v>
      </c>
      <c r="G8" s="22" t="s">
        <v>158</v>
      </c>
      <c r="H8" s="22" t="s">
        <v>161</v>
      </c>
      <c r="I8" s="22" t="s">
        <v>1323</v>
      </c>
      <c r="J8" s="22" t="s">
        <v>1324</v>
      </c>
      <c r="K8" s="22" t="s">
        <v>164</v>
      </c>
      <c r="L8" s="22" t="s">
        <v>1325</v>
      </c>
      <c r="M8" s="22" t="s">
        <v>1326</v>
      </c>
      <c r="N8" s="22" t="s">
        <v>1327</v>
      </c>
      <c r="O8" s="22" t="s">
        <v>1328</v>
      </c>
      <c r="P8" s="22" t="s">
        <v>1329</v>
      </c>
      <c r="Q8" s="22" t="s">
        <v>158</v>
      </c>
      <c r="R8" s="22" t="s">
        <v>158</v>
      </c>
      <c r="S8" s="22" t="s">
        <v>1330</v>
      </c>
      <c r="T8" s="22" t="s">
        <v>1331</v>
      </c>
    </row>
    <row r="11" spans="1:20">
      <c r="A11" s="9" t="s">
        <v>1332</v>
      </c>
    </row>
    <row r="12" spans="1:20">
      <c r="A12" s="9" t="s">
        <v>1333</v>
      </c>
      <c r="B12" s="55">
        <f>1-0.087/0.204</f>
        <v>0.57352941176470584</v>
      </c>
    </row>
    <row r="13" spans="1:20">
      <c r="A13" s="9" t="s">
        <v>1334</v>
      </c>
      <c r="B13" s="55">
        <f>1-0.034/0.204</f>
        <v>0.83333333333333326</v>
      </c>
    </row>
    <row r="15" spans="1:20">
      <c r="A15" s="9" t="s">
        <v>1335</v>
      </c>
      <c r="B15" s="9" t="s">
        <v>1336</v>
      </c>
    </row>
    <row r="16" spans="1:20">
      <c r="B16" s="9" t="s">
        <v>1337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T8"/>
  <sheetViews>
    <sheetView workbookViewId="0"/>
  </sheetViews>
  <sheetFormatPr defaultColWidth="14.42578125" defaultRowHeight="15.75" customHeight="1"/>
  <cols>
    <col min="10" max="10" width="17.85546875" customWidth="1"/>
  </cols>
  <sheetData>
    <row r="1" spans="1:20" ht="15.75" customHeight="1">
      <c r="A1" s="22" t="s">
        <v>486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161</v>
      </c>
      <c r="D2" s="22" t="s">
        <v>656</v>
      </c>
      <c r="E2" s="22" t="s">
        <v>490</v>
      </c>
      <c r="F2" s="22" t="s">
        <v>1338</v>
      </c>
      <c r="G2" s="22" t="s">
        <v>158</v>
      </c>
      <c r="H2" s="22" t="s">
        <v>158</v>
      </c>
      <c r="I2" s="22" t="s">
        <v>411</v>
      </c>
      <c r="J2" s="22" t="s">
        <v>1339</v>
      </c>
      <c r="K2" s="22" t="s">
        <v>164</v>
      </c>
      <c r="L2" s="22" t="s">
        <v>492</v>
      </c>
      <c r="M2" s="22" t="s">
        <v>493</v>
      </c>
      <c r="N2" s="22" t="s">
        <v>494</v>
      </c>
      <c r="O2" s="22" t="s">
        <v>418</v>
      </c>
      <c r="P2" s="22" t="s">
        <v>1195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156</v>
      </c>
      <c r="C3" s="22" t="s">
        <v>570</v>
      </c>
      <c r="D3" s="22" t="s">
        <v>745</v>
      </c>
      <c r="E3" s="22" t="s">
        <v>414</v>
      </c>
      <c r="F3" s="22" t="s">
        <v>1340</v>
      </c>
      <c r="G3" s="22" t="s">
        <v>158</v>
      </c>
      <c r="H3" s="22" t="s">
        <v>158</v>
      </c>
      <c r="I3" s="22" t="s">
        <v>161</v>
      </c>
      <c r="J3" s="22" t="s">
        <v>1341</v>
      </c>
      <c r="K3" s="22" t="s">
        <v>164</v>
      </c>
      <c r="L3" s="22" t="s">
        <v>492</v>
      </c>
      <c r="M3" s="22" t="s">
        <v>493</v>
      </c>
      <c r="N3" s="22" t="s">
        <v>494</v>
      </c>
      <c r="O3" s="22" t="s">
        <v>1342</v>
      </c>
      <c r="P3" s="22" t="s">
        <v>1343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156</v>
      </c>
      <c r="C4" s="22" t="s">
        <v>1344</v>
      </c>
      <c r="D4" s="22" t="s">
        <v>1345</v>
      </c>
      <c r="E4" s="22" t="s">
        <v>1346</v>
      </c>
      <c r="F4" s="22" t="s">
        <v>1347</v>
      </c>
      <c r="G4" s="22" t="s">
        <v>158</v>
      </c>
      <c r="H4" s="22" t="s">
        <v>158</v>
      </c>
      <c r="I4" s="22" t="s">
        <v>570</v>
      </c>
      <c r="J4" s="22" t="s">
        <v>1348</v>
      </c>
      <c r="K4" s="22" t="s">
        <v>164</v>
      </c>
      <c r="L4" s="22" t="s">
        <v>492</v>
      </c>
      <c r="M4" s="22" t="s">
        <v>1349</v>
      </c>
      <c r="N4" s="22" t="s">
        <v>1350</v>
      </c>
      <c r="O4" s="22" t="s">
        <v>1351</v>
      </c>
      <c r="P4" s="22" t="s">
        <v>1352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1353</v>
      </c>
      <c r="D5" s="22" t="s">
        <v>667</v>
      </c>
      <c r="E5" s="22" t="s">
        <v>1354</v>
      </c>
      <c r="F5" s="22" t="s">
        <v>1355</v>
      </c>
      <c r="G5" s="22" t="s">
        <v>158</v>
      </c>
      <c r="H5" s="22" t="s">
        <v>158</v>
      </c>
      <c r="I5" s="22" t="s">
        <v>1356</v>
      </c>
      <c r="J5" s="22" t="s">
        <v>1357</v>
      </c>
      <c r="K5" s="22" t="s">
        <v>164</v>
      </c>
      <c r="L5" s="22" t="s">
        <v>1358</v>
      </c>
      <c r="M5" s="22" t="s">
        <v>1359</v>
      </c>
      <c r="N5" s="22" t="s">
        <v>1360</v>
      </c>
      <c r="O5" s="22" t="s">
        <v>1361</v>
      </c>
      <c r="P5" s="22" t="s">
        <v>1362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1363</v>
      </c>
      <c r="D6" s="22" t="s">
        <v>656</v>
      </c>
      <c r="E6" s="22" t="s">
        <v>1364</v>
      </c>
      <c r="F6" s="22" t="s">
        <v>1365</v>
      </c>
      <c r="G6" s="22" t="s">
        <v>158</v>
      </c>
      <c r="H6" s="22" t="s">
        <v>158</v>
      </c>
      <c r="I6" s="22" t="s">
        <v>1366</v>
      </c>
      <c r="J6" s="22" t="s">
        <v>1367</v>
      </c>
      <c r="K6" s="22" t="s">
        <v>164</v>
      </c>
      <c r="L6" s="22" t="s">
        <v>1368</v>
      </c>
      <c r="M6" s="22" t="s">
        <v>1369</v>
      </c>
      <c r="N6" s="22" t="s">
        <v>1370</v>
      </c>
      <c r="O6" s="22" t="s">
        <v>1371</v>
      </c>
      <c r="P6" s="22" t="s">
        <v>1372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1373</v>
      </c>
      <c r="D7" s="22" t="s">
        <v>667</v>
      </c>
      <c r="E7" s="22" t="s">
        <v>1374</v>
      </c>
      <c r="F7" s="22" t="s">
        <v>1375</v>
      </c>
      <c r="G7" s="22" t="s">
        <v>158</v>
      </c>
      <c r="H7" s="22" t="s">
        <v>185</v>
      </c>
      <c r="I7" s="22" t="s">
        <v>1376</v>
      </c>
      <c r="J7" s="22" t="s">
        <v>1377</v>
      </c>
      <c r="K7" s="22" t="s">
        <v>164</v>
      </c>
      <c r="L7" s="22" t="s">
        <v>1378</v>
      </c>
      <c r="M7" s="22" t="s">
        <v>1379</v>
      </c>
      <c r="N7" s="22" t="s">
        <v>1380</v>
      </c>
      <c r="O7" s="22" t="s">
        <v>1381</v>
      </c>
      <c r="P7" s="22" t="s">
        <v>1382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1383</v>
      </c>
      <c r="D8" s="22" t="s">
        <v>667</v>
      </c>
      <c r="E8" s="22" t="s">
        <v>1384</v>
      </c>
      <c r="F8" s="22" t="s">
        <v>1385</v>
      </c>
      <c r="G8" s="22" t="s">
        <v>158</v>
      </c>
      <c r="H8" s="22" t="s">
        <v>177</v>
      </c>
      <c r="I8" s="22" t="s">
        <v>1386</v>
      </c>
      <c r="J8" s="22" t="s">
        <v>1387</v>
      </c>
      <c r="K8" s="22" t="s">
        <v>164</v>
      </c>
      <c r="L8" s="22" t="s">
        <v>1388</v>
      </c>
      <c r="M8" s="22" t="s">
        <v>1389</v>
      </c>
      <c r="N8" s="22" t="s">
        <v>1390</v>
      </c>
      <c r="O8" s="22" t="s">
        <v>1391</v>
      </c>
      <c r="P8" s="22" t="s">
        <v>1392</v>
      </c>
      <c r="Q8" s="22" t="s">
        <v>158</v>
      </c>
      <c r="R8" s="22" t="s">
        <v>158</v>
      </c>
      <c r="S8" s="22" t="s">
        <v>1393</v>
      </c>
      <c r="T8" s="22" t="s">
        <v>1394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T11"/>
  <sheetViews>
    <sheetView workbookViewId="0"/>
  </sheetViews>
  <sheetFormatPr defaultColWidth="14.42578125" defaultRowHeight="15.75" customHeight="1"/>
  <sheetData>
    <row r="1" spans="1:20" ht="15.75" customHeight="1">
      <c r="A1" s="22" t="s">
        <v>137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302</v>
      </c>
      <c r="D2" s="22" t="s">
        <v>158</v>
      </c>
      <c r="E2" s="22" t="s">
        <v>399</v>
      </c>
      <c r="F2" s="22" t="s">
        <v>400</v>
      </c>
      <c r="G2" s="22" t="s">
        <v>158</v>
      </c>
      <c r="H2" s="22" t="s">
        <v>158</v>
      </c>
      <c r="I2" s="22" t="s">
        <v>212</v>
      </c>
      <c r="J2" s="22" t="s">
        <v>401</v>
      </c>
      <c r="K2" s="22" t="s">
        <v>164</v>
      </c>
      <c r="L2" s="22" t="s">
        <v>214</v>
      </c>
      <c r="M2" s="22" t="s">
        <v>215</v>
      </c>
      <c r="N2" s="22" t="s">
        <v>402</v>
      </c>
      <c r="O2" s="22" t="s">
        <v>403</v>
      </c>
      <c r="P2" s="22" t="s">
        <v>404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156</v>
      </c>
      <c r="C3" s="22" t="s">
        <v>405</v>
      </c>
      <c r="D3" s="22" t="s">
        <v>158</v>
      </c>
      <c r="E3" s="22" t="s">
        <v>406</v>
      </c>
      <c r="F3" s="22" t="s">
        <v>407</v>
      </c>
      <c r="G3" s="22" t="s">
        <v>158</v>
      </c>
      <c r="H3" s="22" t="s">
        <v>158</v>
      </c>
      <c r="I3" s="22" t="s">
        <v>222</v>
      </c>
      <c r="J3" s="22" t="s">
        <v>408</v>
      </c>
      <c r="K3" s="22" t="s">
        <v>164</v>
      </c>
      <c r="L3" s="22" t="s">
        <v>214</v>
      </c>
      <c r="M3" s="22" t="s">
        <v>215</v>
      </c>
      <c r="N3" s="22" t="s">
        <v>230</v>
      </c>
      <c r="O3" s="22" t="s">
        <v>242</v>
      </c>
      <c r="P3" s="22" t="s">
        <v>393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156</v>
      </c>
      <c r="C4" s="22" t="s">
        <v>192</v>
      </c>
      <c r="D4" s="22" t="s">
        <v>158</v>
      </c>
      <c r="E4" s="22" t="s">
        <v>409</v>
      </c>
      <c r="F4" s="22" t="s">
        <v>410</v>
      </c>
      <c r="G4" s="22" t="s">
        <v>158</v>
      </c>
      <c r="H4" s="22" t="s">
        <v>158</v>
      </c>
      <c r="I4" s="22" t="s">
        <v>411</v>
      </c>
      <c r="J4" s="22" t="s">
        <v>412</v>
      </c>
      <c r="K4" s="22" t="s">
        <v>164</v>
      </c>
      <c r="L4" s="22" t="s">
        <v>214</v>
      </c>
      <c r="M4" s="22" t="s">
        <v>215</v>
      </c>
      <c r="N4" s="22" t="s">
        <v>230</v>
      </c>
      <c r="O4" s="22" t="s">
        <v>413</v>
      </c>
      <c r="P4" s="22" t="s">
        <v>326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414</v>
      </c>
      <c r="D5" s="22" t="s">
        <v>158</v>
      </c>
      <c r="E5" s="22" t="s">
        <v>415</v>
      </c>
      <c r="F5" s="22" t="s">
        <v>416</v>
      </c>
      <c r="G5" s="22" t="s">
        <v>158</v>
      </c>
      <c r="H5" s="22" t="s">
        <v>158</v>
      </c>
      <c r="I5" s="22" t="s">
        <v>411</v>
      </c>
      <c r="J5" s="22" t="s">
        <v>417</v>
      </c>
      <c r="K5" s="22" t="s">
        <v>164</v>
      </c>
      <c r="L5" s="22" t="s">
        <v>214</v>
      </c>
      <c r="M5" s="22" t="s">
        <v>215</v>
      </c>
      <c r="N5" s="22" t="s">
        <v>230</v>
      </c>
      <c r="O5" s="22" t="s">
        <v>418</v>
      </c>
      <c r="P5" s="22" t="s">
        <v>413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419</v>
      </c>
      <c r="D6" s="22" t="s">
        <v>158</v>
      </c>
      <c r="E6" s="22" t="s">
        <v>420</v>
      </c>
      <c r="F6" s="22" t="s">
        <v>421</v>
      </c>
      <c r="G6" s="22" t="s">
        <v>158</v>
      </c>
      <c r="H6" s="22" t="s">
        <v>158</v>
      </c>
      <c r="I6" s="22" t="s">
        <v>411</v>
      </c>
      <c r="J6" s="22" t="s">
        <v>422</v>
      </c>
      <c r="K6" s="22" t="s">
        <v>164</v>
      </c>
      <c r="L6" s="22" t="s">
        <v>214</v>
      </c>
      <c r="M6" s="22" t="s">
        <v>215</v>
      </c>
      <c r="N6" s="22" t="s">
        <v>230</v>
      </c>
      <c r="O6" s="22" t="s">
        <v>418</v>
      </c>
      <c r="P6" s="22" t="s">
        <v>413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423</v>
      </c>
      <c r="D7" s="22" t="s">
        <v>158</v>
      </c>
      <c r="E7" s="22" t="s">
        <v>424</v>
      </c>
      <c r="F7" s="22" t="s">
        <v>425</v>
      </c>
      <c r="G7" s="22" t="s">
        <v>158</v>
      </c>
      <c r="H7" s="22" t="s">
        <v>158</v>
      </c>
      <c r="I7" s="22" t="s">
        <v>411</v>
      </c>
      <c r="J7" s="22" t="s">
        <v>426</v>
      </c>
      <c r="K7" s="22" t="s">
        <v>164</v>
      </c>
      <c r="L7" s="22" t="s">
        <v>214</v>
      </c>
      <c r="M7" s="22" t="s">
        <v>215</v>
      </c>
      <c r="N7" s="22" t="s">
        <v>230</v>
      </c>
      <c r="O7" s="22" t="s">
        <v>427</v>
      </c>
      <c r="P7" s="22" t="s">
        <v>351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202</v>
      </c>
      <c r="D8" s="22" t="s">
        <v>158</v>
      </c>
      <c r="E8" s="22" t="s">
        <v>415</v>
      </c>
      <c r="F8" s="22" t="s">
        <v>428</v>
      </c>
      <c r="G8" s="22" t="s">
        <v>158</v>
      </c>
      <c r="H8" s="22" t="s">
        <v>158</v>
      </c>
      <c r="I8" s="22" t="s">
        <v>411</v>
      </c>
      <c r="J8" s="22" t="s">
        <v>429</v>
      </c>
      <c r="K8" s="22" t="s">
        <v>164</v>
      </c>
      <c r="L8" s="22" t="s">
        <v>214</v>
      </c>
      <c r="M8" s="22" t="s">
        <v>215</v>
      </c>
      <c r="N8" s="22" t="s">
        <v>230</v>
      </c>
      <c r="O8" s="22" t="s">
        <v>427</v>
      </c>
      <c r="P8" s="22" t="s">
        <v>430</v>
      </c>
      <c r="Q8" s="22" t="s">
        <v>158</v>
      </c>
      <c r="R8" s="22" t="s">
        <v>158</v>
      </c>
      <c r="S8" s="22" t="s">
        <v>158</v>
      </c>
      <c r="T8" s="22" t="s">
        <v>158</v>
      </c>
    </row>
    <row r="9" spans="1:20" ht="15.75" customHeight="1">
      <c r="A9" s="11">
        <v>7</v>
      </c>
      <c r="B9" s="22" t="s">
        <v>156</v>
      </c>
      <c r="C9" s="22" t="s">
        <v>202</v>
      </c>
      <c r="D9" s="22" t="s">
        <v>158</v>
      </c>
      <c r="E9" s="22" t="s">
        <v>431</v>
      </c>
      <c r="F9" s="22" t="s">
        <v>432</v>
      </c>
      <c r="G9" s="22" t="s">
        <v>158</v>
      </c>
      <c r="H9" s="22" t="s">
        <v>158</v>
      </c>
      <c r="I9" s="22" t="s">
        <v>411</v>
      </c>
      <c r="J9" s="22" t="s">
        <v>429</v>
      </c>
      <c r="K9" s="22" t="s">
        <v>164</v>
      </c>
      <c r="L9" s="22" t="s">
        <v>214</v>
      </c>
      <c r="M9" s="22" t="s">
        <v>215</v>
      </c>
      <c r="N9" s="22" t="s">
        <v>230</v>
      </c>
      <c r="O9" s="22" t="s">
        <v>433</v>
      </c>
      <c r="P9" s="22" t="s">
        <v>434</v>
      </c>
      <c r="Q9" s="22" t="s">
        <v>158</v>
      </c>
      <c r="R9" s="22" t="s">
        <v>158</v>
      </c>
      <c r="S9" s="22" t="s">
        <v>158</v>
      </c>
      <c r="T9" s="22" t="s">
        <v>158</v>
      </c>
    </row>
    <row r="10" spans="1:20" ht="15.75" customHeight="1">
      <c r="A10" s="11">
        <v>8</v>
      </c>
      <c r="B10" s="22" t="s">
        <v>156</v>
      </c>
      <c r="C10" s="22" t="s">
        <v>202</v>
      </c>
      <c r="D10" s="22" t="s">
        <v>158</v>
      </c>
      <c r="E10" s="22" t="s">
        <v>435</v>
      </c>
      <c r="F10" s="22" t="s">
        <v>432</v>
      </c>
      <c r="G10" s="22" t="s">
        <v>158</v>
      </c>
      <c r="H10" s="22" t="s">
        <v>158</v>
      </c>
      <c r="I10" s="22" t="s">
        <v>411</v>
      </c>
      <c r="J10" s="22" t="s">
        <v>429</v>
      </c>
      <c r="K10" s="22" t="s">
        <v>164</v>
      </c>
      <c r="L10" s="22" t="s">
        <v>214</v>
      </c>
      <c r="M10" s="22" t="s">
        <v>215</v>
      </c>
      <c r="N10" s="22" t="s">
        <v>230</v>
      </c>
      <c r="O10" s="22" t="s">
        <v>427</v>
      </c>
      <c r="P10" s="22" t="s">
        <v>351</v>
      </c>
      <c r="Q10" s="22" t="s">
        <v>158</v>
      </c>
      <c r="R10" s="22" t="s">
        <v>158</v>
      </c>
      <c r="S10" s="22" t="s">
        <v>158</v>
      </c>
      <c r="T10" s="22" t="s">
        <v>158</v>
      </c>
    </row>
    <row r="11" spans="1:20" ht="15.75" customHeight="1">
      <c r="A11" s="11">
        <v>9</v>
      </c>
      <c r="B11" s="22" t="s">
        <v>156</v>
      </c>
      <c r="C11" s="22" t="s">
        <v>202</v>
      </c>
      <c r="D11" s="22" t="s">
        <v>158</v>
      </c>
      <c r="E11" s="22" t="s">
        <v>431</v>
      </c>
      <c r="F11" s="22" t="s">
        <v>436</v>
      </c>
      <c r="G11" s="22" t="s">
        <v>158</v>
      </c>
      <c r="H11" s="22" t="s">
        <v>158</v>
      </c>
      <c r="I11" s="22" t="s">
        <v>411</v>
      </c>
      <c r="J11" s="22" t="s">
        <v>429</v>
      </c>
      <c r="K11" s="22" t="s">
        <v>164</v>
      </c>
      <c r="L11" s="22" t="s">
        <v>214</v>
      </c>
      <c r="M11" s="22" t="s">
        <v>215</v>
      </c>
      <c r="N11" s="22" t="s">
        <v>230</v>
      </c>
      <c r="O11" s="22" t="s">
        <v>427</v>
      </c>
      <c r="P11" s="22" t="s">
        <v>351</v>
      </c>
      <c r="Q11" s="22" t="s">
        <v>158</v>
      </c>
      <c r="R11" s="22" t="s">
        <v>158</v>
      </c>
      <c r="S11" s="22" t="s">
        <v>158</v>
      </c>
      <c r="T11" s="22" t="s">
        <v>158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T40"/>
  <sheetViews>
    <sheetView workbookViewId="0"/>
  </sheetViews>
  <sheetFormatPr defaultColWidth="14.42578125" defaultRowHeight="15.75" customHeight="1"/>
  <sheetData>
    <row r="1" spans="1:20">
      <c r="A1" s="50" t="s">
        <v>137</v>
      </c>
      <c r="B1" s="50" t="s">
        <v>138</v>
      </c>
      <c r="C1" s="50" t="s">
        <v>139</v>
      </c>
      <c r="D1" s="50" t="s">
        <v>140</v>
      </c>
      <c r="E1" s="50" t="s">
        <v>141</v>
      </c>
      <c r="F1" s="50" t="s">
        <v>142</v>
      </c>
      <c r="G1" s="50" t="s">
        <v>143</v>
      </c>
      <c r="H1" s="50" t="s">
        <v>144</v>
      </c>
      <c r="I1" s="50" t="s">
        <v>145</v>
      </c>
      <c r="J1" s="50" t="s">
        <v>146</v>
      </c>
      <c r="K1" s="50" t="s">
        <v>18</v>
      </c>
      <c r="L1" s="50" t="s">
        <v>147</v>
      </c>
      <c r="M1" s="50" t="s">
        <v>148</v>
      </c>
      <c r="N1" s="50" t="s">
        <v>149</v>
      </c>
      <c r="O1" s="50" t="s">
        <v>150</v>
      </c>
      <c r="P1" s="50" t="s">
        <v>151</v>
      </c>
      <c r="Q1" s="50" t="s">
        <v>152</v>
      </c>
      <c r="R1" s="50" t="s">
        <v>153</v>
      </c>
      <c r="S1" s="50" t="s">
        <v>154</v>
      </c>
      <c r="T1" s="50" t="s">
        <v>155</v>
      </c>
    </row>
    <row r="2" spans="1:20">
      <c r="A2" s="51">
        <v>0</v>
      </c>
      <c r="B2" s="51" t="s">
        <v>156</v>
      </c>
      <c r="C2" s="51" t="s">
        <v>1399</v>
      </c>
      <c r="D2" s="51" t="s">
        <v>158</v>
      </c>
      <c r="E2" s="51" t="s">
        <v>1400</v>
      </c>
      <c r="F2" s="51" t="s">
        <v>1401</v>
      </c>
      <c r="G2" s="51" t="s">
        <v>158</v>
      </c>
      <c r="H2" s="51" t="s">
        <v>158</v>
      </c>
      <c r="I2" s="51" t="s">
        <v>1402</v>
      </c>
      <c r="J2" s="51" t="s">
        <v>1403</v>
      </c>
      <c r="K2" s="51" t="s">
        <v>164</v>
      </c>
      <c r="L2" s="51" t="s">
        <v>1404</v>
      </c>
      <c r="M2" s="51" t="s">
        <v>1405</v>
      </c>
      <c r="N2" s="51" t="s">
        <v>1406</v>
      </c>
      <c r="O2" s="51" t="s">
        <v>1407</v>
      </c>
      <c r="P2" s="51" t="s">
        <v>1408</v>
      </c>
      <c r="Q2" s="51" t="s">
        <v>158</v>
      </c>
      <c r="R2" s="51" t="s">
        <v>158</v>
      </c>
      <c r="S2" s="51" t="s">
        <v>158</v>
      </c>
      <c r="T2" s="51" t="s">
        <v>158</v>
      </c>
    </row>
    <row r="3" spans="1:20">
      <c r="A3" s="53">
        <v>1</v>
      </c>
      <c r="B3" s="53" t="s">
        <v>156</v>
      </c>
      <c r="C3" s="53" t="s">
        <v>1409</v>
      </c>
      <c r="D3" s="53" t="s">
        <v>158</v>
      </c>
      <c r="E3" s="53" t="s">
        <v>1410</v>
      </c>
      <c r="F3" s="53" t="s">
        <v>1411</v>
      </c>
      <c r="G3" s="53" t="s">
        <v>158</v>
      </c>
      <c r="H3" s="53" t="s">
        <v>158</v>
      </c>
      <c r="I3" s="53" t="s">
        <v>1269</v>
      </c>
      <c r="J3" s="53" t="s">
        <v>1412</v>
      </c>
      <c r="K3" s="53" t="s">
        <v>164</v>
      </c>
      <c r="L3" s="53" t="s">
        <v>1413</v>
      </c>
      <c r="M3" s="53" t="s">
        <v>1414</v>
      </c>
      <c r="N3" s="53" t="s">
        <v>1415</v>
      </c>
      <c r="O3" s="53" t="s">
        <v>1416</v>
      </c>
      <c r="P3" s="53" t="s">
        <v>1417</v>
      </c>
      <c r="Q3" s="53" t="s">
        <v>158</v>
      </c>
      <c r="R3" s="53" t="s">
        <v>158</v>
      </c>
      <c r="S3" s="53" t="s">
        <v>158</v>
      </c>
      <c r="T3" s="53" t="s">
        <v>158</v>
      </c>
    </row>
    <row r="4" spans="1:20">
      <c r="A4" s="51">
        <v>2</v>
      </c>
      <c r="B4" s="51" t="s">
        <v>156</v>
      </c>
      <c r="C4" s="51" t="s">
        <v>1409</v>
      </c>
      <c r="D4" s="51" t="s">
        <v>158</v>
      </c>
      <c r="E4" s="51" t="s">
        <v>1418</v>
      </c>
      <c r="F4" s="51" t="s">
        <v>1419</v>
      </c>
      <c r="G4" s="51" t="s">
        <v>158</v>
      </c>
      <c r="H4" s="51" t="s">
        <v>158</v>
      </c>
      <c r="I4" s="51" t="s">
        <v>1269</v>
      </c>
      <c r="J4" s="51" t="s">
        <v>1420</v>
      </c>
      <c r="K4" s="51" t="s">
        <v>164</v>
      </c>
      <c r="L4" s="51" t="s">
        <v>1413</v>
      </c>
      <c r="M4" s="51" t="s">
        <v>1414</v>
      </c>
      <c r="N4" s="51" t="s">
        <v>1415</v>
      </c>
      <c r="O4" s="51" t="s">
        <v>1416</v>
      </c>
      <c r="P4" s="51" t="s">
        <v>1421</v>
      </c>
      <c r="Q4" s="51" t="s">
        <v>158</v>
      </c>
      <c r="R4" s="51" t="s">
        <v>158</v>
      </c>
      <c r="S4" s="51" t="s">
        <v>158</v>
      </c>
      <c r="T4" s="51" t="s">
        <v>158</v>
      </c>
    </row>
    <row r="5" spans="1:20">
      <c r="A5" s="53">
        <v>3</v>
      </c>
      <c r="B5" s="53" t="s">
        <v>156</v>
      </c>
      <c r="C5" s="53" t="s">
        <v>1422</v>
      </c>
      <c r="D5" s="53" t="s">
        <v>158</v>
      </c>
      <c r="E5" s="53" t="s">
        <v>1423</v>
      </c>
      <c r="F5" s="53" t="s">
        <v>1424</v>
      </c>
      <c r="G5" s="53" t="s">
        <v>158</v>
      </c>
      <c r="H5" s="53" t="s">
        <v>158</v>
      </c>
      <c r="I5" s="53" t="s">
        <v>1269</v>
      </c>
      <c r="J5" s="53" t="s">
        <v>1425</v>
      </c>
      <c r="K5" s="53" t="s">
        <v>164</v>
      </c>
      <c r="L5" s="53" t="s">
        <v>1426</v>
      </c>
      <c r="M5" s="53" t="s">
        <v>1414</v>
      </c>
      <c r="N5" s="53" t="s">
        <v>1427</v>
      </c>
      <c r="O5" s="53" t="s">
        <v>1428</v>
      </c>
      <c r="P5" s="53" t="s">
        <v>1275</v>
      </c>
      <c r="Q5" s="53" t="s">
        <v>158</v>
      </c>
      <c r="R5" s="53" t="s">
        <v>158</v>
      </c>
      <c r="S5" s="53" t="s">
        <v>158</v>
      </c>
      <c r="T5" s="53" t="s">
        <v>158</v>
      </c>
    </row>
    <row r="6" spans="1:20">
      <c r="A6" s="51">
        <v>4</v>
      </c>
      <c r="B6" s="51" t="s">
        <v>156</v>
      </c>
      <c r="C6" s="51" t="s">
        <v>1422</v>
      </c>
      <c r="D6" s="51" t="s">
        <v>158</v>
      </c>
      <c r="E6" s="51" t="s">
        <v>1429</v>
      </c>
      <c r="F6" s="51" t="s">
        <v>1430</v>
      </c>
      <c r="G6" s="51" t="s">
        <v>158</v>
      </c>
      <c r="H6" s="51" t="s">
        <v>158</v>
      </c>
      <c r="I6" s="51" t="s">
        <v>1269</v>
      </c>
      <c r="J6" s="51" t="s">
        <v>1431</v>
      </c>
      <c r="K6" s="51" t="s">
        <v>164</v>
      </c>
      <c r="L6" s="51" t="s">
        <v>1432</v>
      </c>
      <c r="M6" s="51" t="s">
        <v>1414</v>
      </c>
      <c r="N6" s="51" t="s">
        <v>1433</v>
      </c>
      <c r="O6" s="51" t="s">
        <v>1434</v>
      </c>
      <c r="P6" s="51" t="s">
        <v>1435</v>
      </c>
      <c r="Q6" s="51" t="s">
        <v>158</v>
      </c>
      <c r="R6" s="51" t="s">
        <v>158</v>
      </c>
      <c r="S6" s="51" t="s">
        <v>158</v>
      </c>
      <c r="T6" s="51" t="s">
        <v>158</v>
      </c>
    </row>
    <row r="7" spans="1:20">
      <c r="A7" s="53">
        <v>5</v>
      </c>
      <c r="B7" s="53" t="s">
        <v>156</v>
      </c>
      <c r="C7" s="53" t="s">
        <v>1436</v>
      </c>
      <c r="D7" s="53" t="s">
        <v>158</v>
      </c>
      <c r="E7" s="53" t="s">
        <v>1437</v>
      </c>
      <c r="F7" s="53" t="s">
        <v>1438</v>
      </c>
      <c r="G7" s="53" t="s">
        <v>158</v>
      </c>
      <c r="H7" s="53" t="s">
        <v>158</v>
      </c>
      <c r="I7" s="53" t="s">
        <v>1269</v>
      </c>
      <c r="J7" s="53" t="s">
        <v>1439</v>
      </c>
      <c r="K7" s="53" t="s">
        <v>164</v>
      </c>
      <c r="L7" s="53" t="s">
        <v>1440</v>
      </c>
      <c r="M7" s="53" t="s">
        <v>1414</v>
      </c>
      <c r="N7" s="53" t="s">
        <v>1441</v>
      </c>
      <c r="O7" s="53" t="s">
        <v>1442</v>
      </c>
      <c r="P7" s="53" t="s">
        <v>1443</v>
      </c>
      <c r="Q7" s="53" t="s">
        <v>158</v>
      </c>
      <c r="R7" s="53" t="s">
        <v>158</v>
      </c>
      <c r="S7" s="53" t="s">
        <v>158</v>
      </c>
      <c r="T7" s="53" t="s">
        <v>158</v>
      </c>
    </row>
    <row r="8" spans="1:20">
      <c r="A8" s="51">
        <v>6</v>
      </c>
      <c r="B8" s="51" t="s">
        <v>156</v>
      </c>
      <c r="C8" s="51" t="s">
        <v>1436</v>
      </c>
      <c r="D8" s="51" t="s">
        <v>158</v>
      </c>
      <c r="E8" s="51" t="s">
        <v>1126</v>
      </c>
      <c r="F8" s="51" t="s">
        <v>1444</v>
      </c>
      <c r="G8" s="51" t="s">
        <v>158</v>
      </c>
      <c r="H8" s="51" t="s">
        <v>158</v>
      </c>
      <c r="I8" s="51" t="s">
        <v>1269</v>
      </c>
      <c r="J8" s="51" t="s">
        <v>1445</v>
      </c>
      <c r="K8" s="51" t="s">
        <v>164</v>
      </c>
      <c r="L8" s="51" t="s">
        <v>1446</v>
      </c>
      <c r="M8" s="51" t="s">
        <v>1414</v>
      </c>
      <c r="N8" s="51" t="s">
        <v>1447</v>
      </c>
      <c r="O8" s="51" t="s">
        <v>1448</v>
      </c>
      <c r="P8" s="51" t="s">
        <v>1449</v>
      </c>
      <c r="Q8" s="51" t="s">
        <v>158</v>
      </c>
      <c r="R8" s="51" t="s">
        <v>158</v>
      </c>
      <c r="S8" s="51" t="s">
        <v>158</v>
      </c>
      <c r="T8" s="51" t="s">
        <v>158</v>
      </c>
    </row>
    <row r="9" spans="1:20">
      <c r="A9" s="53">
        <v>7</v>
      </c>
      <c r="B9" s="53" t="s">
        <v>156</v>
      </c>
      <c r="C9" s="53" t="s">
        <v>1436</v>
      </c>
      <c r="D9" s="53" t="s">
        <v>158</v>
      </c>
      <c r="E9" s="53" t="s">
        <v>1450</v>
      </c>
      <c r="F9" s="53" t="s">
        <v>1451</v>
      </c>
      <c r="G9" s="53" t="s">
        <v>158</v>
      </c>
      <c r="H9" s="53" t="s">
        <v>158</v>
      </c>
      <c r="I9" s="53" t="s">
        <v>1269</v>
      </c>
      <c r="J9" s="53" t="s">
        <v>1445</v>
      </c>
      <c r="K9" s="53" t="s">
        <v>164</v>
      </c>
      <c r="L9" s="53" t="s">
        <v>1452</v>
      </c>
      <c r="M9" s="53" t="s">
        <v>1414</v>
      </c>
      <c r="N9" s="53" t="s">
        <v>1453</v>
      </c>
      <c r="O9" s="53" t="s">
        <v>1448</v>
      </c>
      <c r="P9" s="53" t="s">
        <v>1454</v>
      </c>
      <c r="Q9" s="53" t="s">
        <v>158</v>
      </c>
      <c r="R9" s="53" t="s">
        <v>158</v>
      </c>
      <c r="S9" s="53" t="s">
        <v>158</v>
      </c>
      <c r="T9" s="53" t="s">
        <v>158</v>
      </c>
    </row>
    <row r="10" spans="1:20">
      <c r="A10" s="51">
        <v>8</v>
      </c>
      <c r="B10" s="51" t="s">
        <v>156</v>
      </c>
      <c r="C10" s="51" t="s">
        <v>1436</v>
      </c>
      <c r="D10" s="51" t="s">
        <v>158</v>
      </c>
      <c r="E10" s="51" t="s">
        <v>1455</v>
      </c>
      <c r="F10" s="51" t="s">
        <v>1456</v>
      </c>
      <c r="G10" s="51" t="s">
        <v>158</v>
      </c>
      <c r="H10" s="51" t="s">
        <v>158</v>
      </c>
      <c r="I10" s="51" t="s">
        <v>1457</v>
      </c>
      <c r="J10" s="51" t="s">
        <v>1458</v>
      </c>
      <c r="K10" s="51" t="s">
        <v>164</v>
      </c>
      <c r="L10" s="51" t="s">
        <v>1459</v>
      </c>
      <c r="M10" s="51" t="s">
        <v>1414</v>
      </c>
      <c r="N10" s="51" t="s">
        <v>1460</v>
      </c>
      <c r="O10" s="51" t="s">
        <v>1461</v>
      </c>
      <c r="P10" s="51" t="s">
        <v>1462</v>
      </c>
      <c r="Q10" s="51" t="s">
        <v>158</v>
      </c>
      <c r="R10" s="51" t="s">
        <v>158</v>
      </c>
      <c r="S10" s="51" t="s">
        <v>158</v>
      </c>
      <c r="T10" s="51" t="s">
        <v>158</v>
      </c>
    </row>
    <row r="11" spans="1:20">
      <c r="A11" s="53">
        <v>9</v>
      </c>
      <c r="B11" s="53" t="s">
        <v>156</v>
      </c>
      <c r="C11" s="53" t="s">
        <v>1079</v>
      </c>
      <c r="D11" s="53" t="s">
        <v>158</v>
      </c>
      <c r="E11" s="53" t="s">
        <v>1463</v>
      </c>
      <c r="F11" s="53" t="s">
        <v>1464</v>
      </c>
      <c r="G11" s="53" t="s">
        <v>158</v>
      </c>
      <c r="H11" s="53" t="s">
        <v>158</v>
      </c>
      <c r="I11" s="53" t="s">
        <v>1269</v>
      </c>
      <c r="J11" s="53" t="s">
        <v>1465</v>
      </c>
      <c r="K11" s="53" t="s">
        <v>164</v>
      </c>
      <c r="L11" s="53" t="s">
        <v>1459</v>
      </c>
      <c r="M11" s="53" t="s">
        <v>1414</v>
      </c>
      <c r="N11" s="53" t="s">
        <v>1460</v>
      </c>
      <c r="O11" s="53" t="s">
        <v>1461</v>
      </c>
      <c r="P11" s="53" t="s">
        <v>1466</v>
      </c>
      <c r="Q11" s="53" t="s">
        <v>158</v>
      </c>
      <c r="R11" s="53" t="s">
        <v>158</v>
      </c>
      <c r="S11" s="53" t="s">
        <v>158</v>
      </c>
      <c r="T11" s="53" t="s">
        <v>158</v>
      </c>
    </row>
    <row r="12" spans="1:20">
      <c r="A12" s="51">
        <v>10</v>
      </c>
      <c r="B12" s="51" t="s">
        <v>156</v>
      </c>
      <c r="C12" s="51" t="s">
        <v>1079</v>
      </c>
      <c r="D12" s="51" t="s">
        <v>158</v>
      </c>
      <c r="E12" s="51" t="s">
        <v>1467</v>
      </c>
      <c r="F12" s="51" t="s">
        <v>1468</v>
      </c>
      <c r="G12" s="51" t="s">
        <v>158</v>
      </c>
      <c r="H12" s="51" t="s">
        <v>158</v>
      </c>
      <c r="I12" s="51" t="s">
        <v>1269</v>
      </c>
      <c r="J12" s="51" t="s">
        <v>1465</v>
      </c>
      <c r="K12" s="51" t="s">
        <v>164</v>
      </c>
      <c r="L12" s="51" t="s">
        <v>1469</v>
      </c>
      <c r="M12" s="51" t="s">
        <v>1414</v>
      </c>
      <c r="N12" s="51" t="s">
        <v>1470</v>
      </c>
      <c r="O12" s="51" t="s">
        <v>1461</v>
      </c>
      <c r="P12" s="51" t="s">
        <v>1466</v>
      </c>
      <c r="Q12" s="51" t="s">
        <v>158</v>
      </c>
      <c r="R12" s="51" t="s">
        <v>158</v>
      </c>
      <c r="S12" s="51" t="s">
        <v>158</v>
      </c>
      <c r="T12" s="51" t="s">
        <v>158</v>
      </c>
    </row>
    <row r="13" spans="1:20">
      <c r="A13" s="53">
        <v>11</v>
      </c>
      <c r="B13" s="53" t="s">
        <v>156</v>
      </c>
      <c r="C13" s="53" t="s">
        <v>1079</v>
      </c>
      <c r="D13" s="53" t="s">
        <v>158</v>
      </c>
      <c r="E13" s="53" t="s">
        <v>1471</v>
      </c>
      <c r="F13" s="53" t="s">
        <v>1472</v>
      </c>
      <c r="G13" s="53" t="s">
        <v>158</v>
      </c>
      <c r="H13" s="53" t="s">
        <v>158</v>
      </c>
      <c r="I13" s="53" t="s">
        <v>1473</v>
      </c>
      <c r="J13" s="53" t="s">
        <v>1474</v>
      </c>
      <c r="K13" s="53" t="s">
        <v>164</v>
      </c>
      <c r="L13" s="53" t="s">
        <v>1475</v>
      </c>
      <c r="M13" s="53" t="s">
        <v>1414</v>
      </c>
      <c r="N13" s="53" t="s">
        <v>1476</v>
      </c>
      <c r="O13" s="53" t="s">
        <v>1461</v>
      </c>
      <c r="P13" s="53" t="s">
        <v>1466</v>
      </c>
      <c r="Q13" s="53" t="s">
        <v>158</v>
      </c>
      <c r="R13" s="53" t="s">
        <v>158</v>
      </c>
      <c r="S13" s="53" t="s">
        <v>158</v>
      </c>
      <c r="T13" s="53" t="s">
        <v>158</v>
      </c>
    </row>
    <row r="14" spans="1:20">
      <c r="A14" s="51">
        <v>12</v>
      </c>
      <c r="B14" s="51" t="s">
        <v>156</v>
      </c>
      <c r="C14" s="51" t="s">
        <v>1079</v>
      </c>
      <c r="D14" s="51" t="s">
        <v>158</v>
      </c>
      <c r="E14" s="51" t="s">
        <v>1477</v>
      </c>
      <c r="F14" s="51" t="s">
        <v>1478</v>
      </c>
      <c r="G14" s="51" t="s">
        <v>158</v>
      </c>
      <c r="H14" s="51" t="s">
        <v>158</v>
      </c>
      <c r="I14" s="51" t="s">
        <v>1457</v>
      </c>
      <c r="J14" s="51" t="s">
        <v>1479</v>
      </c>
      <c r="K14" s="51" t="s">
        <v>164</v>
      </c>
      <c r="L14" s="51" t="s">
        <v>1480</v>
      </c>
      <c r="M14" s="51" t="s">
        <v>1414</v>
      </c>
      <c r="N14" s="51" t="s">
        <v>1481</v>
      </c>
      <c r="O14" s="51" t="s">
        <v>1461</v>
      </c>
      <c r="P14" s="51" t="s">
        <v>1466</v>
      </c>
      <c r="Q14" s="51" t="s">
        <v>158</v>
      </c>
      <c r="R14" s="51" t="s">
        <v>158</v>
      </c>
      <c r="S14" s="51" t="s">
        <v>158</v>
      </c>
      <c r="T14" s="51" t="s">
        <v>158</v>
      </c>
    </row>
    <row r="15" spans="1:20" ht="15.75" customHeight="1">
      <c r="A15" s="43" t="s">
        <v>103</v>
      </c>
    </row>
    <row r="16" spans="1:20">
      <c r="A16" s="9" t="s">
        <v>1183</v>
      </c>
      <c r="B16" s="9" t="s">
        <v>1184</v>
      </c>
    </row>
    <row r="17" spans="1:2">
      <c r="A17" s="9" t="s">
        <v>1185</v>
      </c>
      <c r="B17" s="9" t="s">
        <v>249</v>
      </c>
    </row>
    <row r="18" spans="1:2">
      <c r="A18" s="9" t="s">
        <v>250</v>
      </c>
      <c r="B18" s="9" t="s">
        <v>251</v>
      </c>
    </row>
    <row r="19" spans="1:2">
      <c r="A19" s="9" t="s">
        <v>252</v>
      </c>
      <c r="B19" s="9" t="s">
        <v>1186</v>
      </c>
    </row>
    <row r="20" spans="1:2">
      <c r="A20" s="9" t="s">
        <v>1187</v>
      </c>
      <c r="B20" s="9" t="s">
        <v>1188</v>
      </c>
    </row>
    <row r="21" spans="1:2">
      <c r="A21" s="9" t="s">
        <v>256</v>
      </c>
      <c r="B21" s="9" t="s">
        <v>1482</v>
      </c>
    </row>
    <row r="22" spans="1:2">
      <c r="A22" s="9" t="s">
        <v>258</v>
      </c>
      <c r="B22" s="9" t="s">
        <v>259</v>
      </c>
    </row>
    <row r="23" spans="1:2">
      <c r="A23" s="9" t="s">
        <v>260</v>
      </c>
      <c r="B23" s="9" t="s">
        <v>261</v>
      </c>
    </row>
    <row r="24" spans="1:2">
      <c r="A24" s="9" t="s">
        <v>262</v>
      </c>
      <c r="B24" s="9" t="s">
        <v>263</v>
      </c>
    </row>
    <row r="25" spans="1:2">
      <c r="A25" s="9" t="s">
        <v>264</v>
      </c>
      <c r="B25" s="9" t="s">
        <v>265</v>
      </c>
    </row>
    <row r="26" spans="1:2">
      <c r="A26" s="9" t="s">
        <v>266</v>
      </c>
      <c r="B26" s="9" t="s">
        <v>267</v>
      </c>
    </row>
    <row r="27" spans="1:2">
      <c r="A27" s="9" t="s">
        <v>1398</v>
      </c>
      <c r="B27" s="9" t="s">
        <v>269</v>
      </c>
    </row>
    <row r="28" spans="1:2">
      <c r="A28" s="9" t="s">
        <v>249</v>
      </c>
      <c r="B28" s="9" t="s">
        <v>1189</v>
      </c>
    </row>
    <row r="29" spans="1:2">
      <c r="A29" s="9" t="s">
        <v>251</v>
      </c>
      <c r="B29" s="9" t="s">
        <v>1190</v>
      </c>
    </row>
    <row r="30" spans="1:2">
      <c r="A30" s="9" t="s">
        <v>1191</v>
      </c>
    </row>
    <row r="31" spans="1:2">
      <c r="A31" s="9" t="s">
        <v>1192</v>
      </c>
    </row>
    <row r="32" spans="1:2">
      <c r="A32" s="9" t="s">
        <v>1482</v>
      </c>
    </row>
    <row r="33" spans="1:1">
      <c r="A33" s="9" t="s">
        <v>274</v>
      </c>
    </row>
    <row r="34" spans="1:1">
      <c r="A34" s="9" t="s">
        <v>275</v>
      </c>
    </row>
    <row r="35" spans="1:1">
      <c r="A35" s="9" t="s">
        <v>276</v>
      </c>
    </row>
    <row r="36" spans="1:1">
      <c r="A36" s="9" t="s">
        <v>277</v>
      </c>
    </row>
    <row r="37" spans="1:1">
      <c r="A37" s="9" t="s">
        <v>278</v>
      </c>
    </row>
    <row r="38" spans="1:1">
      <c r="A38" s="9" t="s">
        <v>279</v>
      </c>
    </row>
    <row r="39" spans="1:1">
      <c r="A39" s="9" t="s">
        <v>280</v>
      </c>
    </row>
    <row r="40" spans="1:1" ht="12.75">
      <c r="A40" s="9" t="s">
        <v>1190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T42"/>
  <sheetViews>
    <sheetView workbookViewId="0"/>
  </sheetViews>
  <sheetFormatPr defaultColWidth="14.42578125" defaultRowHeight="15.75" customHeight="1"/>
  <sheetData>
    <row r="1" spans="1:20">
      <c r="A1" s="50" t="s">
        <v>137</v>
      </c>
      <c r="B1" s="50" t="s">
        <v>138</v>
      </c>
      <c r="C1" s="50" t="s">
        <v>139</v>
      </c>
      <c r="D1" s="50" t="s">
        <v>140</v>
      </c>
      <c r="E1" s="50" t="s">
        <v>141</v>
      </c>
      <c r="F1" s="50" t="s">
        <v>142</v>
      </c>
      <c r="G1" s="50" t="s">
        <v>143</v>
      </c>
      <c r="H1" s="50" t="s">
        <v>144</v>
      </c>
      <c r="I1" s="50" t="s">
        <v>145</v>
      </c>
      <c r="J1" s="50" t="s">
        <v>146</v>
      </c>
      <c r="K1" s="50" t="s">
        <v>18</v>
      </c>
      <c r="L1" s="50" t="s">
        <v>147</v>
      </c>
      <c r="M1" s="50" t="s">
        <v>148</v>
      </c>
      <c r="N1" s="50" t="s">
        <v>149</v>
      </c>
      <c r="O1" s="50" t="s">
        <v>150</v>
      </c>
      <c r="P1" s="50" t="s">
        <v>151</v>
      </c>
      <c r="Q1" s="50" t="s">
        <v>152</v>
      </c>
      <c r="R1" s="50" t="s">
        <v>153</v>
      </c>
      <c r="S1" s="50" t="s">
        <v>154</v>
      </c>
      <c r="T1" s="50" t="s">
        <v>155</v>
      </c>
    </row>
    <row r="2" spans="1:20">
      <c r="A2" s="51">
        <v>0</v>
      </c>
      <c r="B2" s="51" t="s">
        <v>156</v>
      </c>
      <c r="C2" s="51" t="s">
        <v>1483</v>
      </c>
      <c r="D2" s="51" t="s">
        <v>158</v>
      </c>
      <c r="E2" s="51" t="s">
        <v>1484</v>
      </c>
      <c r="F2" s="51" t="s">
        <v>1485</v>
      </c>
      <c r="G2" s="51" t="s">
        <v>158</v>
      </c>
      <c r="H2" s="51" t="s">
        <v>158</v>
      </c>
      <c r="I2" s="51" t="s">
        <v>657</v>
      </c>
      <c r="J2" s="51" t="s">
        <v>1486</v>
      </c>
      <c r="K2" s="51" t="s">
        <v>164</v>
      </c>
      <c r="L2" s="51" t="s">
        <v>1487</v>
      </c>
      <c r="M2" s="51" t="s">
        <v>1090</v>
      </c>
      <c r="N2" s="51" t="s">
        <v>1488</v>
      </c>
      <c r="O2" s="51" t="s">
        <v>1489</v>
      </c>
      <c r="P2" s="51" t="s">
        <v>1490</v>
      </c>
      <c r="Q2" s="51" t="s">
        <v>158</v>
      </c>
      <c r="R2" s="51" t="s">
        <v>158</v>
      </c>
      <c r="S2" s="51" t="s">
        <v>158</v>
      </c>
      <c r="T2" s="51" t="s">
        <v>158</v>
      </c>
    </row>
    <row r="3" spans="1:20">
      <c r="A3" s="53">
        <v>1</v>
      </c>
      <c r="B3" s="53" t="s">
        <v>156</v>
      </c>
      <c r="C3" s="53" t="s">
        <v>1491</v>
      </c>
      <c r="D3" s="53" t="s">
        <v>158</v>
      </c>
      <c r="E3" s="53" t="s">
        <v>1492</v>
      </c>
      <c r="F3" s="53" t="s">
        <v>1493</v>
      </c>
      <c r="G3" s="53" t="s">
        <v>158</v>
      </c>
      <c r="H3" s="53" t="s">
        <v>158</v>
      </c>
      <c r="I3" s="53" t="s">
        <v>568</v>
      </c>
      <c r="J3" s="53" t="s">
        <v>1494</v>
      </c>
      <c r="K3" s="53" t="s">
        <v>164</v>
      </c>
      <c r="L3" s="53" t="s">
        <v>1487</v>
      </c>
      <c r="M3" s="53" t="s">
        <v>1495</v>
      </c>
      <c r="N3" s="53" t="s">
        <v>1496</v>
      </c>
      <c r="O3" s="53" t="s">
        <v>1497</v>
      </c>
      <c r="P3" s="53" t="s">
        <v>1498</v>
      </c>
      <c r="Q3" s="53" t="s">
        <v>158</v>
      </c>
      <c r="R3" s="53" t="s">
        <v>158</v>
      </c>
      <c r="S3" s="53" t="s">
        <v>158</v>
      </c>
      <c r="T3" s="53" t="s">
        <v>158</v>
      </c>
    </row>
    <row r="4" spans="1:20">
      <c r="A4" s="51">
        <v>2</v>
      </c>
      <c r="B4" s="51" t="s">
        <v>156</v>
      </c>
      <c r="C4" s="51" t="s">
        <v>1499</v>
      </c>
      <c r="D4" s="51" t="s">
        <v>158</v>
      </c>
      <c r="E4" s="51" t="s">
        <v>1500</v>
      </c>
      <c r="F4" s="51" t="s">
        <v>1501</v>
      </c>
      <c r="G4" s="51" t="s">
        <v>158</v>
      </c>
      <c r="H4" s="51" t="s">
        <v>158</v>
      </c>
      <c r="I4" s="51" t="s">
        <v>930</v>
      </c>
      <c r="J4" s="51" t="s">
        <v>1502</v>
      </c>
      <c r="K4" s="51" t="s">
        <v>164</v>
      </c>
      <c r="L4" s="51" t="s">
        <v>1487</v>
      </c>
      <c r="M4" s="51" t="s">
        <v>1495</v>
      </c>
      <c r="N4" s="51" t="s">
        <v>1496</v>
      </c>
      <c r="O4" s="51" t="s">
        <v>1503</v>
      </c>
      <c r="P4" s="51" t="s">
        <v>1504</v>
      </c>
      <c r="Q4" s="51" t="s">
        <v>158</v>
      </c>
      <c r="R4" s="51" t="s">
        <v>158</v>
      </c>
      <c r="S4" s="51" t="s">
        <v>158</v>
      </c>
      <c r="T4" s="51" t="s">
        <v>158</v>
      </c>
    </row>
    <row r="5" spans="1:20">
      <c r="A5" s="53">
        <v>3</v>
      </c>
      <c r="B5" s="53" t="s">
        <v>156</v>
      </c>
      <c r="C5" s="53" t="s">
        <v>1499</v>
      </c>
      <c r="D5" s="53" t="s">
        <v>158</v>
      </c>
      <c r="E5" s="53" t="s">
        <v>1505</v>
      </c>
      <c r="F5" s="53" t="s">
        <v>1506</v>
      </c>
      <c r="G5" s="53" t="s">
        <v>158</v>
      </c>
      <c r="H5" s="53" t="s">
        <v>158</v>
      </c>
      <c r="I5" s="53" t="s">
        <v>930</v>
      </c>
      <c r="J5" s="53" t="s">
        <v>1507</v>
      </c>
      <c r="K5" s="53" t="s">
        <v>164</v>
      </c>
      <c r="L5" s="53" t="s">
        <v>1487</v>
      </c>
      <c r="M5" s="53" t="s">
        <v>1495</v>
      </c>
      <c r="N5" s="53" t="s">
        <v>1496</v>
      </c>
      <c r="O5" s="53" t="s">
        <v>1508</v>
      </c>
      <c r="P5" s="53" t="s">
        <v>1509</v>
      </c>
      <c r="Q5" s="53" t="s">
        <v>158</v>
      </c>
      <c r="R5" s="53" t="s">
        <v>158</v>
      </c>
      <c r="S5" s="53" t="s">
        <v>158</v>
      </c>
      <c r="T5" s="53" t="s">
        <v>158</v>
      </c>
    </row>
    <row r="6" spans="1:20">
      <c r="A6" s="51">
        <v>4</v>
      </c>
      <c r="B6" s="51" t="s">
        <v>156</v>
      </c>
      <c r="C6" s="51" t="s">
        <v>1410</v>
      </c>
      <c r="D6" s="51" t="s">
        <v>158</v>
      </c>
      <c r="E6" s="51" t="s">
        <v>1510</v>
      </c>
      <c r="F6" s="51" t="s">
        <v>1511</v>
      </c>
      <c r="G6" s="51" t="s">
        <v>158</v>
      </c>
      <c r="H6" s="51" t="s">
        <v>158</v>
      </c>
      <c r="I6" s="51" t="s">
        <v>980</v>
      </c>
      <c r="J6" s="51" t="s">
        <v>1512</v>
      </c>
      <c r="K6" s="51" t="s">
        <v>164</v>
      </c>
      <c r="L6" s="51" t="s">
        <v>1513</v>
      </c>
      <c r="M6" s="51" t="s">
        <v>1495</v>
      </c>
      <c r="N6" s="51" t="s">
        <v>1496</v>
      </c>
      <c r="O6" s="51" t="s">
        <v>1514</v>
      </c>
      <c r="P6" s="51" t="s">
        <v>1515</v>
      </c>
      <c r="Q6" s="51" t="s">
        <v>158</v>
      </c>
      <c r="R6" s="51" t="s">
        <v>158</v>
      </c>
      <c r="S6" s="51" t="s">
        <v>158</v>
      </c>
      <c r="T6" s="51" t="s">
        <v>158</v>
      </c>
    </row>
    <row r="7" spans="1:20">
      <c r="A7" s="53">
        <v>5</v>
      </c>
      <c r="B7" s="53" t="s">
        <v>156</v>
      </c>
      <c r="C7" s="53" t="s">
        <v>1410</v>
      </c>
      <c r="D7" s="53" t="s">
        <v>158</v>
      </c>
      <c r="E7" s="53" t="s">
        <v>1516</v>
      </c>
      <c r="F7" s="53" t="s">
        <v>1517</v>
      </c>
      <c r="G7" s="53" t="s">
        <v>158</v>
      </c>
      <c r="H7" s="53" t="s">
        <v>158</v>
      </c>
      <c r="I7" s="53" t="s">
        <v>980</v>
      </c>
      <c r="J7" s="53" t="s">
        <v>1518</v>
      </c>
      <c r="K7" s="53" t="s">
        <v>164</v>
      </c>
      <c r="L7" s="53" t="s">
        <v>1513</v>
      </c>
      <c r="M7" s="53" t="s">
        <v>1495</v>
      </c>
      <c r="N7" s="53" t="s">
        <v>1496</v>
      </c>
      <c r="O7" s="53" t="s">
        <v>1519</v>
      </c>
      <c r="P7" s="53" t="s">
        <v>1515</v>
      </c>
      <c r="Q7" s="53" t="s">
        <v>158</v>
      </c>
      <c r="R7" s="53" t="s">
        <v>158</v>
      </c>
      <c r="S7" s="53" t="s">
        <v>158</v>
      </c>
      <c r="T7" s="53" t="s">
        <v>158</v>
      </c>
    </row>
    <row r="8" spans="1:20">
      <c r="A8" s="51">
        <v>6</v>
      </c>
      <c r="B8" s="51" t="s">
        <v>156</v>
      </c>
      <c r="C8" s="51" t="s">
        <v>1410</v>
      </c>
      <c r="D8" s="51" t="s">
        <v>158</v>
      </c>
      <c r="E8" s="51" t="s">
        <v>1520</v>
      </c>
      <c r="F8" s="51" t="s">
        <v>1521</v>
      </c>
      <c r="G8" s="51" t="s">
        <v>158</v>
      </c>
      <c r="H8" s="51" t="s">
        <v>158</v>
      </c>
      <c r="I8" s="51" t="s">
        <v>980</v>
      </c>
      <c r="J8" s="51" t="s">
        <v>1522</v>
      </c>
      <c r="K8" s="51" t="s">
        <v>164</v>
      </c>
      <c r="L8" s="51" t="s">
        <v>1523</v>
      </c>
      <c r="M8" s="51" t="s">
        <v>1495</v>
      </c>
      <c r="N8" s="51" t="s">
        <v>1524</v>
      </c>
      <c r="O8" s="51" t="s">
        <v>1525</v>
      </c>
      <c r="P8" s="51" t="s">
        <v>1526</v>
      </c>
      <c r="Q8" s="51" t="s">
        <v>158</v>
      </c>
      <c r="R8" s="51" t="s">
        <v>158</v>
      </c>
      <c r="S8" s="51" t="s">
        <v>158</v>
      </c>
      <c r="T8" s="51" t="s">
        <v>158</v>
      </c>
    </row>
    <row r="9" spans="1:20">
      <c r="A9" s="53">
        <v>7</v>
      </c>
      <c r="B9" s="53" t="s">
        <v>156</v>
      </c>
      <c r="C9" s="53" t="s">
        <v>1527</v>
      </c>
      <c r="D9" s="53" t="s">
        <v>158</v>
      </c>
      <c r="E9" s="53" t="s">
        <v>1528</v>
      </c>
      <c r="F9" s="53" t="s">
        <v>1529</v>
      </c>
      <c r="G9" s="53" t="s">
        <v>158</v>
      </c>
      <c r="H9" s="53" t="s">
        <v>158</v>
      </c>
      <c r="I9" s="53" t="s">
        <v>885</v>
      </c>
      <c r="J9" s="53" t="s">
        <v>1530</v>
      </c>
      <c r="K9" s="53" t="s">
        <v>164</v>
      </c>
      <c r="L9" s="53" t="s">
        <v>1523</v>
      </c>
      <c r="M9" s="53" t="s">
        <v>1495</v>
      </c>
      <c r="N9" s="53" t="s">
        <v>1524</v>
      </c>
      <c r="O9" s="53" t="s">
        <v>1531</v>
      </c>
      <c r="P9" s="53" t="s">
        <v>1532</v>
      </c>
      <c r="Q9" s="53" t="s">
        <v>158</v>
      </c>
      <c r="R9" s="53" t="s">
        <v>158</v>
      </c>
      <c r="S9" s="53" t="s">
        <v>158</v>
      </c>
      <c r="T9" s="53" t="s">
        <v>158</v>
      </c>
    </row>
    <row r="10" spans="1:20">
      <c r="A10" s="51">
        <v>8</v>
      </c>
      <c r="B10" s="51" t="s">
        <v>156</v>
      </c>
      <c r="C10" s="51" t="s">
        <v>1533</v>
      </c>
      <c r="D10" s="51" t="s">
        <v>158</v>
      </c>
      <c r="E10" s="51" t="s">
        <v>1534</v>
      </c>
      <c r="F10" s="51" t="s">
        <v>1535</v>
      </c>
      <c r="G10" s="51" t="s">
        <v>158</v>
      </c>
      <c r="H10" s="51" t="s">
        <v>158</v>
      </c>
      <c r="I10" s="51" t="s">
        <v>1051</v>
      </c>
      <c r="J10" s="51" t="s">
        <v>1536</v>
      </c>
      <c r="K10" s="51" t="s">
        <v>164</v>
      </c>
      <c r="L10" s="51" t="s">
        <v>1537</v>
      </c>
      <c r="M10" s="51" t="s">
        <v>1495</v>
      </c>
      <c r="N10" s="51" t="s">
        <v>1538</v>
      </c>
      <c r="O10" s="51" t="s">
        <v>1539</v>
      </c>
      <c r="P10" s="51" t="s">
        <v>1540</v>
      </c>
      <c r="Q10" s="51" t="s">
        <v>158</v>
      </c>
      <c r="R10" s="51" t="s">
        <v>158</v>
      </c>
      <c r="S10" s="51" t="s">
        <v>158</v>
      </c>
      <c r="T10" s="51" t="s">
        <v>158</v>
      </c>
    </row>
    <row r="11" spans="1:20">
      <c r="A11" s="53">
        <v>9</v>
      </c>
      <c r="B11" s="53" t="s">
        <v>156</v>
      </c>
      <c r="C11" s="53" t="s">
        <v>1541</v>
      </c>
      <c r="D11" s="53" t="s">
        <v>158</v>
      </c>
      <c r="E11" s="53" t="s">
        <v>1542</v>
      </c>
      <c r="F11" s="53" t="s">
        <v>1543</v>
      </c>
      <c r="G11" s="53" t="s">
        <v>158</v>
      </c>
      <c r="H11" s="53" t="s">
        <v>158</v>
      </c>
      <c r="I11" s="53" t="s">
        <v>885</v>
      </c>
      <c r="J11" s="53" t="s">
        <v>1544</v>
      </c>
      <c r="K11" s="53" t="s">
        <v>164</v>
      </c>
      <c r="L11" s="53" t="s">
        <v>1545</v>
      </c>
      <c r="M11" s="53" t="s">
        <v>1495</v>
      </c>
      <c r="N11" s="53" t="s">
        <v>1546</v>
      </c>
      <c r="O11" s="53" t="s">
        <v>1539</v>
      </c>
      <c r="P11" s="53" t="s">
        <v>1540</v>
      </c>
      <c r="Q11" s="53" t="s">
        <v>158</v>
      </c>
      <c r="R11" s="53" t="s">
        <v>158</v>
      </c>
      <c r="S11" s="53" t="s">
        <v>158</v>
      </c>
      <c r="T11" s="53" t="s">
        <v>158</v>
      </c>
    </row>
    <row r="12" spans="1:20">
      <c r="A12" s="51">
        <v>10</v>
      </c>
      <c r="B12" s="51" t="s">
        <v>156</v>
      </c>
      <c r="C12" s="51" t="s">
        <v>1547</v>
      </c>
      <c r="D12" s="51" t="s">
        <v>158</v>
      </c>
      <c r="E12" s="51" t="s">
        <v>1548</v>
      </c>
      <c r="F12" s="51" t="s">
        <v>1549</v>
      </c>
      <c r="G12" s="51" t="s">
        <v>158</v>
      </c>
      <c r="H12" s="51" t="s">
        <v>158</v>
      </c>
      <c r="I12" s="51" t="s">
        <v>1051</v>
      </c>
      <c r="J12" s="51" t="s">
        <v>1544</v>
      </c>
      <c r="K12" s="51" t="s">
        <v>164</v>
      </c>
      <c r="L12" s="51" t="s">
        <v>1550</v>
      </c>
      <c r="M12" s="51" t="s">
        <v>1495</v>
      </c>
      <c r="N12" s="51" t="s">
        <v>1546</v>
      </c>
      <c r="O12" s="51" t="s">
        <v>1539</v>
      </c>
      <c r="P12" s="51" t="s">
        <v>1551</v>
      </c>
      <c r="Q12" s="51" t="s">
        <v>158</v>
      </c>
      <c r="R12" s="51" t="s">
        <v>158</v>
      </c>
      <c r="S12" s="51" t="s">
        <v>158</v>
      </c>
      <c r="T12" s="51" t="s">
        <v>158</v>
      </c>
    </row>
    <row r="13" spans="1:20">
      <c r="A13" s="53">
        <v>11</v>
      </c>
      <c r="B13" s="53" t="s">
        <v>156</v>
      </c>
      <c r="C13" s="53" t="s">
        <v>1552</v>
      </c>
      <c r="D13" s="53" t="s">
        <v>158</v>
      </c>
      <c r="E13" s="53" t="s">
        <v>1553</v>
      </c>
      <c r="F13" s="53" t="s">
        <v>1554</v>
      </c>
      <c r="G13" s="53" t="s">
        <v>158</v>
      </c>
      <c r="H13" s="53" t="s">
        <v>158</v>
      </c>
      <c r="I13" s="53" t="s">
        <v>1051</v>
      </c>
      <c r="J13" s="53" t="s">
        <v>1555</v>
      </c>
      <c r="K13" s="53" t="s">
        <v>164</v>
      </c>
      <c r="L13" s="53" t="s">
        <v>1556</v>
      </c>
      <c r="M13" s="53" t="s">
        <v>1495</v>
      </c>
      <c r="N13" s="53" t="s">
        <v>1557</v>
      </c>
      <c r="O13" s="53" t="s">
        <v>1558</v>
      </c>
      <c r="P13" s="53" t="s">
        <v>1559</v>
      </c>
      <c r="Q13" s="53" t="s">
        <v>158</v>
      </c>
      <c r="R13" s="53" t="s">
        <v>158</v>
      </c>
      <c r="S13" s="53" t="s">
        <v>158</v>
      </c>
      <c r="T13" s="53" t="s">
        <v>158</v>
      </c>
    </row>
    <row r="14" spans="1:20">
      <c r="A14" s="51">
        <v>12</v>
      </c>
      <c r="B14" s="51" t="s">
        <v>156</v>
      </c>
      <c r="C14" s="51" t="s">
        <v>1560</v>
      </c>
      <c r="D14" s="51" t="s">
        <v>158</v>
      </c>
      <c r="E14" s="51" t="s">
        <v>1561</v>
      </c>
      <c r="F14" s="51" t="s">
        <v>1562</v>
      </c>
      <c r="G14" s="51" t="s">
        <v>158</v>
      </c>
      <c r="H14" s="51" t="s">
        <v>158</v>
      </c>
      <c r="I14" s="51" t="s">
        <v>1051</v>
      </c>
      <c r="J14" s="51" t="s">
        <v>1563</v>
      </c>
      <c r="K14" s="51" t="s">
        <v>164</v>
      </c>
      <c r="L14" s="51" t="s">
        <v>1556</v>
      </c>
      <c r="M14" s="51" t="s">
        <v>1495</v>
      </c>
      <c r="N14" s="51" t="s">
        <v>1546</v>
      </c>
      <c r="O14" s="51" t="s">
        <v>1558</v>
      </c>
      <c r="P14" s="51" t="s">
        <v>1564</v>
      </c>
      <c r="Q14" s="51" t="s">
        <v>158</v>
      </c>
      <c r="R14" s="51" t="s">
        <v>158</v>
      </c>
      <c r="S14" s="51" t="s">
        <v>158</v>
      </c>
      <c r="T14" s="51" t="s">
        <v>158</v>
      </c>
    </row>
    <row r="17" spans="1:3">
      <c r="A17" s="9" t="s">
        <v>1184</v>
      </c>
      <c r="B17" s="9" t="s">
        <v>1183</v>
      </c>
      <c r="C17" s="9" t="s">
        <v>1395</v>
      </c>
    </row>
    <row r="18" spans="1:3">
      <c r="A18" s="9" t="s">
        <v>249</v>
      </c>
      <c r="B18" s="9" t="s">
        <v>1185</v>
      </c>
      <c r="C18" s="9" t="s">
        <v>1565</v>
      </c>
    </row>
    <row r="19" spans="1:3">
      <c r="A19" s="9" t="s">
        <v>251</v>
      </c>
      <c r="B19" s="9" t="s">
        <v>250</v>
      </c>
      <c r="C19" s="9" t="s">
        <v>1566</v>
      </c>
    </row>
    <row r="20" spans="1:3">
      <c r="A20" s="9" t="s">
        <v>1186</v>
      </c>
      <c r="B20" s="9" t="s">
        <v>252</v>
      </c>
      <c r="C20" s="9" t="s">
        <v>1567</v>
      </c>
    </row>
    <row r="21" spans="1:3">
      <c r="A21" s="9" t="s">
        <v>1188</v>
      </c>
      <c r="B21" s="9" t="s">
        <v>1187</v>
      </c>
      <c r="C21" s="9" t="s">
        <v>1396</v>
      </c>
    </row>
    <row r="22" spans="1:3">
      <c r="A22" s="9" t="s">
        <v>257</v>
      </c>
      <c r="B22" s="9" t="s">
        <v>256</v>
      </c>
      <c r="C22" s="9" t="s">
        <v>1397</v>
      </c>
    </row>
    <row r="23" spans="1:3">
      <c r="A23" s="9" t="s">
        <v>259</v>
      </c>
      <c r="B23" s="9" t="s">
        <v>258</v>
      </c>
    </row>
    <row r="24" spans="1:3">
      <c r="A24" s="9" t="s">
        <v>261</v>
      </c>
      <c r="B24" s="9" t="s">
        <v>260</v>
      </c>
    </row>
    <row r="25" spans="1:3">
      <c r="A25" s="9" t="s">
        <v>263</v>
      </c>
      <c r="B25" s="9" t="s">
        <v>262</v>
      </c>
    </row>
    <row r="26" spans="1:3">
      <c r="A26" s="9" t="s">
        <v>265</v>
      </c>
      <c r="B26" s="9" t="s">
        <v>264</v>
      </c>
    </row>
    <row r="27" spans="1:3">
      <c r="A27" s="9" t="s">
        <v>267</v>
      </c>
      <c r="B27" s="9" t="s">
        <v>266</v>
      </c>
    </row>
    <row r="28" spans="1:3">
      <c r="A28" s="9" t="s">
        <v>269</v>
      </c>
      <c r="B28" s="9" t="s">
        <v>1398</v>
      </c>
    </row>
    <row r="29" spans="1:3">
      <c r="A29" s="9" t="s">
        <v>1189</v>
      </c>
      <c r="B29" s="9" t="s">
        <v>249</v>
      </c>
    </row>
    <row r="30" spans="1:3">
      <c r="A30" s="9" t="s">
        <v>1190</v>
      </c>
      <c r="B30" s="9" t="s">
        <v>251</v>
      </c>
    </row>
    <row r="31" spans="1:3">
      <c r="B31" s="9" t="s">
        <v>1191</v>
      </c>
    </row>
    <row r="32" spans="1:3">
      <c r="B32" s="9" t="s">
        <v>1192</v>
      </c>
    </row>
    <row r="33" spans="2:2">
      <c r="B33" s="9" t="s">
        <v>273</v>
      </c>
    </row>
    <row r="34" spans="2:2">
      <c r="B34" s="9" t="s">
        <v>1568</v>
      </c>
    </row>
    <row r="35" spans="2:2">
      <c r="B35" s="9" t="s">
        <v>274</v>
      </c>
    </row>
    <row r="36" spans="2:2">
      <c r="B36" s="9" t="s">
        <v>275</v>
      </c>
    </row>
    <row r="37" spans="2:2">
      <c r="B37" s="9" t="s">
        <v>276</v>
      </c>
    </row>
    <row r="38" spans="2:2">
      <c r="B38" s="9" t="s">
        <v>277</v>
      </c>
    </row>
    <row r="39" spans="2:2">
      <c r="B39" s="9" t="s">
        <v>278</v>
      </c>
    </row>
    <row r="40" spans="2:2">
      <c r="B40" s="9" t="s">
        <v>279</v>
      </c>
    </row>
    <row r="41" spans="2:2">
      <c r="B41" s="9" t="s">
        <v>280</v>
      </c>
    </row>
    <row r="42" spans="2:2">
      <c r="B42" s="9" t="s">
        <v>1190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2"/>
  <sheetViews>
    <sheetView tabSelected="1" workbookViewId="0">
      <selection activeCell="A17" sqref="A17"/>
    </sheetView>
  </sheetViews>
  <sheetFormatPr defaultColWidth="14.42578125" defaultRowHeight="15.75" customHeight="1"/>
  <cols>
    <col min="1" max="1" width="3.42578125" customWidth="1"/>
    <col min="2" max="2" width="24" customWidth="1"/>
    <col min="4" max="4" width="17.42578125" customWidth="1"/>
    <col min="5" max="5" width="80.140625" customWidth="1"/>
    <col min="6" max="6" width="16.140625" customWidth="1"/>
    <col min="7" max="7" width="18.28515625" customWidth="1"/>
    <col min="8" max="8" width="16.140625" customWidth="1"/>
    <col min="9" max="9" width="19.5703125" customWidth="1"/>
    <col min="10" max="10" width="29.5703125" customWidth="1"/>
  </cols>
  <sheetData>
    <row r="1" spans="1:13" ht="15.75" customHeight="1">
      <c r="A1" s="37" t="s">
        <v>48</v>
      </c>
      <c r="B1" s="37" t="s">
        <v>49</v>
      </c>
      <c r="C1" s="38" t="s">
        <v>50</v>
      </c>
      <c r="D1" s="37" t="s">
        <v>51</v>
      </c>
      <c r="E1" s="39" t="s">
        <v>52</v>
      </c>
      <c r="F1" s="40" t="s">
        <v>53</v>
      </c>
      <c r="G1" s="40" t="s">
        <v>54</v>
      </c>
      <c r="H1" s="38" t="s">
        <v>55</v>
      </c>
      <c r="I1" s="40" t="s">
        <v>56</v>
      </c>
      <c r="J1" s="40" t="s">
        <v>57</v>
      </c>
      <c r="K1" s="37" t="s">
        <v>58</v>
      </c>
      <c r="L1" s="41" t="s">
        <v>59</v>
      </c>
      <c r="M1" s="42"/>
    </row>
    <row r="2" spans="1:13" ht="15.75" customHeight="1">
      <c r="A2" s="43">
        <v>1</v>
      </c>
      <c r="B2" s="59" t="s">
        <v>60</v>
      </c>
      <c r="C2" s="44" t="s">
        <v>61</v>
      </c>
      <c r="D2" s="45" t="s">
        <v>62</v>
      </c>
      <c r="E2" s="61" t="s">
        <v>63</v>
      </c>
      <c r="F2" s="43" t="s">
        <v>64</v>
      </c>
      <c r="G2" s="43" t="s">
        <v>65</v>
      </c>
      <c r="H2" s="58" t="s">
        <v>66</v>
      </c>
      <c r="I2" s="58">
        <v>9</v>
      </c>
      <c r="J2" s="58"/>
      <c r="K2" s="58" t="b">
        <v>1</v>
      </c>
      <c r="L2" s="58" t="s">
        <v>67</v>
      </c>
      <c r="M2" s="58"/>
    </row>
    <row r="3" spans="1:13" ht="15.75" customHeight="1">
      <c r="A3" s="43">
        <v>2</v>
      </c>
      <c r="B3" s="58" t="s">
        <v>68</v>
      </c>
      <c r="C3" s="44" t="s">
        <v>61</v>
      </c>
      <c r="D3" s="45" t="s">
        <v>69</v>
      </c>
      <c r="E3" s="61" t="s">
        <v>70</v>
      </c>
      <c r="F3" s="43" t="s">
        <v>64</v>
      </c>
      <c r="G3" s="43" t="s">
        <v>65</v>
      </c>
      <c r="H3" s="58" t="s">
        <v>71</v>
      </c>
      <c r="I3" s="58">
        <v>9</v>
      </c>
      <c r="J3" s="58" t="s">
        <v>72</v>
      </c>
      <c r="K3" s="58" t="b">
        <v>1</v>
      </c>
      <c r="L3" s="58" t="s">
        <v>73</v>
      </c>
      <c r="M3" s="58"/>
    </row>
    <row r="4" spans="1:13" ht="15.75" customHeight="1">
      <c r="A4" s="43">
        <v>3</v>
      </c>
      <c r="B4" s="58" t="s">
        <v>74</v>
      </c>
      <c r="C4" s="44" t="s">
        <v>61</v>
      </c>
      <c r="D4" s="45" t="s">
        <v>69</v>
      </c>
      <c r="E4" s="61" t="s">
        <v>75</v>
      </c>
      <c r="F4" s="43" t="s">
        <v>64</v>
      </c>
      <c r="G4" s="43" t="s">
        <v>65</v>
      </c>
      <c r="H4" s="58" t="s">
        <v>76</v>
      </c>
      <c r="I4" s="58">
        <v>9</v>
      </c>
      <c r="J4" s="59" t="str">
        <f>"+25% to attention"</f>
        <v>+25% to attention</v>
      </c>
      <c r="K4" s="58" t="b">
        <v>1</v>
      </c>
      <c r="L4" s="58" t="s">
        <v>67</v>
      </c>
      <c r="M4" s="58"/>
    </row>
    <row r="5" spans="1:13" ht="15.75" customHeight="1">
      <c r="A5" s="43">
        <v>4</v>
      </c>
      <c r="B5" s="58" t="s">
        <v>77</v>
      </c>
      <c r="C5" s="44" t="s">
        <v>61</v>
      </c>
      <c r="D5" s="45" t="s">
        <v>69</v>
      </c>
      <c r="E5" s="61" t="s">
        <v>78</v>
      </c>
      <c r="F5" s="43" t="s">
        <v>64</v>
      </c>
      <c r="G5" s="43" t="s">
        <v>65</v>
      </c>
      <c r="H5" s="58" t="s">
        <v>79</v>
      </c>
      <c r="I5" s="58">
        <v>9</v>
      </c>
      <c r="J5" s="59" t="str">
        <f>"+25% to compliance"</f>
        <v>+25% to compliance</v>
      </c>
      <c r="K5" s="58" t="b">
        <v>1</v>
      </c>
      <c r="L5" s="58" t="s">
        <v>80</v>
      </c>
      <c r="M5" s="58"/>
    </row>
    <row r="6" spans="1:13" ht="15.75" customHeight="1">
      <c r="A6" s="43">
        <v>6</v>
      </c>
      <c r="B6" s="58" t="s">
        <v>81</v>
      </c>
      <c r="C6" s="44" t="s">
        <v>61</v>
      </c>
      <c r="D6" s="45" t="s">
        <v>82</v>
      </c>
      <c r="E6" s="61" t="s">
        <v>83</v>
      </c>
      <c r="F6" s="43" t="s">
        <v>64</v>
      </c>
      <c r="G6" s="43" t="s">
        <v>65</v>
      </c>
      <c r="H6" s="58"/>
      <c r="I6" s="58">
        <v>7</v>
      </c>
      <c r="J6" s="58"/>
      <c r="K6" s="58"/>
      <c r="L6" s="58"/>
      <c r="M6" s="58"/>
    </row>
    <row r="7" spans="1:13" ht="15.75" customHeight="1">
      <c r="A7" s="43">
        <v>7</v>
      </c>
      <c r="B7" s="58" t="s">
        <v>84</v>
      </c>
      <c r="C7" s="44" t="s">
        <v>61</v>
      </c>
      <c r="D7" s="45" t="s">
        <v>69</v>
      </c>
      <c r="E7" s="61" t="s">
        <v>85</v>
      </c>
      <c r="F7" s="43" t="s">
        <v>64</v>
      </c>
      <c r="G7" s="43" t="s">
        <v>65</v>
      </c>
      <c r="H7" s="58" t="s">
        <v>86</v>
      </c>
      <c r="I7" s="58">
        <v>9</v>
      </c>
      <c r="J7" s="59" t="str">
        <f>"-25% to cross-grade contact"</f>
        <v>-25% to cross-grade contact</v>
      </c>
      <c r="K7" s="58" t="b">
        <v>1</v>
      </c>
      <c r="L7" s="58" t="s">
        <v>87</v>
      </c>
      <c r="M7" s="58"/>
    </row>
    <row r="8" spans="1:13" ht="15.75" customHeight="1">
      <c r="A8" s="43">
        <v>8</v>
      </c>
      <c r="B8" s="58" t="s">
        <v>88</v>
      </c>
      <c r="C8" s="44" t="s">
        <v>61</v>
      </c>
      <c r="D8" s="45" t="s">
        <v>69</v>
      </c>
      <c r="E8" s="62" t="s">
        <v>89</v>
      </c>
      <c r="F8" s="43" t="s">
        <v>64</v>
      </c>
      <c r="G8" s="43" t="s">
        <v>65</v>
      </c>
      <c r="H8" s="58" t="s">
        <v>90</v>
      </c>
      <c r="I8" s="58">
        <v>9</v>
      </c>
      <c r="J8" s="58"/>
      <c r="K8" s="58" t="b">
        <v>1</v>
      </c>
      <c r="L8" s="58" t="s">
        <v>67</v>
      </c>
      <c r="M8" s="58"/>
    </row>
    <row r="9" spans="1:13" ht="15.75" customHeight="1">
      <c r="A9" s="43">
        <v>9</v>
      </c>
      <c r="B9" s="58" t="s">
        <v>91</v>
      </c>
      <c r="C9" s="44" t="s">
        <v>61</v>
      </c>
      <c r="D9" s="45" t="s">
        <v>69</v>
      </c>
      <c r="E9" s="61" t="s">
        <v>92</v>
      </c>
      <c r="F9" s="43" t="s">
        <v>64</v>
      </c>
      <c r="G9" s="43" t="s">
        <v>65</v>
      </c>
      <c r="H9" s="58" t="s">
        <v>93</v>
      </c>
      <c r="I9" s="58">
        <v>9</v>
      </c>
      <c r="J9" s="58"/>
      <c r="K9" s="58" t="b">
        <v>0</v>
      </c>
      <c r="L9" s="58" t="s">
        <v>94</v>
      </c>
      <c r="M9" s="58"/>
    </row>
    <row r="10" spans="1:13" ht="15.75" customHeight="1">
      <c r="A10" s="43">
        <v>10</v>
      </c>
      <c r="B10" s="58" t="s">
        <v>95</v>
      </c>
      <c r="C10" s="44" t="s">
        <v>61</v>
      </c>
      <c r="D10" s="45" t="s">
        <v>69</v>
      </c>
      <c r="E10" s="62" t="s">
        <v>96</v>
      </c>
      <c r="F10" s="43" t="s">
        <v>97</v>
      </c>
      <c r="G10" s="43" t="s">
        <v>98</v>
      </c>
      <c r="H10" s="58"/>
      <c r="I10" s="58">
        <v>7</v>
      </c>
      <c r="J10" s="58"/>
      <c r="K10" s="58"/>
      <c r="L10" s="58"/>
      <c r="M10" s="58"/>
    </row>
    <row r="11" spans="1:13" ht="15.75" customHeight="1">
      <c r="A11" s="43">
        <v>17</v>
      </c>
      <c r="B11" s="58" t="s">
        <v>99</v>
      </c>
      <c r="C11" s="45" t="s">
        <v>61</v>
      </c>
      <c r="D11" s="43" t="s">
        <v>82</v>
      </c>
      <c r="E11" s="62" t="s">
        <v>100</v>
      </c>
      <c r="F11" s="43" t="s">
        <v>64</v>
      </c>
      <c r="G11" s="43" t="s">
        <v>65</v>
      </c>
      <c r="H11" s="60" t="s">
        <v>101</v>
      </c>
      <c r="I11" s="58"/>
      <c r="J11" s="58"/>
      <c r="K11" s="58" t="b">
        <v>1</v>
      </c>
      <c r="L11" s="58" t="s">
        <v>67</v>
      </c>
      <c r="M11" s="58"/>
    </row>
    <row r="12" spans="1:13" ht="15.75" customHeight="1">
      <c r="A12" s="43">
        <v>11</v>
      </c>
      <c r="B12" s="59" t="s">
        <v>102</v>
      </c>
      <c r="C12" s="44" t="s">
        <v>45</v>
      </c>
      <c r="D12" s="45" t="s">
        <v>69</v>
      </c>
      <c r="E12" s="61" t="s">
        <v>69</v>
      </c>
      <c r="F12" s="43" t="s">
        <v>64</v>
      </c>
      <c r="G12" s="43" t="s">
        <v>98</v>
      </c>
      <c r="H12" s="58" t="s">
        <v>103</v>
      </c>
      <c r="I12" s="58">
        <v>14</v>
      </c>
      <c r="J12" s="58" t="s">
        <v>104</v>
      </c>
      <c r="K12" s="58" t="b">
        <v>0</v>
      </c>
      <c r="L12" s="58" t="s">
        <v>105</v>
      </c>
      <c r="M12" s="58"/>
    </row>
    <row r="13" spans="1:13" ht="15.75" customHeight="1">
      <c r="A13" s="43">
        <v>12</v>
      </c>
      <c r="B13" s="59" t="s">
        <v>106</v>
      </c>
      <c r="C13" s="44" t="s">
        <v>45</v>
      </c>
      <c r="D13" s="45" t="s">
        <v>69</v>
      </c>
      <c r="E13" s="61" t="s">
        <v>107</v>
      </c>
      <c r="F13" s="43" t="s">
        <v>64</v>
      </c>
      <c r="G13" s="43" t="s">
        <v>98</v>
      </c>
      <c r="H13" s="58" t="s">
        <v>103</v>
      </c>
      <c r="I13" s="58">
        <v>12</v>
      </c>
      <c r="J13" s="58" t="s">
        <v>108</v>
      </c>
      <c r="K13" s="58"/>
      <c r="L13" s="58"/>
      <c r="M13" s="58"/>
    </row>
    <row r="14" spans="1:13" ht="15.75" customHeight="1">
      <c r="A14" s="43">
        <v>13</v>
      </c>
      <c r="B14" s="59" t="s">
        <v>109</v>
      </c>
      <c r="C14" s="45" t="s">
        <v>45</v>
      </c>
      <c r="D14" s="43" t="s">
        <v>82</v>
      </c>
      <c r="E14" s="61" t="s">
        <v>92</v>
      </c>
      <c r="F14" s="43" t="s">
        <v>64</v>
      </c>
      <c r="G14" s="43" t="s">
        <v>98</v>
      </c>
      <c r="H14" s="58" t="s">
        <v>103</v>
      </c>
      <c r="I14" s="58">
        <v>5</v>
      </c>
      <c r="J14" s="58"/>
      <c r="K14" s="58"/>
      <c r="L14" s="58"/>
      <c r="M14" s="58"/>
    </row>
    <row r="15" spans="1:13" ht="15.75" customHeight="1">
      <c r="A15" s="43">
        <v>14</v>
      </c>
      <c r="B15" s="58" t="s">
        <v>110</v>
      </c>
      <c r="C15" s="44" t="s">
        <v>61</v>
      </c>
      <c r="D15" s="43" t="s">
        <v>82</v>
      </c>
      <c r="E15" s="62" t="s">
        <v>111</v>
      </c>
      <c r="F15" s="43" t="s">
        <v>64</v>
      </c>
      <c r="G15" s="43" t="s">
        <v>65</v>
      </c>
      <c r="H15" s="58" t="s">
        <v>112</v>
      </c>
      <c r="I15" s="58">
        <v>5</v>
      </c>
      <c r="J15" s="58"/>
      <c r="K15" s="58" t="b">
        <v>1</v>
      </c>
      <c r="L15" s="58" t="s">
        <v>67</v>
      </c>
      <c r="M15" s="58"/>
    </row>
    <row r="16" spans="1:13" ht="15.75" customHeight="1">
      <c r="A16" s="43">
        <v>15</v>
      </c>
      <c r="B16" s="59" t="s">
        <v>113</v>
      </c>
      <c r="C16" s="44" t="s">
        <v>45</v>
      </c>
      <c r="D16" s="43" t="s">
        <v>82</v>
      </c>
      <c r="E16" s="62" t="s">
        <v>111</v>
      </c>
      <c r="F16" s="43" t="s">
        <v>64</v>
      </c>
      <c r="G16" s="43" t="s">
        <v>98</v>
      </c>
      <c r="H16" s="58" t="s">
        <v>103</v>
      </c>
      <c r="I16" s="58">
        <v>5</v>
      </c>
      <c r="J16" s="58" t="s">
        <v>114</v>
      </c>
      <c r="K16" s="58" t="b">
        <v>1</v>
      </c>
      <c r="L16" s="58"/>
      <c r="M16" s="58"/>
    </row>
    <row r="17" spans="1:13" ht="15.75" customHeight="1">
      <c r="A17" s="43">
        <v>16</v>
      </c>
      <c r="B17" s="58" t="s">
        <v>115</v>
      </c>
      <c r="C17" s="44" t="s">
        <v>45</v>
      </c>
      <c r="D17" s="43" t="s">
        <v>82</v>
      </c>
      <c r="E17" s="62" t="s">
        <v>116</v>
      </c>
      <c r="F17" s="43" t="s">
        <v>97</v>
      </c>
      <c r="G17" s="43" t="s">
        <v>98</v>
      </c>
      <c r="H17" s="58" t="s">
        <v>117</v>
      </c>
      <c r="I17" s="58">
        <v>6</v>
      </c>
      <c r="J17" s="58"/>
      <c r="K17" s="58"/>
      <c r="L17" s="58"/>
      <c r="M17" s="58"/>
    </row>
    <row r="18" spans="1:13" ht="15.75" customHeight="1">
      <c r="A18" s="43">
        <v>18</v>
      </c>
      <c r="B18" s="58" t="s">
        <v>118</v>
      </c>
      <c r="C18" s="44" t="s">
        <v>45</v>
      </c>
      <c r="D18" s="43" t="s">
        <v>82</v>
      </c>
      <c r="E18" s="62" t="s">
        <v>119</v>
      </c>
      <c r="F18" s="46" t="s">
        <v>64</v>
      </c>
      <c r="G18" s="43" t="s">
        <v>65</v>
      </c>
      <c r="H18" s="58" t="s">
        <v>120</v>
      </c>
      <c r="I18" s="58">
        <v>6</v>
      </c>
      <c r="J18" s="58" t="s">
        <v>121</v>
      </c>
      <c r="K18" s="58"/>
      <c r="L18" s="58" t="s">
        <v>122</v>
      </c>
      <c r="M18" s="58"/>
    </row>
    <row r="19" spans="1:13" ht="15.75" customHeight="1">
      <c r="A19" s="43">
        <v>17</v>
      </c>
      <c r="B19" s="43" t="s">
        <v>123</v>
      </c>
      <c r="C19" s="44" t="s">
        <v>45</v>
      </c>
      <c r="D19" s="43" t="s">
        <v>82</v>
      </c>
      <c r="E19" s="61" t="s">
        <v>85</v>
      </c>
      <c r="F19" s="43" t="s">
        <v>64</v>
      </c>
      <c r="G19" s="43" t="s">
        <v>65</v>
      </c>
      <c r="H19" s="58" t="s">
        <v>124</v>
      </c>
      <c r="I19" s="58">
        <v>6</v>
      </c>
      <c r="J19" s="59" t="str">
        <f>"-25% to cross-grade contact"</f>
        <v>-25% to cross-grade contact</v>
      </c>
      <c r="K19" s="58"/>
      <c r="L19" s="58"/>
      <c r="M19" s="58"/>
    </row>
    <row r="20" spans="1:13" ht="15.75" customHeight="1">
      <c r="A20" s="58">
        <v>18</v>
      </c>
      <c r="B20" s="58" t="s">
        <v>125</v>
      </c>
      <c r="C20" s="58" t="s">
        <v>45</v>
      </c>
      <c r="D20" s="58" t="s">
        <v>82</v>
      </c>
      <c r="E20" s="58" t="s">
        <v>83</v>
      </c>
      <c r="F20" s="43" t="s">
        <v>64</v>
      </c>
      <c r="G20" s="43" t="s">
        <v>65</v>
      </c>
      <c r="H20" s="58" t="s">
        <v>126</v>
      </c>
      <c r="I20" s="58"/>
      <c r="J20" s="58" t="s">
        <v>127</v>
      </c>
      <c r="K20" s="58" t="b">
        <v>1</v>
      </c>
      <c r="L20" s="58"/>
      <c r="M20" s="58"/>
    </row>
    <row r="21" spans="1:13" ht="15.75" customHeight="1">
      <c r="A21" s="58">
        <v>19</v>
      </c>
      <c r="B21" s="58" t="s">
        <v>128</v>
      </c>
      <c r="C21" s="58" t="s">
        <v>61</v>
      </c>
      <c r="D21" s="58" t="s">
        <v>129</v>
      </c>
      <c r="E21" s="58" t="s">
        <v>130</v>
      </c>
      <c r="F21" s="43" t="s">
        <v>64</v>
      </c>
      <c r="G21" s="43" t="s">
        <v>65</v>
      </c>
      <c r="H21" s="58" t="s">
        <v>131</v>
      </c>
      <c r="I21" s="58" t="s">
        <v>132</v>
      </c>
      <c r="J21" s="58"/>
      <c r="K21" s="58" t="b">
        <v>1</v>
      </c>
      <c r="L21" s="58" t="s">
        <v>67</v>
      </c>
      <c r="M21" s="58"/>
    </row>
    <row r="22" spans="1:13" ht="15.75" customHeight="1">
      <c r="A22" s="58">
        <v>20</v>
      </c>
      <c r="B22" s="58" t="s">
        <v>133</v>
      </c>
      <c r="C22" s="58" t="s">
        <v>61</v>
      </c>
      <c r="D22" s="58" t="s">
        <v>129</v>
      </c>
      <c r="E22" s="58" t="s">
        <v>134</v>
      </c>
      <c r="F22" s="43" t="s">
        <v>64</v>
      </c>
      <c r="G22" s="43" t="s">
        <v>65</v>
      </c>
      <c r="H22" s="58" t="s">
        <v>135</v>
      </c>
      <c r="I22" s="58"/>
      <c r="J22" s="58"/>
      <c r="K22" s="58" t="b">
        <v>1</v>
      </c>
      <c r="L22" s="58" t="s">
        <v>136</v>
      </c>
      <c r="M22" s="58"/>
    </row>
  </sheetData>
  <conditionalFormatting sqref="F2:F22">
    <cfRule type="cellIs" dxfId="2" priority="1" operator="equal">
      <formula>"not started"</formula>
    </cfRule>
  </conditionalFormatting>
  <conditionalFormatting sqref="F2:F22">
    <cfRule type="cellIs" dxfId="1" priority="2" operator="equal">
      <formula>"in progress"</formula>
    </cfRule>
  </conditionalFormatting>
  <conditionalFormatting sqref="F2:F22">
    <cfRule type="cellIs" dxfId="0" priority="3" operator="equal">
      <formula>"completed"</formula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#REF!</xm:f>
          </x14:formula1>
          <xm:sqref>G2:G22</xm:sqref>
        </x14:dataValidation>
        <x14:dataValidation type="list" allowBlank="1" showErrorMessage="1" xr:uid="{00000000-0002-0000-0500-000001000000}">
          <x14:formula1>
            <xm:f>#REF!</xm:f>
          </x14:formula1>
          <xm:sqref>K2:K17 K20:K22</xm:sqref>
        </x14:dataValidation>
        <x14:dataValidation type="list" allowBlank="1" xr:uid="{00000000-0002-0000-0500-000002000000}">
          <x14:formula1>
            <xm:f>#REF!</xm:f>
          </x14:formula1>
          <xm:sqref>F2:F22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90"/>
  <sheetViews>
    <sheetView workbookViewId="0"/>
  </sheetViews>
  <sheetFormatPr defaultColWidth="14.42578125" defaultRowHeight="15.75" customHeight="1"/>
  <cols>
    <col min="5" max="5" width="18.5703125" customWidth="1"/>
    <col min="6" max="6" width="20.7109375" customWidth="1"/>
    <col min="10" max="10" width="17.85546875" customWidth="1"/>
    <col min="13" max="13" width="21.85546875" customWidth="1"/>
    <col min="14" max="14" width="18" customWidth="1"/>
    <col min="15" max="15" width="13.5703125" customWidth="1"/>
    <col min="19" max="19" width="25.28515625" customWidth="1"/>
  </cols>
  <sheetData>
    <row r="1" spans="1:20" ht="15.75" customHeight="1">
      <c r="A1" s="22" t="s">
        <v>137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157</v>
      </c>
      <c r="D2" s="22" t="s">
        <v>158</v>
      </c>
      <c r="E2" s="22" t="s">
        <v>159</v>
      </c>
      <c r="F2" s="22" t="s">
        <v>160</v>
      </c>
      <c r="G2" s="22" t="s">
        <v>161</v>
      </c>
      <c r="H2" s="22" t="s">
        <v>161</v>
      </c>
      <c r="I2" s="22" t="s">
        <v>162</v>
      </c>
      <c r="J2" s="22" t="s">
        <v>163</v>
      </c>
      <c r="K2" s="22" t="s">
        <v>164</v>
      </c>
      <c r="L2" s="22" t="s">
        <v>165</v>
      </c>
      <c r="M2" s="22" t="s">
        <v>166</v>
      </c>
      <c r="N2" s="22" t="s">
        <v>167</v>
      </c>
      <c r="O2" s="22" t="s">
        <v>168</v>
      </c>
      <c r="P2" s="22" t="s">
        <v>169</v>
      </c>
      <c r="Q2" s="22" t="s">
        <v>170</v>
      </c>
      <c r="R2" s="22" t="s">
        <v>171</v>
      </c>
      <c r="S2" s="22" t="s">
        <v>172</v>
      </c>
      <c r="T2" s="22" t="s">
        <v>173</v>
      </c>
    </row>
    <row r="3" spans="1:20" ht="15.75" customHeight="1">
      <c r="A3" s="11">
        <v>1</v>
      </c>
      <c r="B3" s="22" t="s">
        <v>156</v>
      </c>
      <c r="C3" s="22" t="s">
        <v>174</v>
      </c>
      <c r="D3" s="22" t="s">
        <v>158</v>
      </c>
      <c r="E3" s="22" t="s">
        <v>175</v>
      </c>
      <c r="F3" s="22" t="s">
        <v>176</v>
      </c>
      <c r="G3" s="22" t="s">
        <v>177</v>
      </c>
      <c r="H3" s="22" t="s">
        <v>177</v>
      </c>
      <c r="I3" s="22" t="s">
        <v>178</v>
      </c>
      <c r="J3" s="22" t="s">
        <v>179</v>
      </c>
      <c r="K3" s="22" t="s">
        <v>164</v>
      </c>
      <c r="L3" s="22" t="s">
        <v>180</v>
      </c>
      <c r="M3" s="22" t="s">
        <v>181</v>
      </c>
      <c r="N3" s="22" t="s">
        <v>182</v>
      </c>
      <c r="O3" s="22" t="s">
        <v>183</v>
      </c>
      <c r="P3" s="22" t="s">
        <v>184</v>
      </c>
      <c r="Q3" s="22" t="s">
        <v>185</v>
      </c>
      <c r="R3" s="22" t="s">
        <v>186</v>
      </c>
      <c r="S3" s="22" t="s">
        <v>187</v>
      </c>
      <c r="T3" s="22" t="s">
        <v>188</v>
      </c>
    </row>
    <row r="4" spans="1:20" ht="15.75" customHeight="1">
      <c r="A4" s="11">
        <v>2</v>
      </c>
      <c r="B4" s="22" t="s">
        <v>156</v>
      </c>
      <c r="C4" s="22" t="s">
        <v>189</v>
      </c>
      <c r="D4" s="22" t="s">
        <v>158</v>
      </c>
      <c r="E4" s="22" t="s">
        <v>190</v>
      </c>
      <c r="F4" s="22" t="s">
        <v>191</v>
      </c>
      <c r="G4" s="22" t="s">
        <v>158</v>
      </c>
      <c r="H4" s="22" t="s">
        <v>185</v>
      </c>
      <c r="I4" s="22" t="s">
        <v>192</v>
      </c>
      <c r="J4" s="22" t="s">
        <v>193</v>
      </c>
      <c r="K4" s="22" t="s">
        <v>164</v>
      </c>
      <c r="L4" s="22" t="s">
        <v>194</v>
      </c>
      <c r="M4" s="22" t="s">
        <v>195</v>
      </c>
      <c r="N4" s="22" t="s">
        <v>196</v>
      </c>
      <c r="O4" s="22" t="s">
        <v>197</v>
      </c>
      <c r="P4" s="22" t="s">
        <v>198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199</v>
      </c>
      <c r="D5" s="22" t="s">
        <v>158</v>
      </c>
      <c r="E5" s="22" t="s">
        <v>200</v>
      </c>
      <c r="F5" s="22" t="s">
        <v>201</v>
      </c>
      <c r="G5" s="22" t="s">
        <v>158</v>
      </c>
      <c r="H5" s="22" t="s">
        <v>158</v>
      </c>
      <c r="I5" s="22" t="s">
        <v>202</v>
      </c>
      <c r="J5" s="22" t="s">
        <v>203</v>
      </c>
      <c r="K5" s="22" t="s">
        <v>164</v>
      </c>
      <c r="L5" s="22" t="s">
        <v>204</v>
      </c>
      <c r="M5" s="22" t="s">
        <v>205</v>
      </c>
      <c r="N5" s="22" t="s">
        <v>206</v>
      </c>
      <c r="O5" s="22" t="s">
        <v>207</v>
      </c>
      <c r="P5" s="22" t="s">
        <v>208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209</v>
      </c>
      <c r="D6" s="22" t="s">
        <v>158</v>
      </c>
      <c r="E6" s="22" t="s">
        <v>210</v>
      </c>
      <c r="F6" s="22" t="s">
        <v>211</v>
      </c>
      <c r="G6" s="22" t="s">
        <v>158</v>
      </c>
      <c r="H6" s="22" t="s">
        <v>158</v>
      </c>
      <c r="I6" s="22" t="s">
        <v>212</v>
      </c>
      <c r="J6" s="22" t="s">
        <v>213</v>
      </c>
      <c r="K6" s="22" t="s">
        <v>164</v>
      </c>
      <c r="L6" s="22" t="s">
        <v>214</v>
      </c>
      <c r="M6" s="22" t="s">
        <v>215</v>
      </c>
      <c r="N6" s="22" t="s">
        <v>216</v>
      </c>
      <c r="O6" s="22" t="s">
        <v>217</v>
      </c>
      <c r="P6" s="22" t="s">
        <v>218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219</v>
      </c>
      <c r="D7" s="22" t="s">
        <v>158</v>
      </c>
      <c r="E7" s="22" t="s">
        <v>220</v>
      </c>
      <c r="F7" s="22" t="s">
        <v>221</v>
      </c>
      <c r="G7" s="22" t="s">
        <v>158</v>
      </c>
      <c r="H7" s="22" t="s">
        <v>158</v>
      </c>
      <c r="I7" s="22" t="s">
        <v>222</v>
      </c>
      <c r="J7" s="22" t="s">
        <v>223</v>
      </c>
      <c r="K7" s="22" t="s">
        <v>164</v>
      </c>
      <c r="L7" s="22" t="s">
        <v>214</v>
      </c>
      <c r="M7" s="22" t="s">
        <v>215</v>
      </c>
      <c r="N7" s="22" t="s">
        <v>224</v>
      </c>
      <c r="O7" s="22" t="s">
        <v>186</v>
      </c>
      <c r="P7" s="22" t="s">
        <v>225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226</v>
      </c>
      <c r="D8" s="22" t="s">
        <v>158</v>
      </c>
      <c r="E8" s="22" t="s">
        <v>227</v>
      </c>
      <c r="F8" s="22" t="s">
        <v>228</v>
      </c>
      <c r="G8" s="22" t="s">
        <v>158</v>
      </c>
      <c r="H8" s="22" t="s">
        <v>158</v>
      </c>
      <c r="I8" s="22" t="s">
        <v>222</v>
      </c>
      <c r="J8" s="22" t="s">
        <v>229</v>
      </c>
      <c r="K8" s="22" t="s">
        <v>164</v>
      </c>
      <c r="L8" s="22" t="s">
        <v>214</v>
      </c>
      <c r="M8" s="22" t="s">
        <v>215</v>
      </c>
      <c r="N8" s="22" t="s">
        <v>230</v>
      </c>
      <c r="O8" s="22" t="s">
        <v>231</v>
      </c>
      <c r="P8" s="22" t="s">
        <v>232</v>
      </c>
      <c r="Q8" s="22" t="s">
        <v>158</v>
      </c>
      <c r="R8" s="22" t="s">
        <v>158</v>
      </c>
      <c r="S8" s="22" t="s">
        <v>158</v>
      </c>
      <c r="T8" s="22" t="s">
        <v>158</v>
      </c>
    </row>
    <row r="9" spans="1:20" ht="15.75" customHeight="1">
      <c r="A9" s="11">
        <v>7</v>
      </c>
      <c r="B9" s="22" t="s">
        <v>156</v>
      </c>
      <c r="C9" s="22" t="s">
        <v>233</v>
      </c>
      <c r="D9" s="22" t="s">
        <v>158</v>
      </c>
      <c r="E9" s="22" t="s">
        <v>234</v>
      </c>
      <c r="F9" s="22" t="s">
        <v>235</v>
      </c>
      <c r="G9" s="22" t="s">
        <v>158</v>
      </c>
      <c r="H9" s="22" t="s">
        <v>158</v>
      </c>
      <c r="I9" s="22" t="s">
        <v>222</v>
      </c>
      <c r="J9" s="22" t="s">
        <v>236</v>
      </c>
      <c r="K9" s="22" t="s">
        <v>164</v>
      </c>
      <c r="L9" s="22" t="s">
        <v>214</v>
      </c>
      <c r="M9" s="22" t="s">
        <v>215</v>
      </c>
      <c r="N9" s="22" t="s">
        <v>230</v>
      </c>
      <c r="O9" s="22" t="s">
        <v>231</v>
      </c>
      <c r="P9" s="22" t="s">
        <v>237</v>
      </c>
      <c r="Q9" s="22" t="s">
        <v>158</v>
      </c>
      <c r="R9" s="22" t="s">
        <v>158</v>
      </c>
      <c r="S9" s="22" t="s">
        <v>158</v>
      </c>
      <c r="T9" s="22" t="s">
        <v>158</v>
      </c>
    </row>
    <row r="10" spans="1:20" ht="15.75" customHeight="1">
      <c r="A10" s="11">
        <v>8</v>
      </c>
      <c r="B10" s="22" t="s">
        <v>156</v>
      </c>
      <c r="C10" s="22" t="s">
        <v>238</v>
      </c>
      <c r="D10" s="22" t="s">
        <v>158</v>
      </c>
      <c r="E10" s="22" t="s">
        <v>239</v>
      </c>
      <c r="F10" s="22" t="s">
        <v>240</v>
      </c>
      <c r="G10" s="22" t="s">
        <v>158</v>
      </c>
      <c r="H10" s="22" t="s">
        <v>158</v>
      </c>
      <c r="I10" s="22" t="s">
        <v>222</v>
      </c>
      <c r="J10" s="22" t="s">
        <v>241</v>
      </c>
      <c r="K10" s="22" t="s">
        <v>164</v>
      </c>
      <c r="L10" s="22" t="s">
        <v>214</v>
      </c>
      <c r="M10" s="22" t="s">
        <v>215</v>
      </c>
      <c r="N10" s="22" t="s">
        <v>230</v>
      </c>
      <c r="O10" s="22" t="s">
        <v>242</v>
      </c>
      <c r="P10" s="22" t="s">
        <v>237</v>
      </c>
      <c r="Q10" s="22" t="s">
        <v>158</v>
      </c>
      <c r="R10" s="22" t="s">
        <v>158</v>
      </c>
      <c r="S10" s="22" t="s">
        <v>158</v>
      </c>
      <c r="T10" s="22" t="s">
        <v>158</v>
      </c>
    </row>
    <row r="11" spans="1:20" ht="15.75" customHeight="1">
      <c r="A11" s="11">
        <v>9</v>
      </c>
      <c r="B11" s="22" t="s">
        <v>156</v>
      </c>
      <c r="C11" s="22" t="s">
        <v>243</v>
      </c>
      <c r="D11" s="22" t="s">
        <v>158</v>
      </c>
      <c r="E11" s="22" t="s">
        <v>244</v>
      </c>
      <c r="F11" s="22" t="s">
        <v>245</v>
      </c>
      <c r="G11" s="22" t="s">
        <v>158</v>
      </c>
      <c r="H11" s="22" t="s">
        <v>158</v>
      </c>
      <c r="I11" s="22" t="s">
        <v>222</v>
      </c>
      <c r="J11" s="22" t="s">
        <v>246</v>
      </c>
      <c r="K11" s="22" t="s">
        <v>164</v>
      </c>
      <c r="L11" s="22" t="s">
        <v>214</v>
      </c>
      <c r="M11" s="22" t="s">
        <v>215</v>
      </c>
      <c r="N11" s="22" t="s">
        <v>230</v>
      </c>
      <c r="O11" s="22" t="s">
        <v>242</v>
      </c>
      <c r="P11" s="22" t="s">
        <v>237</v>
      </c>
      <c r="Q11" s="22" t="s">
        <v>158</v>
      </c>
      <c r="R11" s="22" t="s">
        <v>158</v>
      </c>
      <c r="S11" s="22" t="s">
        <v>158</v>
      </c>
      <c r="T11" s="22" t="s">
        <v>158</v>
      </c>
    </row>
    <row r="14" spans="1:20">
      <c r="A14" s="47" t="s">
        <v>247</v>
      </c>
      <c r="H14" s="9" t="s">
        <v>248</v>
      </c>
    </row>
    <row r="15" spans="1:20">
      <c r="A15" s="47" t="s">
        <v>249</v>
      </c>
      <c r="H15" s="9" t="s">
        <v>250</v>
      </c>
    </row>
    <row r="16" spans="1:20">
      <c r="A16" s="47" t="s">
        <v>251</v>
      </c>
      <c r="H16" s="9" t="s">
        <v>252</v>
      </c>
    </row>
    <row r="17" spans="1:8">
      <c r="A17" s="47" t="s">
        <v>253</v>
      </c>
      <c r="H17" s="9" t="s">
        <v>254</v>
      </c>
    </row>
    <row r="18" spans="1:8">
      <c r="A18" s="47" t="s">
        <v>255</v>
      </c>
      <c r="H18" s="9" t="s">
        <v>256</v>
      </c>
    </row>
    <row r="19" spans="1:8">
      <c r="A19" s="47" t="s">
        <v>257</v>
      </c>
      <c r="H19" s="9" t="s">
        <v>258</v>
      </c>
    </row>
    <row r="20" spans="1:8">
      <c r="A20" s="47" t="s">
        <v>259</v>
      </c>
      <c r="H20" s="9" t="s">
        <v>260</v>
      </c>
    </row>
    <row r="21" spans="1:8">
      <c r="A21" s="47" t="s">
        <v>261</v>
      </c>
      <c r="H21" s="9" t="s">
        <v>262</v>
      </c>
    </row>
    <row r="22" spans="1:8">
      <c r="A22" s="47" t="s">
        <v>263</v>
      </c>
      <c r="H22" s="9" t="s">
        <v>264</v>
      </c>
    </row>
    <row r="23" spans="1:8">
      <c r="A23" s="47" t="s">
        <v>265</v>
      </c>
      <c r="H23" s="9" t="s">
        <v>266</v>
      </c>
    </row>
    <row r="24" spans="1:8">
      <c r="A24" s="47" t="s">
        <v>267</v>
      </c>
      <c r="H24" s="9" t="s">
        <v>268</v>
      </c>
    </row>
    <row r="25" spans="1:8">
      <c r="A25" s="47" t="s">
        <v>269</v>
      </c>
      <c r="H25" s="9" t="s">
        <v>249</v>
      </c>
    </row>
    <row r="26" spans="1:8">
      <c r="A26" s="47" t="s">
        <v>270</v>
      </c>
      <c r="H26" s="9" t="s">
        <v>251</v>
      </c>
    </row>
    <row r="27" spans="1:8">
      <c r="A27" s="47"/>
      <c r="H27" s="9" t="s">
        <v>271</v>
      </c>
    </row>
    <row r="28" spans="1:8">
      <c r="A28" s="47"/>
      <c r="H28" s="9" t="s">
        <v>272</v>
      </c>
    </row>
    <row r="29" spans="1:8">
      <c r="A29" s="47"/>
      <c r="H29" s="9" t="s">
        <v>273</v>
      </c>
    </row>
    <row r="30" spans="1:8">
      <c r="A30" s="47"/>
      <c r="H30" s="9" t="s">
        <v>274</v>
      </c>
    </row>
    <row r="31" spans="1:8">
      <c r="A31" s="47"/>
      <c r="H31" s="9" t="s">
        <v>275</v>
      </c>
    </row>
    <row r="32" spans="1:8">
      <c r="A32" s="47"/>
      <c r="H32" s="9" t="s">
        <v>276</v>
      </c>
    </row>
    <row r="33" spans="1:8">
      <c r="A33" s="47"/>
      <c r="H33" s="9" t="s">
        <v>277</v>
      </c>
    </row>
    <row r="34" spans="1:8">
      <c r="A34" s="47"/>
      <c r="H34" s="9" t="s">
        <v>278</v>
      </c>
    </row>
    <row r="35" spans="1:8">
      <c r="A35" s="47"/>
      <c r="H35" s="9" t="s">
        <v>279</v>
      </c>
    </row>
    <row r="36" spans="1:8">
      <c r="A36" s="47"/>
      <c r="H36" s="9" t="s">
        <v>280</v>
      </c>
    </row>
    <row r="37" spans="1:8">
      <c r="A37" s="47"/>
    </row>
    <row r="38" spans="1:8">
      <c r="A38" s="47"/>
    </row>
    <row r="39" spans="1:8">
      <c r="A39" s="47"/>
    </row>
    <row r="40" spans="1:8" ht="12.75">
      <c r="A40" s="47"/>
    </row>
    <row r="41" spans="1:8" ht="12.75">
      <c r="A41" s="47"/>
    </row>
    <row r="42" spans="1:8" ht="12.75">
      <c r="A42" s="47"/>
    </row>
    <row r="43" spans="1:8" ht="12.75">
      <c r="A43" s="47"/>
    </row>
    <row r="44" spans="1:8" ht="12.75">
      <c r="A44" s="47"/>
    </row>
    <row r="45" spans="1:8" ht="12.75">
      <c r="A45" s="47"/>
    </row>
    <row r="46" spans="1:8" ht="12.75">
      <c r="A46" s="47"/>
    </row>
    <row r="47" spans="1:8" ht="12.75">
      <c r="A47" s="47"/>
    </row>
    <row r="48" spans="1:8" ht="12.75">
      <c r="A48" s="47"/>
    </row>
    <row r="49" spans="1:1" ht="12.75">
      <c r="A49" s="47"/>
    </row>
    <row r="50" spans="1:1" ht="12.75">
      <c r="A50" s="47"/>
    </row>
    <row r="51" spans="1:1" ht="12.75">
      <c r="A51" s="47"/>
    </row>
    <row r="52" spans="1:1" ht="12.75">
      <c r="A52" s="47"/>
    </row>
    <row r="53" spans="1:1" ht="12.75">
      <c r="A53" s="47"/>
    </row>
    <row r="54" spans="1:1" ht="12.75">
      <c r="A54" s="47"/>
    </row>
    <row r="55" spans="1:1" ht="12.75">
      <c r="A55" s="47"/>
    </row>
    <row r="56" spans="1:1" ht="12.75">
      <c r="A56" s="47"/>
    </row>
    <row r="57" spans="1:1" ht="12.75">
      <c r="A57" s="47"/>
    </row>
    <row r="58" spans="1:1" ht="12.75">
      <c r="A58" s="47"/>
    </row>
    <row r="59" spans="1:1" ht="12.75">
      <c r="A59" s="47"/>
    </row>
    <row r="60" spans="1:1" ht="12.75">
      <c r="A60" s="47"/>
    </row>
    <row r="61" spans="1:1" ht="12.75">
      <c r="A61" s="47"/>
    </row>
    <row r="62" spans="1:1" ht="12.75">
      <c r="A62" s="47"/>
    </row>
    <row r="63" spans="1:1" ht="12.75">
      <c r="A63" s="47"/>
    </row>
    <row r="64" spans="1:1" ht="12.75">
      <c r="A64" s="47"/>
    </row>
    <row r="65" spans="1:1" ht="12.75">
      <c r="A65" s="47"/>
    </row>
    <row r="66" spans="1:1" ht="12.75">
      <c r="A66" s="47"/>
    </row>
    <row r="67" spans="1:1" ht="12.75">
      <c r="A67" s="47"/>
    </row>
    <row r="68" spans="1:1" ht="12.75">
      <c r="A68" s="47"/>
    </row>
    <row r="69" spans="1:1" ht="12.75">
      <c r="A69" s="47"/>
    </row>
    <row r="70" spans="1:1" ht="12.75">
      <c r="A70" s="47"/>
    </row>
    <row r="71" spans="1:1" ht="12.75">
      <c r="A71" s="47"/>
    </row>
    <row r="72" spans="1:1" ht="12.75">
      <c r="A72" s="47"/>
    </row>
    <row r="73" spans="1:1" ht="12.75">
      <c r="A73" s="47"/>
    </row>
    <row r="74" spans="1:1" ht="12.75">
      <c r="A74" s="47"/>
    </row>
    <row r="75" spans="1:1" ht="12.75">
      <c r="A75" s="47"/>
    </row>
    <row r="76" spans="1:1" ht="12.75">
      <c r="A76" s="47"/>
    </row>
    <row r="77" spans="1:1" ht="12.75">
      <c r="A77" s="47"/>
    </row>
    <row r="78" spans="1:1" ht="12.75">
      <c r="A78" s="47"/>
    </row>
    <row r="79" spans="1:1" ht="12.75">
      <c r="A79" s="47"/>
    </row>
    <row r="80" spans="1:1" ht="12.75">
      <c r="A80" s="47"/>
    </row>
    <row r="81" spans="1:1" ht="12.75">
      <c r="A81" s="47"/>
    </row>
    <row r="82" spans="1:1" ht="12.75">
      <c r="A82" s="47"/>
    </row>
    <row r="83" spans="1:1" ht="12.75">
      <c r="A83" s="47"/>
    </row>
    <row r="84" spans="1:1" ht="12.75">
      <c r="A84" s="47"/>
    </row>
    <row r="85" spans="1:1" ht="12.75">
      <c r="A85" s="47"/>
    </row>
    <row r="86" spans="1:1" ht="12.75">
      <c r="A86" s="47"/>
    </row>
    <row r="87" spans="1:1" ht="12.75">
      <c r="A87" s="47"/>
    </row>
    <row r="88" spans="1:1" ht="12.75">
      <c r="A88" s="47"/>
    </row>
    <row r="89" spans="1:1" ht="12.75">
      <c r="A89" s="47"/>
    </row>
    <row r="90" spans="1:1" ht="12.75">
      <c r="A90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11"/>
  <sheetViews>
    <sheetView workbookViewId="0"/>
  </sheetViews>
  <sheetFormatPr defaultColWidth="14.42578125" defaultRowHeight="15.75" customHeight="1"/>
  <sheetData>
    <row r="1" spans="1:20" ht="15.75" customHeight="1">
      <c r="A1" s="22" t="s">
        <v>137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281</v>
      </c>
      <c r="D2" s="22" t="s">
        <v>158</v>
      </c>
      <c r="E2" s="22" t="s">
        <v>282</v>
      </c>
      <c r="F2" s="22" t="s">
        <v>283</v>
      </c>
      <c r="G2" s="22" t="s">
        <v>185</v>
      </c>
      <c r="H2" s="22" t="s">
        <v>284</v>
      </c>
      <c r="I2" s="22" t="s">
        <v>285</v>
      </c>
      <c r="J2" s="22" t="s">
        <v>286</v>
      </c>
      <c r="K2" s="22" t="s">
        <v>164</v>
      </c>
      <c r="L2" s="22" t="s">
        <v>287</v>
      </c>
      <c r="M2" s="22" t="s">
        <v>288</v>
      </c>
      <c r="N2" s="22" t="s">
        <v>289</v>
      </c>
      <c r="O2" s="22" t="s">
        <v>290</v>
      </c>
      <c r="P2" s="22" t="s">
        <v>291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156</v>
      </c>
      <c r="C3" s="22" t="s">
        <v>292</v>
      </c>
      <c r="D3" s="22" t="s">
        <v>158</v>
      </c>
      <c r="E3" s="22" t="s">
        <v>293</v>
      </c>
      <c r="F3" s="22" t="s">
        <v>294</v>
      </c>
      <c r="G3" s="22" t="s">
        <v>185</v>
      </c>
      <c r="H3" s="22" t="s">
        <v>185</v>
      </c>
      <c r="I3" s="22" t="s">
        <v>295</v>
      </c>
      <c r="J3" s="22" t="s">
        <v>296</v>
      </c>
      <c r="K3" s="22" t="s">
        <v>164</v>
      </c>
      <c r="L3" s="22" t="s">
        <v>297</v>
      </c>
      <c r="M3" s="22" t="s">
        <v>298</v>
      </c>
      <c r="N3" s="22" t="s">
        <v>299</v>
      </c>
      <c r="O3" s="22" t="s">
        <v>300</v>
      </c>
      <c r="P3" s="22" t="s">
        <v>301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156</v>
      </c>
      <c r="C4" s="22" t="s">
        <v>302</v>
      </c>
      <c r="D4" s="22" t="s">
        <v>158</v>
      </c>
      <c r="E4" s="22" t="s">
        <v>303</v>
      </c>
      <c r="F4" s="22" t="s">
        <v>304</v>
      </c>
      <c r="G4" s="22" t="s">
        <v>158</v>
      </c>
      <c r="H4" s="22" t="s">
        <v>158</v>
      </c>
      <c r="I4" s="22" t="s">
        <v>212</v>
      </c>
      <c r="J4" s="22" t="s">
        <v>305</v>
      </c>
      <c r="K4" s="22" t="s">
        <v>164</v>
      </c>
      <c r="L4" s="22" t="s">
        <v>214</v>
      </c>
      <c r="M4" s="22" t="s">
        <v>215</v>
      </c>
      <c r="N4" s="22" t="s">
        <v>306</v>
      </c>
      <c r="O4" s="22" t="s">
        <v>307</v>
      </c>
      <c r="P4" s="22" t="s">
        <v>308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309</v>
      </c>
      <c r="D5" s="22" t="s">
        <v>158</v>
      </c>
      <c r="E5" s="22" t="s">
        <v>310</v>
      </c>
      <c r="F5" s="22" t="s">
        <v>311</v>
      </c>
      <c r="G5" s="22" t="s">
        <v>158</v>
      </c>
      <c r="H5" s="22" t="s">
        <v>158</v>
      </c>
      <c r="I5" s="22" t="s">
        <v>222</v>
      </c>
      <c r="J5" s="22" t="s">
        <v>312</v>
      </c>
      <c r="K5" s="22" t="s">
        <v>164</v>
      </c>
      <c r="L5" s="22" t="s">
        <v>214</v>
      </c>
      <c r="M5" s="22" t="s">
        <v>215</v>
      </c>
      <c r="N5" s="22" t="s">
        <v>230</v>
      </c>
      <c r="O5" s="22" t="s">
        <v>313</v>
      </c>
      <c r="P5" s="22" t="s">
        <v>314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315</v>
      </c>
      <c r="D6" s="22" t="s">
        <v>158</v>
      </c>
      <c r="E6" s="22" t="s">
        <v>316</v>
      </c>
      <c r="F6" s="22" t="s">
        <v>317</v>
      </c>
      <c r="G6" s="22" t="s">
        <v>158</v>
      </c>
      <c r="H6" s="22" t="s">
        <v>158</v>
      </c>
      <c r="I6" s="22" t="s">
        <v>222</v>
      </c>
      <c r="J6" s="22" t="s">
        <v>318</v>
      </c>
      <c r="K6" s="22" t="s">
        <v>164</v>
      </c>
      <c r="L6" s="22" t="s">
        <v>214</v>
      </c>
      <c r="M6" s="22" t="s">
        <v>215</v>
      </c>
      <c r="N6" s="22" t="s">
        <v>230</v>
      </c>
      <c r="O6" s="22" t="s">
        <v>319</v>
      </c>
      <c r="P6" s="22" t="s">
        <v>320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321</v>
      </c>
      <c r="D7" s="22" t="s">
        <v>158</v>
      </c>
      <c r="E7" s="22" t="s">
        <v>322</v>
      </c>
      <c r="F7" s="22" t="s">
        <v>323</v>
      </c>
      <c r="G7" s="22" t="s">
        <v>158</v>
      </c>
      <c r="H7" s="22" t="s">
        <v>158</v>
      </c>
      <c r="I7" s="22" t="s">
        <v>222</v>
      </c>
      <c r="J7" s="22" t="s">
        <v>324</v>
      </c>
      <c r="K7" s="22" t="s">
        <v>164</v>
      </c>
      <c r="L7" s="22" t="s">
        <v>214</v>
      </c>
      <c r="M7" s="22" t="s">
        <v>215</v>
      </c>
      <c r="N7" s="22" t="s">
        <v>230</v>
      </c>
      <c r="O7" s="22" t="s">
        <v>325</v>
      </c>
      <c r="P7" s="22" t="s">
        <v>326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327</v>
      </c>
      <c r="D8" s="22" t="s">
        <v>158</v>
      </c>
      <c r="E8" s="22" t="s">
        <v>328</v>
      </c>
      <c r="F8" s="22" t="s">
        <v>329</v>
      </c>
      <c r="G8" s="22" t="s">
        <v>158</v>
      </c>
      <c r="H8" s="22" t="s">
        <v>158</v>
      </c>
      <c r="I8" s="22" t="s">
        <v>222</v>
      </c>
      <c r="J8" s="22" t="s">
        <v>330</v>
      </c>
      <c r="K8" s="22" t="s">
        <v>164</v>
      </c>
      <c r="L8" s="22" t="s">
        <v>214</v>
      </c>
      <c r="M8" s="22" t="s">
        <v>215</v>
      </c>
      <c r="N8" s="22" t="s">
        <v>230</v>
      </c>
      <c r="O8" s="22" t="s">
        <v>331</v>
      </c>
      <c r="P8" s="22" t="s">
        <v>332</v>
      </c>
      <c r="Q8" s="22" t="s">
        <v>158</v>
      </c>
      <c r="R8" s="22" t="s">
        <v>158</v>
      </c>
      <c r="S8" s="22" t="s">
        <v>158</v>
      </c>
      <c r="T8" s="22" t="s">
        <v>158</v>
      </c>
    </row>
    <row r="9" spans="1:20" ht="15.75" customHeight="1">
      <c r="A9" s="11">
        <v>7</v>
      </c>
      <c r="B9" s="22" t="s">
        <v>156</v>
      </c>
      <c r="C9" s="22" t="s">
        <v>327</v>
      </c>
      <c r="D9" s="22" t="s">
        <v>158</v>
      </c>
      <c r="E9" s="22" t="s">
        <v>322</v>
      </c>
      <c r="F9" s="22" t="s">
        <v>333</v>
      </c>
      <c r="G9" s="22" t="s">
        <v>158</v>
      </c>
      <c r="H9" s="22" t="s">
        <v>158</v>
      </c>
      <c r="I9" s="22" t="s">
        <v>222</v>
      </c>
      <c r="J9" s="22" t="s">
        <v>334</v>
      </c>
      <c r="K9" s="22" t="s">
        <v>164</v>
      </c>
      <c r="L9" s="22" t="s">
        <v>214</v>
      </c>
      <c r="M9" s="22" t="s">
        <v>215</v>
      </c>
      <c r="N9" s="22" t="s">
        <v>230</v>
      </c>
      <c r="O9" s="22" t="s">
        <v>331</v>
      </c>
      <c r="P9" s="22" t="s">
        <v>332</v>
      </c>
      <c r="Q9" s="22" t="s">
        <v>158</v>
      </c>
      <c r="R9" s="22" t="s">
        <v>158</v>
      </c>
      <c r="S9" s="22" t="s">
        <v>158</v>
      </c>
      <c r="T9" s="22" t="s">
        <v>158</v>
      </c>
    </row>
    <row r="10" spans="1:20" ht="15.75" customHeight="1">
      <c r="A10" s="11">
        <v>8</v>
      </c>
      <c r="B10" s="22" t="s">
        <v>156</v>
      </c>
      <c r="C10" s="22" t="s">
        <v>327</v>
      </c>
      <c r="D10" s="22" t="s">
        <v>158</v>
      </c>
      <c r="E10" s="22" t="s">
        <v>322</v>
      </c>
      <c r="F10" s="22" t="s">
        <v>335</v>
      </c>
      <c r="G10" s="22" t="s">
        <v>158</v>
      </c>
      <c r="H10" s="22" t="s">
        <v>158</v>
      </c>
      <c r="I10" s="22" t="s">
        <v>222</v>
      </c>
      <c r="J10" s="22" t="s">
        <v>334</v>
      </c>
      <c r="K10" s="22" t="s">
        <v>164</v>
      </c>
      <c r="L10" s="22" t="s">
        <v>214</v>
      </c>
      <c r="M10" s="22" t="s">
        <v>215</v>
      </c>
      <c r="N10" s="22" t="s">
        <v>230</v>
      </c>
      <c r="O10" s="22" t="s">
        <v>331</v>
      </c>
      <c r="P10" s="22" t="s">
        <v>332</v>
      </c>
      <c r="Q10" s="22" t="s">
        <v>158</v>
      </c>
      <c r="R10" s="22" t="s">
        <v>158</v>
      </c>
      <c r="S10" s="22" t="s">
        <v>158</v>
      </c>
      <c r="T10" s="22" t="s">
        <v>158</v>
      </c>
    </row>
    <row r="11" spans="1:20" ht="15.75" customHeight="1">
      <c r="A11" s="11">
        <v>9</v>
      </c>
      <c r="B11" s="22" t="s">
        <v>156</v>
      </c>
      <c r="C11" s="22" t="s">
        <v>327</v>
      </c>
      <c r="D11" s="22" t="s">
        <v>158</v>
      </c>
      <c r="E11" s="22" t="s">
        <v>322</v>
      </c>
      <c r="F11" s="22" t="s">
        <v>336</v>
      </c>
      <c r="G11" s="22" t="s">
        <v>158</v>
      </c>
      <c r="H11" s="22" t="s">
        <v>158</v>
      </c>
      <c r="I11" s="22" t="s">
        <v>222</v>
      </c>
      <c r="J11" s="22" t="s">
        <v>330</v>
      </c>
      <c r="K11" s="22" t="s">
        <v>164</v>
      </c>
      <c r="L11" s="22" t="s">
        <v>214</v>
      </c>
      <c r="M11" s="22" t="s">
        <v>215</v>
      </c>
      <c r="N11" s="22" t="s">
        <v>230</v>
      </c>
      <c r="O11" s="22" t="s">
        <v>331</v>
      </c>
      <c r="P11" s="22" t="s">
        <v>332</v>
      </c>
      <c r="Q11" s="22" t="s">
        <v>158</v>
      </c>
      <c r="R11" s="22" t="s">
        <v>158</v>
      </c>
      <c r="S11" s="22" t="s">
        <v>158</v>
      </c>
      <c r="T11" s="22" t="s">
        <v>158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11"/>
  <sheetViews>
    <sheetView workbookViewId="0"/>
  </sheetViews>
  <sheetFormatPr defaultColWidth="14.42578125" defaultRowHeight="15.75" customHeight="1"/>
  <sheetData>
    <row r="1" spans="1:20" ht="15.75" customHeight="1">
      <c r="A1" s="22" t="s">
        <v>137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337</v>
      </c>
      <c r="D2" s="22" t="s">
        <v>158</v>
      </c>
      <c r="E2" s="22" t="s">
        <v>338</v>
      </c>
      <c r="F2" s="22" t="s">
        <v>339</v>
      </c>
      <c r="G2" s="22" t="s">
        <v>161</v>
      </c>
      <c r="H2" s="22" t="s">
        <v>161</v>
      </c>
      <c r="I2" s="22" t="s">
        <v>340</v>
      </c>
      <c r="J2" s="22" t="s">
        <v>341</v>
      </c>
      <c r="K2" s="22" t="s">
        <v>164</v>
      </c>
      <c r="L2" s="22" t="s">
        <v>342</v>
      </c>
      <c r="M2" s="22" t="s">
        <v>166</v>
      </c>
      <c r="N2" s="22" t="s">
        <v>167</v>
      </c>
      <c r="O2" s="22" t="s">
        <v>168</v>
      </c>
      <c r="P2" s="22" t="s">
        <v>169</v>
      </c>
      <c r="Q2" s="22" t="s">
        <v>170</v>
      </c>
      <c r="R2" s="22" t="s">
        <v>343</v>
      </c>
      <c r="S2" s="22" t="s">
        <v>172</v>
      </c>
      <c r="T2" s="22" t="s">
        <v>173</v>
      </c>
    </row>
    <row r="3" spans="1:20" ht="15.75" customHeight="1">
      <c r="A3" s="11">
        <v>1</v>
      </c>
      <c r="B3" s="22" t="s">
        <v>156</v>
      </c>
      <c r="C3" s="22" t="s">
        <v>344</v>
      </c>
      <c r="D3" s="22" t="s">
        <v>158</v>
      </c>
      <c r="E3" s="22" t="s">
        <v>345</v>
      </c>
      <c r="F3" s="22" t="s">
        <v>346</v>
      </c>
      <c r="G3" s="22" t="s">
        <v>284</v>
      </c>
      <c r="H3" s="22" t="s">
        <v>177</v>
      </c>
      <c r="I3" s="22" t="s">
        <v>347</v>
      </c>
      <c r="J3" s="48" t="s">
        <v>348</v>
      </c>
      <c r="K3" s="22" t="s">
        <v>164</v>
      </c>
      <c r="L3" s="22" t="s">
        <v>349</v>
      </c>
      <c r="M3" s="22" t="s">
        <v>181</v>
      </c>
      <c r="N3" s="22" t="s">
        <v>182</v>
      </c>
      <c r="O3" s="22" t="s">
        <v>183</v>
      </c>
      <c r="P3" s="22" t="s">
        <v>350</v>
      </c>
      <c r="Q3" s="22" t="s">
        <v>158</v>
      </c>
      <c r="R3" s="22" t="s">
        <v>158</v>
      </c>
      <c r="S3" s="22" t="s">
        <v>351</v>
      </c>
      <c r="T3" s="22" t="s">
        <v>352</v>
      </c>
    </row>
    <row r="4" spans="1:20" ht="15.75" customHeight="1">
      <c r="A4" s="11">
        <v>2</v>
      </c>
      <c r="B4" s="22" t="s">
        <v>156</v>
      </c>
      <c r="C4" s="22" t="s">
        <v>353</v>
      </c>
      <c r="D4" s="22" t="s">
        <v>158</v>
      </c>
      <c r="E4" s="22" t="s">
        <v>354</v>
      </c>
      <c r="F4" s="22" t="s">
        <v>355</v>
      </c>
      <c r="G4" s="22" t="s">
        <v>158</v>
      </c>
      <c r="H4" s="22" t="s">
        <v>185</v>
      </c>
      <c r="I4" s="22" t="s">
        <v>192</v>
      </c>
      <c r="J4" s="22" t="s">
        <v>356</v>
      </c>
      <c r="K4" s="22" t="s">
        <v>164</v>
      </c>
      <c r="L4" s="22" t="s">
        <v>357</v>
      </c>
      <c r="M4" s="22" t="s">
        <v>358</v>
      </c>
      <c r="N4" s="22" t="s">
        <v>359</v>
      </c>
      <c r="O4" s="22" t="s">
        <v>360</v>
      </c>
      <c r="P4" s="22" t="s">
        <v>361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362</v>
      </c>
      <c r="D5" s="22" t="s">
        <v>158</v>
      </c>
      <c r="E5" s="22" t="s">
        <v>363</v>
      </c>
      <c r="F5" s="22" t="s">
        <v>364</v>
      </c>
      <c r="G5" s="22" t="s">
        <v>158</v>
      </c>
      <c r="H5" s="22" t="s">
        <v>158</v>
      </c>
      <c r="I5" s="22" t="s">
        <v>202</v>
      </c>
      <c r="J5" s="22" t="s">
        <v>365</v>
      </c>
      <c r="K5" s="22" t="s">
        <v>164</v>
      </c>
      <c r="L5" s="22" t="s">
        <v>366</v>
      </c>
      <c r="M5" s="22" t="s">
        <v>367</v>
      </c>
      <c r="N5" s="22" t="s">
        <v>368</v>
      </c>
      <c r="O5" s="22" t="s">
        <v>369</v>
      </c>
      <c r="P5" s="22" t="s">
        <v>370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371</v>
      </c>
      <c r="D6" s="22" t="s">
        <v>158</v>
      </c>
      <c r="E6" s="22" t="s">
        <v>372</v>
      </c>
      <c r="F6" s="22" t="s">
        <v>373</v>
      </c>
      <c r="G6" s="22" t="s">
        <v>158</v>
      </c>
      <c r="H6" s="22" t="s">
        <v>158</v>
      </c>
      <c r="I6" s="22" t="s">
        <v>212</v>
      </c>
      <c r="J6" s="22" t="s">
        <v>374</v>
      </c>
      <c r="K6" s="22" t="s">
        <v>164</v>
      </c>
      <c r="L6" s="22" t="s">
        <v>214</v>
      </c>
      <c r="M6" s="22" t="s">
        <v>215</v>
      </c>
      <c r="N6" s="22" t="s">
        <v>375</v>
      </c>
      <c r="O6" s="22" t="s">
        <v>376</v>
      </c>
      <c r="P6" s="22" t="s">
        <v>377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378</v>
      </c>
      <c r="D7" s="22" t="s">
        <v>158</v>
      </c>
      <c r="E7" s="22" t="s">
        <v>379</v>
      </c>
      <c r="F7" s="22" t="s">
        <v>380</v>
      </c>
      <c r="G7" s="22" t="s">
        <v>158</v>
      </c>
      <c r="H7" s="22" t="s">
        <v>158</v>
      </c>
      <c r="I7" s="22" t="s">
        <v>222</v>
      </c>
      <c r="J7" s="22" t="s">
        <v>381</v>
      </c>
      <c r="K7" s="22" t="s">
        <v>164</v>
      </c>
      <c r="L7" s="22" t="s">
        <v>214</v>
      </c>
      <c r="M7" s="22" t="s">
        <v>215</v>
      </c>
      <c r="N7" s="22" t="s">
        <v>230</v>
      </c>
      <c r="O7" s="22" t="s">
        <v>382</v>
      </c>
      <c r="P7" s="22" t="s">
        <v>186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238</v>
      </c>
      <c r="D8" s="22" t="s">
        <v>158</v>
      </c>
      <c r="E8" s="22" t="s">
        <v>383</v>
      </c>
      <c r="F8" s="22" t="s">
        <v>384</v>
      </c>
      <c r="G8" s="22" t="s">
        <v>158</v>
      </c>
      <c r="H8" s="22" t="s">
        <v>158</v>
      </c>
      <c r="I8" s="22" t="s">
        <v>222</v>
      </c>
      <c r="J8" s="22" t="s">
        <v>236</v>
      </c>
      <c r="K8" s="22" t="s">
        <v>164</v>
      </c>
      <c r="L8" s="22" t="s">
        <v>214</v>
      </c>
      <c r="M8" s="22" t="s">
        <v>215</v>
      </c>
      <c r="N8" s="22" t="s">
        <v>230</v>
      </c>
      <c r="O8" s="22" t="s">
        <v>242</v>
      </c>
      <c r="P8" s="22" t="s">
        <v>237</v>
      </c>
      <c r="Q8" s="22" t="s">
        <v>158</v>
      </c>
      <c r="R8" s="22" t="s">
        <v>158</v>
      </c>
      <c r="S8" s="22" t="s">
        <v>158</v>
      </c>
      <c r="T8" s="22" t="s">
        <v>158</v>
      </c>
    </row>
    <row r="9" spans="1:20" ht="15.75" customHeight="1">
      <c r="A9" s="11">
        <v>7</v>
      </c>
      <c r="B9" s="22" t="s">
        <v>156</v>
      </c>
      <c r="C9" s="22" t="s">
        <v>385</v>
      </c>
      <c r="D9" s="22" t="s">
        <v>158</v>
      </c>
      <c r="E9" s="22" t="s">
        <v>386</v>
      </c>
      <c r="F9" s="22" t="s">
        <v>387</v>
      </c>
      <c r="G9" s="22" t="s">
        <v>158</v>
      </c>
      <c r="H9" s="22" t="s">
        <v>158</v>
      </c>
      <c r="I9" s="22" t="s">
        <v>222</v>
      </c>
      <c r="J9" s="22" t="s">
        <v>388</v>
      </c>
      <c r="K9" s="22" t="s">
        <v>164</v>
      </c>
      <c r="L9" s="22" t="s">
        <v>214</v>
      </c>
      <c r="M9" s="22" t="s">
        <v>215</v>
      </c>
      <c r="N9" s="22" t="s">
        <v>230</v>
      </c>
      <c r="O9" s="22" t="s">
        <v>242</v>
      </c>
      <c r="P9" s="22" t="s">
        <v>389</v>
      </c>
      <c r="Q9" s="22" t="s">
        <v>158</v>
      </c>
      <c r="R9" s="22" t="s">
        <v>158</v>
      </c>
      <c r="S9" s="22" t="s">
        <v>158</v>
      </c>
      <c r="T9" s="22" t="s">
        <v>158</v>
      </c>
    </row>
    <row r="10" spans="1:20" ht="15.75" customHeight="1">
      <c r="A10" s="11">
        <v>8</v>
      </c>
      <c r="B10" s="22" t="s">
        <v>156</v>
      </c>
      <c r="C10" s="22" t="s">
        <v>238</v>
      </c>
      <c r="D10" s="22" t="s">
        <v>158</v>
      </c>
      <c r="E10" s="22" t="s">
        <v>390</v>
      </c>
      <c r="F10" s="22" t="s">
        <v>391</v>
      </c>
      <c r="G10" s="22" t="s">
        <v>158</v>
      </c>
      <c r="H10" s="22" t="s">
        <v>158</v>
      </c>
      <c r="I10" s="22" t="s">
        <v>222</v>
      </c>
      <c r="J10" s="22" t="s">
        <v>241</v>
      </c>
      <c r="K10" s="22" t="s">
        <v>164</v>
      </c>
      <c r="L10" s="22" t="s">
        <v>214</v>
      </c>
      <c r="M10" s="22" t="s">
        <v>215</v>
      </c>
      <c r="N10" s="22" t="s">
        <v>230</v>
      </c>
      <c r="O10" s="22" t="s">
        <v>392</v>
      </c>
      <c r="P10" s="22" t="s">
        <v>393</v>
      </c>
      <c r="Q10" s="22" t="s">
        <v>158</v>
      </c>
      <c r="R10" s="22" t="s">
        <v>158</v>
      </c>
      <c r="S10" s="22" t="s">
        <v>158</v>
      </c>
      <c r="T10" s="22" t="s">
        <v>158</v>
      </c>
    </row>
    <row r="11" spans="1:20" ht="15.75" customHeight="1">
      <c r="A11" s="11">
        <v>9</v>
      </c>
      <c r="B11" s="22" t="s">
        <v>156</v>
      </c>
      <c r="C11" s="22" t="s">
        <v>385</v>
      </c>
      <c r="D11" s="22" t="s">
        <v>158</v>
      </c>
      <c r="E11" s="22" t="s">
        <v>394</v>
      </c>
      <c r="F11" s="22" t="s">
        <v>395</v>
      </c>
      <c r="G11" s="22" t="s">
        <v>158</v>
      </c>
      <c r="H11" s="22" t="s">
        <v>158</v>
      </c>
      <c r="I11" s="22" t="s">
        <v>222</v>
      </c>
      <c r="J11" s="22" t="s">
        <v>396</v>
      </c>
      <c r="K11" s="22" t="s">
        <v>164</v>
      </c>
      <c r="L11" s="22" t="s">
        <v>214</v>
      </c>
      <c r="M11" s="22" t="s">
        <v>215</v>
      </c>
      <c r="N11" s="22" t="s">
        <v>230</v>
      </c>
      <c r="O11" s="22" t="s">
        <v>397</v>
      </c>
      <c r="P11" s="22" t="s">
        <v>398</v>
      </c>
      <c r="Q11" s="22" t="s">
        <v>158</v>
      </c>
      <c r="R11" s="22" t="s">
        <v>158</v>
      </c>
      <c r="S11" s="22" t="s">
        <v>158</v>
      </c>
      <c r="T11" s="22" t="s">
        <v>158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11"/>
  <sheetViews>
    <sheetView workbookViewId="0"/>
  </sheetViews>
  <sheetFormatPr defaultColWidth="14.42578125" defaultRowHeight="15.75" customHeight="1"/>
  <sheetData>
    <row r="1" spans="1:20" ht="15.75" customHeight="1">
      <c r="A1" s="22" t="s">
        <v>137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302</v>
      </c>
      <c r="D2" s="22" t="s">
        <v>158</v>
      </c>
      <c r="E2" s="22" t="s">
        <v>399</v>
      </c>
      <c r="F2" s="22" t="s">
        <v>400</v>
      </c>
      <c r="G2" s="22" t="s">
        <v>158</v>
      </c>
      <c r="H2" s="22" t="s">
        <v>158</v>
      </c>
      <c r="I2" s="22" t="s">
        <v>212</v>
      </c>
      <c r="J2" s="48" t="s">
        <v>401</v>
      </c>
      <c r="K2" s="22" t="s">
        <v>164</v>
      </c>
      <c r="L2" s="22" t="s">
        <v>214</v>
      </c>
      <c r="M2" s="22" t="s">
        <v>215</v>
      </c>
      <c r="N2" s="22" t="s">
        <v>402</v>
      </c>
      <c r="O2" s="22" t="s">
        <v>403</v>
      </c>
      <c r="P2" s="22" t="s">
        <v>404</v>
      </c>
      <c r="Q2" s="22" t="s">
        <v>158</v>
      </c>
      <c r="R2" s="22" t="s">
        <v>158</v>
      </c>
      <c r="S2" s="22" t="s">
        <v>158</v>
      </c>
      <c r="T2" s="22" t="s">
        <v>158</v>
      </c>
    </row>
    <row r="3" spans="1:20" ht="15.75" customHeight="1">
      <c r="A3" s="11">
        <v>1</v>
      </c>
      <c r="B3" s="22" t="s">
        <v>156</v>
      </c>
      <c r="C3" s="22" t="s">
        <v>405</v>
      </c>
      <c r="D3" s="22" t="s">
        <v>158</v>
      </c>
      <c r="E3" s="22" t="s">
        <v>406</v>
      </c>
      <c r="F3" s="22" t="s">
        <v>407</v>
      </c>
      <c r="G3" s="22" t="s">
        <v>158</v>
      </c>
      <c r="H3" s="22" t="s">
        <v>158</v>
      </c>
      <c r="I3" s="22" t="s">
        <v>222</v>
      </c>
      <c r="J3" s="22" t="s">
        <v>408</v>
      </c>
      <c r="K3" s="22" t="s">
        <v>164</v>
      </c>
      <c r="L3" s="22" t="s">
        <v>214</v>
      </c>
      <c r="M3" s="22" t="s">
        <v>215</v>
      </c>
      <c r="N3" s="22" t="s">
        <v>230</v>
      </c>
      <c r="O3" s="22" t="s">
        <v>242</v>
      </c>
      <c r="P3" s="22" t="s">
        <v>393</v>
      </c>
      <c r="Q3" s="22" t="s">
        <v>158</v>
      </c>
      <c r="R3" s="22" t="s">
        <v>158</v>
      </c>
      <c r="S3" s="22" t="s">
        <v>158</v>
      </c>
      <c r="T3" s="22" t="s">
        <v>158</v>
      </c>
    </row>
    <row r="4" spans="1:20" ht="15.75" customHeight="1">
      <c r="A4" s="11">
        <v>2</v>
      </c>
      <c r="B4" s="22" t="s">
        <v>156</v>
      </c>
      <c r="C4" s="22" t="s">
        <v>192</v>
      </c>
      <c r="D4" s="22" t="s">
        <v>158</v>
      </c>
      <c r="E4" s="22" t="s">
        <v>409</v>
      </c>
      <c r="F4" s="22" t="s">
        <v>410</v>
      </c>
      <c r="G4" s="22" t="s">
        <v>158</v>
      </c>
      <c r="H4" s="22" t="s">
        <v>158</v>
      </c>
      <c r="I4" s="22" t="s">
        <v>411</v>
      </c>
      <c r="J4" s="22" t="s">
        <v>412</v>
      </c>
      <c r="K4" s="22" t="s">
        <v>164</v>
      </c>
      <c r="L4" s="22" t="s">
        <v>214</v>
      </c>
      <c r="M4" s="22" t="s">
        <v>215</v>
      </c>
      <c r="N4" s="22" t="s">
        <v>230</v>
      </c>
      <c r="O4" s="22" t="s">
        <v>413</v>
      </c>
      <c r="P4" s="22" t="s">
        <v>326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414</v>
      </c>
      <c r="D5" s="22" t="s">
        <v>158</v>
      </c>
      <c r="E5" s="22" t="s">
        <v>415</v>
      </c>
      <c r="F5" s="22" t="s">
        <v>416</v>
      </c>
      <c r="G5" s="22" t="s">
        <v>158</v>
      </c>
      <c r="H5" s="22" t="s">
        <v>158</v>
      </c>
      <c r="I5" s="22" t="s">
        <v>411</v>
      </c>
      <c r="J5" s="22" t="s">
        <v>417</v>
      </c>
      <c r="K5" s="22" t="s">
        <v>164</v>
      </c>
      <c r="L5" s="22" t="s">
        <v>214</v>
      </c>
      <c r="M5" s="22" t="s">
        <v>215</v>
      </c>
      <c r="N5" s="22" t="s">
        <v>230</v>
      </c>
      <c r="O5" s="22" t="s">
        <v>418</v>
      </c>
      <c r="P5" s="22" t="s">
        <v>413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419</v>
      </c>
      <c r="D6" s="22" t="s">
        <v>158</v>
      </c>
      <c r="E6" s="22" t="s">
        <v>420</v>
      </c>
      <c r="F6" s="22" t="s">
        <v>421</v>
      </c>
      <c r="G6" s="22" t="s">
        <v>158</v>
      </c>
      <c r="H6" s="22" t="s">
        <v>158</v>
      </c>
      <c r="I6" s="22" t="s">
        <v>411</v>
      </c>
      <c r="J6" s="22" t="s">
        <v>422</v>
      </c>
      <c r="K6" s="22" t="s">
        <v>164</v>
      </c>
      <c r="L6" s="22" t="s">
        <v>214</v>
      </c>
      <c r="M6" s="22" t="s">
        <v>215</v>
      </c>
      <c r="N6" s="22" t="s">
        <v>230</v>
      </c>
      <c r="O6" s="22" t="s">
        <v>418</v>
      </c>
      <c r="P6" s="22" t="s">
        <v>413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423</v>
      </c>
      <c r="D7" s="22" t="s">
        <v>158</v>
      </c>
      <c r="E7" s="22" t="s">
        <v>424</v>
      </c>
      <c r="F7" s="22" t="s">
        <v>425</v>
      </c>
      <c r="G7" s="22" t="s">
        <v>158</v>
      </c>
      <c r="H7" s="22" t="s">
        <v>158</v>
      </c>
      <c r="I7" s="22" t="s">
        <v>411</v>
      </c>
      <c r="J7" s="22" t="s">
        <v>426</v>
      </c>
      <c r="K7" s="22" t="s">
        <v>164</v>
      </c>
      <c r="L7" s="22" t="s">
        <v>214</v>
      </c>
      <c r="M7" s="22" t="s">
        <v>215</v>
      </c>
      <c r="N7" s="22" t="s">
        <v>230</v>
      </c>
      <c r="O7" s="22" t="s">
        <v>427</v>
      </c>
      <c r="P7" s="22" t="s">
        <v>351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202</v>
      </c>
      <c r="D8" s="22" t="s">
        <v>158</v>
      </c>
      <c r="E8" s="22" t="s">
        <v>415</v>
      </c>
      <c r="F8" s="22" t="s">
        <v>428</v>
      </c>
      <c r="G8" s="22" t="s">
        <v>158</v>
      </c>
      <c r="H8" s="22" t="s">
        <v>158</v>
      </c>
      <c r="I8" s="22" t="s">
        <v>411</v>
      </c>
      <c r="J8" s="22" t="s">
        <v>429</v>
      </c>
      <c r="K8" s="22" t="s">
        <v>164</v>
      </c>
      <c r="L8" s="22" t="s">
        <v>214</v>
      </c>
      <c r="M8" s="22" t="s">
        <v>215</v>
      </c>
      <c r="N8" s="22" t="s">
        <v>230</v>
      </c>
      <c r="O8" s="22" t="s">
        <v>427</v>
      </c>
      <c r="P8" s="22" t="s">
        <v>430</v>
      </c>
      <c r="Q8" s="22" t="s">
        <v>158</v>
      </c>
      <c r="R8" s="22" t="s">
        <v>158</v>
      </c>
      <c r="S8" s="22" t="s">
        <v>158</v>
      </c>
      <c r="T8" s="22" t="s">
        <v>158</v>
      </c>
    </row>
    <row r="9" spans="1:20" ht="15.75" customHeight="1">
      <c r="A9" s="11">
        <v>7</v>
      </c>
      <c r="B9" s="22" t="s">
        <v>156</v>
      </c>
      <c r="C9" s="22" t="s">
        <v>202</v>
      </c>
      <c r="D9" s="22" t="s">
        <v>158</v>
      </c>
      <c r="E9" s="22" t="s">
        <v>431</v>
      </c>
      <c r="F9" s="22" t="s">
        <v>432</v>
      </c>
      <c r="G9" s="22" t="s">
        <v>158</v>
      </c>
      <c r="H9" s="22" t="s">
        <v>158</v>
      </c>
      <c r="I9" s="22" t="s">
        <v>411</v>
      </c>
      <c r="J9" s="22" t="s">
        <v>429</v>
      </c>
      <c r="K9" s="22" t="s">
        <v>164</v>
      </c>
      <c r="L9" s="22" t="s">
        <v>214</v>
      </c>
      <c r="M9" s="22" t="s">
        <v>215</v>
      </c>
      <c r="N9" s="22" t="s">
        <v>230</v>
      </c>
      <c r="O9" s="22" t="s">
        <v>433</v>
      </c>
      <c r="P9" s="22" t="s">
        <v>434</v>
      </c>
      <c r="Q9" s="22" t="s">
        <v>158</v>
      </c>
      <c r="R9" s="22" t="s">
        <v>158</v>
      </c>
      <c r="S9" s="22" t="s">
        <v>158</v>
      </c>
      <c r="T9" s="22" t="s">
        <v>158</v>
      </c>
    </row>
    <row r="10" spans="1:20" ht="15.75" customHeight="1">
      <c r="A10" s="11">
        <v>8</v>
      </c>
      <c r="B10" s="22" t="s">
        <v>156</v>
      </c>
      <c r="C10" s="22" t="s">
        <v>202</v>
      </c>
      <c r="D10" s="22" t="s">
        <v>158</v>
      </c>
      <c r="E10" s="22" t="s">
        <v>435</v>
      </c>
      <c r="F10" s="22" t="s">
        <v>432</v>
      </c>
      <c r="G10" s="22" t="s">
        <v>158</v>
      </c>
      <c r="H10" s="22" t="s">
        <v>158</v>
      </c>
      <c r="I10" s="22" t="s">
        <v>411</v>
      </c>
      <c r="J10" s="22" t="s">
        <v>429</v>
      </c>
      <c r="K10" s="22" t="s">
        <v>164</v>
      </c>
      <c r="L10" s="22" t="s">
        <v>214</v>
      </c>
      <c r="M10" s="22" t="s">
        <v>215</v>
      </c>
      <c r="N10" s="22" t="s">
        <v>230</v>
      </c>
      <c r="O10" s="22" t="s">
        <v>427</v>
      </c>
      <c r="P10" s="22" t="s">
        <v>351</v>
      </c>
      <c r="Q10" s="22" t="s">
        <v>158</v>
      </c>
      <c r="R10" s="22" t="s">
        <v>158</v>
      </c>
      <c r="S10" s="22" t="s">
        <v>158</v>
      </c>
      <c r="T10" s="22" t="s">
        <v>158</v>
      </c>
    </row>
    <row r="11" spans="1:20" ht="15.75" customHeight="1">
      <c r="A11" s="11">
        <v>9</v>
      </c>
      <c r="B11" s="22" t="s">
        <v>156</v>
      </c>
      <c r="C11" s="22" t="s">
        <v>202</v>
      </c>
      <c r="D11" s="22" t="s">
        <v>158</v>
      </c>
      <c r="E11" s="22" t="s">
        <v>431</v>
      </c>
      <c r="F11" s="22" t="s">
        <v>436</v>
      </c>
      <c r="G11" s="22" t="s">
        <v>158</v>
      </c>
      <c r="H11" s="22" t="s">
        <v>158</v>
      </c>
      <c r="I11" s="22" t="s">
        <v>411</v>
      </c>
      <c r="J11" s="22" t="s">
        <v>429</v>
      </c>
      <c r="K11" s="22" t="s">
        <v>164</v>
      </c>
      <c r="L11" s="22" t="s">
        <v>214</v>
      </c>
      <c r="M11" s="22" t="s">
        <v>215</v>
      </c>
      <c r="N11" s="22" t="s">
        <v>230</v>
      </c>
      <c r="O11" s="22" t="s">
        <v>427</v>
      </c>
      <c r="P11" s="22" t="s">
        <v>351</v>
      </c>
      <c r="Q11" s="22" t="s">
        <v>158</v>
      </c>
      <c r="R11" s="22" t="s">
        <v>158</v>
      </c>
      <c r="S11" s="22" t="s">
        <v>158</v>
      </c>
      <c r="T11" s="22" t="s">
        <v>158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11"/>
  <sheetViews>
    <sheetView workbookViewId="0"/>
  </sheetViews>
  <sheetFormatPr defaultColWidth="14.42578125" defaultRowHeight="15.75" customHeight="1"/>
  <sheetData>
    <row r="1" spans="1:20" ht="15.75" customHeight="1">
      <c r="A1" s="22" t="s">
        <v>137</v>
      </c>
      <c r="B1" s="22" t="s">
        <v>138</v>
      </c>
      <c r="C1" s="22" t="s">
        <v>139</v>
      </c>
      <c r="D1" s="22" t="s">
        <v>140</v>
      </c>
      <c r="E1" s="22" t="s">
        <v>141</v>
      </c>
      <c r="F1" s="22" t="s">
        <v>142</v>
      </c>
      <c r="G1" s="22" t="s">
        <v>143</v>
      </c>
      <c r="H1" s="22" t="s">
        <v>144</v>
      </c>
      <c r="I1" s="22" t="s">
        <v>145</v>
      </c>
      <c r="J1" s="22" t="s">
        <v>146</v>
      </c>
      <c r="K1" s="22" t="s">
        <v>18</v>
      </c>
      <c r="L1" s="22" t="s">
        <v>147</v>
      </c>
      <c r="M1" s="22" t="s">
        <v>148</v>
      </c>
      <c r="N1" s="22" t="s">
        <v>149</v>
      </c>
      <c r="O1" s="22" t="s">
        <v>150</v>
      </c>
      <c r="P1" s="22" t="s">
        <v>151</v>
      </c>
      <c r="Q1" s="22" t="s">
        <v>152</v>
      </c>
      <c r="R1" s="22" t="s">
        <v>153</v>
      </c>
      <c r="S1" s="22" t="s">
        <v>154</v>
      </c>
      <c r="T1" s="22" t="s">
        <v>155</v>
      </c>
    </row>
    <row r="2" spans="1:20" ht="15.75" customHeight="1">
      <c r="A2" s="11">
        <v>0</v>
      </c>
      <c r="B2" s="22" t="s">
        <v>156</v>
      </c>
      <c r="C2" s="22" t="s">
        <v>437</v>
      </c>
      <c r="D2" s="22" t="s">
        <v>158</v>
      </c>
      <c r="E2" s="22" t="s">
        <v>438</v>
      </c>
      <c r="F2" s="22" t="s">
        <v>439</v>
      </c>
      <c r="G2" s="22" t="s">
        <v>161</v>
      </c>
      <c r="H2" s="22" t="s">
        <v>161</v>
      </c>
      <c r="I2" s="22" t="s">
        <v>440</v>
      </c>
      <c r="J2" s="22" t="s">
        <v>441</v>
      </c>
      <c r="K2" s="22" t="s">
        <v>164</v>
      </c>
      <c r="L2" s="22" t="s">
        <v>342</v>
      </c>
      <c r="M2" s="22" t="s">
        <v>166</v>
      </c>
      <c r="N2" s="22" t="s">
        <v>167</v>
      </c>
      <c r="O2" s="22" t="s">
        <v>168</v>
      </c>
      <c r="P2" s="22" t="s">
        <v>169</v>
      </c>
      <c r="Q2" s="22" t="s">
        <v>170</v>
      </c>
      <c r="R2" s="22" t="s">
        <v>442</v>
      </c>
      <c r="S2" s="22" t="s">
        <v>172</v>
      </c>
      <c r="T2" s="22" t="s">
        <v>173</v>
      </c>
    </row>
    <row r="3" spans="1:20" ht="15.75" customHeight="1">
      <c r="A3" s="11">
        <v>1</v>
      </c>
      <c r="B3" s="22" t="s">
        <v>156</v>
      </c>
      <c r="C3" s="22" t="s">
        <v>443</v>
      </c>
      <c r="D3" s="22" t="s">
        <v>158</v>
      </c>
      <c r="E3" s="22" t="s">
        <v>444</v>
      </c>
      <c r="F3" s="22" t="s">
        <v>445</v>
      </c>
      <c r="G3" s="22" t="s">
        <v>177</v>
      </c>
      <c r="H3" s="22" t="s">
        <v>177</v>
      </c>
      <c r="I3" s="22" t="s">
        <v>178</v>
      </c>
      <c r="J3" s="22" t="s">
        <v>446</v>
      </c>
      <c r="K3" s="22" t="s">
        <v>164</v>
      </c>
      <c r="L3" s="22" t="s">
        <v>447</v>
      </c>
      <c r="M3" s="22" t="s">
        <v>181</v>
      </c>
      <c r="N3" s="22" t="s">
        <v>182</v>
      </c>
      <c r="O3" s="22" t="s">
        <v>448</v>
      </c>
      <c r="P3" s="22" t="s">
        <v>449</v>
      </c>
      <c r="Q3" s="22" t="s">
        <v>185</v>
      </c>
      <c r="R3" s="22" t="s">
        <v>186</v>
      </c>
      <c r="S3" s="22" t="s">
        <v>351</v>
      </c>
      <c r="T3" s="22" t="s">
        <v>352</v>
      </c>
    </row>
    <row r="4" spans="1:20" ht="15.75" customHeight="1">
      <c r="A4" s="11">
        <v>2</v>
      </c>
      <c r="B4" s="22" t="s">
        <v>156</v>
      </c>
      <c r="C4" s="22" t="s">
        <v>450</v>
      </c>
      <c r="D4" s="22" t="s">
        <v>158</v>
      </c>
      <c r="E4" s="22" t="s">
        <v>451</v>
      </c>
      <c r="F4" s="22" t="s">
        <v>452</v>
      </c>
      <c r="G4" s="22" t="s">
        <v>158</v>
      </c>
      <c r="H4" s="22" t="s">
        <v>185</v>
      </c>
      <c r="I4" s="22" t="s">
        <v>192</v>
      </c>
      <c r="J4" s="22" t="s">
        <v>453</v>
      </c>
      <c r="K4" s="22" t="s">
        <v>164</v>
      </c>
      <c r="L4" s="22" t="s">
        <v>194</v>
      </c>
      <c r="M4" s="22" t="s">
        <v>195</v>
      </c>
      <c r="N4" s="22" t="s">
        <v>359</v>
      </c>
      <c r="O4" s="22" t="s">
        <v>454</v>
      </c>
      <c r="P4" s="22" t="s">
        <v>455</v>
      </c>
      <c r="Q4" s="22" t="s">
        <v>158</v>
      </c>
      <c r="R4" s="22" t="s">
        <v>158</v>
      </c>
      <c r="S4" s="22" t="s">
        <v>158</v>
      </c>
      <c r="T4" s="22" t="s">
        <v>158</v>
      </c>
    </row>
    <row r="5" spans="1:20" ht="15.75" customHeight="1">
      <c r="A5" s="11">
        <v>3</v>
      </c>
      <c r="B5" s="22" t="s">
        <v>156</v>
      </c>
      <c r="C5" s="22" t="s">
        <v>456</v>
      </c>
      <c r="D5" s="22" t="s">
        <v>158</v>
      </c>
      <c r="E5" s="22" t="s">
        <v>457</v>
      </c>
      <c r="F5" s="22" t="s">
        <v>458</v>
      </c>
      <c r="G5" s="22" t="s">
        <v>158</v>
      </c>
      <c r="H5" s="22" t="s">
        <v>158</v>
      </c>
      <c r="I5" s="22" t="s">
        <v>202</v>
      </c>
      <c r="J5" s="22" t="s">
        <v>459</v>
      </c>
      <c r="K5" s="22" t="s">
        <v>164</v>
      </c>
      <c r="L5" s="22" t="s">
        <v>460</v>
      </c>
      <c r="M5" s="22" t="s">
        <v>367</v>
      </c>
      <c r="N5" s="22" t="s">
        <v>461</v>
      </c>
      <c r="O5" s="22" t="s">
        <v>462</v>
      </c>
      <c r="P5" s="22" t="s">
        <v>463</v>
      </c>
      <c r="Q5" s="22" t="s">
        <v>158</v>
      </c>
      <c r="R5" s="22" t="s">
        <v>158</v>
      </c>
      <c r="S5" s="22" t="s">
        <v>158</v>
      </c>
      <c r="T5" s="22" t="s">
        <v>158</v>
      </c>
    </row>
    <row r="6" spans="1:20" ht="15.75" customHeight="1">
      <c r="A6" s="11">
        <v>4</v>
      </c>
      <c r="B6" s="22" t="s">
        <v>156</v>
      </c>
      <c r="C6" s="22" t="s">
        <v>464</v>
      </c>
      <c r="D6" s="22" t="s">
        <v>158</v>
      </c>
      <c r="E6" s="22" t="s">
        <v>465</v>
      </c>
      <c r="F6" s="22" t="s">
        <v>466</v>
      </c>
      <c r="G6" s="22" t="s">
        <v>158</v>
      </c>
      <c r="H6" s="22" t="s">
        <v>158</v>
      </c>
      <c r="I6" s="22" t="s">
        <v>212</v>
      </c>
      <c r="J6" s="22" t="s">
        <v>467</v>
      </c>
      <c r="K6" s="22" t="s">
        <v>164</v>
      </c>
      <c r="L6" s="22" t="s">
        <v>214</v>
      </c>
      <c r="M6" s="22" t="s">
        <v>215</v>
      </c>
      <c r="N6" s="22" t="s">
        <v>216</v>
      </c>
      <c r="O6" s="22" t="s">
        <v>217</v>
      </c>
      <c r="P6" s="22" t="s">
        <v>468</v>
      </c>
      <c r="Q6" s="22" t="s">
        <v>158</v>
      </c>
      <c r="R6" s="22" t="s">
        <v>158</v>
      </c>
      <c r="S6" s="22" t="s">
        <v>158</v>
      </c>
      <c r="T6" s="22" t="s">
        <v>158</v>
      </c>
    </row>
    <row r="7" spans="1:20" ht="15.75" customHeight="1">
      <c r="A7" s="11">
        <v>5</v>
      </c>
      <c r="B7" s="22" t="s">
        <v>156</v>
      </c>
      <c r="C7" s="22" t="s">
        <v>469</v>
      </c>
      <c r="D7" s="22" t="s">
        <v>158</v>
      </c>
      <c r="E7" s="22" t="s">
        <v>470</v>
      </c>
      <c r="F7" s="22" t="s">
        <v>471</v>
      </c>
      <c r="G7" s="22" t="s">
        <v>158</v>
      </c>
      <c r="H7" s="22" t="s">
        <v>158</v>
      </c>
      <c r="I7" s="22" t="s">
        <v>222</v>
      </c>
      <c r="J7" s="22" t="s">
        <v>223</v>
      </c>
      <c r="K7" s="22" t="s">
        <v>164</v>
      </c>
      <c r="L7" s="22" t="s">
        <v>214</v>
      </c>
      <c r="M7" s="22" t="s">
        <v>215</v>
      </c>
      <c r="N7" s="22" t="s">
        <v>472</v>
      </c>
      <c r="O7" s="22" t="s">
        <v>186</v>
      </c>
      <c r="P7" s="22" t="s">
        <v>473</v>
      </c>
      <c r="Q7" s="22" t="s">
        <v>158</v>
      </c>
      <c r="R7" s="22" t="s">
        <v>158</v>
      </c>
      <c r="S7" s="22" t="s">
        <v>158</v>
      </c>
      <c r="T7" s="22" t="s">
        <v>158</v>
      </c>
    </row>
    <row r="8" spans="1:20" ht="15.75" customHeight="1">
      <c r="A8" s="11">
        <v>6</v>
      </c>
      <c r="B8" s="22" t="s">
        <v>156</v>
      </c>
      <c r="C8" s="22" t="s">
        <v>238</v>
      </c>
      <c r="D8" s="22" t="s">
        <v>158</v>
      </c>
      <c r="E8" s="22" t="s">
        <v>474</v>
      </c>
      <c r="F8" s="22" t="s">
        <v>475</v>
      </c>
      <c r="G8" s="22" t="s">
        <v>158</v>
      </c>
      <c r="H8" s="22" t="s">
        <v>158</v>
      </c>
      <c r="I8" s="22" t="s">
        <v>222</v>
      </c>
      <c r="J8" s="22" t="s">
        <v>229</v>
      </c>
      <c r="K8" s="22" t="s">
        <v>164</v>
      </c>
      <c r="L8" s="22" t="s">
        <v>214</v>
      </c>
      <c r="M8" s="22" t="s">
        <v>215</v>
      </c>
      <c r="N8" s="22" t="s">
        <v>230</v>
      </c>
      <c r="O8" s="22" t="s">
        <v>476</v>
      </c>
      <c r="P8" s="22" t="s">
        <v>232</v>
      </c>
      <c r="Q8" s="22" t="s">
        <v>158</v>
      </c>
      <c r="R8" s="22" t="s">
        <v>158</v>
      </c>
      <c r="S8" s="22" t="s">
        <v>158</v>
      </c>
      <c r="T8" s="22" t="s">
        <v>158</v>
      </c>
    </row>
    <row r="9" spans="1:20" ht="15.75" customHeight="1">
      <c r="A9" s="11">
        <v>7</v>
      </c>
      <c r="B9" s="22" t="s">
        <v>156</v>
      </c>
      <c r="C9" s="22" t="s">
        <v>238</v>
      </c>
      <c r="D9" s="22" t="s">
        <v>158</v>
      </c>
      <c r="E9" s="22" t="s">
        <v>477</v>
      </c>
      <c r="F9" s="22" t="s">
        <v>478</v>
      </c>
      <c r="G9" s="22" t="s">
        <v>158</v>
      </c>
      <c r="H9" s="22" t="s">
        <v>158</v>
      </c>
      <c r="I9" s="22" t="s">
        <v>222</v>
      </c>
      <c r="J9" s="22" t="s">
        <v>479</v>
      </c>
      <c r="K9" s="22" t="s">
        <v>164</v>
      </c>
      <c r="L9" s="22" t="s">
        <v>214</v>
      </c>
      <c r="M9" s="22" t="s">
        <v>215</v>
      </c>
      <c r="N9" s="22" t="s">
        <v>230</v>
      </c>
      <c r="O9" s="22" t="s">
        <v>231</v>
      </c>
      <c r="P9" s="22" t="s">
        <v>393</v>
      </c>
      <c r="Q9" s="22" t="s">
        <v>158</v>
      </c>
      <c r="R9" s="22" t="s">
        <v>158</v>
      </c>
      <c r="S9" s="22" t="s">
        <v>158</v>
      </c>
      <c r="T9" s="22" t="s">
        <v>158</v>
      </c>
    </row>
    <row r="10" spans="1:20" ht="15.75" customHeight="1">
      <c r="A10" s="11">
        <v>8</v>
      </c>
      <c r="B10" s="22" t="s">
        <v>156</v>
      </c>
      <c r="C10" s="22" t="s">
        <v>238</v>
      </c>
      <c r="D10" s="22" t="s">
        <v>158</v>
      </c>
      <c r="E10" s="22" t="s">
        <v>480</v>
      </c>
      <c r="F10" s="22" t="s">
        <v>481</v>
      </c>
      <c r="G10" s="22" t="s">
        <v>158</v>
      </c>
      <c r="H10" s="22" t="s">
        <v>158</v>
      </c>
      <c r="I10" s="22" t="s">
        <v>222</v>
      </c>
      <c r="J10" s="22" t="s">
        <v>482</v>
      </c>
      <c r="K10" s="22" t="s">
        <v>164</v>
      </c>
      <c r="L10" s="22" t="s">
        <v>214</v>
      </c>
      <c r="M10" s="22" t="s">
        <v>215</v>
      </c>
      <c r="N10" s="22" t="s">
        <v>230</v>
      </c>
      <c r="O10" s="22" t="s">
        <v>242</v>
      </c>
      <c r="P10" s="22" t="s">
        <v>483</v>
      </c>
      <c r="Q10" s="22" t="s">
        <v>158</v>
      </c>
      <c r="R10" s="22" t="s">
        <v>158</v>
      </c>
      <c r="S10" s="22" t="s">
        <v>158</v>
      </c>
      <c r="T10" s="22" t="s">
        <v>158</v>
      </c>
    </row>
    <row r="11" spans="1:20" ht="15.75" customHeight="1">
      <c r="A11" s="11">
        <v>9</v>
      </c>
      <c r="B11" s="22" t="s">
        <v>156</v>
      </c>
      <c r="C11" s="22" t="s">
        <v>238</v>
      </c>
      <c r="D11" s="22" t="s">
        <v>158</v>
      </c>
      <c r="E11" s="22" t="s">
        <v>484</v>
      </c>
      <c r="F11" s="22" t="s">
        <v>485</v>
      </c>
      <c r="G11" s="22" t="s">
        <v>158</v>
      </c>
      <c r="H11" s="22" t="s">
        <v>158</v>
      </c>
      <c r="I11" s="22" t="s">
        <v>222</v>
      </c>
      <c r="J11" s="22" t="s">
        <v>241</v>
      </c>
      <c r="K11" s="22" t="s">
        <v>164</v>
      </c>
      <c r="L11" s="22" t="s">
        <v>214</v>
      </c>
      <c r="M11" s="22" t="s">
        <v>215</v>
      </c>
      <c r="N11" s="22" t="s">
        <v>230</v>
      </c>
      <c r="O11" s="22" t="s">
        <v>242</v>
      </c>
      <c r="P11" s="22" t="s">
        <v>483</v>
      </c>
      <c r="Q11" s="22" t="s">
        <v>158</v>
      </c>
      <c r="R11" s="22" t="s">
        <v>158</v>
      </c>
      <c r="S11" s="22" t="s">
        <v>158</v>
      </c>
      <c r="T11" s="22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8"/>
  <sheetViews>
    <sheetView workbookViewId="0"/>
  </sheetViews>
  <sheetFormatPr defaultColWidth="14.42578125" defaultRowHeight="15.75" customHeight="1"/>
  <sheetData>
    <row r="1" spans="1:20">
      <c r="A1" s="49" t="s">
        <v>486</v>
      </c>
      <c r="B1" s="49" t="s">
        <v>138</v>
      </c>
      <c r="C1" s="49" t="s">
        <v>139</v>
      </c>
      <c r="D1" s="49" t="s">
        <v>140</v>
      </c>
      <c r="E1" s="49" t="s">
        <v>141</v>
      </c>
      <c r="F1" s="49" t="s">
        <v>142</v>
      </c>
      <c r="G1" s="49" t="s">
        <v>143</v>
      </c>
      <c r="H1" s="49" t="s">
        <v>144</v>
      </c>
      <c r="I1" s="49" t="s">
        <v>145</v>
      </c>
      <c r="J1" s="49" t="s">
        <v>146</v>
      </c>
      <c r="K1" s="49" t="s">
        <v>18</v>
      </c>
      <c r="L1" s="49" t="s">
        <v>147</v>
      </c>
      <c r="M1" s="49" t="s">
        <v>148</v>
      </c>
      <c r="N1" s="49" t="s">
        <v>149</v>
      </c>
      <c r="O1" s="49" t="s">
        <v>150</v>
      </c>
      <c r="P1" s="49" t="s">
        <v>151</v>
      </c>
      <c r="Q1" s="49" t="s">
        <v>152</v>
      </c>
      <c r="R1" s="49" t="s">
        <v>153</v>
      </c>
      <c r="S1" s="49" t="s">
        <v>154</v>
      </c>
      <c r="T1" s="49" t="s">
        <v>155</v>
      </c>
    </row>
    <row r="2" spans="1:20">
      <c r="A2" s="49">
        <v>0</v>
      </c>
      <c r="B2" s="49" t="s">
        <v>156</v>
      </c>
      <c r="C2" s="49" t="s">
        <v>487</v>
      </c>
      <c r="D2" s="49" t="s">
        <v>158</v>
      </c>
      <c r="E2" s="49" t="s">
        <v>488</v>
      </c>
      <c r="F2" s="49" t="s">
        <v>489</v>
      </c>
      <c r="G2" s="49" t="s">
        <v>158</v>
      </c>
      <c r="H2" s="49" t="s">
        <v>158</v>
      </c>
      <c r="I2" s="49" t="s">
        <v>490</v>
      </c>
      <c r="J2" s="49" t="s">
        <v>491</v>
      </c>
      <c r="K2" s="49" t="s">
        <v>164</v>
      </c>
      <c r="L2" s="49" t="s">
        <v>492</v>
      </c>
      <c r="M2" s="49" t="s">
        <v>493</v>
      </c>
      <c r="N2" s="49" t="s">
        <v>494</v>
      </c>
      <c r="O2" s="49" t="s">
        <v>495</v>
      </c>
      <c r="P2" s="49" t="s">
        <v>496</v>
      </c>
      <c r="Q2" s="49" t="s">
        <v>158</v>
      </c>
      <c r="R2" s="49" t="s">
        <v>158</v>
      </c>
      <c r="S2" s="49" t="s">
        <v>158</v>
      </c>
      <c r="T2" s="49" t="s">
        <v>158</v>
      </c>
    </row>
    <row r="3" spans="1:20">
      <c r="A3" s="49">
        <v>1</v>
      </c>
      <c r="B3" s="49" t="s">
        <v>156</v>
      </c>
      <c r="C3" s="49" t="s">
        <v>497</v>
      </c>
      <c r="D3" s="49" t="s">
        <v>158</v>
      </c>
      <c r="E3" s="49" t="s">
        <v>498</v>
      </c>
      <c r="F3" s="49" t="s">
        <v>499</v>
      </c>
      <c r="G3" s="49" t="s">
        <v>158</v>
      </c>
      <c r="H3" s="49" t="s">
        <v>158</v>
      </c>
      <c r="I3" s="49" t="s">
        <v>488</v>
      </c>
      <c r="J3" s="49" t="s">
        <v>500</v>
      </c>
      <c r="K3" s="49" t="s">
        <v>164</v>
      </c>
      <c r="L3" s="49" t="s">
        <v>492</v>
      </c>
      <c r="M3" s="49" t="s">
        <v>501</v>
      </c>
      <c r="N3" s="49" t="s">
        <v>502</v>
      </c>
      <c r="O3" s="49" t="s">
        <v>503</v>
      </c>
      <c r="P3" s="49" t="s">
        <v>504</v>
      </c>
      <c r="Q3" s="49" t="s">
        <v>158</v>
      </c>
      <c r="R3" s="49" t="s">
        <v>158</v>
      </c>
      <c r="S3" s="49" t="s">
        <v>158</v>
      </c>
      <c r="T3" s="49" t="s">
        <v>158</v>
      </c>
    </row>
    <row r="4" spans="1:20">
      <c r="A4" s="49">
        <v>2</v>
      </c>
      <c r="B4" s="49" t="s">
        <v>156</v>
      </c>
      <c r="C4" s="49" t="s">
        <v>505</v>
      </c>
      <c r="D4" s="49" t="s">
        <v>158</v>
      </c>
      <c r="E4" s="49" t="s">
        <v>506</v>
      </c>
      <c r="F4" s="49" t="s">
        <v>507</v>
      </c>
      <c r="G4" s="49" t="s">
        <v>158</v>
      </c>
      <c r="H4" s="49" t="s">
        <v>158</v>
      </c>
      <c r="I4" s="49" t="s">
        <v>508</v>
      </c>
      <c r="J4" s="49" t="s">
        <v>509</v>
      </c>
      <c r="K4" s="49" t="s">
        <v>164</v>
      </c>
      <c r="L4" s="49" t="s">
        <v>510</v>
      </c>
      <c r="M4" s="49" t="s">
        <v>511</v>
      </c>
      <c r="N4" s="49" t="s">
        <v>512</v>
      </c>
      <c r="O4" s="49" t="s">
        <v>513</v>
      </c>
      <c r="P4" s="49" t="s">
        <v>514</v>
      </c>
      <c r="Q4" s="49" t="s">
        <v>158</v>
      </c>
      <c r="R4" s="49" t="s">
        <v>158</v>
      </c>
      <c r="S4" s="49" t="s">
        <v>158</v>
      </c>
      <c r="T4" s="49" t="s">
        <v>158</v>
      </c>
    </row>
    <row r="5" spans="1:20">
      <c r="A5" s="49">
        <v>3</v>
      </c>
      <c r="B5" s="49" t="s">
        <v>156</v>
      </c>
      <c r="C5" s="49" t="s">
        <v>515</v>
      </c>
      <c r="D5" s="49" t="s">
        <v>158</v>
      </c>
      <c r="E5" s="49" t="s">
        <v>516</v>
      </c>
      <c r="F5" s="49" t="s">
        <v>517</v>
      </c>
      <c r="G5" s="49" t="s">
        <v>158</v>
      </c>
      <c r="H5" s="49" t="s">
        <v>161</v>
      </c>
      <c r="I5" s="49" t="s">
        <v>518</v>
      </c>
      <c r="J5" s="49" t="s">
        <v>519</v>
      </c>
      <c r="K5" s="49" t="s">
        <v>164</v>
      </c>
      <c r="L5" s="49" t="s">
        <v>520</v>
      </c>
      <c r="M5" s="49" t="s">
        <v>521</v>
      </c>
      <c r="N5" s="49" t="s">
        <v>522</v>
      </c>
      <c r="O5" s="49" t="s">
        <v>523</v>
      </c>
      <c r="P5" s="49" t="s">
        <v>524</v>
      </c>
      <c r="Q5" s="49" t="s">
        <v>158</v>
      </c>
      <c r="R5" s="49" t="s">
        <v>158</v>
      </c>
      <c r="S5" s="49" t="s">
        <v>525</v>
      </c>
      <c r="T5" s="49" t="s">
        <v>526</v>
      </c>
    </row>
    <row r="6" spans="1:20">
      <c r="A6" s="49">
        <v>4</v>
      </c>
      <c r="B6" s="49" t="s">
        <v>156</v>
      </c>
      <c r="C6" s="49" t="s">
        <v>527</v>
      </c>
      <c r="D6" s="49" t="s">
        <v>158</v>
      </c>
      <c r="E6" s="49" t="s">
        <v>528</v>
      </c>
      <c r="F6" s="49" t="s">
        <v>529</v>
      </c>
      <c r="G6" s="49" t="s">
        <v>214</v>
      </c>
      <c r="H6" s="49" t="s">
        <v>530</v>
      </c>
      <c r="I6" s="49" t="s">
        <v>531</v>
      </c>
      <c r="J6" s="49" t="s">
        <v>532</v>
      </c>
      <c r="K6" s="49" t="s">
        <v>164</v>
      </c>
      <c r="L6" s="49" t="s">
        <v>533</v>
      </c>
      <c r="M6" s="49" t="s">
        <v>534</v>
      </c>
      <c r="N6" s="49" t="s">
        <v>535</v>
      </c>
      <c r="O6" s="49" t="s">
        <v>536</v>
      </c>
      <c r="P6" s="49" t="s">
        <v>537</v>
      </c>
      <c r="Q6" s="49" t="s">
        <v>158</v>
      </c>
      <c r="R6" s="49" t="s">
        <v>158</v>
      </c>
      <c r="S6" s="49" t="s">
        <v>538</v>
      </c>
      <c r="T6" s="49" t="s">
        <v>539</v>
      </c>
    </row>
    <row r="7" spans="1:20">
      <c r="A7" s="49">
        <v>5</v>
      </c>
      <c r="B7" s="49" t="s">
        <v>156</v>
      </c>
      <c r="C7" s="49" t="s">
        <v>540</v>
      </c>
      <c r="D7" s="49" t="s">
        <v>158</v>
      </c>
      <c r="E7" s="49" t="s">
        <v>541</v>
      </c>
      <c r="F7" s="49" t="s">
        <v>542</v>
      </c>
      <c r="G7" s="49" t="s">
        <v>214</v>
      </c>
      <c r="H7" s="49" t="s">
        <v>543</v>
      </c>
      <c r="I7" s="49" t="s">
        <v>544</v>
      </c>
      <c r="J7" s="49" t="s">
        <v>545</v>
      </c>
      <c r="K7" s="49" t="s">
        <v>164</v>
      </c>
      <c r="L7" s="49" t="s">
        <v>546</v>
      </c>
      <c r="M7" s="49" t="s">
        <v>547</v>
      </c>
      <c r="N7" s="49" t="s">
        <v>548</v>
      </c>
      <c r="O7" s="49" t="s">
        <v>549</v>
      </c>
      <c r="P7" s="49" t="s">
        <v>550</v>
      </c>
      <c r="Q7" s="49" t="s">
        <v>158</v>
      </c>
      <c r="R7" s="49" t="s">
        <v>158</v>
      </c>
      <c r="S7" s="49" t="s">
        <v>551</v>
      </c>
      <c r="T7" s="49" t="s">
        <v>552</v>
      </c>
    </row>
    <row r="8" spans="1:20">
      <c r="A8" s="49">
        <v>6</v>
      </c>
      <c r="B8" s="49" t="s">
        <v>156</v>
      </c>
      <c r="C8" s="49" t="s">
        <v>553</v>
      </c>
      <c r="D8" s="49" t="s">
        <v>158</v>
      </c>
      <c r="E8" s="49" t="s">
        <v>554</v>
      </c>
      <c r="F8" s="49" t="s">
        <v>555</v>
      </c>
      <c r="G8" s="49" t="s">
        <v>161</v>
      </c>
      <c r="H8" s="49" t="s">
        <v>556</v>
      </c>
      <c r="I8" s="49" t="s">
        <v>557</v>
      </c>
      <c r="J8" s="49" t="s">
        <v>558</v>
      </c>
      <c r="K8" s="49" t="s">
        <v>164</v>
      </c>
      <c r="L8" s="49" t="s">
        <v>559</v>
      </c>
      <c r="M8" s="49" t="s">
        <v>560</v>
      </c>
      <c r="N8" s="49" t="s">
        <v>561</v>
      </c>
      <c r="O8" s="49" t="s">
        <v>562</v>
      </c>
      <c r="P8" s="49" t="s">
        <v>563</v>
      </c>
      <c r="Q8" s="49" t="s">
        <v>564</v>
      </c>
      <c r="R8" s="49" t="s">
        <v>565</v>
      </c>
      <c r="S8" s="49" t="s">
        <v>566</v>
      </c>
      <c r="T8" s="49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Boarding Aug17</vt:lpstr>
      <vt:lpstr>policy efficacy table</vt:lpstr>
      <vt:lpstr>SCENARIOS</vt:lpstr>
      <vt:lpstr>flu baseline FI</vt:lpstr>
      <vt:lpstr>flu FI high attention</vt:lpstr>
      <vt:lpstr>flu FI high compliance</vt:lpstr>
      <vt:lpstr>flu FI reduced cross-grade</vt:lpstr>
      <vt:lpstr>flu FI subdivided</vt:lpstr>
      <vt:lpstr>flu subivided FL</vt:lpstr>
      <vt:lpstr>flu baseline SW</vt:lpstr>
      <vt:lpstr>flu weekend FI</vt:lpstr>
      <vt:lpstr>flu vaccine SW</vt:lpstr>
      <vt:lpstr>flu vaccine FI</vt:lpstr>
      <vt:lpstr>flu large size SW</vt:lpstr>
      <vt:lpstr>flu FI + SW</vt:lpstr>
      <vt:lpstr>flu seasonal</vt:lpstr>
      <vt:lpstr>covid baseline FI</vt:lpstr>
      <vt:lpstr>covid large SW</vt:lpstr>
      <vt:lpstr>covid SW</vt:lpstr>
      <vt:lpstr>covid double SW </vt:lpstr>
      <vt:lpstr>covid vaccine SW</vt:lpstr>
      <vt:lpstr>COVID SW reduced cross grade</vt:lpstr>
      <vt:lpstr>covid closed weekends FI</vt:lpstr>
      <vt:lpstr>COVID subdivided 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Gutfraind</cp:lastModifiedBy>
  <dcterms:modified xsi:type="dcterms:W3CDTF">2020-11-23T01:03:54Z</dcterms:modified>
</cp:coreProperties>
</file>