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thermal hydrolysis\data\"/>
    </mc:Choice>
  </mc:AlternateContent>
  <bookViews>
    <workbookView xWindow="0" yWindow="0" windowWidth="21600" windowHeight="10185" tabRatio="855"/>
  </bookViews>
  <sheets>
    <sheet name="Setup" sheetId="1" r:id="rId1"/>
    <sheet name="Measurements" sheetId="2" r:id="rId2"/>
    <sheet name="Comp" sheetId="3" r:id="rId3"/>
    <sheet name="ChangeLog" sheetId="1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6" i="1"/>
  <c r="O9" i="1" l="1"/>
  <c r="M27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" i="1"/>
  <c r="F98" i="2" l="1"/>
  <c r="F59" i="2"/>
  <c r="F3" i="2"/>
  <c r="F194" i="2"/>
  <c r="F164" i="2"/>
  <c r="F124" i="2"/>
  <c r="F193" i="2"/>
  <c r="F178" i="2"/>
  <c r="F163" i="2"/>
  <c r="F138" i="2"/>
  <c r="F123" i="2"/>
  <c r="F108" i="2"/>
  <c r="F42" i="2"/>
  <c r="F14" i="2"/>
  <c r="F375" i="2"/>
  <c r="F361" i="2"/>
  <c r="F333" i="2"/>
  <c r="F320" i="2"/>
  <c r="F307" i="2"/>
  <c r="F292" i="2"/>
  <c r="F276" i="2"/>
  <c r="F260" i="2"/>
  <c r="F245" i="2"/>
  <c r="F231" i="2"/>
  <c r="F192" i="2"/>
  <c r="F177" i="2"/>
  <c r="F162" i="2"/>
  <c r="F137" i="2"/>
  <c r="F122" i="2"/>
  <c r="F107" i="2"/>
  <c r="F204" i="2"/>
  <c r="F149" i="2"/>
  <c r="F94" i="2"/>
  <c r="F405" i="2"/>
  <c r="F395" i="2"/>
  <c r="F385" i="2"/>
  <c r="F83" i="2"/>
  <c r="F69" i="2"/>
  <c r="F55" i="2"/>
  <c r="F41" i="2"/>
  <c r="F27" i="2"/>
  <c r="F13" i="2"/>
  <c r="F374" i="2"/>
  <c r="F360" i="2"/>
  <c r="F346" i="2"/>
  <c r="F332" i="2"/>
  <c r="F319" i="2"/>
  <c r="F306" i="2"/>
  <c r="F291" i="2"/>
  <c r="F275" i="2"/>
  <c r="F259" i="2"/>
  <c r="F244" i="2"/>
  <c r="F230" i="2"/>
  <c r="F216" i="2"/>
  <c r="F191" i="2"/>
  <c r="F176" i="2"/>
  <c r="F161" i="2"/>
  <c r="F136" i="2"/>
  <c r="F121" i="2"/>
  <c r="F106" i="2"/>
  <c r="F404" i="2"/>
  <c r="F394" i="2"/>
  <c r="F384" i="2"/>
  <c r="F203" i="2"/>
  <c r="F148" i="2"/>
  <c r="F93" i="2"/>
  <c r="F82" i="2"/>
  <c r="F68" i="2"/>
  <c r="F54" i="2"/>
  <c r="F40" i="2"/>
  <c r="F26" i="2"/>
  <c r="F12" i="2"/>
  <c r="F373" i="2"/>
  <c r="F359" i="2"/>
  <c r="F345" i="2"/>
  <c r="F331" i="2"/>
  <c r="F318" i="2"/>
  <c r="F305" i="2"/>
  <c r="F290" i="2"/>
  <c r="F274" i="2"/>
  <c r="F258" i="2"/>
  <c r="F243" i="2"/>
  <c r="F229" i="2"/>
  <c r="F215" i="2"/>
  <c r="F190" i="2"/>
  <c r="F175" i="2"/>
  <c r="F160" i="2"/>
  <c r="F135" i="2"/>
  <c r="F120" i="2"/>
  <c r="F105" i="2"/>
  <c r="F92" i="2"/>
  <c r="F80" i="2"/>
  <c r="F66" i="2"/>
  <c r="F52" i="2"/>
  <c r="F38" i="2"/>
  <c r="F24" i="2"/>
  <c r="F10" i="2"/>
  <c r="F371" i="2"/>
  <c r="F357" i="2"/>
  <c r="F343" i="2"/>
  <c r="F329" i="2"/>
  <c r="F316" i="2"/>
  <c r="F303" i="2"/>
  <c r="F288" i="2"/>
  <c r="F272" i="2"/>
  <c r="F256" i="2"/>
  <c r="F241" i="2"/>
  <c r="F227" i="2"/>
  <c r="F213" i="2"/>
  <c r="F188" i="2"/>
  <c r="F118" i="2"/>
  <c r="F103" i="2"/>
  <c r="F78" i="2"/>
  <c r="F64" i="2"/>
  <c r="F50" i="2"/>
  <c r="F36" i="2"/>
  <c r="F22" i="2"/>
  <c r="F8" i="2"/>
  <c r="F369" i="2"/>
  <c r="F355" i="2"/>
  <c r="F341" i="2"/>
  <c r="F327" i="2"/>
  <c r="F314" i="2"/>
  <c r="F301" i="2"/>
  <c r="F286" i="2"/>
  <c r="F270" i="2"/>
  <c r="F254" i="2"/>
  <c r="F239" i="2"/>
  <c r="F225" i="2"/>
  <c r="F211" i="2"/>
  <c r="F186" i="2"/>
  <c r="F171" i="2"/>
  <c r="F156" i="2"/>
  <c r="F131" i="2"/>
  <c r="F116" i="2"/>
  <c r="F101" i="2"/>
  <c r="F77" i="2"/>
  <c r="F63" i="2"/>
  <c r="F49" i="2"/>
  <c r="F35" i="2"/>
  <c r="F21" i="2"/>
  <c r="F7" i="2"/>
  <c r="F368" i="2"/>
  <c r="F354" i="2"/>
  <c r="F340" i="2"/>
  <c r="F326" i="2"/>
  <c r="F313" i="2"/>
  <c r="F300" i="2"/>
  <c r="F285" i="2"/>
  <c r="F269" i="2"/>
  <c r="F253" i="2"/>
  <c r="F238" i="2"/>
  <c r="F224" i="2"/>
  <c r="F210" i="2"/>
  <c r="F185" i="2"/>
  <c r="F170" i="2"/>
  <c r="F155" i="2"/>
  <c r="F130" i="2"/>
  <c r="F115" i="2"/>
  <c r="F100" i="2"/>
  <c r="O38" i="1"/>
  <c r="L38" i="1"/>
  <c r="K38" i="1"/>
  <c r="O37" i="1"/>
  <c r="L37" i="1"/>
  <c r="K37" i="1"/>
  <c r="O36" i="1"/>
  <c r="L36" i="1"/>
  <c r="K36" i="1"/>
  <c r="O35" i="1"/>
  <c r="L35" i="1"/>
  <c r="K35" i="1"/>
  <c r="O34" i="1"/>
  <c r="L34" i="1"/>
  <c r="K34" i="1"/>
  <c r="O33" i="1"/>
  <c r="L33" i="1"/>
  <c r="K33" i="1"/>
  <c r="O32" i="1"/>
  <c r="L32" i="1"/>
  <c r="K32" i="1"/>
  <c r="O31" i="1"/>
  <c r="L31" i="1"/>
  <c r="K31" i="1"/>
  <c r="O30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O25" i="1"/>
  <c r="L25" i="1"/>
  <c r="K25" i="1"/>
  <c r="O24" i="1"/>
  <c r="L24" i="1"/>
  <c r="K24" i="1"/>
  <c r="O23" i="1"/>
  <c r="L23" i="1"/>
  <c r="K23" i="1"/>
  <c r="O22" i="1"/>
  <c r="L22" i="1"/>
  <c r="K22" i="1"/>
  <c r="O21" i="1"/>
  <c r="L21" i="1"/>
  <c r="K21" i="1"/>
  <c r="O20" i="1"/>
  <c r="L20" i="1"/>
  <c r="K20" i="1"/>
  <c r="O19" i="1"/>
  <c r="L19" i="1"/>
  <c r="K19" i="1"/>
  <c r="O18" i="1"/>
  <c r="L18" i="1"/>
  <c r="K18" i="1"/>
  <c r="O17" i="1"/>
  <c r="L17" i="1"/>
  <c r="K17" i="1"/>
  <c r="O16" i="1"/>
  <c r="L16" i="1"/>
  <c r="K16" i="1"/>
  <c r="O15" i="1"/>
  <c r="L15" i="1"/>
  <c r="K15" i="1"/>
  <c r="O14" i="1"/>
  <c r="L14" i="1"/>
  <c r="K14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</calcChain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This time doesn’t seem to match measurement time. Just merge by date.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This time doesn’t seem to match measurement time. Just merge by date.</t>
        </r>
      </text>
    </comment>
  </commentList>
</comments>
</file>

<file path=xl/sharedStrings.xml><?xml version="1.0" encoding="utf-8"?>
<sst xmlns="http://schemas.openxmlformats.org/spreadsheetml/2006/main" count="977" uniqueCount="164">
  <si>
    <t>id</t>
  </si>
  <si>
    <t>descrip</t>
  </si>
  <si>
    <t>tare</t>
  </si>
  <si>
    <t>m.inoc</t>
  </si>
  <si>
    <t>m.sub</t>
  </si>
  <si>
    <t>m.tot</t>
  </si>
  <si>
    <t>vol.hs</t>
  </si>
  <si>
    <t>m.sub.vs</t>
  </si>
  <si>
    <t>W1</t>
  </si>
  <si>
    <t>Water</t>
  </si>
  <si>
    <t>W2</t>
  </si>
  <si>
    <t>W3</t>
  </si>
  <si>
    <t>I1</t>
  </si>
  <si>
    <t>Inoculum</t>
  </si>
  <si>
    <t>I2</t>
  </si>
  <si>
    <t>I3</t>
  </si>
  <si>
    <t>C1-1</t>
  </si>
  <si>
    <t>Conf. 1</t>
  </si>
  <si>
    <t>C1-2</t>
  </si>
  <si>
    <t>C1-3</t>
  </si>
  <si>
    <t>C2-1</t>
  </si>
  <si>
    <t>Conf. 2</t>
  </si>
  <si>
    <t>C2-2</t>
  </si>
  <si>
    <t>C2-3</t>
  </si>
  <si>
    <t>C3-1</t>
  </si>
  <si>
    <t>Conf. 3</t>
  </si>
  <si>
    <t>C3-2</t>
  </si>
  <si>
    <t>C3-3</t>
  </si>
  <si>
    <t>C4-1</t>
  </si>
  <si>
    <t>Conf. 4</t>
  </si>
  <si>
    <t>C4-2</t>
  </si>
  <si>
    <t>C4-3</t>
  </si>
  <si>
    <t>C5-1</t>
  </si>
  <si>
    <t>Conf. 5</t>
  </si>
  <si>
    <t>C5-2</t>
  </si>
  <si>
    <t>C5-3</t>
  </si>
  <si>
    <t>C6-1</t>
  </si>
  <si>
    <t>Conf. 6</t>
  </si>
  <si>
    <t>C6-2</t>
  </si>
  <si>
    <t>C6-3</t>
  </si>
  <si>
    <t>A1</t>
  </si>
  <si>
    <t>After preheater</t>
  </si>
  <si>
    <t>A2</t>
  </si>
  <si>
    <t>A3</t>
  </si>
  <si>
    <t>B1</t>
  </si>
  <si>
    <t>Before preheater</t>
  </si>
  <si>
    <t>B2</t>
  </si>
  <si>
    <t>B3</t>
  </si>
  <si>
    <t>E1</t>
  </si>
  <si>
    <t>Ethanol</t>
  </si>
  <si>
    <t>E2</t>
  </si>
  <si>
    <t>E3</t>
  </si>
  <si>
    <t>C1</t>
  </si>
  <si>
    <t>Cellulose</t>
  </si>
  <si>
    <t>C2</t>
  </si>
  <si>
    <t>C3</t>
  </si>
  <si>
    <t>date</t>
  </si>
  <si>
    <t>day</t>
  </si>
  <si>
    <t>time</t>
  </si>
  <si>
    <t>Notes</t>
  </si>
  <si>
    <t>vol</t>
  </si>
  <si>
    <t>pres.resid</t>
  </si>
  <si>
    <t>mass.init</t>
  </si>
  <si>
    <t>mass.final</t>
  </si>
  <si>
    <t>notes</t>
  </si>
  <si>
    <t>Date</t>
  </si>
  <si>
    <t>C4</t>
  </si>
  <si>
    <t>C5</t>
  </si>
  <si>
    <t>C6</t>
  </si>
  <si>
    <t>I</t>
  </si>
  <si>
    <t>A</t>
  </si>
  <si>
    <t>B</t>
  </si>
  <si>
    <t>E</t>
  </si>
  <si>
    <t>File</t>
  </si>
  <si>
    <t>Who</t>
  </si>
  <si>
    <t>What</t>
  </si>
  <si>
    <t>RT</t>
  </si>
  <si>
    <t>BMP2.xlsx</t>
  </si>
  <si>
    <t>m.water</t>
  </si>
  <si>
    <t>m.tot1</t>
  </si>
  <si>
    <t>m.tot2</t>
  </si>
  <si>
    <t>m.tot.sd</t>
  </si>
  <si>
    <t>conc.sub.vs</t>
  </si>
  <si>
    <t>pres.init</t>
  </si>
  <si>
    <t>Bottle ID</t>
  </si>
  <si>
    <t>Description</t>
  </si>
  <si>
    <t>Moved sheets pH and vol to match those in TH_BMP1</t>
  </si>
  <si>
    <t>DMVS:</t>
  </si>
  <si>
    <t>Added 2nd header for R. Converted date to standard text format. Water vol column should be considered changed to water content or something?</t>
  </si>
  <si>
    <t>Setup:</t>
  </si>
  <si>
    <t>Small changes to the headers. Assumed vol headspace is measured in mL and substrate vs in g. I don't know what the empty columns inoc VS and VS tot are, but they should maybe be removed?</t>
  </si>
  <si>
    <t>Change the unit from mg to g in total mass sd</t>
  </si>
  <si>
    <t>Moved the time column to match TH_BMP1</t>
  </si>
  <si>
    <t>Measurements:</t>
  </si>
  <si>
    <t>Made some minor changes in the headers</t>
  </si>
  <si>
    <t>Comp:</t>
  </si>
  <si>
    <t>Fixed the columns to match data from TH_BMP1 and proper headers. Also added leading zeroes to times 929 -&gt; 0929. This is an issue that needs to be addressed for data in TH_BMP1 and 2_measurements</t>
  </si>
  <si>
    <t>pH:</t>
  </si>
  <si>
    <t>Added header for R</t>
  </si>
  <si>
    <t>24092018</t>
  </si>
  <si>
    <t>Search and replace of [] to () has been carried out</t>
  </si>
  <si>
    <t>fCH4 has been replaced with xCH4 in the "Comp" sheet.</t>
  </si>
  <si>
    <r>
      <t xml:space="preserve">Removed sheets "DMVS", "pH", "ISR" and "vol in manometer" - </t>
    </r>
    <r>
      <rPr>
        <u/>
        <sz val="10"/>
        <rFont val="Verdana"/>
        <family val="2"/>
      </rPr>
      <t>an originally modified file with all sheets is placed in the "original files" folder</t>
    </r>
  </si>
  <si>
    <t>xCH4</t>
  </si>
  <si>
    <t>Date (ddmmyyyy)</t>
  </si>
  <si>
    <t>Comp (mole frac.)</t>
  </si>
  <si>
    <t>Time (hhmm)</t>
  </si>
  <si>
    <t>Substrate VS conc. (g/kg)</t>
  </si>
  <si>
    <t>Substrate VS (g)</t>
  </si>
  <si>
    <t>Tare mass (g)</t>
  </si>
  <si>
    <t>Inocolum mass (g)</t>
  </si>
  <si>
    <t>Substrate mass (g)</t>
  </si>
  <si>
    <t>Water mass (g)</t>
  </si>
  <si>
    <t>Total mass 1 (g)</t>
  </si>
  <si>
    <t>Total mass 2 (g)</t>
  </si>
  <si>
    <t>Total mass (g)</t>
  </si>
  <si>
    <t>Total mass sd (g)</t>
  </si>
  <si>
    <t>Headspace volume (mL)</t>
  </si>
  <si>
    <t>Measurement day</t>
  </si>
  <si>
    <t>Volume (mL)</t>
  </si>
  <si>
    <t>Initial pressure (kPa)</t>
  </si>
  <si>
    <t>Final pressure (kPa)</t>
  </si>
  <si>
    <t>Initial mass (g)</t>
  </si>
  <si>
    <t>Final mass (g)</t>
  </si>
  <si>
    <t>SDH</t>
  </si>
  <si>
    <t xml:space="preserve">Change some headers, delete blank columns in Setup, delete sheet order column. </t>
  </si>
  <si>
    <t>Remove description column from Comp (alignment was almost certainly wrong (e.g., C1 = ethanol) and location makes no sense). Moved column to Setup. Not 100% sure of description.</t>
  </si>
  <si>
    <t>descrip2</t>
  </si>
  <si>
    <t>Description 2</t>
  </si>
  <si>
    <t>Water control</t>
  </si>
  <si>
    <t>08.02.2019</t>
  </si>
  <si>
    <t>CGJ</t>
  </si>
  <si>
    <t xml:space="preserve">Add zero in volume (vol) and pressure (pres.init+press.resid) for time zero </t>
  </si>
  <si>
    <t>13.02.2019</t>
  </si>
  <si>
    <t>Copied out xCH4 values and pasted in new column to fix strange character problem during reading in. Similar with time in Comp, and dropped leading 0 for consistency.</t>
  </si>
  <si>
    <t>time.orig</t>
  </si>
  <si>
    <t>21.02.2019</t>
  </si>
  <si>
    <t>Add time.orig column with original times and adjusted time column to be the first time for each sampling day in both sheet = measurements and sheet = comp</t>
  </si>
  <si>
    <t>22.02.2019</t>
  </si>
  <si>
    <t>BMP2.xlxs</t>
  </si>
  <si>
    <t>Change first B3 to B2 in comp data sheet for 07032017</t>
  </si>
  <si>
    <t>L</t>
  </si>
  <si>
    <t>L1</t>
  </si>
  <si>
    <t>L2</t>
  </si>
  <si>
    <t>L3</t>
  </si>
  <si>
    <t>25.02.2019</t>
  </si>
  <si>
    <t>Change cellulose substrates to L (C1, C2, C3 --&gt; L1, L2, L3)</t>
  </si>
  <si>
    <t>descrip1</t>
  </si>
  <si>
    <t>Sludge C1</t>
  </si>
  <si>
    <t>Sludge C2</t>
  </si>
  <si>
    <t>Sludge C3</t>
  </si>
  <si>
    <t>Sludge C4</t>
  </si>
  <si>
    <t>Sludge C5</t>
  </si>
  <si>
    <t>Sludge C6</t>
  </si>
  <si>
    <t>Raw sludge</t>
  </si>
  <si>
    <t>Preheated sludge</t>
  </si>
  <si>
    <t>19.03.2019</t>
  </si>
  <si>
    <t>Add new descrip column. Moved old one to descrip1</t>
  </si>
  <si>
    <t>Inoculum VS (g)</t>
  </si>
  <si>
    <t>m.inoc.vs</t>
  </si>
  <si>
    <t>conc.inoc.vs</t>
  </si>
  <si>
    <t>Inoculum VS conc (g/kg)</t>
  </si>
  <si>
    <t>02.04.2019</t>
  </si>
  <si>
    <t>Add inoc VS conc and m.inoc.vs column to setup data from Palle Olsens thesis p.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</si>
</sst>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sz val="10"/>
      <name val="Verdana"/>
      <family val="2"/>
    </font>
    <font>
      <u/>
      <sz val="10"/>
      <name val="Verdana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0" borderId="0" xfId="0" applyFill="1" applyBorder="1"/>
    <xf numFmtId="0" fontId="5" fillId="0" borderId="0" xfId="0" applyFont="1" applyAlignment="1">
      <alignment horizontal="center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114300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F1" zoomScale="70" zoomScaleNormal="70" workbookViewId="0">
      <selection activeCell="R14" sqref="R14"/>
    </sheetView>
  </sheetViews>
  <sheetFormatPr defaultColWidth="9" defaultRowHeight="15" x14ac:dyDescent="0.25"/>
  <cols>
    <col min="1" max="2" width="11.85546875" style="16" customWidth="1"/>
    <col min="3" max="3" width="14.140625" style="16" bestFit="1" customWidth="1"/>
    <col min="4" max="4" width="14.140625" style="16" customWidth="1"/>
    <col min="5" max="13" width="11.85546875" style="16" customWidth="1"/>
    <col min="14" max="14" width="12.140625" style="16" bestFit="1" customWidth="1"/>
    <col min="15" max="15" width="11.85546875" style="16" customWidth="1"/>
    <col min="16" max="1024" width="8.5703125" style="16"/>
    <col min="1025" max="16384" width="9" style="16"/>
  </cols>
  <sheetData>
    <row r="1" spans="1:17" ht="45" x14ac:dyDescent="0.25">
      <c r="A1" s="17" t="s">
        <v>84</v>
      </c>
      <c r="B1" s="17" t="s">
        <v>85</v>
      </c>
      <c r="C1" s="17" t="s">
        <v>128</v>
      </c>
      <c r="D1" s="17"/>
      <c r="E1" s="17" t="s">
        <v>109</v>
      </c>
      <c r="F1" s="17" t="s">
        <v>110</v>
      </c>
      <c r="G1" s="17" t="s">
        <v>111</v>
      </c>
      <c r="H1" s="17" t="s">
        <v>112</v>
      </c>
      <c r="I1" s="17" t="s">
        <v>113</v>
      </c>
      <c r="J1" s="17" t="s">
        <v>114</v>
      </c>
      <c r="K1" s="17" t="s">
        <v>115</v>
      </c>
      <c r="L1" s="17" t="s">
        <v>116</v>
      </c>
      <c r="M1" s="17" t="s">
        <v>117</v>
      </c>
      <c r="N1" s="17" t="s">
        <v>107</v>
      </c>
      <c r="O1" s="17" t="s">
        <v>108</v>
      </c>
      <c r="P1" s="16" t="s">
        <v>161</v>
      </c>
      <c r="Q1" s="16" t="s">
        <v>158</v>
      </c>
    </row>
    <row r="2" spans="1:17" x14ac:dyDescent="0.25">
      <c r="A2" s="18" t="s">
        <v>0</v>
      </c>
      <c r="B2" s="18" t="s">
        <v>147</v>
      </c>
      <c r="C2" s="18" t="s">
        <v>127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78</v>
      </c>
      <c r="I2" s="18" t="s">
        <v>79</v>
      </c>
      <c r="J2" s="18" t="s">
        <v>80</v>
      </c>
      <c r="K2" s="18" t="s">
        <v>5</v>
      </c>
      <c r="L2" s="18" t="s">
        <v>81</v>
      </c>
      <c r="M2" s="18" t="s">
        <v>6</v>
      </c>
      <c r="N2" s="18" t="s">
        <v>82</v>
      </c>
      <c r="O2" s="18" t="s">
        <v>7</v>
      </c>
      <c r="P2" s="16" t="s">
        <v>160</v>
      </c>
      <c r="Q2" s="16" t="s">
        <v>159</v>
      </c>
    </row>
    <row r="3" spans="1:17" x14ac:dyDescent="0.25">
      <c r="A3" s="16" t="s">
        <v>8</v>
      </c>
      <c r="B3" s="16" t="s">
        <v>9</v>
      </c>
      <c r="C3" s="16" t="s">
        <v>129</v>
      </c>
      <c r="D3" s="16" t="s">
        <v>9</v>
      </c>
      <c r="E3" s="16">
        <v>248.94</v>
      </c>
      <c r="H3" s="16">
        <v>112.35</v>
      </c>
      <c r="I3" s="16">
        <v>361.3</v>
      </c>
      <c r="J3" s="16">
        <v>361.3</v>
      </c>
      <c r="K3" s="19">
        <f t="shared" ref="K3:K38" si="0">AVERAGE(I3:J3)</f>
        <v>361.3</v>
      </c>
      <c r="L3" s="19">
        <f t="shared" ref="L3:L38" si="1">STDEV(I3:J3)</f>
        <v>0</v>
      </c>
      <c r="M3" s="19">
        <f t="shared" ref="M3:M38" si="2">321.87-F3-G3-H3+5.534</f>
        <v>215.054</v>
      </c>
      <c r="N3" s="19"/>
    </row>
    <row r="4" spans="1:17" x14ac:dyDescent="0.25">
      <c r="A4" s="16" t="s">
        <v>10</v>
      </c>
      <c r="B4" s="16" t="s">
        <v>9</v>
      </c>
      <c r="C4" s="16" t="s">
        <v>129</v>
      </c>
      <c r="D4" s="16" t="s">
        <v>9</v>
      </c>
      <c r="E4" s="16">
        <v>257.82</v>
      </c>
      <c r="H4" s="16">
        <v>102.26</v>
      </c>
      <c r="I4" s="16">
        <v>360.08</v>
      </c>
      <c r="J4" s="16">
        <v>360.08</v>
      </c>
      <c r="K4" s="19">
        <f t="shared" si="0"/>
        <v>360.08</v>
      </c>
      <c r="L4" s="19">
        <f t="shared" si="1"/>
        <v>0</v>
      </c>
      <c r="M4" s="19">
        <f t="shared" si="2"/>
        <v>225.14400000000001</v>
      </c>
      <c r="N4" s="19"/>
    </row>
    <row r="5" spans="1:17" x14ac:dyDescent="0.25">
      <c r="A5" s="16" t="s">
        <v>11</v>
      </c>
      <c r="B5" s="16" t="s">
        <v>9</v>
      </c>
      <c r="C5" s="16" t="s">
        <v>129</v>
      </c>
      <c r="D5" s="16" t="s">
        <v>9</v>
      </c>
      <c r="E5" s="16">
        <v>248.9</v>
      </c>
      <c r="H5" s="16">
        <v>99.58</v>
      </c>
      <c r="I5" s="16">
        <v>348.07</v>
      </c>
      <c r="J5" s="16">
        <v>348.07</v>
      </c>
      <c r="K5" s="19">
        <f t="shared" si="0"/>
        <v>348.07</v>
      </c>
      <c r="L5" s="19">
        <f t="shared" si="1"/>
        <v>0</v>
      </c>
      <c r="M5" s="19">
        <f t="shared" si="2"/>
        <v>227.82400000000001</v>
      </c>
      <c r="N5" s="19"/>
    </row>
    <row r="6" spans="1:17" x14ac:dyDescent="0.25">
      <c r="A6" s="16" t="s">
        <v>12</v>
      </c>
      <c r="B6" s="16" t="s">
        <v>69</v>
      </c>
      <c r="C6" s="16" t="s">
        <v>13</v>
      </c>
      <c r="D6" s="16" t="s">
        <v>69</v>
      </c>
      <c r="E6" s="16">
        <v>255.78</v>
      </c>
      <c r="F6" s="16">
        <v>98.96</v>
      </c>
      <c r="I6" s="16">
        <v>354.72</v>
      </c>
      <c r="J6" s="16">
        <v>354.72</v>
      </c>
      <c r="K6" s="19">
        <f t="shared" si="0"/>
        <v>354.72</v>
      </c>
      <c r="L6" s="19">
        <f t="shared" si="1"/>
        <v>0</v>
      </c>
      <c r="M6" s="19">
        <f t="shared" si="2"/>
        <v>228.44400000000002</v>
      </c>
      <c r="N6" s="20"/>
      <c r="O6" s="21"/>
      <c r="P6" s="16">
        <v>32.497700000000002</v>
      </c>
      <c r="Q6" s="16">
        <f>P6*F6/1000</f>
        <v>3.2159723920000003</v>
      </c>
    </row>
    <row r="7" spans="1:17" x14ac:dyDescent="0.25">
      <c r="A7" s="16" t="s">
        <v>14</v>
      </c>
      <c r="B7" s="16" t="s">
        <v>69</v>
      </c>
      <c r="C7" s="16" t="s">
        <v>13</v>
      </c>
      <c r="D7" s="16" t="s">
        <v>69</v>
      </c>
      <c r="E7" s="16">
        <v>257.48</v>
      </c>
      <c r="F7" s="16">
        <v>100.39</v>
      </c>
      <c r="I7" s="16">
        <v>357.83</v>
      </c>
      <c r="J7" s="16">
        <v>357.83</v>
      </c>
      <c r="K7" s="19">
        <f t="shared" si="0"/>
        <v>357.83</v>
      </c>
      <c r="L7" s="19">
        <f t="shared" si="1"/>
        <v>0</v>
      </c>
      <c r="M7" s="19">
        <f t="shared" si="2"/>
        <v>227.01400000000001</v>
      </c>
      <c r="N7" s="20"/>
      <c r="O7" s="21"/>
      <c r="P7" s="16">
        <v>32.497700000000002</v>
      </c>
      <c r="Q7" s="16">
        <f t="shared" ref="Q7:Q38" si="3">P7*F7/1000</f>
        <v>3.2624441030000004</v>
      </c>
    </row>
    <row r="8" spans="1:17" x14ac:dyDescent="0.25">
      <c r="A8" s="16" t="s">
        <v>15</v>
      </c>
      <c r="B8" s="16" t="s">
        <v>69</v>
      </c>
      <c r="C8" s="16" t="s">
        <v>13</v>
      </c>
      <c r="D8" s="16" t="s">
        <v>69</v>
      </c>
      <c r="E8" s="16">
        <v>257.17</v>
      </c>
      <c r="F8" s="16">
        <v>100.48</v>
      </c>
      <c r="I8" s="16">
        <v>357.61</v>
      </c>
      <c r="J8" s="16">
        <v>357.62</v>
      </c>
      <c r="K8" s="19">
        <f t="shared" si="0"/>
        <v>357.61500000000001</v>
      </c>
      <c r="L8" s="19">
        <f t="shared" si="1"/>
        <v>7.0710678118590439E-3</v>
      </c>
      <c r="M8" s="19">
        <f t="shared" si="2"/>
        <v>226.92399999999998</v>
      </c>
      <c r="N8" s="20"/>
      <c r="O8" s="21"/>
      <c r="P8" s="16">
        <v>32.497700000000002</v>
      </c>
      <c r="Q8" s="16">
        <f t="shared" si="3"/>
        <v>3.2653688960000005</v>
      </c>
    </row>
    <row r="9" spans="1:17" x14ac:dyDescent="0.25">
      <c r="A9" s="16" t="s">
        <v>16</v>
      </c>
      <c r="B9" s="16" t="s">
        <v>52</v>
      </c>
      <c r="C9" s="16" t="s">
        <v>17</v>
      </c>
      <c r="D9" s="16" t="s">
        <v>148</v>
      </c>
      <c r="E9" s="16">
        <v>257.39</v>
      </c>
      <c r="F9" s="16">
        <v>101.39</v>
      </c>
      <c r="G9" s="16">
        <v>50.86</v>
      </c>
      <c r="I9" s="16">
        <v>409.53</v>
      </c>
      <c r="J9" s="16">
        <v>409.53</v>
      </c>
      <c r="K9" s="19">
        <f t="shared" si="0"/>
        <v>409.53</v>
      </c>
      <c r="L9" s="19">
        <f t="shared" si="1"/>
        <v>0</v>
      </c>
      <c r="M9" s="19">
        <f t="shared" si="2"/>
        <v>175.154</v>
      </c>
      <c r="N9" s="20">
        <v>64.080399999999997</v>
      </c>
      <c r="O9" s="21">
        <f>N9/1000*G9</f>
        <v>3.2591291439999996</v>
      </c>
      <c r="P9" s="16">
        <v>32.497700000000002</v>
      </c>
      <c r="Q9" s="16">
        <f t="shared" si="3"/>
        <v>3.2949418029999999</v>
      </c>
    </row>
    <row r="10" spans="1:17" x14ac:dyDescent="0.25">
      <c r="A10" s="16" t="s">
        <v>18</v>
      </c>
      <c r="B10" s="16" t="s">
        <v>52</v>
      </c>
      <c r="C10" s="16" t="s">
        <v>17</v>
      </c>
      <c r="D10" s="16" t="s">
        <v>148</v>
      </c>
      <c r="E10" s="16">
        <v>257.10000000000002</v>
      </c>
      <c r="F10" s="16">
        <v>99.93</v>
      </c>
      <c r="G10" s="16">
        <v>53.6</v>
      </c>
      <c r="I10" s="16">
        <v>410.62</v>
      </c>
      <c r="J10" s="16">
        <v>410.61</v>
      </c>
      <c r="K10" s="19">
        <f t="shared" si="0"/>
        <v>410.61500000000001</v>
      </c>
      <c r="L10" s="19">
        <f t="shared" si="1"/>
        <v>7.0710678118590439E-3</v>
      </c>
      <c r="M10" s="19">
        <f t="shared" si="2"/>
        <v>173.874</v>
      </c>
      <c r="N10" s="20">
        <v>64.080399999999997</v>
      </c>
      <c r="O10" s="21">
        <f t="shared" ref="O9:O38" si="4">N10/1000*G10</f>
        <v>3.4347094399999998</v>
      </c>
      <c r="P10" s="16">
        <v>32.497700000000002</v>
      </c>
      <c r="Q10" s="16">
        <f t="shared" si="3"/>
        <v>3.2474951610000002</v>
      </c>
    </row>
    <row r="11" spans="1:17" x14ac:dyDescent="0.25">
      <c r="A11" s="16" t="s">
        <v>19</v>
      </c>
      <c r="B11" s="16" t="s">
        <v>52</v>
      </c>
      <c r="C11" s="16" t="s">
        <v>17</v>
      </c>
      <c r="D11" s="16" t="s">
        <v>148</v>
      </c>
      <c r="E11" s="16">
        <v>234.47</v>
      </c>
      <c r="F11" s="16">
        <v>100.13</v>
      </c>
      <c r="G11" s="16">
        <v>50.13</v>
      </c>
      <c r="I11" s="16">
        <v>384.73</v>
      </c>
      <c r="J11" s="16">
        <v>384.72</v>
      </c>
      <c r="K11" s="19">
        <f t="shared" si="0"/>
        <v>384.72500000000002</v>
      </c>
      <c r="L11" s="19">
        <f t="shared" si="1"/>
        <v>7.0710678118590439E-3</v>
      </c>
      <c r="M11" s="19">
        <f t="shared" si="2"/>
        <v>177.14400000000001</v>
      </c>
      <c r="N11" s="20">
        <v>64.080399999999997</v>
      </c>
      <c r="O11" s="21">
        <f t="shared" si="4"/>
        <v>3.2123504519999999</v>
      </c>
      <c r="P11" s="16">
        <v>32.497700000000002</v>
      </c>
      <c r="Q11" s="16">
        <f t="shared" si="3"/>
        <v>3.2539947009999999</v>
      </c>
    </row>
    <row r="12" spans="1:17" x14ac:dyDescent="0.25">
      <c r="A12" s="16" t="s">
        <v>20</v>
      </c>
      <c r="B12" s="16" t="s">
        <v>54</v>
      </c>
      <c r="C12" s="16" t="s">
        <v>21</v>
      </c>
      <c r="D12" s="16" t="s">
        <v>149</v>
      </c>
      <c r="E12" s="16">
        <v>248.38</v>
      </c>
      <c r="F12" s="16">
        <v>101.18</v>
      </c>
      <c r="G12" s="16">
        <v>46.78</v>
      </c>
      <c r="I12" s="16">
        <v>396.28</v>
      </c>
      <c r="J12" s="16">
        <v>396.29</v>
      </c>
      <c r="K12" s="19">
        <f t="shared" si="0"/>
        <v>396.28499999999997</v>
      </c>
      <c r="L12" s="19">
        <f t="shared" si="1"/>
        <v>7.0710678118992383E-3</v>
      </c>
      <c r="M12" s="19">
        <f t="shared" si="2"/>
        <v>179.44399999999999</v>
      </c>
      <c r="N12" s="20">
        <v>69.671499999999995</v>
      </c>
      <c r="O12" s="21">
        <f t="shared" si="4"/>
        <v>3.2592327700000001</v>
      </c>
      <c r="P12" s="16">
        <v>32.497700000000002</v>
      </c>
      <c r="Q12" s="16">
        <f t="shared" si="3"/>
        <v>3.2881172860000007</v>
      </c>
    </row>
    <row r="13" spans="1:17" x14ac:dyDescent="0.25">
      <c r="A13" s="16" t="s">
        <v>22</v>
      </c>
      <c r="B13" s="16" t="s">
        <v>54</v>
      </c>
      <c r="C13" s="16" t="s">
        <v>21</v>
      </c>
      <c r="D13" s="16" t="s">
        <v>149</v>
      </c>
      <c r="E13" s="16">
        <v>257.06</v>
      </c>
      <c r="F13" s="16">
        <v>100.61</v>
      </c>
      <c r="G13" s="16">
        <v>49.95</v>
      </c>
      <c r="I13" s="16">
        <v>407.58</v>
      </c>
      <c r="J13" s="16">
        <v>407.58</v>
      </c>
      <c r="K13" s="19">
        <f t="shared" si="0"/>
        <v>407.58</v>
      </c>
      <c r="L13" s="19">
        <f t="shared" si="1"/>
        <v>0</v>
      </c>
      <c r="M13" s="19">
        <f t="shared" si="2"/>
        <v>176.84399999999999</v>
      </c>
      <c r="N13" s="20">
        <v>69.671499999999995</v>
      </c>
      <c r="O13" s="21">
        <f t="shared" si="4"/>
        <v>3.4800914249999999</v>
      </c>
      <c r="P13" s="16">
        <v>32.497700000000002</v>
      </c>
      <c r="Q13" s="16">
        <f t="shared" si="3"/>
        <v>3.2695935970000001</v>
      </c>
    </row>
    <row r="14" spans="1:17" x14ac:dyDescent="0.25">
      <c r="A14" s="16" t="s">
        <v>23</v>
      </c>
      <c r="B14" s="16" t="s">
        <v>54</v>
      </c>
      <c r="C14" s="16" t="s">
        <v>21</v>
      </c>
      <c r="D14" s="16" t="s">
        <v>149</v>
      </c>
      <c r="E14" s="16">
        <v>255.5</v>
      </c>
      <c r="F14" s="16">
        <v>102.71</v>
      </c>
      <c r="G14" s="16">
        <v>46.8</v>
      </c>
      <c r="I14" s="16">
        <v>404.93</v>
      </c>
      <c r="J14" s="16">
        <v>404.94</v>
      </c>
      <c r="K14" s="19">
        <f t="shared" si="0"/>
        <v>404.935</v>
      </c>
      <c r="L14" s="19">
        <f t="shared" si="1"/>
        <v>7.0710678118590439E-3</v>
      </c>
      <c r="M14" s="19">
        <f t="shared" si="2"/>
        <v>177.89400000000001</v>
      </c>
      <c r="N14" s="20">
        <v>69.671499999999995</v>
      </c>
      <c r="O14" s="21">
        <f t="shared" si="4"/>
        <v>3.2606261999999995</v>
      </c>
      <c r="P14" s="16">
        <v>32.497700000000002</v>
      </c>
      <c r="Q14" s="16">
        <f t="shared" si="3"/>
        <v>3.337838767</v>
      </c>
    </row>
    <row r="15" spans="1:17" x14ac:dyDescent="0.25">
      <c r="A15" s="16" t="s">
        <v>24</v>
      </c>
      <c r="B15" s="16" t="s">
        <v>55</v>
      </c>
      <c r="C15" s="16" t="s">
        <v>25</v>
      </c>
      <c r="D15" s="16" t="s">
        <v>150</v>
      </c>
      <c r="E15" s="16">
        <v>256.51</v>
      </c>
      <c r="F15" s="16">
        <v>101.69</v>
      </c>
      <c r="G15" s="16">
        <v>44.15</v>
      </c>
      <c r="I15" s="16">
        <v>402.31</v>
      </c>
      <c r="J15" s="16">
        <v>402.32</v>
      </c>
      <c r="K15" s="19">
        <f t="shared" si="0"/>
        <v>402.315</v>
      </c>
      <c r="L15" s="19">
        <f t="shared" si="1"/>
        <v>7.0710678118590439E-3</v>
      </c>
      <c r="M15" s="19">
        <f t="shared" si="2"/>
        <v>181.56399999999999</v>
      </c>
      <c r="N15" s="20">
        <v>75.610699999999994</v>
      </c>
      <c r="O15" s="21">
        <f t="shared" si="4"/>
        <v>3.3382124049999993</v>
      </c>
      <c r="P15" s="16">
        <v>32.497700000000002</v>
      </c>
      <c r="Q15" s="16">
        <f t="shared" si="3"/>
        <v>3.3046911130000005</v>
      </c>
    </row>
    <row r="16" spans="1:17" x14ac:dyDescent="0.25">
      <c r="A16" s="16" t="s">
        <v>26</v>
      </c>
      <c r="B16" s="16" t="s">
        <v>55</v>
      </c>
      <c r="C16" s="16" t="s">
        <v>25</v>
      </c>
      <c r="D16" s="16" t="s">
        <v>150</v>
      </c>
      <c r="E16" s="16">
        <v>257.49</v>
      </c>
      <c r="F16" s="16">
        <v>102.82</v>
      </c>
      <c r="G16" s="16">
        <v>43.84</v>
      </c>
      <c r="I16" s="16">
        <v>404.12</v>
      </c>
      <c r="J16" s="16">
        <v>404.11</v>
      </c>
      <c r="K16" s="19">
        <f t="shared" si="0"/>
        <v>404.11500000000001</v>
      </c>
      <c r="L16" s="19">
        <f t="shared" si="1"/>
        <v>7.0710678118590439E-3</v>
      </c>
      <c r="M16" s="19">
        <f t="shared" si="2"/>
        <v>180.744</v>
      </c>
      <c r="N16" s="20">
        <v>75.610699999999994</v>
      </c>
      <c r="O16" s="21">
        <f t="shared" si="4"/>
        <v>3.3147730879999999</v>
      </c>
      <c r="P16" s="16">
        <v>32.497700000000002</v>
      </c>
      <c r="Q16" s="16">
        <f t="shared" si="3"/>
        <v>3.3414135139999996</v>
      </c>
    </row>
    <row r="17" spans="1:17" x14ac:dyDescent="0.25">
      <c r="A17" s="16" t="s">
        <v>27</v>
      </c>
      <c r="B17" s="16" t="s">
        <v>55</v>
      </c>
      <c r="C17" s="16" t="s">
        <v>25</v>
      </c>
      <c r="D17" s="16" t="s">
        <v>150</v>
      </c>
      <c r="E17" s="16">
        <v>257.8</v>
      </c>
      <c r="F17" s="16">
        <v>101.3</v>
      </c>
      <c r="G17" s="16">
        <v>42.81</v>
      </c>
      <c r="I17" s="16">
        <v>401.85</v>
      </c>
      <c r="J17" s="16">
        <v>401.86</v>
      </c>
      <c r="K17" s="19">
        <f t="shared" si="0"/>
        <v>401.85500000000002</v>
      </c>
      <c r="L17" s="19">
        <f t="shared" si="1"/>
        <v>7.0710678118590439E-3</v>
      </c>
      <c r="M17" s="19">
        <f t="shared" si="2"/>
        <v>183.29399999999998</v>
      </c>
      <c r="N17" s="20">
        <v>75.610699999999994</v>
      </c>
      <c r="O17" s="21">
        <f t="shared" si="4"/>
        <v>3.2368940669999997</v>
      </c>
      <c r="P17" s="16">
        <v>32.497700000000002</v>
      </c>
      <c r="Q17" s="16">
        <f t="shared" si="3"/>
        <v>3.2920170099999999</v>
      </c>
    </row>
    <row r="18" spans="1:17" x14ac:dyDescent="0.25">
      <c r="A18" s="16" t="s">
        <v>28</v>
      </c>
      <c r="B18" s="16" t="s">
        <v>66</v>
      </c>
      <c r="C18" s="16" t="s">
        <v>29</v>
      </c>
      <c r="D18" s="16" t="s">
        <v>151</v>
      </c>
      <c r="E18" s="16">
        <v>248.33</v>
      </c>
      <c r="F18" s="16">
        <v>99.89</v>
      </c>
      <c r="G18" s="16">
        <v>43.48</v>
      </c>
      <c r="I18" s="16">
        <v>391.69</v>
      </c>
      <c r="J18" s="16">
        <v>391.69</v>
      </c>
      <c r="K18" s="19">
        <f t="shared" si="0"/>
        <v>391.69</v>
      </c>
      <c r="L18" s="19">
        <f t="shared" si="1"/>
        <v>0</v>
      </c>
      <c r="M18" s="19">
        <f t="shared" si="2"/>
        <v>184.03400000000002</v>
      </c>
      <c r="N18" s="20">
        <v>77.304699999999997</v>
      </c>
      <c r="O18" s="21">
        <f t="shared" si="4"/>
        <v>3.3612083559999992</v>
      </c>
      <c r="P18" s="16">
        <v>32.497700000000002</v>
      </c>
      <c r="Q18" s="16">
        <f t="shared" si="3"/>
        <v>3.2461952530000002</v>
      </c>
    </row>
    <row r="19" spans="1:17" x14ac:dyDescent="0.25">
      <c r="A19" s="16" t="s">
        <v>30</v>
      </c>
      <c r="B19" s="16" t="s">
        <v>66</v>
      </c>
      <c r="C19" s="16" t="s">
        <v>29</v>
      </c>
      <c r="D19" s="16" t="s">
        <v>151</v>
      </c>
      <c r="E19" s="16">
        <v>234.42</v>
      </c>
      <c r="F19" s="16">
        <v>100.53</v>
      </c>
      <c r="G19" s="16">
        <v>42.62</v>
      </c>
      <c r="I19" s="16">
        <v>377.52</v>
      </c>
      <c r="J19" s="16">
        <v>377.52</v>
      </c>
      <c r="K19" s="19">
        <f t="shared" si="0"/>
        <v>377.52</v>
      </c>
      <c r="L19" s="19">
        <f t="shared" si="1"/>
        <v>0</v>
      </c>
      <c r="M19" s="19">
        <f t="shared" si="2"/>
        <v>184.25399999999999</v>
      </c>
      <c r="N19" s="20">
        <v>77.304699999999997</v>
      </c>
      <c r="O19" s="21">
        <f t="shared" si="4"/>
        <v>3.2947263139999996</v>
      </c>
      <c r="P19" s="16">
        <v>32.497700000000002</v>
      </c>
      <c r="Q19" s="16">
        <f t="shared" si="3"/>
        <v>3.266993781</v>
      </c>
    </row>
    <row r="20" spans="1:17" x14ac:dyDescent="0.25">
      <c r="A20" s="16" t="s">
        <v>31</v>
      </c>
      <c r="B20" s="16" t="s">
        <v>66</v>
      </c>
      <c r="C20" s="16" t="s">
        <v>29</v>
      </c>
      <c r="D20" s="16" t="s">
        <v>151</v>
      </c>
      <c r="E20" s="16">
        <v>257.01</v>
      </c>
      <c r="F20" s="16">
        <v>100.29</v>
      </c>
      <c r="G20" s="16">
        <v>42.92</v>
      </c>
      <c r="I20" s="16">
        <v>400.18</v>
      </c>
      <c r="J20" s="16">
        <v>400.19</v>
      </c>
      <c r="K20" s="19">
        <f t="shared" si="0"/>
        <v>400.185</v>
      </c>
      <c r="L20" s="19">
        <f t="shared" si="1"/>
        <v>7.0710678118590439E-3</v>
      </c>
      <c r="M20" s="19">
        <f t="shared" si="2"/>
        <v>184.19399999999996</v>
      </c>
      <c r="N20" s="20">
        <v>77.304699999999997</v>
      </c>
      <c r="O20" s="21">
        <f t="shared" si="4"/>
        <v>3.3179177239999995</v>
      </c>
      <c r="P20" s="16">
        <v>32.497700000000002</v>
      </c>
      <c r="Q20" s="16">
        <f t="shared" si="3"/>
        <v>3.2591943330000004</v>
      </c>
    </row>
    <row r="21" spans="1:17" x14ac:dyDescent="0.25">
      <c r="A21" s="16" t="s">
        <v>32</v>
      </c>
      <c r="B21" s="16" t="s">
        <v>67</v>
      </c>
      <c r="C21" s="16" t="s">
        <v>33</v>
      </c>
      <c r="D21" s="16" t="s">
        <v>152</v>
      </c>
      <c r="E21" s="16">
        <v>257.51</v>
      </c>
      <c r="F21" s="16">
        <v>101.72</v>
      </c>
      <c r="G21" s="16">
        <v>39.79</v>
      </c>
      <c r="I21" s="16">
        <v>398.95</v>
      </c>
      <c r="J21" s="16">
        <v>398.94</v>
      </c>
      <c r="K21" s="19">
        <f t="shared" si="0"/>
        <v>398.94499999999999</v>
      </c>
      <c r="L21" s="19">
        <f t="shared" si="1"/>
        <v>7.0710678118590439E-3</v>
      </c>
      <c r="M21" s="19">
        <f t="shared" si="2"/>
        <v>185.89400000000001</v>
      </c>
      <c r="N21" s="20">
        <v>81.534199999999998</v>
      </c>
      <c r="O21" s="21">
        <f t="shared" si="4"/>
        <v>3.244245818</v>
      </c>
      <c r="P21" s="16">
        <v>32.497700000000002</v>
      </c>
      <c r="Q21" s="16">
        <f t="shared" si="3"/>
        <v>3.3056660440000001</v>
      </c>
    </row>
    <row r="22" spans="1:17" x14ac:dyDescent="0.25">
      <c r="A22" s="16" t="s">
        <v>34</v>
      </c>
      <c r="B22" s="16" t="s">
        <v>67</v>
      </c>
      <c r="C22" s="16" t="s">
        <v>33</v>
      </c>
      <c r="D22" s="16" t="s">
        <v>152</v>
      </c>
      <c r="E22" s="16">
        <v>258.04000000000002</v>
      </c>
      <c r="F22" s="16">
        <v>107.63</v>
      </c>
      <c r="G22" s="16">
        <v>41.63</v>
      </c>
      <c r="I22" s="16">
        <v>407.23</v>
      </c>
      <c r="J22" s="16">
        <v>407.24</v>
      </c>
      <c r="K22" s="19">
        <f t="shared" si="0"/>
        <v>407.23500000000001</v>
      </c>
      <c r="L22" s="19">
        <f t="shared" si="1"/>
        <v>7.0710678118590439E-3</v>
      </c>
      <c r="M22" s="19">
        <f t="shared" si="2"/>
        <v>178.14400000000001</v>
      </c>
      <c r="N22" s="20">
        <v>81.534199999999998</v>
      </c>
      <c r="O22" s="21">
        <f t="shared" si="4"/>
        <v>3.3942687460000003</v>
      </c>
      <c r="P22" s="16">
        <v>32.497700000000002</v>
      </c>
      <c r="Q22" s="16">
        <f t="shared" si="3"/>
        <v>3.4977274510000003</v>
      </c>
    </row>
    <row r="23" spans="1:17" x14ac:dyDescent="0.25">
      <c r="A23" s="16" t="s">
        <v>35</v>
      </c>
      <c r="B23" s="16" t="s">
        <v>67</v>
      </c>
      <c r="C23" s="16" t="s">
        <v>33</v>
      </c>
      <c r="D23" s="16" t="s">
        <v>152</v>
      </c>
      <c r="E23" s="16">
        <v>257.5</v>
      </c>
      <c r="F23" s="16">
        <v>102.14</v>
      </c>
      <c r="G23" s="16">
        <v>39.799999999999997</v>
      </c>
      <c r="I23" s="16">
        <v>399.38</v>
      </c>
      <c r="J23" s="16">
        <v>399.38</v>
      </c>
      <c r="K23" s="19">
        <f t="shared" si="0"/>
        <v>399.38</v>
      </c>
      <c r="L23" s="19">
        <f t="shared" si="1"/>
        <v>0</v>
      </c>
      <c r="M23" s="19">
        <f t="shared" si="2"/>
        <v>185.464</v>
      </c>
      <c r="N23" s="20">
        <v>81.534199999999998</v>
      </c>
      <c r="O23" s="21">
        <f t="shared" si="4"/>
        <v>3.2450611599999997</v>
      </c>
      <c r="P23" s="16">
        <v>32.497700000000002</v>
      </c>
      <c r="Q23" s="16">
        <f t="shared" si="3"/>
        <v>3.3193150780000003</v>
      </c>
    </row>
    <row r="24" spans="1:17" x14ac:dyDescent="0.25">
      <c r="A24" s="16" t="s">
        <v>36</v>
      </c>
      <c r="B24" s="16" t="s">
        <v>68</v>
      </c>
      <c r="C24" s="16" t="s">
        <v>37</v>
      </c>
      <c r="D24" s="16" t="s">
        <v>153</v>
      </c>
      <c r="E24" s="16">
        <v>248.49</v>
      </c>
      <c r="F24" s="16">
        <v>103.03</v>
      </c>
      <c r="G24" s="16">
        <v>39.46</v>
      </c>
      <c r="I24" s="16">
        <v>390.92</v>
      </c>
      <c r="J24" s="16">
        <v>390.92</v>
      </c>
      <c r="K24" s="19">
        <f t="shared" si="0"/>
        <v>390.92</v>
      </c>
      <c r="L24" s="19">
        <f t="shared" si="1"/>
        <v>0</v>
      </c>
      <c r="M24" s="19">
        <f t="shared" si="2"/>
        <v>184.91399999999999</v>
      </c>
      <c r="N24" s="20">
        <v>82.914000000000001</v>
      </c>
      <c r="O24" s="21">
        <f t="shared" si="4"/>
        <v>3.2717864400000001</v>
      </c>
      <c r="P24" s="16">
        <v>32.497700000000002</v>
      </c>
      <c r="Q24" s="16">
        <f t="shared" si="3"/>
        <v>3.3482380310000002</v>
      </c>
    </row>
    <row r="25" spans="1:17" x14ac:dyDescent="0.25">
      <c r="A25" s="16" t="s">
        <v>38</v>
      </c>
      <c r="B25" s="16" t="s">
        <v>68</v>
      </c>
      <c r="C25" s="16" t="s">
        <v>37</v>
      </c>
      <c r="D25" s="16" t="s">
        <v>153</v>
      </c>
      <c r="E25" s="16">
        <v>255.87</v>
      </c>
      <c r="F25" s="16">
        <v>99.26</v>
      </c>
      <c r="G25" s="16">
        <v>38.630000000000003</v>
      </c>
      <c r="I25" s="16">
        <v>393.73</v>
      </c>
      <c r="J25" s="16">
        <v>393.73</v>
      </c>
      <c r="K25" s="19">
        <f t="shared" si="0"/>
        <v>393.73</v>
      </c>
      <c r="L25" s="19">
        <f t="shared" si="1"/>
        <v>0</v>
      </c>
      <c r="M25" s="19">
        <f t="shared" si="2"/>
        <v>189.51400000000001</v>
      </c>
      <c r="N25" s="20">
        <v>82.914000000000001</v>
      </c>
      <c r="O25" s="21">
        <f t="shared" si="4"/>
        <v>3.2029678200000005</v>
      </c>
      <c r="P25" s="16">
        <v>32.497700000000002</v>
      </c>
      <c r="Q25" s="16">
        <f t="shared" si="3"/>
        <v>3.2257217020000004</v>
      </c>
    </row>
    <row r="26" spans="1:17" x14ac:dyDescent="0.25">
      <c r="A26" s="16" t="s">
        <v>39</v>
      </c>
      <c r="B26" s="16" t="s">
        <v>68</v>
      </c>
      <c r="C26" s="16" t="s">
        <v>37</v>
      </c>
      <c r="D26" s="16" t="s">
        <v>153</v>
      </c>
      <c r="E26" s="16">
        <v>257.27999999999997</v>
      </c>
      <c r="F26" s="16">
        <v>100.51</v>
      </c>
      <c r="G26" s="16">
        <v>39.01</v>
      </c>
      <c r="I26" s="16">
        <v>396.75</v>
      </c>
      <c r="J26" s="16">
        <v>396.75</v>
      </c>
      <c r="K26" s="19">
        <f t="shared" si="0"/>
        <v>396.75</v>
      </c>
      <c r="L26" s="19">
        <f t="shared" si="1"/>
        <v>0</v>
      </c>
      <c r="M26" s="19">
        <f t="shared" si="2"/>
        <v>187.88400000000001</v>
      </c>
      <c r="N26" s="20">
        <v>82.914000000000001</v>
      </c>
      <c r="O26" s="21">
        <f t="shared" si="4"/>
        <v>3.2344751399999998</v>
      </c>
      <c r="P26" s="16">
        <v>32.497700000000002</v>
      </c>
      <c r="Q26" s="16">
        <f t="shared" si="3"/>
        <v>3.266343827</v>
      </c>
    </row>
    <row r="27" spans="1:17" x14ac:dyDescent="0.25">
      <c r="A27" s="16" t="s">
        <v>40</v>
      </c>
      <c r="B27" s="16" t="s">
        <v>70</v>
      </c>
      <c r="C27" s="16" t="s">
        <v>41</v>
      </c>
      <c r="D27" s="16" t="s">
        <v>155</v>
      </c>
      <c r="E27" s="16">
        <v>248.44</v>
      </c>
      <c r="F27" s="16">
        <v>101.36</v>
      </c>
      <c r="G27" s="16">
        <v>35.5</v>
      </c>
      <c r="I27" s="16">
        <v>385.27</v>
      </c>
      <c r="J27" s="16">
        <v>385.27</v>
      </c>
      <c r="K27" s="19">
        <f t="shared" si="0"/>
        <v>385.27</v>
      </c>
      <c r="L27" s="19">
        <f t="shared" si="1"/>
        <v>0</v>
      </c>
      <c r="M27" s="19">
        <f t="shared" si="2"/>
        <v>190.54399999999998</v>
      </c>
      <c r="N27" s="20">
        <v>93.764399999999995</v>
      </c>
      <c r="O27" s="21">
        <f t="shared" si="4"/>
        <v>3.3286362</v>
      </c>
      <c r="P27" s="16">
        <v>32.497700000000002</v>
      </c>
      <c r="Q27" s="16">
        <f t="shared" si="3"/>
        <v>3.2939668719999999</v>
      </c>
    </row>
    <row r="28" spans="1:17" x14ac:dyDescent="0.25">
      <c r="A28" s="16" t="s">
        <v>42</v>
      </c>
      <c r="B28" s="16" t="s">
        <v>70</v>
      </c>
      <c r="C28" s="16" t="s">
        <v>41</v>
      </c>
      <c r="D28" s="16" t="s">
        <v>155</v>
      </c>
      <c r="E28" s="16">
        <v>257.13</v>
      </c>
      <c r="F28" s="16">
        <v>100.34</v>
      </c>
      <c r="G28" s="16">
        <v>33.69</v>
      </c>
      <c r="I28" s="16">
        <v>391.09</v>
      </c>
      <c r="J28" s="16">
        <v>391.09</v>
      </c>
      <c r="K28" s="19">
        <f t="shared" si="0"/>
        <v>391.09</v>
      </c>
      <c r="L28" s="19">
        <f t="shared" si="1"/>
        <v>0</v>
      </c>
      <c r="M28" s="19">
        <f t="shared" si="2"/>
        <v>193.374</v>
      </c>
      <c r="N28" s="20">
        <v>93.764399999999995</v>
      </c>
      <c r="O28" s="21">
        <f t="shared" si="4"/>
        <v>3.1589226359999998</v>
      </c>
      <c r="P28" s="16">
        <v>32.497700000000002</v>
      </c>
      <c r="Q28" s="16">
        <f t="shared" si="3"/>
        <v>3.260819218</v>
      </c>
    </row>
    <row r="29" spans="1:17" x14ac:dyDescent="0.25">
      <c r="A29" s="16" t="s">
        <v>43</v>
      </c>
      <c r="B29" s="16" t="s">
        <v>70</v>
      </c>
      <c r="C29" s="16" t="s">
        <v>41</v>
      </c>
      <c r="D29" s="16" t="s">
        <v>155</v>
      </c>
      <c r="E29" s="16">
        <v>254.13</v>
      </c>
      <c r="F29" s="16">
        <v>103.49</v>
      </c>
      <c r="G29" s="16">
        <v>33.6</v>
      </c>
      <c r="I29" s="16">
        <v>391.14</v>
      </c>
      <c r="J29" s="16">
        <v>391.14</v>
      </c>
      <c r="K29" s="19">
        <f t="shared" si="0"/>
        <v>391.14</v>
      </c>
      <c r="L29" s="19">
        <f t="shared" si="1"/>
        <v>0</v>
      </c>
      <c r="M29" s="19">
        <f t="shared" si="2"/>
        <v>190.31399999999999</v>
      </c>
      <c r="N29" s="20">
        <v>93.764399999999995</v>
      </c>
      <c r="O29" s="21">
        <f t="shared" si="4"/>
        <v>3.1504838400000001</v>
      </c>
      <c r="P29" s="16">
        <v>32.497700000000002</v>
      </c>
      <c r="Q29" s="16">
        <f t="shared" si="3"/>
        <v>3.3631869729999999</v>
      </c>
    </row>
    <row r="30" spans="1:17" x14ac:dyDescent="0.25">
      <c r="A30" s="16" t="s">
        <v>44</v>
      </c>
      <c r="B30" s="16" t="s">
        <v>71</v>
      </c>
      <c r="C30" s="16" t="s">
        <v>45</v>
      </c>
      <c r="D30" s="16" t="s">
        <v>154</v>
      </c>
      <c r="E30" s="16">
        <v>257.37</v>
      </c>
      <c r="F30" s="16">
        <v>101.41</v>
      </c>
      <c r="G30" s="16">
        <v>29.82</v>
      </c>
      <c r="I30" s="16">
        <v>388.55</v>
      </c>
      <c r="J30" s="16">
        <v>388.55</v>
      </c>
      <c r="K30" s="19">
        <f t="shared" si="0"/>
        <v>388.55</v>
      </c>
      <c r="L30" s="19">
        <f t="shared" si="1"/>
        <v>0</v>
      </c>
      <c r="M30" s="19">
        <f t="shared" si="2"/>
        <v>196.17400000000001</v>
      </c>
      <c r="N30" s="20">
        <v>107.4922</v>
      </c>
      <c r="O30" s="21">
        <f t="shared" si="4"/>
        <v>3.2054174039999999</v>
      </c>
      <c r="P30" s="16">
        <v>32.497700000000002</v>
      </c>
      <c r="Q30" s="16">
        <f t="shared" si="3"/>
        <v>3.295591757</v>
      </c>
    </row>
    <row r="31" spans="1:17" x14ac:dyDescent="0.25">
      <c r="A31" s="16" t="s">
        <v>46</v>
      </c>
      <c r="B31" s="16" t="s">
        <v>71</v>
      </c>
      <c r="C31" s="16" t="s">
        <v>45</v>
      </c>
      <c r="D31" s="16" t="s">
        <v>154</v>
      </c>
      <c r="E31" s="16">
        <v>255.12</v>
      </c>
      <c r="F31" s="16">
        <v>102.59</v>
      </c>
      <c r="G31" s="16">
        <v>29.76</v>
      </c>
      <c r="I31" s="16">
        <v>387.4</v>
      </c>
      <c r="J31" s="16">
        <v>387.4</v>
      </c>
      <c r="K31" s="19">
        <f t="shared" si="0"/>
        <v>387.4</v>
      </c>
      <c r="L31" s="19">
        <f t="shared" si="1"/>
        <v>0</v>
      </c>
      <c r="M31" s="19">
        <f t="shared" si="2"/>
        <v>195.054</v>
      </c>
      <c r="N31" s="20">
        <v>107.4922</v>
      </c>
      <c r="O31" s="21">
        <f t="shared" si="4"/>
        <v>3.1989678719999999</v>
      </c>
      <c r="P31" s="16">
        <v>32.497700000000002</v>
      </c>
      <c r="Q31" s="16">
        <f t="shared" si="3"/>
        <v>3.3339390430000004</v>
      </c>
    </row>
    <row r="32" spans="1:17" x14ac:dyDescent="0.25">
      <c r="A32" s="16" t="s">
        <v>47</v>
      </c>
      <c r="B32" s="16" t="s">
        <v>71</v>
      </c>
      <c r="C32" s="16" t="s">
        <v>45</v>
      </c>
      <c r="D32" s="16" t="s">
        <v>154</v>
      </c>
      <c r="E32" s="16">
        <v>255.9</v>
      </c>
      <c r="F32" s="16">
        <v>100.25</v>
      </c>
      <c r="G32" s="16">
        <v>29.36</v>
      </c>
      <c r="I32" s="16">
        <v>385.45</v>
      </c>
      <c r="J32" s="16">
        <v>385.45</v>
      </c>
      <c r="K32" s="19">
        <f t="shared" si="0"/>
        <v>385.45</v>
      </c>
      <c r="L32" s="19">
        <f t="shared" si="1"/>
        <v>0</v>
      </c>
      <c r="M32" s="19">
        <f t="shared" si="2"/>
        <v>197.79399999999998</v>
      </c>
      <c r="N32" s="20">
        <v>107.4922</v>
      </c>
      <c r="O32" s="21">
        <f t="shared" si="4"/>
        <v>3.1559709919999999</v>
      </c>
      <c r="P32" s="16">
        <v>32.497700000000002</v>
      </c>
      <c r="Q32" s="16">
        <f t="shared" si="3"/>
        <v>3.2578944249999999</v>
      </c>
    </row>
    <row r="33" spans="1:17" x14ac:dyDescent="0.25">
      <c r="A33" s="16" t="s">
        <v>48</v>
      </c>
      <c r="B33" s="16" t="s">
        <v>72</v>
      </c>
      <c r="C33" s="16" t="s">
        <v>49</v>
      </c>
      <c r="D33" s="16" t="s">
        <v>49</v>
      </c>
      <c r="E33" s="16">
        <v>255.81</v>
      </c>
      <c r="F33" s="16">
        <v>100.67</v>
      </c>
      <c r="G33" s="16">
        <v>0.61</v>
      </c>
      <c r="I33" s="16">
        <v>357.05</v>
      </c>
      <c r="J33" s="16">
        <v>357.05</v>
      </c>
      <c r="K33" s="19">
        <f t="shared" si="0"/>
        <v>357.05</v>
      </c>
      <c r="L33" s="19">
        <f t="shared" si="1"/>
        <v>0</v>
      </c>
      <c r="M33" s="19">
        <f t="shared" si="2"/>
        <v>226.12399999999997</v>
      </c>
      <c r="N33" s="20">
        <v>1000</v>
      </c>
      <c r="O33" s="21">
        <f t="shared" si="4"/>
        <v>0.61</v>
      </c>
      <c r="P33" s="16">
        <v>32.497700000000002</v>
      </c>
      <c r="Q33" s="16">
        <f t="shared" si="3"/>
        <v>3.2715434590000005</v>
      </c>
    </row>
    <row r="34" spans="1:17" x14ac:dyDescent="0.25">
      <c r="A34" s="16" t="s">
        <v>50</v>
      </c>
      <c r="B34" s="16" t="s">
        <v>72</v>
      </c>
      <c r="C34" s="16" t="s">
        <v>49</v>
      </c>
      <c r="D34" s="16" t="s">
        <v>49</v>
      </c>
      <c r="E34" s="16">
        <v>248.2</v>
      </c>
      <c r="F34" s="16">
        <v>100.36</v>
      </c>
      <c r="G34" s="16">
        <v>0.61</v>
      </c>
      <c r="I34" s="16">
        <v>349.14</v>
      </c>
      <c r="J34" s="16">
        <v>349.14</v>
      </c>
      <c r="K34" s="19">
        <f t="shared" si="0"/>
        <v>349.14</v>
      </c>
      <c r="L34" s="19">
        <f t="shared" si="1"/>
        <v>0</v>
      </c>
      <c r="M34" s="19">
        <f t="shared" si="2"/>
        <v>226.43399999999997</v>
      </c>
      <c r="N34" s="20">
        <v>1000</v>
      </c>
      <c r="O34" s="21">
        <f t="shared" si="4"/>
        <v>0.61</v>
      </c>
      <c r="P34" s="16">
        <v>32.497700000000002</v>
      </c>
      <c r="Q34" s="16">
        <f t="shared" si="3"/>
        <v>3.261469172</v>
      </c>
    </row>
    <row r="35" spans="1:17" x14ac:dyDescent="0.25">
      <c r="A35" s="16" t="s">
        <v>51</v>
      </c>
      <c r="B35" s="16" t="s">
        <v>72</v>
      </c>
      <c r="C35" s="16" t="s">
        <v>49</v>
      </c>
      <c r="D35" s="16" t="s">
        <v>49</v>
      </c>
      <c r="E35" s="16">
        <v>256.31</v>
      </c>
      <c r="F35" s="16">
        <v>102.54</v>
      </c>
      <c r="G35" s="16">
        <v>0.61</v>
      </c>
      <c r="I35" s="16">
        <v>359.42</v>
      </c>
      <c r="J35" s="16">
        <v>359.42</v>
      </c>
      <c r="K35" s="19">
        <f t="shared" si="0"/>
        <v>359.42</v>
      </c>
      <c r="L35" s="19">
        <f t="shared" si="1"/>
        <v>0</v>
      </c>
      <c r="M35" s="19">
        <f t="shared" si="2"/>
        <v>224.25399999999996</v>
      </c>
      <c r="N35" s="20">
        <v>1000</v>
      </c>
      <c r="O35" s="21">
        <f t="shared" si="4"/>
        <v>0.61</v>
      </c>
      <c r="P35" s="16">
        <v>32.497700000000002</v>
      </c>
      <c r="Q35" s="16">
        <f t="shared" si="3"/>
        <v>3.3323141580000004</v>
      </c>
    </row>
    <row r="36" spans="1:17" x14ac:dyDescent="0.25">
      <c r="A36" s="16" t="s">
        <v>142</v>
      </c>
      <c r="B36" s="16" t="s">
        <v>141</v>
      </c>
      <c r="C36" s="16" t="s">
        <v>53</v>
      </c>
      <c r="D36" s="16" t="s">
        <v>53</v>
      </c>
      <c r="E36" s="16">
        <v>255.78</v>
      </c>
      <c r="F36" s="16">
        <v>101.53</v>
      </c>
      <c r="G36" s="16">
        <v>1</v>
      </c>
      <c r="I36" s="16">
        <v>358.26</v>
      </c>
      <c r="J36" s="16">
        <v>358.26</v>
      </c>
      <c r="K36" s="19">
        <f t="shared" si="0"/>
        <v>358.26</v>
      </c>
      <c r="L36" s="19">
        <f t="shared" si="1"/>
        <v>0</v>
      </c>
      <c r="M36" s="19">
        <f t="shared" si="2"/>
        <v>224.874</v>
      </c>
      <c r="N36" s="20">
        <v>952</v>
      </c>
      <c r="O36" s="21">
        <f t="shared" si="4"/>
        <v>0.95199999999999996</v>
      </c>
      <c r="P36" s="16">
        <v>32.497700000000002</v>
      </c>
      <c r="Q36" s="16">
        <f t="shared" si="3"/>
        <v>3.299491481</v>
      </c>
    </row>
    <row r="37" spans="1:17" x14ac:dyDescent="0.25">
      <c r="A37" s="16" t="s">
        <v>143</v>
      </c>
      <c r="B37" s="16" t="s">
        <v>141</v>
      </c>
      <c r="C37" s="16" t="s">
        <v>53</v>
      </c>
      <c r="D37" s="16" t="s">
        <v>53</v>
      </c>
      <c r="E37" s="16">
        <v>257.58999999999997</v>
      </c>
      <c r="F37" s="16">
        <v>101.68</v>
      </c>
      <c r="G37" s="16">
        <v>0.98</v>
      </c>
      <c r="I37" s="16">
        <v>360.2</v>
      </c>
      <c r="J37" s="16">
        <v>360.2</v>
      </c>
      <c r="K37" s="19">
        <f t="shared" si="0"/>
        <v>360.2</v>
      </c>
      <c r="L37" s="19">
        <f t="shared" si="1"/>
        <v>0</v>
      </c>
      <c r="M37" s="19">
        <f t="shared" si="2"/>
        <v>224.744</v>
      </c>
      <c r="N37" s="20">
        <v>952</v>
      </c>
      <c r="O37" s="21">
        <f t="shared" si="4"/>
        <v>0.9329599999999999</v>
      </c>
      <c r="P37" s="16">
        <v>32.497700000000002</v>
      </c>
      <c r="Q37" s="16">
        <f t="shared" si="3"/>
        <v>3.3043661360000005</v>
      </c>
    </row>
    <row r="38" spans="1:17" x14ac:dyDescent="0.25">
      <c r="A38" s="16" t="s">
        <v>144</v>
      </c>
      <c r="B38" s="16" t="s">
        <v>141</v>
      </c>
      <c r="C38" s="16" t="s">
        <v>53</v>
      </c>
      <c r="D38" s="16" t="s">
        <v>53</v>
      </c>
      <c r="E38" s="16">
        <v>257.69</v>
      </c>
      <c r="F38" s="16">
        <v>102.85</v>
      </c>
      <c r="G38" s="16">
        <v>1.03</v>
      </c>
      <c r="I38" s="16">
        <v>361.51</v>
      </c>
      <c r="J38" s="16">
        <v>361.51</v>
      </c>
      <c r="K38" s="19">
        <f t="shared" si="0"/>
        <v>361.51</v>
      </c>
      <c r="L38" s="19">
        <f t="shared" si="1"/>
        <v>0</v>
      </c>
      <c r="M38" s="19">
        <f t="shared" si="2"/>
        <v>223.524</v>
      </c>
      <c r="N38" s="20">
        <v>952</v>
      </c>
      <c r="O38" s="21">
        <f t="shared" si="4"/>
        <v>0.98055999999999999</v>
      </c>
      <c r="P38" s="16">
        <v>32.497700000000002</v>
      </c>
      <c r="Q38" s="16">
        <f t="shared" si="3"/>
        <v>3.3423884450000001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topLeftCell="A175" zoomScale="85" zoomScaleNormal="85" workbookViewId="0">
      <selection activeCell="E202" sqref="E202"/>
    </sheetView>
  </sheetViews>
  <sheetFormatPr defaultColWidth="9" defaultRowHeight="15" x14ac:dyDescent="0.25"/>
  <cols>
    <col min="1" max="1" width="8.5703125" style="12"/>
    <col min="2" max="2" width="15.42578125" style="12" bestFit="1" customWidth="1"/>
    <col min="3" max="3" width="15" style="12" bestFit="1" customWidth="1"/>
    <col min="4" max="5" width="11.85546875" style="12" bestFit="1" customWidth="1"/>
    <col min="6" max="6" width="13" style="12"/>
    <col min="7" max="7" width="18.140625" style="12"/>
    <col min="8" max="8" width="16.85546875" style="12"/>
    <col min="9" max="9" width="13.5703125" style="12"/>
    <col min="10" max="10" width="12.7109375" style="12"/>
    <col min="11" max="11" width="13" style="12"/>
    <col min="12" max="1025" width="8.5703125" style="12"/>
    <col min="1026" max="16384" width="9" style="12"/>
  </cols>
  <sheetData>
    <row r="1" spans="1:11" x14ac:dyDescent="0.25">
      <c r="A1" s="1" t="s">
        <v>84</v>
      </c>
      <c r="B1" s="2" t="s">
        <v>104</v>
      </c>
      <c r="C1" s="2" t="s">
        <v>118</v>
      </c>
      <c r="D1" s="2" t="s">
        <v>106</v>
      </c>
      <c r="E1" s="2" t="s">
        <v>106</v>
      </c>
      <c r="F1" s="2" t="s">
        <v>119</v>
      </c>
      <c r="G1" s="2" t="s">
        <v>120</v>
      </c>
      <c r="H1" s="2" t="s">
        <v>121</v>
      </c>
      <c r="I1" s="2" t="s">
        <v>122</v>
      </c>
      <c r="J1" s="3" t="s">
        <v>123</v>
      </c>
      <c r="K1" s="2" t="s">
        <v>59</v>
      </c>
    </row>
    <row r="2" spans="1:11" x14ac:dyDescent="0.25">
      <c r="A2" s="1" t="s">
        <v>0</v>
      </c>
      <c r="B2" s="2" t="s">
        <v>56</v>
      </c>
      <c r="C2" s="2" t="s">
        <v>57</v>
      </c>
      <c r="D2" s="2" t="s">
        <v>135</v>
      </c>
      <c r="E2" s="2" t="s">
        <v>58</v>
      </c>
      <c r="F2" s="2" t="s">
        <v>60</v>
      </c>
      <c r="G2" s="2" t="s">
        <v>83</v>
      </c>
      <c r="H2" s="2" t="s">
        <v>61</v>
      </c>
      <c r="I2" s="2" t="s">
        <v>62</v>
      </c>
      <c r="J2" s="3" t="s">
        <v>63</v>
      </c>
      <c r="K2" s="2" t="s">
        <v>64</v>
      </c>
    </row>
    <row r="3" spans="1:11" x14ac:dyDescent="0.25">
      <c r="A3" s="12" t="s">
        <v>40</v>
      </c>
      <c r="B3" s="12">
        <v>1032017</v>
      </c>
      <c r="C3" s="12">
        <v>15</v>
      </c>
      <c r="D3" s="12">
        <v>1750</v>
      </c>
      <c r="E3" s="12">
        <v>1746</v>
      </c>
      <c r="F3" s="12">
        <f>47+111</f>
        <v>158</v>
      </c>
      <c r="G3" s="12">
        <v>76.400000000000006</v>
      </c>
      <c r="H3" s="12">
        <v>0.2</v>
      </c>
      <c r="I3" s="12">
        <v>383.74</v>
      </c>
      <c r="J3" s="12">
        <v>383.59</v>
      </c>
    </row>
    <row r="4" spans="1:11" x14ac:dyDescent="0.25">
      <c r="A4" s="12" t="s">
        <v>40</v>
      </c>
      <c r="B4" s="12">
        <v>6042017</v>
      </c>
      <c r="C4" s="12">
        <v>51</v>
      </c>
      <c r="D4" s="12">
        <v>940</v>
      </c>
      <c r="E4" s="12">
        <v>915</v>
      </c>
      <c r="F4" s="12">
        <v>135</v>
      </c>
      <c r="G4" s="12">
        <v>66.8</v>
      </c>
      <c r="H4" s="12">
        <v>0.2</v>
      </c>
      <c r="I4" s="12">
        <v>383.33</v>
      </c>
      <c r="J4" s="12">
        <v>383.2</v>
      </c>
    </row>
    <row r="5" spans="1:11" x14ac:dyDescent="0.25">
      <c r="A5" s="12" t="s">
        <v>40</v>
      </c>
      <c r="B5" s="12">
        <v>7032017</v>
      </c>
      <c r="C5" s="12">
        <v>21</v>
      </c>
      <c r="D5" s="12">
        <v>1104</v>
      </c>
      <c r="E5" s="12">
        <v>1034</v>
      </c>
      <c r="F5" s="12">
        <v>103</v>
      </c>
      <c r="G5" s="12">
        <v>49.2</v>
      </c>
      <c r="H5" s="12">
        <v>0.3</v>
      </c>
      <c r="I5" s="12">
        <v>383.57</v>
      </c>
      <c r="J5" s="12">
        <v>383.48</v>
      </c>
    </row>
    <row r="6" spans="1:11" x14ac:dyDescent="0.25">
      <c r="A6" s="12" t="s">
        <v>40</v>
      </c>
      <c r="B6" s="12">
        <v>14022017</v>
      </c>
      <c r="C6" s="12">
        <v>0</v>
      </c>
      <c r="D6" s="12">
        <v>1230</v>
      </c>
      <c r="E6" s="12">
        <v>1230</v>
      </c>
      <c r="F6" s="12">
        <v>0</v>
      </c>
      <c r="G6" s="12">
        <v>0</v>
      </c>
      <c r="H6" s="12">
        <v>0</v>
      </c>
      <c r="I6" s="12">
        <v>385.27</v>
      </c>
      <c r="J6" s="12">
        <v>385.27</v>
      </c>
    </row>
    <row r="7" spans="1:11" x14ac:dyDescent="0.25">
      <c r="A7" s="12" t="s">
        <v>40</v>
      </c>
      <c r="B7" s="12">
        <v>15022017</v>
      </c>
      <c r="C7" s="12">
        <v>1</v>
      </c>
      <c r="D7" s="12">
        <v>1016</v>
      </c>
      <c r="E7" s="12">
        <v>929</v>
      </c>
      <c r="F7" s="12">
        <f>125+62</f>
        <v>187</v>
      </c>
      <c r="G7" s="12">
        <v>92.2</v>
      </c>
      <c r="H7" s="12">
        <v>0.3</v>
      </c>
      <c r="I7" s="12">
        <v>385.26</v>
      </c>
      <c r="J7" s="12">
        <v>385.04</v>
      </c>
    </row>
    <row r="8" spans="1:11" x14ac:dyDescent="0.25">
      <c r="A8" s="12" t="s">
        <v>40</v>
      </c>
      <c r="B8" s="12">
        <v>16022017</v>
      </c>
      <c r="C8" s="12">
        <v>2</v>
      </c>
      <c r="D8" s="12">
        <v>1325</v>
      </c>
      <c r="E8" s="12">
        <v>1250</v>
      </c>
      <c r="F8" s="12">
        <f>135+66</f>
        <v>201</v>
      </c>
      <c r="G8" s="12">
        <v>99.1</v>
      </c>
      <c r="H8" s="12">
        <v>0.3</v>
      </c>
      <c r="I8" s="12">
        <v>385.04</v>
      </c>
      <c r="J8" s="12">
        <v>384.8</v>
      </c>
    </row>
    <row r="9" spans="1:11" x14ac:dyDescent="0.25">
      <c r="A9" s="12" t="s">
        <v>40</v>
      </c>
      <c r="B9" s="12">
        <v>16042017</v>
      </c>
      <c r="C9" s="12">
        <v>61</v>
      </c>
      <c r="D9" s="12">
        <v>1100</v>
      </c>
      <c r="E9" s="12">
        <v>1030</v>
      </c>
      <c r="F9" s="12">
        <v>64</v>
      </c>
      <c r="G9" s="12">
        <v>31.7</v>
      </c>
      <c r="H9" s="12">
        <v>0.2</v>
      </c>
      <c r="I9" s="12">
        <v>383.16</v>
      </c>
      <c r="J9" s="12">
        <v>383.09</v>
      </c>
    </row>
    <row r="10" spans="1:11" x14ac:dyDescent="0.25">
      <c r="A10" s="12" t="s">
        <v>40</v>
      </c>
      <c r="B10" s="12">
        <v>17022017</v>
      </c>
      <c r="C10" s="12">
        <v>3</v>
      </c>
      <c r="D10" s="12">
        <v>932</v>
      </c>
      <c r="E10" s="12">
        <v>854</v>
      </c>
      <c r="F10" s="12">
        <f>126+39</f>
        <v>165</v>
      </c>
      <c r="G10" s="12">
        <v>77.7</v>
      </c>
      <c r="H10" s="12">
        <v>0.4</v>
      </c>
      <c r="I10" s="12">
        <v>384.8</v>
      </c>
      <c r="J10" s="12">
        <v>384.62</v>
      </c>
    </row>
    <row r="11" spans="1:11" x14ac:dyDescent="0.25">
      <c r="A11" s="12" t="s">
        <v>40</v>
      </c>
      <c r="B11" s="12">
        <v>17032017</v>
      </c>
      <c r="C11" s="12">
        <v>31</v>
      </c>
      <c r="D11" s="12">
        <v>1224</v>
      </c>
      <c r="E11" s="12">
        <v>1145</v>
      </c>
      <c r="F11" s="12">
        <v>119</v>
      </c>
      <c r="G11" s="12">
        <v>51.4</v>
      </c>
      <c r="H11" s="12">
        <v>0.1</v>
      </c>
      <c r="I11" s="12">
        <v>383.47</v>
      </c>
      <c r="J11" s="12">
        <v>383.35</v>
      </c>
    </row>
    <row r="12" spans="1:11" x14ac:dyDescent="0.25">
      <c r="A12" s="12" t="s">
        <v>40</v>
      </c>
      <c r="B12" s="12">
        <v>18022017</v>
      </c>
      <c r="C12" s="12">
        <v>4</v>
      </c>
      <c r="D12" s="12">
        <v>1644</v>
      </c>
      <c r="E12" s="12">
        <v>1608</v>
      </c>
      <c r="F12" s="12">
        <f>145+70+42</f>
        <v>257</v>
      </c>
      <c r="G12" s="12">
        <v>125.5</v>
      </c>
      <c r="H12" s="12">
        <v>0.4</v>
      </c>
      <c r="I12" s="12">
        <v>384.6</v>
      </c>
      <c r="J12" s="12">
        <v>384.36</v>
      </c>
    </row>
    <row r="13" spans="1:11" x14ac:dyDescent="0.25">
      <c r="A13" s="12" t="s">
        <v>40</v>
      </c>
      <c r="B13" s="12">
        <v>19022017</v>
      </c>
      <c r="C13" s="12">
        <v>5</v>
      </c>
      <c r="D13" s="12">
        <v>1634</v>
      </c>
      <c r="E13" s="12">
        <v>1559</v>
      </c>
      <c r="F13" s="12">
        <f>146+84</f>
        <v>230</v>
      </c>
      <c r="G13" s="12">
        <v>108.7</v>
      </c>
      <c r="H13" s="12">
        <v>0.3</v>
      </c>
      <c r="I13" s="12">
        <v>384.36</v>
      </c>
      <c r="J13" s="12">
        <v>384.12</v>
      </c>
    </row>
    <row r="14" spans="1:11" x14ac:dyDescent="0.25">
      <c r="A14" s="12" t="s">
        <v>40</v>
      </c>
      <c r="B14" s="12">
        <v>20022017</v>
      </c>
      <c r="C14" s="12">
        <v>6</v>
      </c>
      <c r="D14" s="12">
        <v>1121</v>
      </c>
      <c r="E14" s="12">
        <v>1052</v>
      </c>
      <c r="F14" s="12">
        <f>127+44</f>
        <v>171</v>
      </c>
      <c r="G14" s="12">
        <v>82.3</v>
      </c>
      <c r="H14" s="12">
        <v>0.3</v>
      </c>
      <c r="I14" s="12">
        <v>384.13</v>
      </c>
      <c r="J14" s="12">
        <v>383.97</v>
      </c>
    </row>
    <row r="15" spans="1:11" x14ac:dyDescent="0.25">
      <c r="A15" s="12" t="s">
        <v>40</v>
      </c>
      <c r="B15" s="12">
        <v>21022017</v>
      </c>
      <c r="C15" s="12">
        <v>7</v>
      </c>
      <c r="D15" s="12">
        <v>1605</v>
      </c>
      <c r="E15" s="12">
        <v>1540</v>
      </c>
      <c r="F15" s="12">
        <v>124</v>
      </c>
      <c r="G15" s="12">
        <v>58.7</v>
      </c>
      <c r="H15" s="12">
        <v>0.3</v>
      </c>
      <c r="I15" s="12">
        <v>383.98</v>
      </c>
      <c r="J15" s="12">
        <v>383.86</v>
      </c>
    </row>
    <row r="16" spans="1:11" x14ac:dyDescent="0.25">
      <c r="A16" s="12" t="s">
        <v>40</v>
      </c>
      <c r="B16" s="12">
        <v>23022017</v>
      </c>
      <c r="C16" s="12">
        <v>9</v>
      </c>
      <c r="D16" s="12">
        <v>1531</v>
      </c>
      <c r="E16" s="12">
        <v>1510</v>
      </c>
      <c r="F16" s="12">
        <v>102</v>
      </c>
      <c r="G16" s="12">
        <v>48.5</v>
      </c>
      <c r="H16" s="12">
        <v>0.1</v>
      </c>
      <c r="I16" s="12">
        <v>383.85</v>
      </c>
      <c r="J16" s="12">
        <v>383.75</v>
      </c>
    </row>
    <row r="17" spans="1:10" x14ac:dyDescent="0.25">
      <c r="A17" s="12" t="s">
        <v>42</v>
      </c>
      <c r="B17" s="12">
        <v>1032017</v>
      </c>
      <c r="C17" s="12">
        <v>15</v>
      </c>
      <c r="D17" s="12">
        <v>1750</v>
      </c>
      <c r="E17" s="12">
        <v>1746</v>
      </c>
      <c r="F17" s="12">
        <v>130</v>
      </c>
      <c r="G17" s="12">
        <v>63</v>
      </c>
      <c r="H17" s="12">
        <v>0.4</v>
      </c>
      <c r="I17" s="12">
        <v>389.64</v>
      </c>
      <c r="J17" s="12">
        <v>389.51</v>
      </c>
    </row>
    <row r="18" spans="1:10" x14ac:dyDescent="0.25">
      <c r="A18" s="12" t="s">
        <v>42</v>
      </c>
      <c r="B18" s="12">
        <v>6042017</v>
      </c>
      <c r="C18" s="12">
        <v>51</v>
      </c>
      <c r="D18" s="12">
        <v>940</v>
      </c>
      <c r="E18" s="12">
        <v>915</v>
      </c>
      <c r="F18" s="12">
        <v>78</v>
      </c>
      <c r="G18" s="12">
        <v>38.799999999999997</v>
      </c>
      <c r="H18" s="12">
        <v>0.2</v>
      </c>
      <c r="I18" s="12">
        <v>389.19</v>
      </c>
      <c r="J18" s="12">
        <v>389.11</v>
      </c>
    </row>
    <row r="19" spans="1:10" x14ac:dyDescent="0.25">
      <c r="A19" s="12" t="s">
        <v>42</v>
      </c>
      <c r="B19" s="12">
        <v>7032017</v>
      </c>
      <c r="C19" s="12">
        <v>21</v>
      </c>
      <c r="D19" s="12">
        <v>1104</v>
      </c>
      <c r="E19" s="12">
        <v>1034</v>
      </c>
      <c r="F19" s="12">
        <v>96</v>
      </c>
      <c r="G19" s="12">
        <v>45.4</v>
      </c>
      <c r="H19" s="12">
        <v>0.1</v>
      </c>
      <c r="I19" s="12">
        <v>389.49</v>
      </c>
      <c r="J19" s="12">
        <v>389.4</v>
      </c>
    </row>
    <row r="20" spans="1:10" x14ac:dyDescent="0.25">
      <c r="A20" s="12" t="s">
        <v>42</v>
      </c>
      <c r="B20" s="12">
        <v>14022017</v>
      </c>
      <c r="C20" s="12">
        <v>0</v>
      </c>
      <c r="D20" s="12">
        <v>1230</v>
      </c>
      <c r="E20" s="12">
        <v>1230</v>
      </c>
      <c r="F20" s="12">
        <v>0</v>
      </c>
      <c r="G20" s="12">
        <v>0</v>
      </c>
      <c r="H20" s="12">
        <v>0</v>
      </c>
      <c r="I20" s="12">
        <v>391.09</v>
      </c>
      <c r="J20" s="12">
        <v>391.09</v>
      </c>
    </row>
    <row r="21" spans="1:10" x14ac:dyDescent="0.25">
      <c r="A21" s="12" t="s">
        <v>42</v>
      </c>
      <c r="B21" s="12">
        <v>15022017</v>
      </c>
      <c r="C21" s="12">
        <v>1</v>
      </c>
      <c r="D21" s="12">
        <v>1016</v>
      </c>
      <c r="E21" s="12">
        <v>929</v>
      </c>
      <c r="F21" s="12">
        <f>116+58</f>
        <v>174</v>
      </c>
      <c r="G21" s="12">
        <v>86.1</v>
      </c>
      <c r="H21" s="12">
        <v>0.2</v>
      </c>
      <c r="I21" s="12">
        <v>391.09</v>
      </c>
      <c r="J21" s="12">
        <v>390.87</v>
      </c>
    </row>
    <row r="22" spans="1:10" x14ac:dyDescent="0.25">
      <c r="A22" s="12" t="s">
        <v>42</v>
      </c>
      <c r="B22" s="12">
        <v>16022017</v>
      </c>
      <c r="C22" s="12">
        <v>2</v>
      </c>
      <c r="D22" s="12">
        <v>1325</v>
      </c>
      <c r="E22" s="12">
        <v>1250</v>
      </c>
      <c r="F22" s="12">
        <f>130+72</f>
        <v>202</v>
      </c>
      <c r="G22" s="12">
        <v>98.8</v>
      </c>
      <c r="H22" s="12">
        <v>0.4</v>
      </c>
      <c r="I22" s="12">
        <v>390.89</v>
      </c>
      <c r="J22" s="12">
        <v>390.65</v>
      </c>
    </row>
    <row r="23" spans="1:10" x14ac:dyDescent="0.25">
      <c r="A23" s="12" t="s">
        <v>42</v>
      </c>
      <c r="B23" s="12">
        <v>16042017</v>
      </c>
      <c r="C23" s="12">
        <v>61</v>
      </c>
      <c r="D23" s="12">
        <v>1100</v>
      </c>
      <c r="E23" s="12">
        <v>1030</v>
      </c>
      <c r="F23" s="12">
        <v>43</v>
      </c>
      <c r="G23" s="12">
        <v>21.1</v>
      </c>
      <c r="H23" s="12">
        <v>0.1</v>
      </c>
      <c r="I23" s="12">
        <v>389.05</v>
      </c>
      <c r="J23" s="12">
        <v>389</v>
      </c>
    </row>
    <row r="24" spans="1:10" x14ac:dyDescent="0.25">
      <c r="A24" s="12" t="s">
        <v>42</v>
      </c>
      <c r="B24" s="12">
        <v>17022017</v>
      </c>
      <c r="C24" s="12">
        <v>3</v>
      </c>
      <c r="D24" s="12">
        <v>932</v>
      </c>
      <c r="E24" s="12">
        <v>854</v>
      </c>
      <c r="F24" s="12">
        <f>131+38</f>
        <v>169</v>
      </c>
      <c r="G24" s="12">
        <v>79.900000000000006</v>
      </c>
      <c r="H24" s="12">
        <v>0.4</v>
      </c>
      <c r="I24" s="12">
        <v>390.67</v>
      </c>
      <c r="J24" s="12">
        <v>390.44</v>
      </c>
    </row>
    <row r="25" spans="1:10" x14ac:dyDescent="0.25">
      <c r="A25" s="12" t="s">
        <v>42</v>
      </c>
      <c r="B25" s="12">
        <v>17032017</v>
      </c>
      <c r="C25" s="12">
        <v>31</v>
      </c>
      <c r="D25" s="12">
        <v>1224</v>
      </c>
      <c r="E25" s="12">
        <v>1145</v>
      </c>
      <c r="F25" s="12">
        <v>71</v>
      </c>
      <c r="G25" s="12">
        <v>31.1</v>
      </c>
      <c r="H25" s="12">
        <v>0.3</v>
      </c>
      <c r="I25" s="12">
        <v>389.32</v>
      </c>
      <c r="J25" s="12">
        <v>389.27</v>
      </c>
    </row>
    <row r="26" spans="1:10" x14ac:dyDescent="0.25">
      <c r="A26" s="12" t="s">
        <v>42</v>
      </c>
      <c r="B26" s="12">
        <v>18022017</v>
      </c>
      <c r="C26" s="12">
        <v>4</v>
      </c>
      <c r="D26" s="12">
        <v>1644</v>
      </c>
      <c r="E26" s="12">
        <v>1608</v>
      </c>
      <c r="F26" s="12">
        <f>135+80+40</f>
        <v>255</v>
      </c>
      <c r="G26" s="12">
        <v>123.9</v>
      </c>
      <c r="H26" s="12">
        <v>0.5</v>
      </c>
      <c r="I26" s="12">
        <v>390.48</v>
      </c>
      <c r="J26" s="12">
        <v>390.2</v>
      </c>
    </row>
    <row r="27" spans="1:10" x14ac:dyDescent="0.25">
      <c r="A27" s="12" t="s">
        <v>42</v>
      </c>
      <c r="B27" s="12">
        <v>19022017</v>
      </c>
      <c r="C27" s="12">
        <v>5</v>
      </c>
      <c r="D27" s="12">
        <v>1634</v>
      </c>
      <c r="E27" s="12">
        <v>1559</v>
      </c>
      <c r="F27" s="12">
        <f>130+84</f>
        <v>214</v>
      </c>
      <c r="G27" s="12">
        <v>101</v>
      </c>
      <c r="H27" s="12">
        <v>0.4</v>
      </c>
      <c r="I27" s="12">
        <v>390.19</v>
      </c>
      <c r="J27" s="12">
        <v>389.99</v>
      </c>
    </row>
    <row r="28" spans="1:10" x14ac:dyDescent="0.25">
      <c r="A28" s="12" t="s">
        <v>42</v>
      </c>
      <c r="B28" s="12">
        <v>20022017</v>
      </c>
      <c r="C28" s="12">
        <v>6</v>
      </c>
      <c r="D28" s="12">
        <v>1121</v>
      </c>
      <c r="E28" s="12">
        <v>1052</v>
      </c>
      <c r="F28" s="12">
        <v>150</v>
      </c>
      <c r="G28" s="12">
        <v>71.8</v>
      </c>
      <c r="H28" s="12">
        <v>0.5</v>
      </c>
      <c r="I28" s="12">
        <v>389.99</v>
      </c>
      <c r="J28" s="12">
        <v>389.85</v>
      </c>
    </row>
    <row r="29" spans="1:10" x14ac:dyDescent="0.25">
      <c r="A29" s="12" t="s">
        <v>42</v>
      </c>
      <c r="B29" s="12">
        <v>21022017</v>
      </c>
      <c r="C29" s="12">
        <v>7</v>
      </c>
      <c r="D29" s="12">
        <v>1605</v>
      </c>
      <c r="E29" s="12">
        <v>1540</v>
      </c>
      <c r="F29" s="12">
        <v>104</v>
      </c>
      <c r="G29" s="12">
        <v>48.9</v>
      </c>
      <c r="H29" s="12">
        <v>0.2</v>
      </c>
      <c r="I29" s="12">
        <v>389.85</v>
      </c>
      <c r="J29" s="12">
        <v>389.76</v>
      </c>
    </row>
    <row r="30" spans="1:10" x14ac:dyDescent="0.25">
      <c r="A30" s="12" t="s">
        <v>42</v>
      </c>
      <c r="B30" s="12">
        <v>23022017</v>
      </c>
      <c r="C30" s="12">
        <v>9</v>
      </c>
      <c r="D30" s="12">
        <v>1531</v>
      </c>
      <c r="E30" s="12">
        <v>1510</v>
      </c>
      <c r="F30" s="12">
        <v>85</v>
      </c>
      <c r="G30" s="12">
        <v>40.9</v>
      </c>
      <c r="H30" s="12">
        <v>0.1</v>
      </c>
      <c r="I30" s="12">
        <v>389.74</v>
      </c>
      <c r="J30" s="12">
        <v>389.66</v>
      </c>
    </row>
    <row r="31" spans="1:10" x14ac:dyDescent="0.25">
      <c r="A31" s="12" t="s">
        <v>43</v>
      </c>
      <c r="B31" s="12">
        <v>1032017</v>
      </c>
      <c r="C31" s="12">
        <v>15</v>
      </c>
      <c r="D31" s="12">
        <v>1750</v>
      </c>
      <c r="E31" s="12">
        <v>1746</v>
      </c>
      <c r="F31" s="12">
        <v>143</v>
      </c>
      <c r="G31" s="12">
        <v>69.5</v>
      </c>
      <c r="H31" s="12">
        <v>0.3</v>
      </c>
      <c r="I31" s="12">
        <v>389.7</v>
      </c>
      <c r="J31" s="12">
        <v>389.56</v>
      </c>
    </row>
    <row r="32" spans="1:10" x14ac:dyDescent="0.25">
      <c r="A32" s="12" t="s">
        <v>43</v>
      </c>
      <c r="B32" s="12">
        <v>6042017</v>
      </c>
      <c r="C32" s="12">
        <v>51</v>
      </c>
      <c r="D32" s="12">
        <v>940</v>
      </c>
      <c r="E32" s="12">
        <v>915</v>
      </c>
      <c r="F32" s="12">
        <v>114</v>
      </c>
      <c r="G32" s="12">
        <v>56.6</v>
      </c>
      <c r="H32" s="12">
        <v>0.1</v>
      </c>
      <c r="I32" s="12">
        <v>389.3</v>
      </c>
      <c r="J32" s="12">
        <v>389.18</v>
      </c>
    </row>
    <row r="33" spans="1:10" x14ac:dyDescent="0.25">
      <c r="A33" s="12" t="s">
        <v>43</v>
      </c>
      <c r="B33" s="12">
        <v>7032017</v>
      </c>
      <c r="C33" s="12">
        <v>21</v>
      </c>
      <c r="D33" s="12">
        <v>1104</v>
      </c>
      <c r="E33" s="12">
        <v>1034</v>
      </c>
      <c r="F33" s="12">
        <v>99</v>
      </c>
      <c r="G33" s="12">
        <v>47.1</v>
      </c>
      <c r="H33" s="12">
        <v>0.2</v>
      </c>
      <c r="I33" s="12">
        <v>389.55</v>
      </c>
      <c r="J33" s="12">
        <v>389.45</v>
      </c>
    </row>
    <row r="34" spans="1:10" x14ac:dyDescent="0.25">
      <c r="A34" s="12" t="s">
        <v>43</v>
      </c>
      <c r="B34" s="12">
        <v>14022017</v>
      </c>
      <c r="C34" s="12">
        <v>0</v>
      </c>
      <c r="D34" s="12">
        <v>1230</v>
      </c>
      <c r="E34" s="12">
        <v>1230</v>
      </c>
      <c r="F34" s="12">
        <v>0</v>
      </c>
      <c r="G34" s="12">
        <v>0</v>
      </c>
      <c r="H34" s="12">
        <v>0</v>
      </c>
      <c r="I34" s="12">
        <v>391.14</v>
      </c>
      <c r="J34" s="12">
        <v>391.14</v>
      </c>
    </row>
    <row r="35" spans="1:10" x14ac:dyDescent="0.25">
      <c r="A35" s="12" t="s">
        <v>43</v>
      </c>
      <c r="B35" s="12">
        <v>15022017</v>
      </c>
      <c r="C35" s="12">
        <v>1</v>
      </c>
      <c r="D35" s="12">
        <v>1016</v>
      </c>
      <c r="E35" s="12">
        <v>929</v>
      </c>
      <c r="F35" s="12">
        <f>136+43</f>
        <v>179</v>
      </c>
      <c r="G35" s="12">
        <v>88.8</v>
      </c>
      <c r="H35" s="12">
        <v>0.3</v>
      </c>
      <c r="I35" s="12">
        <v>391.13</v>
      </c>
      <c r="J35" s="12">
        <v>390.92</v>
      </c>
    </row>
    <row r="36" spans="1:10" x14ac:dyDescent="0.25">
      <c r="A36" s="12" t="s">
        <v>43</v>
      </c>
      <c r="B36" s="12">
        <v>16022017</v>
      </c>
      <c r="C36" s="12">
        <v>2</v>
      </c>
      <c r="D36" s="12">
        <v>1325</v>
      </c>
      <c r="E36" s="12">
        <v>1250</v>
      </c>
      <c r="F36" s="12">
        <f>145+56</f>
        <v>201</v>
      </c>
      <c r="G36" s="12">
        <v>99.7</v>
      </c>
      <c r="H36" s="12">
        <v>0.2</v>
      </c>
      <c r="I36" s="12">
        <v>390.93</v>
      </c>
      <c r="J36" s="12">
        <v>390.7</v>
      </c>
    </row>
    <row r="37" spans="1:10" x14ac:dyDescent="0.25">
      <c r="A37" s="12" t="s">
        <v>43</v>
      </c>
      <c r="B37" s="12">
        <v>16042017</v>
      </c>
      <c r="C37" s="12">
        <v>61</v>
      </c>
      <c r="D37" s="12">
        <v>1100</v>
      </c>
      <c r="E37" s="12">
        <v>1030</v>
      </c>
      <c r="F37" s="12">
        <v>52</v>
      </c>
      <c r="G37" s="12">
        <v>26.1</v>
      </c>
      <c r="H37" s="12">
        <v>0.2</v>
      </c>
      <c r="I37" s="12">
        <v>389.13</v>
      </c>
      <c r="J37" s="12">
        <v>389.07</v>
      </c>
    </row>
    <row r="38" spans="1:10" x14ac:dyDescent="0.25">
      <c r="A38" s="12" t="s">
        <v>43</v>
      </c>
      <c r="B38" s="12">
        <v>17022017</v>
      </c>
      <c r="C38" s="12">
        <v>3</v>
      </c>
      <c r="D38" s="12">
        <v>932</v>
      </c>
      <c r="E38" s="12">
        <v>854</v>
      </c>
      <c r="F38" s="12">
        <f>135+28</f>
        <v>163</v>
      </c>
      <c r="G38" s="12">
        <v>79.099999999999994</v>
      </c>
      <c r="H38" s="12">
        <v>0.5</v>
      </c>
      <c r="I38" s="12">
        <v>390.7</v>
      </c>
      <c r="J38" s="12">
        <v>390.51</v>
      </c>
    </row>
    <row r="39" spans="1:10" x14ac:dyDescent="0.25">
      <c r="A39" s="12" t="s">
        <v>43</v>
      </c>
      <c r="B39" s="12">
        <v>17032017</v>
      </c>
      <c r="C39" s="12">
        <v>31</v>
      </c>
      <c r="D39" s="12">
        <v>1224</v>
      </c>
      <c r="E39" s="12">
        <v>1145</v>
      </c>
      <c r="F39" s="12">
        <v>116</v>
      </c>
      <c r="G39" s="12">
        <v>50.8</v>
      </c>
      <c r="H39" s="12">
        <v>0.4</v>
      </c>
      <c r="I39" s="12">
        <v>389.45</v>
      </c>
      <c r="J39" s="12">
        <v>389.32</v>
      </c>
    </row>
    <row r="40" spans="1:10" x14ac:dyDescent="0.25">
      <c r="A40" s="12" t="s">
        <v>43</v>
      </c>
      <c r="B40" s="12">
        <v>18022017</v>
      </c>
      <c r="C40" s="12">
        <v>4</v>
      </c>
      <c r="D40" s="12">
        <v>1644</v>
      </c>
      <c r="E40" s="12">
        <v>1608</v>
      </c>
      <c r="F40" s="12">
        <f>150+78+40</f>
        <v>268</v>
      </c>
      <c r="G40" s="12">
        <v>129.9</v>
      </c>
      <c r="H40" s="12">
        <v>0.2</v>
      </c>
      <c r="I40" s="12">
        <v>390.51</v>
      </c>
      <c r="J40" s="12">
        <v>390.24</v>
      </c>
    </row>
    <row r="41" spans="1:10" x14ac:dyDescent="0.25">
      <c r="A41" s="12" t="s">
        <v>43</v>
      </c>
      <c r="B41" s="12">
        <v>19022017</v>
      </c>
      <c r="C41" s="12">
        <v>5</v>
      </c>
      <c r="D41" s="12">
        <v>1634</v>
      </c>
      <c r="E41" s="12">
        <v>1559</v>
      </c>
      <c r="F41" s="12">
        <f>140+88</f>
        <v>228</v>
      </c>
      <c r="G41" s="12">
        <v>110.5</v>
      </c>
      <c r="H41" s="12">
        <v>0.4</v>
      </c>
      <c r="I41" s="12">
        <v>390.25</v>
      </c>
      <c r="J41" s="12">
        <v>390.04</v>
      </c>
    </row>
    <row r="42" spans="1:10" x14ac:dyDescent="0.25">
      <c r="A42" s="12" t="s">
        <v>43</v>
      </c>
      <c r="B42" s="12">
        <v>20022017</v>
      </c>
      <c r="C42" s="12">
        <v>6</v>
      </c>
      <c r="D42" s="12">
        <v>1121</v>
      </c>
      <c r="E42" s="12">
        <v>1052</v>
      </c>
      <c r="F42" s="12">
        <f>135+26</f>
        <v>161</v>
      </c>
      <c r="G42" s="12">
        <v>75.2</v>
      </c>
      <c r="H42" s="12">
        <v>0.3</v>
      </c>
      <c r="I42" s="12">
        <v>390.04</v>
      </c>
      <c r="J42" s="12">
        <v>389.88</v>
      </c>
    </row>
    <row r="43" spans="1:10" x14ac:dyDescent="0.25">
      <c r="A43" s="12" t="s">
        <v>43</v>
      </c>
      <c r="B43" s="12">
        <v>21022017</v>
      </c>
      <c r="C43" s="12">
        <v>7</v>
      </c>
      <c r="D43" s="12">
        <v>1605</v>
      </c>
      <c r="E43" s="12">
        <v>1540</v>
      </c>
      <c r="F43" s="12">
        <v>77</v>
      </c>
      <c r="G43" s="12">
        <v>37.299999999999997</v>
      </c>
      <c r="H43" s="12">
        <v>0.3</v>
      </c>
      <c r="I43" s="12">
        <v>389.89</v>
      </c>
      <c r="J43" s="12">
        <v>389.81</v>
      </c>
    </row>
    <row r="44" spans="1:10" x14ac:dyDescent="0.25">
      <c r="A44" s="12" t="s">
        <v>43</v>
      </c>
      <c r="B44" s="12">
        <v>23022017</v>
      </c>
      <c r="C44" s="12">
        <v>9</v>
      </c>
      <c r="D44" s="12">
        <v>1531</v>
      </c>
      <c r="E44" s="12">
        <v>1510</v>
      </c>
      <c r="F44" s="12">
        <v>100</v>
      </c>
      <c r="G44" s="12">
        <v>47</v>
      </c>
      <c r="H44" s="12">
        <v>0.2</v>
      </c>
      <c r="I44" s="12">
        <v>389.81</v>
      </c>
      <c r="J44" s="12">
        <v>389.73</v>
      </c>
    </row>
    <row r="45" spans="1:10" x14ac:dyDescent="0.25">
      <c r="A45" s="12" t="s">
        <v>44</v>
      </c>
      <c r="B45" s="12">
        <v>1032017</v>
      </c>
      <c r="C45" s="12">
        <v>15</v>
      </c>
      <c r="D45" s="12">
        <v>1754</v>
      </c>
      <c r="E45" s="12">
        <v>1746</v>
      </c>
      <c r="F45" s="12">
        <v>120</v>
      </c>
      <c r="G45" s="12">
        <v>57.7</v>
      </c>
      <c r="H45" s="12">
        <v>0.3</v>
      </c>
      <c r="I45" s="12">
        <v>387.02</v>
      </c>
      <c r="J45" s="12">
        <v>386.92</v>
      </c>
    </row>
    <row r="46" spans="1:10" x14ac:dyDescent="0.25">
      <c r="A46" s="12" t="s">
        <v>44</v>
      </c>
      <c r="B46" s="12">
        <v>6042017</v>
      </c>
      <c r="C46" s="12">
        <v>51</v>
      </c>
      <c r="D46" s="12">
        <v>945</v>
      </c>
      <c r="E46" s="12">
        <v>915</v>
      </c>
      <c r="F46" s="12">
        <v>59</v>
      </c>
      <c r="G46" s="12">
        <v>28.9</v>
      </c>
      <c r="H46" s="12">
        <v>0.2</v>
      </c>
      <c r="I46" s="12">
        <v>386.55</v>
      </c>
      <c r="J46" s="12">
        <v>386.49</v>
      </c>
    </row>
    <row r="47" spans="1:10" x14ac:dyDescent="0.25">
      <c r="A47" s="12" t="s">
        <v>44</v>
      </c>
      <c r="B47" s="12">
        <v>7032017</v>
      </c>
      <c r="C47" s="12">
        <v>21</v>
      </c>
      <c r="D47" s="12">
        <v>1108</v>
      </c>
      <c r="E47" s="12">
        <v>1034</v>
      </c>
      <c r="F47" s="12">
        <v>80</v>
      </c>
      <c r="G47" s="12">
        <v>38.1</v>
      </c>
      <c r="H47" s="12">
        <v>0.3</v>
      </c>
      <c r="I47" s="12">
        <v>386.85</v>
      </c>
      <c r="J47" s="12">
        <v>386.78</v>
      </c>
    </row>
    <row r="48" spans="1:10" x14ac:dyDescent="0.25">
      <c r="A48" s="12" t="s">
        <v>44</v>
      </c>
      <c r="B48" s="12">
        <v>14022017</v>
      </c>
      <c r="C48" s="12">
        <v>0</v>
      </c>
      <c r="D48" s="12">
        <v>1230</v>
      </c>
      <c r="E48" s="12">
        <v>1230</v>
      </c>
      <c r="F48" s="12">
        <v>0</v>
      </c>
      <c r="G48" s="12">
        <v>0</v>
      </c>
      <c r="H48" s="12">
        <v>0</v>
      </c>
      <c r="I48" s="12">
        <v>388.55</v>
      </c>
      <c r="J48" s="12">
        <v>388.55</v>
      </c>
    </row>
    <row r="49" spans="1:10" x14ac:dyDescent="0.25">
      <c r="A49" s="12" t="s">
        <v>44</v>
      </c>
      <c r="B49" s="12">
        <v>15022017</v>
      </c>
      <c r="C49" s="12">
        <v>1</v>
      </c>
      <c r="D49" s="12">
        <v>1023</v>
      </c>
      <c r="E49" s="12">
        <v>929</v>
      </c>
      <c r="F49" s="12">
        <f>125+58</f>
        <v>183</v>
      </c>
      <c r="G49" s="12">
        <v>90.1</v>
      </c>
      <c r="H49" s="12">
        <v>0.2</v>
      </c>
      <c r="I49" s="12">
        <v>388.53</v>
      </c>
      <c r="J49" s="12">
        <v>388.31</v>
      </c>
    </row>
    <row r="50" spans="1:10" x14ac:dyDescent="0.25">
      <c r="A50" s="12" t="s">
        <v>44</v>
      </c>
      <c r="B50" s="12">
        <v>16022017</v>
      </c>
      <c r="C50" s="12">
        <v>2</v>
      </c>
      <c r="D50" s="12">
        <v>1331</v>
      </c>
      <c r="E50" s="12">
        <v>1250</v>
      </c>
      <c r="F50" s="12">
        <f>139+72</f>
        <v>211</v>
      </c>
      <c r="G50" s="12">
        <v>102.7</v>
      </c>
      <c r="H50" s="12">
        <v>0.3</v>
      </c>
      <c r="I50" s="12">
        <v>388.31</v>
      </c>
      <c r="J50" s="12">
        <v>388.06</v>
      </c>
    </row>
    <row r="51" spans="1:10" x14ac:dyDescent="0.25">
      <c r="A51" s="12" t="s">
        <v>44</v>
      </c>
      <c r="B51" s="12">
        <v>16042017</v>
      </c>
      <c r="C51" s="12">
        <v>61</v>
      </c>
      <c r="D51" s="12">
        <v>1103</v>
      </c>
      <c r="E51" s="12">
        <v>1030</v>
      </c>
      <c r="F51" s="12">
        <v>50</v>
      </c>
      <c r="G51" s="12">
        <v>24.1</v>
      </c>
      <c r="H51" s="12">
        <v>0.1</v>
      </c>
      <c r="I51" s="12">
        <v>386.45</v>
      </c>
      <c r="J51" s="12">
        <v>386.37</v>
      </c>
    </row>
    <row r="52" spans="1:10" x14ac:dyDescent="0.25">
      <c r="A52" s="12" t="s">
        <v>44</v>
      </c>
      <c r="B52" s="12">
        <v>17022017</v>
      </c>
      <c r="C52" s="12">
        <v>3</v>
      </c>
      <c r="D52" s="12">
        <v>937</v>
      </c>
      <c r="E52" s="12">
        <v>854</v>
      </c>
      <c r="F52" s="12">
        <f>121+48</f>
        <v>169</v>
      </c>
      <c r="G52" s="12">
        <v>82.6</v>
      </c>
      <c r="H52" s="12">
        <v>0.3</v>
      </c>
      <c r="I52" s="12">
        <v>388.06</v>
      </c>
      <c r="J52" s="12">
        <v>387.87</v>
      </c>
    </row>
    <row r="53" spans="1:10" x14ac:dyDescent="0.25">
      <c r="A53" s="12" t="s">
        <v>44</v>
      </c>
      <c r="B53" s="12">
        <v>17032017</v>
      </c>
      <c r="C53" s="12">
        <v>31</v>
      </c>
      <c r="D53" s="12">
        <v>1228</v>
      </c>
      <c r="E53" s="12">
        <v>1145</v>
      </c>
      <c r="F53" s="12">
        <v>70</v>
      </c>
      <c r="G53" s="12">
        <v>30.1</v>
      </c>
      <c r="H53" s="12">
        <v>0.2</v>
      </c>
      <c r="I53" s="12">
        <v>386.71</v>
      </c>
      <c r="J53" s="12">
        <v>386.67</v>
      </c>
    </row>
    <row r="54" spans="1:10" x14ac:dyDescent="0.25">
      <c r="A54" s="12" t="s">
        <v>44</v>
      </c>
      <c r="B54" s="12">
        <v>18022017</v>
      </c>
      <c r="C54" s="12">
        <v>4</v>
      </c>
      <c r="D54" s="12">
        <v>1650</v>
      </c>
      <c r="E54" s="12">
        <v>1608</v>
      </c>
      <c r="F54" s="12">
        <f>135+79+46</f>
        <v>260</v>
      </c>
      <c r="G54" s="12">
        <v>125.5</v>
      </c>
      <c r="H54" s="12">
        <v>0.2</v>
      </c>
      <c r="I54" s="12">
        <v>387.86</v>
      </c>
      <c r="J54" s="12">
        <v>387.59</v>
      </c>
    </row>
    <row r="55" spans="1:10" x14ac:dyDescent="0.25">
      <c r="A55" s="12" t="s">
        <v>44</v>
      </c>
      <c r="B55" s="12">
        <v>19022017</v>
      </c>
      <c r="C55" s="12">
        <v>5</v>
      </c>
      <c r="D55" s="12">
        <v>1638</v>
      </c>
      <c r="E55" s="12">
        <v>1559</v>
      </c>
      <c r="F55" s="12">
        <f>134+88</f>
        <v>222</v>
      </c>
      <c r="G55" s="12">
        <v>106.4</v>
      </c>
      <c r="H55" s="12">
        <v>0.3</v>
      </c>
      <c r="I55" s="12">
        <v>387.6</v>
      </c>
      <c r="J55" s="12">
        <v>387.39</v>
      </c>
    </row>
    <row r="56" spans="1:10" x14ac:dyDescent="0.25">
      <c r="A56" s="12" t="s">
        <v>44</v>
      </c>
      <c r="B56" s="12">
        <v>20022017</v>
      </c>
      <c r="C56" s="12">
        <v>6</v>
      </c>
      <c r="D56" s="12">
        <v>1126</v>
      </c>
      <c r="E56" s="12">
        <v>1052</v>
      </c>
      <c r="F56" s="12">
        <v>114</v>
      </c>
      <c r="G56" s="12">
        <v>54.6</v>
      </c>
      <c r="H56" s="12">
        <v>0.2</v>
      </c>
      <c r="I56" s="12">
        <v>387.39</v>
      </c>
      <c r="J56" s="12">
        <v>387.25</v>
      </c>
    </row>
    <row r="57" spans="1:10" x14ac:dyDescent="0.25">
      <c r="A57" s="12" t="s">
        <v>44</v>
      </c>
      <c r="B57" s="12">
        <v>21022017</v>
      </c>
      <c r="C57" s="12">
        <v>7</v>
      </c>
      <c r="D57" s="12">
        <v>1609</v>
      </c>
      <c r="E57" s="12">
        <v>1540</v>
      </c>
      <c r="F57" s="12">
        <v>84</v>
      </c>
      <c r="G57" s="12">
        <v>39.9</v>
      </c>
      <c r="H57" s="12">
        <v>0.2</v>
      </c>
      <c r="I57" s="12">
        <v>387.3</v>
      </c>
      <c r="J57" s="12">
        <v>387.19</v>
      </c>
    </row>
    <row r="58" spans="1:10" x14ac:dyDescent="0.25">
      <c r="A58" s="12" t="s">
        <v>44</v>
      </c>
      <c r="B58" s="12">
        <v>23022017</v>
      </c>
      <c r="C58" s="12">
        <v>9</v>
      </c>
      <c r="D58" s="12">
        <v>1534</v>
      </c>
      <c r="E58" s="12">
        <v>1510</v>
      </c>
      <c r="F58" s="12">
        <v>89</v>
      </c>
      <c r="G58" s="12">
        <v>41.9</v>
      </c>
      <c r="H58" s="12">
        <v>0.2</v>
      </c>
      <c r="I58" s="12">
        <v>387.18</v>
      </c>
      <c r="J58" s="12">
        <v>387.11</v>
      </c>
    </row>
    <row r="59" spans="1:10" x14ac:dyDescent="0.25">
      <c r="A59" s="12" t="s">
        <v>46</v>
      </c>
      <c r="B59" s="12">
        <v>1032017</v>
      </c>
      <c r="C59" s="12">
        <v>15</v>
      </c>
      <c r="D59" s="12">
        <v>1754</v>
      </c>
      <c r="E59" s="12">
        <v>1746</v>
      </c>
      <c r="F59" s="12">
        <f>25+137</f>
        <v>162</v>
      </c>
      <c r="G59" s="12">
        <v>76.7</v>
      </c>
      <c r="H59" s="12">
        <v>0.1</v>
      </c>
      <c r="I59" s="12">
        <v>385.93</v>
      </c>
      <c r="J59" s="12">
        <v>385.77</v>
      </c>
    </row>
    <row r="60" spans="1:10" x14ac:dyDescent="0.25">
      <c r="A60" s="12" t="s">
        <v>46</v>
      </c>
      <c r="B60" s="12">
        <v>6042017</v>
      </c>
      <c r="C60" s="12">
        <v>51</v>
      </c>
      <c r="D60" s="12">
        <v>945</v>
      </c>
      <c r="E60" s="12">
        <v>915</v>
      </c>
      <c r="F60" s="12">
        <v>135</v>
      </c>
      <c r="G60" s="12">
        <v>66.3</v>
      </c>
      <c r="H60" s="12">
        <v>0.1</v>
      </c>
      <c r="I60" s="12">
        <v>385.5</v>
      </c>
      <c r="J60" s="12">
        <v>385.36</v>
      </c>
    </row>
    <row r="61" spans="1:10" x14ac:dyDescent="0.25">
      <c r="A61" s="12" t="s">
        <v>46</v>
      </c>
      <c r="B61" s="12">
        <v>7032017</v>
      </c>
      <c r="C61" s="12">
        <v>21</v>
      </c>
      <c r="D61" s="12">
        <v>1108</v>
      </c>
      <c r="E61" s="12">
        <v>1034</v>
      </c>
      <c r="F61" s="12">
        <v>117</v>
      </c>
      <c r="G61" s="12">
        <v>55.9</v>
      </c>
      <c r="H61" s="12">
        <v>0.2</v>
      </c>
      <c r="I61" s="12">
        <v>385.75</v>
      </c>
      <c r="J61" s="12">
        <v>385.65</v>
      </c>
    </row>
    <row r="62" spans="1:10" x14ac:dyDescent="0.25">
      <c r="A62" s="12" t="s">
        <v>46</v>
      </c>
      <c r="B62" s="12">
        <v>14022017</v>
      </c>
      <c r="C62" s="12">
        <v>0</v>
      </c>
      <c r="D62" s="12">
        <v>1230</v>
      </c>
      <c r="E62" s="12">
        <v>1230</v>
      </c>
      <c r="F62" s="12">
        <v>0</v>
      </c>
      <c r="G62" s="12">
        <v>0</v>
      </c>
      <c r="H62" s="12">
        <v>0</v>
      </c>
      <c r="I62" s="12">
        <v>387.4</v>
      </c>
      <c r="J62" s="12">
        <v>387.4</v>
      </c>
    </row>
    <row r="63" spans="1:10" x14ac:dyDescent="0.25">
      <c r="A63" s="12" t="s">
        <v>46</v>
      </c>
      <c r="B63" s="12">
        <v>15022017</v>
      </c>
      <c r="C63" s="12">
        <v>1</v>
      </c>
      <c r="D63" s="12">
        <v>1023</v>
      </c>
      <c r="E63" s="12">
        <v>929</v>
      </c>
      <c r="F63" s="12">
        <f>125+56</f>
        <v>181</v>
      </c>
      <c r="G63" s="12">
        <v>89.1</v>
      </c>
      <c r="H63" s="12">
        <v>0.3</v>
      </c>
      <c r="I63" s="12">
        <v>387.39</v>
      </c>
      <c r="J63" s="12">
        <v>387.16</v>
      </c>
    </row>
    <row r="64" spans="1:10" x14ac:dyDescent="0.25">
      <c r="A64" s="12" t="s">
        <v>46</v>
      </c>
      <c r="B64" s="12">
        <v>16022017</v>
      </c>
      <c r="C64" s="12">
        <v>2</v>
      </c>
      <c r="D64" s="12">
        <v>1331</v>
      </c>
      <c r="E64" s="12">
        <v>1250</v>
      </c>
      <c r="F64" s="12">
        <f>135+84</f>
        <v>219</v>
      </c>
      <c r="G64" s="12">
        <v>106.8</v>
      </c>
      <c r="H64" s="12">
        <v>0.5</v>
      </c>
      <c r="I64" s="12">
        <v>387.16</v>
      </c>
      <c r="J64" s="12">
        <v>386.91</v>
      </c>
    </row>
    <row r="65" spans="1:10" x14ac:dyDescent="0.25">
      <c r="A65" s="12" t="s">
        <v>46</v>
      </c>
      <c r="B65" s="12">
        <v>16042017</v>
      </c>
      <c r="C65" s="12">
        <v>61</v>
      </c>
      <c r="D65" s="12">
        <v>1103</v>
      </c>
      <c r="E65" s="12">
        <v>1030</v>
      </c>
      <c r="F65" s="12">
        <v>65</v>
      </c>
      <c r="G65" s="12">
        <v>31.9</v>
      </c>
      <c r="H65" s="12">
        <v>0.2</v>
      </c>
      <c r="I65" s="12">
        <v>385.3</v>
      </c>
      <c r="J65" s="12">
        <v>385.21</v>
      </c>
    </row>
    <row r="66" spans="1:10" x14ac:dyDescent="0.25">
      <c r="A66" s="12" t="s">
        <v>46</v>
      </c>
      <c r="B66" s="12">
        <v>17022017</v>
      </c>
      <c r="C66" s="12">
        <v>3</v>
      </c>
      <c r="D66" s="12">
        <v>937</v>
      </c>
      <c r="E66" s="12">
        <v>854</v>
      </c>
      <c r="F66" s="12">
        <f>122+50</f>
        <v>172</v>
      </c>
      <c r="G66" s="12">
        <v>83.4</v>
      </c>
      <c r="H66" s="12">
        <v>0.2</v>
      </c>
      <c r="I66" s="12">
        <v>386.92</v>
      </c>
      <c r="J66" s="12">
        <v>386.71</v>
      </c>
    </row>
    <row r="67" spans="1:10" x14ac:dyDescent="0.25">
      <c r="A67" s="12" t="s">
        <v>46</v>
      </c>
      <c r="B67" s="12">
        <v>17032017</v>
      </c>
      <c r="C67" s="12">
        <v>31</v>
      </c>
      <c r="D67" s="12">
        <v>1228</v>
      </c>
      <c r="E67" s="12">
        <v>1145</v>
      </c>
      <c r="F67" s="12">
        <v>121</v>
      </c>
      <c r="G67" s="12">
        <v>51.3</v>
      </c>
      <c r="H67" s="12">
        <v>0.2</v>
      </c>
      <c r="I67" s="12">
        <v>385.63</v>
      </c>
      <c r="J67" s="12">
        <v>385.5</v>
      </c>
    </row>
    <row r="68" spans="1:10" x14ac:dyDescent="0.25">
      <c r="A68" s="12" t="s">
        <v>46</v>
      </c>
      <c r="B68" s="12">
        <v>18022017</v>
      </c>
      <c r="C68" s="12">
        <v>4</v>
      </c>
      <c r="D68" s="12">
        <v>1650</v>
      </c>
      <c r="E68" s="12">
        <v>1608</v>
      </c>
      <c r="F68" s="12">
        <f>128+82+52</f>
        <v>262</v>
      </c>
      <c r="G68" s="12">
        <v>126.5</v>
      </c>
      <c r="H68" s="12">
        <v>0.3</v>
      </c>
      <c r="I68" s="12">
        <v>386.71</v>
      </c>
      <c r="J68" s="12">
        <v>386.44</v>
      </c>
    </row>
    <row r="69" spans="1:10" x14ac:dyDescent="0.25">
      <c r="A69" s="12" t="s">
        <v>46</v>
      </c>
      <c r="B69" s="12">
        <v>19022017</v>
      </c>
      <c r="C69" s="12">
        <v>5</v>
      </c>
      <c r="D69" s="12">
        <v>1638</v>
      </c>
      <c r="E69" s="12">
        <v>1559</v>
      </c>
      <c r="F69" s="12">
        <f>140+88</f>
        <v>228</v>
      </c>
      <c r="G69" s="12">
        <v>109</v>
      </c>
      <c r="H69" s="12">
        <v>0.4</v>
      </c>
      <c r="I69" s="12">
        <v>386.44</v>
      </c>
      <c r="J69" s="12">
        <v>386.26</v>
      </c>
    </row>
    <row r="70" spans="1:10" x14ac:dyDescent="0.25">
      <c r="A70" s="12" t="s">
        <v>46</v>
      </c>
      <c r="B70" s="12">
        <v>20022017</v>
      </c>
      <c r="C70" s="12">
        <v>6</v>
      </c>
      <c r="D70" s="12">
        <v>1126</v>
      </c>
      <c r="E70" s="12">
        <v>1052</v>
      </c>
      <c r="F70" s="12">
        <v>118</v>
      </c>
      <c r="G70" s="12">
        <v>55.3</v>
      </c>
      <c r="H70" s="12">
        <v>0.4</v>
      </c>
      <c r="I70" s="12">
        <v>386.24</v>
      </c>
      <c r="J70" s="12">
        <v>386.11</v>
      </c>
    </row>
    <row r="71" spans="1:10" x14ac:dyDescent="0.25">
      <c r="A71" s="12" t="s">
        <v>46</v>
      </c>
      <c r="B71" s="12">
        <v>21022017</v>
      </c>
      <c r="C71" s="12">
        <v>7</v>
      </c>
      <c r="D71" s="12">
        <v>1609</v>
      </c>
      <c r="E71" s="12">
        <v>1540</v>
      </c>
      <c r="F71" s="12">
        <v>83</v>
      </c>
      <c r="G71" s="12">
        <v>39.700000000000003</v>
      </c>
      <c r="H71" s="12">
        <v>0.2</v>
      </c>
      <c r="I71" s="12">
        <v>386.11</v>
      </c>
      <c r="J71" s="12">
        <v>386.03</v>
      </c>
    </row>
    <row r="72" spans="1:10" x14ac:dyDescent="0.25">
      <c r="A72" s="12" t="s">
        <v>46</v>
      </c>
      <c r="B72" s="12">
        <v>23022017</v>
      </c>
      <c r="C72" s="12">
        <v>9</v>
      </c>
      <c r="D72" s="12">
        <v>1534</v>
      </c>
      <c r="E72" s="12">
        <v>1510</v>
      </c>
      <c r="F72" s="12">
        <v>100</v>
      </c>
      <c r="G72" s="12">
        <v>47.7</v>
      </c>
      <c r="H72" s="12">
        <v>0.2</v>
      </c>
      <c r="I72" s="12">
        <v>386.05</v>
      </c>
      <c r="J72" s="12">
        <v>385.95</v>
      </c>
    </row>
    <row r="73" spans="1:10" x14ac:dyDescent="0.25">
      <c r="A73" s="12" t="s">
        <v>47</v>
      </c>
      <c r="B73" s="12">
        <v>1032017</v>
      </c>
      <c r="C73" s="12">
        <v>15</v>
      </c>
      <c r="D73" s="12">
        <v>1754</v>
      </c>
      <c r="E73" s="12">
        <v>1746</v>
      </c>
      <c r="F73" s="12">
        <v>125</v>
      </c>
      <c r="G73" s="12">
        <v>58.1</v>
      </c>
      <c r="H73" s="12">
        <v>0.1</v>
      </c>
      <c r="I73" s="12">
        <v>383.97</v>
      </c>
      <c r="J73" s="12">
        <v>383.86</v>
      </c>
    </row>
    <row r="74" spans="1:10" x14ac:dyDescent="0.25">
      <c r="A74" s="12" t="s">
        <v>47</v>
      </c>
      <c r="B74" s="12">
        <v>6042017</v>
      </c>
      <c r="C74" s="12">
        <v>51</v>
      </c>
      <c r="D74" s="12">
        <v>945</v>
      </c>
      <c r="E74" s="12">
        <v>915</v>
      </c>
      <c r="F74" s="12">
        <v>20</v>
      </c>
      <c r="G74" s="12">
        <v>9.3000000000000007</v>
      </c>
      <c r="H74" s="12">
        <v>0.1</v>
      </c>
      <c r="I74" s="12">
        <v>383.44</v>
      </c>
      <c r="J74" s="12">
        <v>383.42</v>
      </c>
    </row>
    <row r="75" spans="1:10" x14ac:dyDescent="0.25">
      <c r="A75" s="12" t="s">
        <v>47</v>
      </c>
      <c r="B75" s="12">
        <v>7032017</v>
      </c>
      <c r="C75" s="12">
        <v>21</v>
      </c>
      <c r="D75" s="12">
        <v>1108</v>
      </c>
      <c r="E75" s="12">
        <v>1034</v>
      </c>
      <c r="F75" s="12">
        <v>110</v>
      </c>
      <c r="G75" s="12">
        <v>50.8</v>
      </c>
      <c r="H75" s="12">
        <v>0.3</v>
      </c>
      <c r="I75" s="12">
        <v>383.83</v>
      </c>
      <c r="J75" s="12">
        <v>383.74</v>
      </c>
    </row>
    <row r="76" spans="1:10" x14ac:dyDescent="0.25">
      <c r="A76" s="12" t="s">
        <v>47</v>
      </c>
      <c r="B76" s="12">
        <v>14022017</v>
      </c>
      <c r="C76" s="12">
        <v>0</v>
      </c>
      <c r="D76" s="12">
        <v>1230</v>
      </c>
      <c r="E76" s="12">
        <v>1230</v>
      </c>
      <c r="F76" s="12">
        <v>0</v>
      </c>
      <c r="G76" s="12">
        <v>0</v>
      </c>
      <c r="H76" s="12">
        <v>0</v>
      </c>
      <c r="I76" s="12">
        <v>385.45</v>
      </c>
      <c r="J76" s="12">
        <v>385.45</v>
      </c>
    </row>
    <row r="77" spans="1:10" x14ac:dyDescent="0.25">
      <c r="A77" s="12" t="s">
        <v>47</v>
      </c>
      <c r="B77" s="12">
        <v>15022017</v>
      </c>
      <c r="C77" s="12">
        <v>1</v>
      </c>
      <c r="D77" s="12">
        <v>1023</v>
      </c>
      <c r="E77" s="12">
        <v>929</v>
      </c>
      <c r="F77" s="12">
        <f>136+43</f>
        <v>179</v>
      </c>
      <c r="G77" s="12">
        <v>86.2</v>
      </c>
      <c r="H77" s="12">
        <v>0.3</v>
      </c>
      <c r="I77" s="12">
        <v>385.44</v>
      </c>
      <c r="J77" s="12">
        <v>385.22</v>
      </c>
    </row>
    <row r="78" spans="1:10" x14ac:dyDescent="0.25">
      <c r="A78" s="12" t="s">
        <v>47</v>
      </c>
      <c r="B78" s="12">
        <v>16022017</v>
      </c>
      <c r="C78" s="12">
        <v>2</v>
      </c>
      <c r="D78" s="12">
        <v>1331</v>
      </c>
      <c r="E78" s="12">
        <v>1250</v>
      </c>
      <c r="F78" s="12">
        <f>128+90</f>
        <v>218</v>
      </c>
      <c r="G78" s="12">
        <v>104.2</v>
      </c>
      <c r="H78" s="12">
        <v>0.3</v>
      </c>
      <c r="I78" s="12">
        <v>385.23</v>
      </c>
      <c r="J78" s="12">
        <v>384.97</v>
      </c>
    </row>
    <row r="79" spans="1:10" x14ac:dyDescent="0.25">
      <c r="A79" s="12" t="s">
        <v>47</v>
      </c>
      <c r="B79" s="12">
        <v>16042017</v>
      </c>
      <c r="C79" s="12">
        <v>61</v>
      </c>
      <c r="D79" s="12">
        <v>1103</v>
      </c>
      <c r="E79" s="12">
        <v>1030</v>
      </c>
      <c r="F79" s="12">
        <v>49</v>
      </c>
      <c r="G79" s="12">
        <v>23.3</v>
      </c>
      <c r="H79" s="12">
        <v>0.2</v>
      </c>
      <c r="I79" s="12">
        <v>383.37</v>
      </c>
      <c r="J79" s="12">
        <v>383.31</v>
      </c>
    </row>
    <row r="80" spans="1:10" x14ac:dyDescent="0.25">
      <c r="A80" s="12" t="s">
        <v>47</v>
      </c>
      <c r="B80" s="12">
        <v>17022017</v>
      </c>
      <c r="C80" s="12">
        <v>3</v>
      </c>
      <c r="D80" s="12">
        <v>937</v>
      </c>
      <c r="E80" s="12">
        <v>854</v>
      </c>
      <c r="F80" s="12">
        <f>125+44</f>
        <v>169</v>
      </c>
      <c r="G80" s="12">
        <v>81.099999999999994</v>
      </c>
      <c r="H80" s="12">
        <v>0.2</v>
      </c>
      <c r="I80" s="12">
        <v>384.98</v>
      </c>
      <c r="J80" s="12">
        <v>384.78</v>
      </c>
    </row>
    <row r="81" spans="1:10" x14ac:dyDescent="0.25">
      <c r="A81" s="12" t="s">
        <v>47</v>
      </c>
      <c r="B81" s="12">
        <v>17032017</v>
      </c>
      <c r="C81" s="12">
        <v>31</v>
      </c>
      <c r="D81" s="12">
        <v>1228</v>
      </c>
      <c r="E81" s="12">
        <v>1145</v>
      </c>
      <c r="F81" s="12">
        <v>64</v>
      </c>
      <c r="G81" s="12">
        <v>26.6</v>
      </c>
      <c r="H81" s="12">
        <v>0.3</v>
      </c>
      <c r="I81" s="12">
        <v>383.67</v>
      </c>
      <c r="J81" s="12">
        <v>383.59</v>
      </c>
    </row>
    <row r="82" spans="1:10" x14ac:dyDescent="0.25">
      <c r="A82" s="12" t="s">
        <v>47</v>
      </c>
      <c r="B82" s="12">
        <v>18022017</v>
      </c>
      <c r="C82" s="12">
        <v>4</v>
      </c>
      <c r="D82" s="12">
        <v>1650</v>
      </c>
      <c r="E82" s="12">
        <v>1608</v>
      </c>
      <c r="F82" s="12">
        <f>135+92+34</f>
        <v>261</v>
      </c>
      <c r="G82" s="12">
        <v>123.4</v>
      </c>
      <c r="H82" s="12">
        <v>0.4</v>
      </c>
      <c r="I82" s="12">
        <v>384.78</v>
      </c>
      <c r="J82" s="12">
        <v>384.51</v>
      </c>
    </row>
    <row r="83" spans="1:10" x14ac:dyDescent="0.25">
      <c r="A83" s="12" t="s">
        <v>47</v>
      </c>
      <c r="B83" s="12">
        <v>19022017</v>
      </c>
      <c r="C83" s="12">
        <v>5</v>
      </c>
      <c r="D83" s="12">
        <v>1638</v>
      </c>
      <c r="E83" s="12">
        <v>1559</v>
      </c>
      <c r="F83" s="12">
        <f>135+80</f>
        <v>215</v>
      </c>
      <c r="G83" s="12">
        <v>100.5</v>
      </c>
      <c r="H83" s="12">
        <v>0.3</v>
      </c>
      <c r="I83" s="12">
        <v>384.5</v>
      </c>
      <c r="J83" s="12">
        <v>384.3</v>
      </c>
    </row>
    <row r="84" spans="1:10" x14ac:dyDescent="0.25">
      <c r="A84" s="12" t="s">
        <v>47</v>
      </c>
      <c r="B84" s="12">
        <v>20022017</v>
      </c>
      <c r="C84" s="12">
        <v>6</v>
      </c>
      <c r="D84" s="12">
        <v>1126</v>
      </c>
      <c r="E84" s="12">
        <v>1052</v>
      </c>
      <c r="F84" s="12">
        <v>101</v>
      </c>
      <c r="G84" s="12">
        <v>47.4</v>
      </c>
      <c r="H84" s="12">
        <v>0.2</v>
      </c>
      <c r="I84" s="12">
        <v>384.3</v>
      </c>
      <c r="J84" s="12">
        <v>384.2</v>
      </c>
    </row>
    <row r="85" spans="1:10" x14ac:dyDescent="0.25">
      <c r="A85" s="12" t="s">
        <v>47</v>
      </c>
      <c r="B85" s="12">
        <v>21022017</v>
      </c>
      <c r="C85" s="12">
        <v>7</v>
      </c>
      <c r="D85" s="12">
        <v>1609</v>
      </c>
      <c r="E85" s="12">
        <v>1540</v>
      </c>
      <c r="F85" s="12">
        <v>74</v>
      </c>
      <c r="G85" s="12">
        <v>34.4</v>
      </c>
      <c r="H85" s="12">
        <v>0.1</v>
      </c>
      <c r="I85" s="12">
        <v>384.2</v>
      </c>
      <c r="J85" s="12">
        <v>384.12</v>
      </c>
    </row>
    <row r="86" spans="1:10" x14ac:dyDescent="0.25">
      <c r="A86" s="12" t="s">
        <v>47</v>
      </c>
      <c r="B86" s="12">
        <v>23022017</v>
      </c>
      <c r="C86" s="12">
        <v>9</v>
      </c>
      <c r="D86" s="12">
        <v>1534</v>
      </c>
      <c r="E86" s="12">
        <v>1510</v>
      </c>
      <c r="F86" s="12">
        <v>86</v>
      </c>
      <c r="G86" s="12">
        <v>40.1</v>
      </c>
      <c r="H86" s="12">
        <v>0.1</v>
      </c>
      <c r="I86" s="12">
        <v>384.11</v>
      </c>
      <c r="J86" s="12">
        <v>384.02</v>
      </c>
    </row>
    <row r="87" spans="1:10" x14ac:dyDescent="0.25">
      <c r="A87" s="12" t="s">
        <v>142</v>
      </c>
      <c r="B87" s="12">
        <v>7032017</v>
      </c>
      <c r="C87" s="12">
        <v>21</v>
      </c>
      <c r="D87" s="12">
        <v>1112</v>
      </c>
      <c r="E87" s="12">
        <v>1034</v>
      </c>
      <c r="F87" s="12">
        <v>95</v>
      </c>
      <c r="G87" s="12">
        <v>39.299999999999997</v>
      </c>
      <c r="H87" s="12">
        <v>0.4</v>
      </c>
      <c r="I87" s="12">
        <v>357.26</v>
      </c>
      <c r="J87" s="12">
        <v>357.13</v>
      </c>
    </row>
    <row r="88" spans="1:10" x14ac:dyDescent="0.25">
      <c r="A88" s="12" t="s">
        <v>142</v>
      </c>
      <c r="B88" s="12">
        <v>14022017</v>
      </c>
      <c r="C88" s="12">
        <v>0</v>
      </c>
      <c r="D88" s="12">
        <v>1230</v>
      </c>
      <c r="E88" s="12">
        <v>1230</v>
      </c>
      <c r="F88" s="12">
        <v>0</v>
      </c>
      <c r="G88" s="12">
        <v>0</v>
      </c>
      <c r="H88" s="12">
        <v>0</v>
      </c>
      <c r="I88" s="12">
        <v>358.26</v>
      </c>
      <c r="J88" s="12">
        <v>358.26</v>
      </c>
    </row>
    <row r="89" spans="1:10" x14ac:dyDescent="0.25">
      <c r="A89" s="12" t="s">
        <v>142</v>
      </c>
      <c r="B89" s="12">
        <v>15022017</v>
      </c>
      <c r="C89" s="12">
        <v>1</v>
      </c>
      <c r="D89" s="12">
        <v>1029</v>
      </c>
      <c r="E89" s="12">
        <v>929</v>
      </c>
      <c r="F89" s="12">
        <v>48</v>
      </c>
      <c r="G89" s="12">
        <v>20.9</v>
      </c>
      <c r="H89" s="12">
        <v>0</v>
      </c>
      <c r="I89" s="12">
        <v>358.26</v>
      </c>
      <c r="J89" s="12">
        <v>358.2</v>
      </c>
    </row>
    <row r="90" spans="1:10" x14ac:dyDescent="0.25">
      <c r="A90" s="12" t="s">
        <v>142</v>
      </c>
      <c r="B90" s="12">
        <v>16022017</v>
      </c>
      <c r="C90" s="12">
        <v>2</v>
      </c>
      <c r="D90" s="12">
        <v>1336</v>
      </c>
      <c r="E90" s="12">
        <v>1250</v>
      </c>
      <c r="F90" s="12">
        <v>58</v>
      </c>
      <c r="G90" s="12">
        <v>25.3</v>
      </c>
      <c r="H90" s="12">
        <v>0.2</v>
      </c>
      <c r="I90" s="12">
        <v>358.2</v>
      </c>
      <c r="J90" s="12">
        <v>358.14</v>
      </c>
    </row>
    <row r="91" spans="1:10" x14ac:dyDescent="0.25">
      <c r="A91" s="12" t="s">
        <v>142</v>
      </c>
      <c r="B91" s="12">
        <v>16042017</v>
      </c>
      <c r="C91" s="12">
        <v>61</v>
      </c>
      <c r="D91" s="12">
        <v>1106</v>
      </c>
      <c r="E91" s="12">
        <v>1030</v>
      </c>
      <c r="F91" s="12">
        <v>100</v>
      </c>
      <c r="G91" s="12">
        <v>43.7</v>
      </c>
      <c r="H91" s="12">
        <v>0.2</v>
      </c>
      <c r="I91" s="12">
        <v>357.09</v>
      </c>
      <c r="J91" s="12">
        <v>356.9</v>
      </c>
    </row>
    <row r="92" spans="1:10" x14ac:dyDescent="0.25">
      <c r="A92" s="12" t="s">
        <v>142</v>
      </c>
      <c r="B92" s="12">
        <v>17022017</v>
      </c>
      <c r="C92" s="12">
        <v>3</v>
      </c>
      <c r="D92" s="12">
        <v>943</v>
      </c>
      <c r="E92" s="12">
        <v>854</v>
      </c>
      <c r="F92" s="12">
        <f>135</f>
        <v>135</v>
      </c>
      <c r="G92" s="12">
        <v>58.9</v>
      </c>
      <c r="H92" s="12">
        <v>0.3</v>
      </c>
      <c r="I92" s="12">
        <v>358.14</v>
      </c>
      <c r="J92" s="12">
        <v>357.98</v>
      </c>
    </row>
    <row r="93" spans="1:10" x14ac:dyDescent="0.25">
      <c r="A93" s="12" t="s">
        <v>142</v>
      </c>
      <c r="B93" s="12">
        <v>18022017</v>
      </c>
      <c r="C93" s="12">
        <v>4</v>
      </c>
      <c r="D93" s="12">
        <v>1656</v>
      </c>
      <c r="E93" s="12">
        <v>1608</v>
      </c>
      <c r="F93" s="12">
        <f>139+88</f>
        <v>227</v>
      </c>
      <c r="G93" s="12">
        <v>98.1</v>
      </c>
      <c r="H93" s="12">
        <v>0.4</v>
      </c>
      <c r="I93" s="12">
        <v>357.97</v>
      </c>
      <c r="J93" s="12">
        <v>357.69</v>
      </c>
    </row>
    <row r="94" spans="1:10" x14ac:dyDescent="0.25">
      <c r="A94" s="12" t="s">
        <v>142</v>
      </c>
      <c r="B94" s="12">
        <v>19022017</v>
      </c>
      <c r="C94" s="12">
        <v>5</v>
      </c>
      <c r="D94" s="12">
        <v>1643</v>
      </c>
      <c r="E94" s="12">
        <v>1559</v>
      </c>
      <c r="F94" s="12">
        <f>140+48</f>
        <v>188</v>
      </c>
      <c r="G94" s="12">
        <v>79.900000000000006</v>
      </c>
      <c r="H94" s="12">
        <v>0.2</v>
      </c>
      <c r="I94" s="12">
        <v>357.69</v>
      </c>
      <c r="J94" s="12">
        <v>357.48</v>
      </c>
    </row>
    <row r="95" spans="1:10" x14ac:dyDescent="0.25">
      <c r="A95" s="12" t="s">
        <v>142</v>
      </c>
      <c r="B95" s="12">
        <v>20022017</v>
      </c>
      <c r="C95" s="12">
        <v>6</v>
      </c>
      <c r="D95" s="12">
        <v>1131</v>
      </c>
      <c r="E95" s="12">
        <v>1052</v>
      </c>
      <c r="F95" s="12">
        <v>93</v>
      </c>
      <c r="G95" s="12">
        <v>39.299999999999997</v>
      </c>
      <c r="H95" s="12">
        <v>0.1</v>
      </c>
      <c r="I95" s="12">
        <v>357.48</v>
      </c>
      <c r="J95" s="12">
        <v>357.37</v>
      </c>
    </row>
    <row r="96" spans="1:10" x14ac:dyDescent="0.25">
      <c r="A96" s="12" t="s">
        <v>142</v>
      </c>
      <c r="B96" s="12">
        <v>23022017</v>
      </c>
      <c r="C96" s="12">
        <v>9</v>
      </c>
      <c r="D96" s="12">
        <v>1537</v>
      </c>
      <c r="E96" s="12">
        <v>1510</v>
      </c>
      <c r="F96" s="12">
        <v>116</v>
      </c>
      <c r="G96" s="12">
        <v>48.8</v>
      </c>
      <c r="H96" s="12">
        <v>0.2</v>
      </c>
      <c r="I96" s="12">
        <v>357.37</v>
      </c>
      <c r="J96" s="12">
        <v>357.26</v>
      </c>
    </row>
    <row r="97" spans="1:10" x14ac:dyDescent="0.25">
      <c r="A97" s="12" t="s">
        <v>16</v>
      </c>
      <c r="B97" s="12">
        <v>6042017</v>
      </c>
      <c r="C97" s="12">
        <v>51</v>
      </c>
      <c r="D97" s="12">
        <v>918</v>
      </c>
      <c r="E97" s="12">
        <v>915</v>
      </c>
      <c r="F97" s="12">
        <v>121</v>
      </c>
      <c r="G97" s="12">
        <v>60.8</v>
      </c>
      <c r="H97" s="12">
        <v>0.2</v>
      </c>
      <c r="I97" s="12">
        <v>407.3</v>
      </c>
      <c r="J97" s="12">
        <v>407.17</v>
      </c>
    </row>
    <row r="98" spans="1:10" x14ac:dyDescent="0.25">
      <c r="A98" s="12" t="s">
        <v>16</v>
      </c>
      <c r="B98" s="12">
        <v>7032017</v>
      </c>
      <c r="C98" s="12">
        <v>21</v>
      </c>
      <c r="D98" s="12">
        <v>1034</v>
      </c>
      <c r="E98" s="12">
        <v>1034</v>
      </c>
      <c r="F98" s="12">
        <f>105+44</f>
        <v>149</v>
      </c>
      <c r="G98" s="12">
        <v>80.900000000000006</v>
      </c>
      <c r="H98" s="12">
        <v>0</v>
      </c>
      <c r="I98" s="12">
        <v>407.59</v>
      </c>
      <c r="J98" s="12">
        <v>407.45</v>
      </c>
    </row>
    <row r="99" spans="1:10" x14ac:dyDescent="0.25">
      <c r="A99" s="12" t="s">
        <v>16</v>
      </c>
      <c r="B99" s="12">
        <v>14022017</v>
      </c>
      <c r="C99" s="12">
        <v>0</v>
      </c>
      <c r="D99" s="12">
        <v>1230</v>
      </c>
      <c r="E99" s="12">
        <v>1230</v>
      </c>
      <c r="F99" s="12">
        <v>0</v>
      </c>
      <c r="G99" s="12">
        <v>0</v>
      </c>
      <c r="H99" s="12">
        <v>0</v>
      </c>
      <c r="I99" s="12">
        <v>409.53</v>
      </c>
      <c r="J99" s="12">
        <v>409.53</v>
      </c>
    </row>
    <row r="100" spans="1:10" x14ac:dyDescent="0.25">
      <c r="A100" s="12" t="s">
        <v>16</v>
      </c>
      <c r="B100" s="12">
        <v>15022017</v>
      </c>
      <c r="C100" s="12">
        <v>1</v>
      </c>
      <c r="D100" s="12">
        <v>935</v>
      </c>
      <c r="E100" s="12">
        <v>929</v>
      </c>
      <c r="F100" s="12">
        <f>110+55</f>
        <v>165</v>
      </c>
      <c r="G100" s="12">
        <v>88.7</v>
      </c>
      <c r="H100" s="12">
        <v>0.3</v>
      </c>
      <c r="I100" s="12">
        <v>409.52</v>
      </c>
      <c r="J100" s="12">
        <v>409.33</v>
      </c>
    </row>
    <row r="101" spans="1:10" x14ac:dyDescent="0.25">
      <c r="A101" s="12" t="s">
        <v>16</v>
      </c>
      <c r="B101" s="12">
        <v>16022017</v>
      </c>
      <c r="C101" s="12">
        <v>2</v>
      </c>
      <c r="D101" s="12">
        <v>1250</v>
      </c>
      <c r="E101" s="12">
        <v>1250</v>
      </c>
      <c r="F101" s="12">
        <f>125+82</f>
        <v>207</v>
      </c>
      <c r="G101" s="12">
        <v>107.4</v>
      </c>
      <c r="H101" s="12">
        <v>0.2</v>
      </c>
      <c r="I101" s="12">
        <v>409.33</v>
      </c>
      <c r="J101" s="12">
        <v>409.09</v>
      </c>
    </row>
    <row r="102" spans="1:10" x14ac:dyDescent="0.25">
      <c r="A102" s="12" t="s">
        <v>16</v>
      </c>
      <c r="B102" s="12">
        <v>16042017</v>
      </c>
      <c r="C102" s="12">
        <v>61</v>
      </c>
      <c r="D102" s="12">
        <v>1036</v>
      </c>
      <c r="E102" s="12">
        <v>1030</v>
      </c>
      <c r="F102" s="12">
        <v>61</v>
      </c>
      <c r="G102" s="12">
        <v>33.5</v>
      </c>
      <c r="H102" s="12">
        <v>0.1</v>
      </c>
      <c r="I102" s="12">
        <v>407.12</v>
      </c>
      <c r="J102" s="12">
        <v>407.02</v>
      </c>
    </row>
    <row r="103" spans="1:10" x14ac:dyDescent="0.25">
      <c r="A103" s="12" t="s">
        <v>16</v>
      </c>
      <c r="B103" s="12">
        <v>17022017</v>
      </c>
      <c r="C103" s="12">
        <v>3</v>
      </c>
      <c r="D103" s="12">
        <v>858</v>
      </c>
      <c r="E103" s="12">
        <v>854</v>
      </c>
      <c r="F103" s="12">
        <f>115+34</f>
        <v>149</v>
      </c>
      <c r="G103" s="12">
        <v>79.3</v>
      </c>
      <c r="H103" s="12">
        <v>0.5</v>
      </c>
      <c r="I103" s="12">
        <v>409.09</v>
      </c>
      <c r="J103" s="12">
        <v>408.91</v>
      </c>
    </row>
    <row r="104" spans="1:10" x14ac:dyDescent="0.25">
      <c r="A104" s="12" t="s">
        <v>16</v>
      </c>
      <c r="B104" s="12">
        <v>17032017</v>
      </c>
      <c r="C104" s="12">
        <v>31</v>
      </c>
      <c r="D104" s="12">
        <v>1145</v>
      </c>
      <c r="E104" s="12">
        <v>1145</v>
      </c>
      <c r="F104" s="12">
        <v>39</v>
      </c>
      <c r="G104" s="12">
        <v>21</v>
      </c>
      <c r="H104" s="12">
        <v>0.1</v>
      </c>
      <c r="I104" s="12">
        <v>407.36</v>
      </c>
      <c r="J104" s="12">
        <v>407.3</v>
      </c>
    </row>
    <row r="105" spans="1:10" x14ac:dyDescent="0.25">
      <c r="A105" s="12" t="s">
        <v>16</v>
      </c>
      <c r="B105" s="12">
        <v>18022017</v>
      </c>
      <c r="C105" s="12">
        <v>4</v>
      </c>
      <c r="D105" s="12">
        <v>1608</v>
      </c>
      <c r="E105" s="12">
        <v>1608</v>
      </c>
      <c r="F105" s="12">
        <f>150+88+23</f>
        <v>261</v>
      </c>
      <c r="G105" s="12">
        <v>137.9</v>
      </c>
      <c r="H105" s="12">
        <v>0.3</v>
      </c>
      <c r="I105" s="12">
        <v>408.93</v>
      </c>
      <c r="J105" s="12">
        <v>408.64</v>
      </c>
    </row>
    <row r="106" spans="1:10" x14ac:dyDescent="0.25">
      <c r="A106" s="12" t="s">
        <v>16</v>
      </c>
      <c r="B106" s="12">
        <v>19022017</v>
      </c>
      <c r="C106" s="12">
        <v>5</v>
      </c>
      <c r="D106" s="12">
        <v>1559</v>
      </c>
      <c r="E106" s="12">
        <v>1559</v>
      </c>
      <c r="F106" s="12">
        <f>135+98</f>
        <v>233</v>
      </c>
      <c r="G106" s="12">
        <v>124.6</v>
      </c>
      <c r="H106" s="12">
        <v>0.4</v>
      </c>
      <c r="I106" s="12">
        <v>408.64</v>
      </c>
      <c r="J106" s="12">
        <v>408.41</v>
      </c>
    </row>
    <row r="107" spans="1:10" x14ac:dyDescent="0.25">
      <c r="A107" s="12" t="s">
        <v>16</v>
      </c>
      <c r="B107" s="12">
        <v>20022017</v>
      </c>
      <c r="C107" s="12">
        <v>6</v>
      </c>
      <c r="D107" s="12">
        <v>1052</v>
      </c>
      <c r="E107" s="12">
        <v>1052</v>
      </c>
      <c r="F107" s="12">
        <f>130+74</f>
        <v>204</v>
      </c>
      <c r="G107" s="12">
        <v>108.9</v>
      </c>
      <c r="H107" s="12">
        <v>0.3</v>
      </c>
      <c r="I107" s="12">
        <v>408.41</v>
      </c>
      <c r="J107" s="12">
        <v>408.21</v>
      </c>
    </row>
    <row r="108" spans="1:10" x14ac:dyDescent="0.25">
      <c r="A108" s="12" t="s">
        <v>16</v>
      </c>
      <c r="B108" s="12">
        <v>21022017</v>
      </c>
      <c r="C108" s="12">
        <v>7</v>
      </c>
      <c r="D108" s="12">
        <v>1540</v>
      </c>
      <c r="E108" s="12">
        <v>1540</v>
      </c>
      <c r="F108" s="12">
        <f>136+93+32</f>
        <v>261</v>
      </c>
      <c r="G108" s="12">
        <v>139.1</v>
      </c>
      <c r="H108" s="12">
        <v>0.5</v>
      </c>
      <c r="I108" s="12">
        <v>408.22</v>
      </c>
      <c r="J108" s="12">
        <v>407.97</v>
      </c>
    </row>
    <row r="109" spans="1:10" x14ac:dyDescent="0.25">
      <c r="A109" s="12" t="s">
        <v>16</v>
      </c>
      <c r="B109" s="12">
        <v>22022017</v>
      </c>
      <c r="C109" s="12">
        <v>8</v>
      </c>
      <c r="D109" s="12">
        <v>1709</v>
      </c>
      <c r="E109" s="12">
        <v>1709</v>
      </c>
      <c r="F109" s="12">
        <v>118</v>
      </c>
      <c r="G109" s="12">
        <v>62.1</v>
      </c>
      <c r="H109" s="12">
        <v>0.4</v>
      </c>
      <c r="I109" s="12">
        <v>407.98</v>
      </c>
      <c r="J109" s="12">
        <v>407.87</v>
      </c>
    </row>
    <row r="110" spans="1:10" x14ac:dyDescent="0.25">
      <c r="A110" s="12" t="s">
        <v>16</v>
      </c>
      <c r="B110" s="12">
        <v>23022017</v>
      </c>
      <c r="C110" s="12">
        <v>9</v>
      </c>
      <c r="D110" s="12">
        <v>1510</v>
      </c>
      <c r="E110" s="12">
        <v>1510</v>
      </c>
      <c r="F110" s="12">
        <v>74</v>
      </c>
      <c r="G110" s="12">
        <v>38.4</v>
      </c>
      <c r="H110" s="12">
        <v>0.3</v>
      </c>
      <c r="I110" s="12">
        <v>407.86</v>
      </c>
      <c r="J110" s="12">
        <v>407.79</v>
      </c>
    </row>
    <row r="111" spans="1:10" x14ac:dyDescent="0.25">
      <c r="A111" s="12" t="s">
        <v>16</v>
      </c>
      <c r="B111" s="12">
        <v>26022017</v>
      </c>
      <c r="C111" s="12">
        <v>12</v>
      </c>
      <c r="D111" s="12">
        <v>1128</v>
      </c>
      <c r="E111" s="12">
        <v>1128</v>
      </c>
      <c r="F111" s="12">
        <v>138</v>
      </c>
      <c r="G111" s="12">
        <v>74</v>
      </c>
      <c r="H111" s="12">
        <v>0.4</v>
      </c>
      <c r="I111" s="12">
        <v>407.78</v>
      </c>
      <c r="J111" s="12">
        <v>407.64</v>
      </c>
    </row>
    <row r="112" spans="1:10" x14ac:dyDescent="0.25">
      <c r="A112" s="12" t="s">
        <v>18</v>
      </c>
      <c r="B112" s="12">
        <v>6042017</v>
      </c>
      <c r="C112" s="12">
        <v>51</v>
      </c>
      <c r="D112" s="12">
        <v>918</v>
      </c>
      <c r="E112" s="12">
        <v>915</v>
      </c>
      <c r="F112" s="12">
        <v>85</v>
      </c>
      <c r="G112" s="12">
        <v>47</v>
      </c>
      <c r="H112" s="12">
        <v>0.1</v>
      </c>
      <c r="I112" s="12">
        <v>408.24</v>
      </c>
      <c r="J112" s="12">
        <v>408.16</v>
      </c>
    </row>
    <row r="113" spans="1:10" x14ac:dyDescent="0.25">
      <c r="A113" s="12" t="s">
        <v>18</v>
      </c>
      <c r="B113" s="12">
        <v>7032017</v>
      </c>
      <c r="C113" s="12">
        <v>21</v>
      </c>
      <c r="D113" s="12">
        <v>1034</v>
      </c>
      <c r="E113" s="12">
        <v>1034</v>
      </c>
      <c r="F113" s="12">
        <v>84</v>
      </c>
      <c r="G113" s="12">
        <v>46.2</v>
      </c>
      <c r="H113" s="12">
        <v>0.2</v>
      </c>
      <c r="I113" s="12">
        <v>408.5</v>
      </c>
      <c r="J113" s="12">
        <v>408.43</v>
      </c>
    </row>
    <row r="114" spans="1:10" x14ac:dyDescent="0.25">
      <c r="A114" s="12" t="s">
        <v>18</v>
      </c>
      <c r="B114" s="12">
        <v>14022017</v>
      </c>
      <c r="C114" s="12">
        <v>0</v>
      </c>
      <c r="D114" s="12">
        <v>1230</v>
      </c>
      <c r="E114" s="12">
        <v>1230</v>
      </c>
      <c r="F114" s="12">
        <v>0</v>
      </c>
      <c r="G114" s="12">
        <v>0</v>
      </c>
      <c r="H114" s="12">
        <v>0</v>
      </c>
      <c r="I114" s="12">
        <v>410.61500000000001</v>
      </c>
      <c r="J114" s="12">
        <v>410.61500000000001</v>
      </c>
    </row>
    <row r="115" spans="1:10" x14ac:dyDescent="0.25">
      <c r="A115" s="12" t="s">
        <v>18</v>
      </c>
      <c r="B115" s="12">
        <v>15022017</v>
      </c>
      <c r="C115" s="12">
        <v>1</v>
      </c>
      <c r="D115" s="12">
        <v>935</v>
      </c>
      <c r="E115" s="12">
        <v>929</v>
      </c>
      <c r="F115" s="12">
        <f>112+43</f>
        <v>155</v>
      </c>
      <c r="G115" s="12">
        <v>81.400000000000006</v>
      </c>
      <c r="H115" s="12">
        <v>0.4</v>
      </c>
      <c r="I115" s="12">
        <v>410.61</v>
      </c>
      <c r="J115" s="12">
        <v>410.41</v>
      </c>
    </row>
    <row r="116" spans="1:10" x14ac:dyDescent="0.25">
      <c r="A116" s="12" t="s">
        <v>18</v>
      </c>
      <c r="B116" s="12">
        <v>16022017</v>
      </c>
      <c r="C116" s="12">
        <v>2</v>
      </c>
      <c r="D116" s="12">
        <v>1250</v>
      </c>
      <c r="E116" s="12">
        <v>1250</v>
      </c>
      <c r="F116" s="12">
        <f>130+80</f>
        <v>210</v>
      </c>
      <c r="G116" s="12">
        <v>108.2</v>
      </c>
      <c r="H116" s="12">
        <v>0.5</v>
      </c>
      <c r="I116" s="12">
        <v>410.43</v>
      </c>
      <c r="J116" s="12">
        <v>410.17</v>
      </c>
    </row>
    <row r="117" spans="1:10" x14ac:dyDescent="0.25">
      <c r="A117" s="12" t="s">
        <v>18</v>
      </c>
      <c r="B117" s="12">
        <v>16042017</v>
      </c>
      <c r="C117" s="12">
        <v>61</v>
      </c>
      <c r="D117" s="12">
        <v>1036</v>
      </c>
      <c r="E117" s="12">
        <v>1030</v>
      </c>
      <c r="F117" s="12">
        <v>42</v>
      </c>
      <c r="G117" s="12">
        <v>23.4</v>
      </c>
      <c r="H117" s="12">
        <v>0.1</v>
      </c>
      <c r="I117" s="12">
        <v>408.05</v>
      </c>
      <c r="J117" s="12">
        <v>407.93</v>
      </c>
    </row>
    <row r="118" spans="1:10" x14ac:dyDescent="0.25">
      <c r="A118" s="12" t="s">
        <v>18</v>
      </c>
      <c r="B118" s="12">
        <v>17022017</v>
      </c>
      <c r="C118" s="12">
        <v>3</v>
      </c>
      <c r="D118" s="12">
        <v>858</v>
      </c>
      <c r="E118" s="12">
        <v>854</v>
      </c>
      <c r="F118" s="12">
        <f>111+35</f>
        <v>146</v>
      </c>
      <c r="G118" s="12">
        <v>76.8</v>
      </c>
      <c r="H118" s="12">
        <v>0.5</v>
      </c>
      <c r="I118" s="12">
        <v>410.18</v>
      </c>
      <c r="J118" s="12">
        <v>410</v>
      </c>
    </row>
    <row r="119" spans="1:10" x14ac:dyDescent="0.25">
      <c r="A119" s="12" t="s">
        <v>18</v>
      </c>
      <c r="B119" s="12">
        <v>17032017</v>
      </c>
      <c r="C119" s="12">
        <v>31</v>
      </c>
      <c r="D119" s="12">
        <v>1145</v>
      </c>
      <c r="E119" s="12">
        <v>1145</v>
      </c>
      <c r="F119" s="12">
        <v>61</v>
      </c>
      <c r="G119" s="12">
        <v>33.299999999999997</v>
      </c>
      <c r="H119" s="12">
        <v>0.3</v>
      </c>
      <c r="I119" s="12">
        <v>408.35</v>
      </c>
      <c r="J119" s="12">
        <v>408.29</v>
      </c>
    </row>
    <row r="120" spans="1:10" x14ac:dyDescent="0.25">
      <c r="A120" s="12" t="s">
        <v>18</v>
      </c>
      <c r="B120" s="12">
        <v>18022017</v>
      </c>
      <c r="C120" s="12">
        <v>4</v>
      </c>
      <c r="D120" s="12">
        <v>1608</v>
      </c>
      <c r="E120" s="12">
        <v>1608</v>
      </c>
      <c r="F120" s="12">
        <f>142+102</f>
        <v>244</v>
      </c>
      <c r="G120" s="12">
        <v>126.5</v>
      </c>
      <c r="H120" s="12">
        <v>0.5</v>
      </c>
      <c r="I120" s="12">
        <v>410.02</v>
      </c>
      <c r="J120" s="12">
        <v>409.76</v>
      </c>
    </row>
    <row r="121" spans="1:10" x14ac:dyDescent="0.25">
      <c r="A121" s="12" t="s">
        <v>18</v>
      </c>
      <c r="B121" s="12">
        <v>19022017</v>
      </c>
      <c r="C121" s="12">
        <v>5</v>
      </c>
      <c r="D121" s="12">
        <v>1559</v>
      </c>
      <c r="E121" s="12">
        <v>1559</v>
      </c>
      <c r="F121" s="12">
        <f>143+102</f>
        <v>245</v>
      </c>
      <c r="G121" s="12">
        <v>122.13</v>
      </c>
      <c r="H121" s="12">
        <v>0.3</v>
      </c>
      <c r="I121" s="12">
        <v>409.76</v>
      </c>
      <c r="J121" s="12">
        <v>409.51</v>
      </c>
    </row>
    <row r="122" spans="1:10" x14ac:dyDescent="0.25">
      <c r="A122" s="12" t="s">
        <v>18</v>
      </c>
      <c r="B122" s="12">
        <v>20022017</v>
      </c>
      <c r="C122" s="12">
        <v>6</v>
      </c>
      <c r="D122" s="12">
        <v>1052</v>
      </c>
      <c r="E122" s="12">
        <v>1052</v>
      </c>
      <c r="F122" s="12">
        <f>130+60</f>
        <v>190</v>
      </c>
      <c r="G122" s="12">
        <v>99.2</v>
      </c>
      <c r="H122" s="12">
        <v>0.7</v>
      </c>
      <c r="I122" s="12">
        <v>409.51</v>
      </c>
      <c r="J122" s="12">
        <v>409.33</v>
      </c>
    </row>
    <row r="123" spans="1:10" x14ac:dyDescent="0.25">
      <c r="A123" s="12" t="s">
        <v>18</v>
      </c>
      <c r="B123" s="12">
        <v>21022017</v>
      </c>
      <c r="C123" s="12">
        <v>7</v>
      </c>
      <c r="D123" s="12">
        <v>1540</v>
      </c>
      <c r="E123" s="12">
        <v>1540</v>
      </c>
      <c r="F123" s="12">
        <f>140+100+52</f>
        <v>292</v>
      </c>
      <c r="G123" s="12">
        <v>151.6</v>
      </c>
      <c r="H123" s="12">
        <v>0.6</v>
      </c>
      <c r="I123" s="12">
        <v>409.32</v>
      </c>
      <c r="J123" s="12">
        <v>409.06</v>
      </c>
    </row>
    <row r="124" spans="1:10" x14ac:dyDescent="0.25">
      <c r="A124" s="12" t="s">
        <v>18</v>
      </c>
      <c r="B124" s="12">
        <v>22022017</v>
      </c>
      <c r="C124" s="12">
        <v>8</v>
      </c>
      <c r="D124" s="12">
        <v>1709</v>
      </c>
      <c r="E124" s="12">
        <v>1709</v>
      </c>
      <c r="F124" s="12">
        <f>140+92</f>
        <v>232</v>
      </c>
      <c r="G124" s="12">
        <v>120.2</v>
      </c>
      <c r="H124" s="12">
        <v>0.4</v>
      </c>
      <c r="I124" s="12">
        <v>409.05</v>
      </c>
      <c r="J124" s="12">
        <v>408.84</v>
      </c>
    </row>
    <row r="125" spans="1:10" x14ac:dyDescent="0.25">
      <c r="A125" s="12" t="s">
        <v>18</v>
      </c>
      <c r="B125" s="12">
        <v>23022017</v>
      </c>
      <c r="C125" s="12">
        <v>9</v>
      </c>
      <c r="D125" s="12">
        <v>1510</v>
      </c>
      <c r="E125" s="12">
        <v>1510</v>
      </c>
      <c r="F125" s="14">
        <v>75</v>
      </c>
      <c r="G125" s="12">
        <v>38.1</v>
      </c>
      <c r="H125" s="12">
        <v>0.4</v>
      </c>
      <c r="I125" s="12">
        <v>408.82</v>
      </c>
      <c r="J125" s="12">
        <v>408.75</v>
      </c>
    </row>
    <row r="126" spans="1:10" x14ac:dyDescent="0.25">
      <c r="A126" s="12" t="s">
        <v>18</v>
      </c>
      <c r="B126" s="12">
        <v>26022017</v>
      </c>
      <c r="C126" s="12">
        <v>12</v>
      </c>
      <c r="D126" s="12">
        <v>1128</v>
      </c>
      <c r="E126" s="12">
        <v>1128</v>
      </c>
      <c r="F126" s="12">
        <v>70</v>
      </c>
      <c r="G126" s="12">
        <v>37.4</v>
      </c>
      <c r="H126" s="12">
        <v>0.3</v>
      </c>
      <c r="I126" s="12">
        <v>408.71</v>
      </c>
      <c r="J126" s="12">
        <v>408.65</v>
      </c>
    </row>
    <row r="127" spans="1:10" x14ac:dyDescent="0.25">
      <c r="A127" s="12" t="s">
        <v>19</v>
      </c>
      <c r="B127" s="12">
        <v>6042017</v>
      </c>
      <c r="C127" s="12">
        <v>51</v>
      </c>
      <c r="D127" s="12">
        <v>918</v>
      </c>
      <c r="E127" s="12">
        <v>915</v>
      </c>
      <c r="F127" s="12">
        <v>51</v>
      </c>
      <c r="G127" s="12">
        <v>25.9</v>
      </c>
      <c r="H127" s="12">
        <v>0.1</v>
      </c>
      <c r="I127" s="12">
        <v>382.46</v>
      </c>
      <c r="J127" s="12">
        <v>382.41</v>
      </c>
    </row>
    <row r="128" spans="1:10" x14ac:dyDescent="0.25">
      <c r="A128" s="12" t="s">
        <v>19</v>
      </c>
      <c r="B128" s="12">
        <v>7032017</v>
      </c>
      <c r="C128" s="12">
        <v>21</v>
      </c>
      <c r="D128" s="12">
        <v>1034</v>
      </c>
      <c r="E128" s="12">
        <v>1034</v>
      </c>
      <c r="F128" s="12">
        <v>85</v>
      </c>
      <c r="G128" s="12">
        <v>42.4</v>
      </c>
      <c r="H128" s="12">
        <v>0.2</v>
      </c>
      <c r="I128" s="12">
        <v>382.74</v>
      </c>
      <c r="J128" s="12">
        <v>382.66</v>
      </c>
    </row>
    <row r="129" spans="1:10" x14ac:dyDescent="0.25">
      <c r="A129" s="12" t="s">
        <v>19</v>
      </c>
      <c r="B129" s="12">
        <v>14022017</v>
      </c>
      <c r="C129" s="12">
        <v>0</v>
      </c>
      <c r="D129" s="12">
        <v>1230</v>
      </c>
      <c r="E129" s="12">
        <v>1230</v>
      </c>
      <c r="F129" s="12">
        <v>0</v>
      </c>
      <c r="G129" s="12">
        <v>0</v>
      </c>
      <c r="H129" s="12">
        <v>0</v>
      </c>
      <c r="I129" s="12">
        <v>384.72500000000002</v>
      </c>
      <c r="J129" s="12">
        <v>384.72500000000002</v>
      </c>
    </row>
    <row r="130" spans="1:10" x14ac:dyDescent="0.25">
      <c r="A130" s="12" t="s">
        <v>19</v>
      </c>
      <c r="B130" s="12">
        <v>15022017</v>
      </c>
      <c r="C130" s="12">
        <v>1</v>
      </c>
      <c r="D130" s="12">
        <v>935</v>
      </c>
      <c r="E130" s="12">
        <v>929</v>
      </c>
      <c r="F130" s="12">
        <f>143+16</f>
        <v>159</v>
      </c>
      <c r="G130" s="12">
        <v>77.7</v>
      </c>
      <c r="H130" s="12">
        <v>0.1</v>
      </c>
      <c r="I130" s="12">
        <v>384.71</v>
      </c>
      <c r="J130" s="12">
        <v>384.54</v>
      </c>
    </row>
    <row r="131" spans="1:10" x14ac:dyDescent="0.25">
      <c r="A131" s="12" t="s">
        <v>19</v>
      </c>
      <c r="B131" s="12">
        <v>16022017</v>
      </c>
      <c r="C131" s="12">
        <v>2</v>
      </c>
      <c r="D131" s="12">
        <v>1250</v>
      </c>
      <c r="E131" s="12">
        <v>1250</v>
      </c>
      <c r="F131" s="12">
        <f>108+74</f>
        <v>182</v>
      </c>
      <c r="G131" s="12">
        <v>85.9</v>
      </c>
      <c r="H131" s="12">
        <v>0.5</v>
      </c>
      <c r="I131" s="12">
        <v>384.51</v>
      </c>
      <c r="J131" s="12">
        <v>384.29</v>
      </c>
    </row>
    <row r="132" spans="1:10" x14ac:dyDescent="0.25">
      <c r="A132" s="12" t="s">
        <v>19</v>
      </c>
      <c r="B132" s="12">
        <v>16042017</v>
      </c>
      <c r="C132" s="12">
        <v>61</v>
      </c>
      <c r="D132" s="12">
        <v>1036</v>
      </c>
      <c r="E132" s="12">
        <v>1030</v>
      </c>
      <c r="F132" s="12">
        <v>43</v>
      </c>
      <c r="G132" s="12">
        <v>21.4</v>
      </c>
      <c r="H132" s="12">
        <v>0.1</v>
      </c>
      <c r="I132" s="12">
        <v>382.36</v>
      </c>
      <c r="J132" s="12">
        <v>382.32</v>
      </c>
    </row>
    <row r="133" spans="1:10" x14ac:dyDescent="0.25">
      <c r="A133" s="12" t="s">
        <v>19</v>
      </c>
      <c r="B133" s="12">
        <v>17022017</v>
      </c>
      <c r="C133" s="12">
        <v>3</v>
      </c>
      <c r="D133" s="12">
        <v>858</v>
      </c>
      <c r="E133" s="12">
        <v>854</v>
      </c>
      <c r="F133" s="12">
        <v>140</v>
      </c>
      <c r="G133" s="12">
        <v>70</v>
      </c>
      <c r="H133" s="12">
        <v>0.5</v>
      </c>
      <c r="I133" s="12">
        <v>384.27</v>
      </c>
      <c r="J133" s="12">
        <v>384.12</v>
      </c>
    </row>
    <row r="134" spans="1:10" x14ac:dyDescent="0.25">
      <c r="A134" s="12" t="s">
        <v>19</v>
      </c>
      <c r="B134" s="12">
        <v>17032017</v>
      </c>
      <c r="C134" s="12">
        <v>31</v>
      </c>
      <c r="D134" s="12">
        <v>1145</v>
      </c>
      <c r="E134" s="12">
        <v>1145</v>
      </c>
      <c r="F134" s="12">
        <v>60</v>
      </c>
      <c r="G134" s="12">
        <v>30.1</v>
      </c>
      <c r="H134" s="12">
        <v>0.3</v>
      </c>
      <c r="I134" s="12">
        <v>382.61</v>
      </c>
      <c r="J134" s="12">
        <v>382.55</v>
      </c>
    </row>
    <row r="135" spans="1:10" x14ac:dyDescent="0.25">
      <c r="A135" s="12" t="s">
        <v>19</v>
      </c>
      <c r="B135" s="12">
        <v>18022017</v>
      </c>
      <c r="C135" s="12">
        <v>4</v>
      </c>
      <c r="D135" s="12">
        <v>1608</v>
      </c>
      <c r="E135" s="12">
        <v>1608</v>
      </c>
      <c r="F135" s="12">
        <f>141+102</f>
        <v>243</v>
      </c>
      <c r="G135" s="12">
        <v>118.4</v>
      </c>
      <c r="H135" s="12">
        <v>0.6</v>
      </c>
      <c r="I135" s="12">
        <v>384.12</v>
      </c>
      <c r="J135" s="12">
        <v>383.87</v>
      </c>
    </row>
    <row r="136" spans="1:10" x14ac:dyDescent="0.25">
      <c r="A136" s="12" t="s">
        <v>19</v>
      </c>
      <c r="B136" s="12">
        <v>19022017</v>
      </c>
      <c r="C136" s="12">
        <v>5</v>
      </c>
      <c r="D136" s="12">
        <v>1559</v>
      </c>
      <c r="E136" s="12">
        <v>1559</v>
      </c>
      <c r="F136" s="12">
        <f>143+82</f>
        <v>225</v>
      </c>
      <c r="G136" s="12">
        <v>109.4</v>
      </c>
      <c r="H136" s="12">
        <v>0.3</v>
      </c>
      <c r="I136" s="12">
        <v>383.85</v>
      </c>
      <c r="J136" s="12">
        <v>383.62</v>
      </c>
    </row>
    <row r="137" spans="1:10" x14ac:dyDescent="0.25">
      <c r="A137" s="12" t="s">
        <v>19</v>
      </c>
      <c r="B137" s="12">
        <v>20022017</v>
      </c>
      <c r="C137" s="12">
        <v>6</v>
      </c>
      <c r="D137" s="12">
        <v>1052</v>
      </c>
      <c r="E137" s="12">
        <v>1052</v>
      </c>
      <c r="F137" s="12">
        <f>115+70</f>
        <v>185</v>
      </c>
      <c r="G137" s="12">
        <v>90.5</v>
      </c>
      <c r="H137" s="12">
        <v>0.3</v>
      </c>
      <c r="I137" s="12">
        <v>383.61</v>
      </c>
      <c r="J137" s="12">
        <v>383.43</v>
      </c>
    </row>
    <row r="138" spans="1:10" x14ac:dyDescent="0.25">
      <c r="A138" s="12" t="s">
        <v>19</v>
      </c>
      <c r="B138" s="12">
        <v>21022017</v>
      </c>
      <c r="C138" s="12">
        <v>7</v>
      </c>
      <c r="D138" s="12">
        <v>1540</v>
      </c>
      <c r="E138" s="12">
        <v>1540</v>
      </c>
      <c r="F138" s="12">
        <f>135+55</f>
        <v>190</v>
      </c>
      <c r="G138" s="12">
        <v>93</v>
      </c>
      <c r="H138" s="12">
        <v>0.4</v>
      </c>
      <c r="I138" s="12">
        <v>383.34</v>
      </c>
      <c r="J138" s="12">
        <v>383.16</v>
      </c>
    </row>
    <row r="139" spans="1:10" x14ac:dyDescent="0.25">
      <c r="A139" s="12" t="s">
        <v>19</v>
      </c>
      <c r="B139" s="12">
        <v>22022017</v>
      </c>
      <c r="C139" s="12">
        <v>8</v>
      </c>
      <c r="D139" s="12">
        <v>1709</v>
      </c>
      <c r="E139" s="12">
        <v>1709</v>
      </c>
      <c r="F139" s="12">
        <v>102</v>
      </c>
      <c r="G139" s="12">
        <v>49.7</v>
      </c>
      <c r="H139" s="12">
        <v>0.3</v>
      </c>
      <c r="I139" s="12">
        <v>383.14</v>
      </c>
      <c r="J139" s="12">
        <v>383.05</v>
      </c>
    </row>
    <row r="140" spans="1:10" x14ac:dyDescent="0.25">
      <c r="A140" s="12" t="s">
        <v>19</v>
      </c>
      <c r="B140" s="12">
        <v>23022017</v>
      </c>
      <c r="C140" s="12">
        <v>9</v>
      </c>
      <c r="D140" s="12">
        <v>1510</v>
      </c>
      <c r="E140" s="12">
        <v>1510</v>
      </c>
      <c r="F140" s="12">
        <v>80</v>
      </c>
      <c r="G140" s="12">
        <v>38.700000000000003</v>
      </c>
      <c r="H140" s="12">
        <v>0.4</v>
      </c>
      <c r="I140" s="12">
        <v>383.04</v>
      </c>
      <c r="J140" s="12">
        <v>382.96</v>
      </c>
    </row>
    <row r="141" spans="1:10" x14ac:dyDescent="0.25">
      <c r="A141" s="12" t="s">
        <v>19</v>
      </c>
      <c r="B141" s="12">
        <v>26022017</v>
      </c>
      <c r="C141" s="12">
        <v>12</v>
      </c>
      <c r="D141" s="12">
        <v>1128</v>
      </c>
      <c r="E141" s="12">
        <v>1128</v>
      </c>
      <c r="F141" s="12">
        <v>80</v>
      </c>
      <c r="G141" s="12">
        <v>39</v>
      </c>
      <c r="H141" s="12">
        <v>0.1</v>
      </c>
      <c r="I141" s="12">
        <v>382.94</v>
      </c>
      <c r="J141" s="12">
        <v>382.86</v>
      </c>
    </row>
    <row r="142" spans="1:10" x14ac:dyDescent="0.25">
      <c r="A142" s="12" t="s">
        <v>143</v>
      </c>
      <c r="B142" s="12">
        <v>7032017</v>
      </c>
      <c r="C142" s="12">
        <v>21</v>
      </c>
      <c r="D142" s="12">
        <v>1112</v>
      </c>
      <c r="E142" s="12">
        <v>1034</v>
      </c>
      <c r="F142" s="12">
        <v>82</v>
      </c>
      <c r="G142" s="12">
        <v>34.700000000000003</v>
      </c>
      <c r="H142" s="12">
        <v>0.3</v>
      </c>
      <c r="I142" s="12">
        <v>359.17</v>
      </c>
      <c r="J142" s="12">
        <v>359.09</v>
      </c>
    </row>
    <row r="143" spans="1:10" x14ac:dyDescent="0.25">
      <c r="A143" s="12" t="s">
        <v>143</v>
      </c>
      <c r="B143" s="12">
        <v>14022017</v>
      </c>
      <c r="C143" s="12">
        <v>0</v>
      </c>
      <c r="D143" s="12">
        <v>1230</v>
      </c>
      <c r="E143" s="12">
        <v>1230</v>
      </c>
      <c r="F143" s="12">
        <v>0</v>
      </c>
      <c r="G143" s="12">
        <v>0</v>
      </c>
      <c r="H143" s="12">
        <v>0</v>
      </c>
      <c r="I143" s="12">
        <v>360.2</v>
      </c>
      <c r="J143" s="12">
        <v>360.2</v>
      </c>
    </row>
    <row r="144" spans="1:10" x14ac:dyDescent="0.25">
      <c r="A144" s="12" t="s">
        <v>143</v>
      </c>
      <c r="B144" s="12">
        <v>15022017</v>
      </c>
      <c r="C144" s="12">
        <v>1</v>
      </c>
      <c r="D144" s="12">
        <v>1029</v>
      </c>
      <c r="E144" s="12">
        <v>929</v>
      </c>
      <c r="F144" s="12">
        <v>44</v>
      </c>
      <c r="G144" s="12">
        <v>19.2</v>
      </c>
      <c r="H144" s="12">
        <v>0</v>
      </c>
      <c r="I144" s="12">
        <v>360.19</v>
      </c>
      <c r="J144" s="12">
        <v>360.14</v>
      </c>
    </row>
    <row r="145" spans="1:10" x14ac:dyDescent="0.25">
      <c r="A145" s="12" t="s">
        <v>143</v>
      </c>
      <c r="B145" s="12">
        <v>16022017</v>
      </c>
      <c r="C145" s="12">
        <v>2</v>
      </c>
      <c r="D145" s="12">
        <v>1336</v>
      </c>
      <c r="E145" s="12">
        <v>1250</v>
      </c>
      <c r="F145" s="12">
        <v>54</v>
      </c>
      <c r="G145" s="12">
        <v>23.2</v>
      </c>
      <c r="H145" s="12">
        <v>0.1</v>
      </c>
      <c r="I145" s="12">
        <v>360.15</v>
      </c>
      <c r="J145" s="12">
        <v>360.08</v>
      </c>
    </row>
    <row r="146" spans="1:10" x14ac:dyDescent="0.25">
      <c r="A146" s="12" t="s">
        <v>143</v>
      </c>
      <c r="B146" s="12">
        <v>16042017</v>
      </c>
      <c r="C146" s="12">
        <v>61</v>
      </c>
      <c r="D146" s="12">
        <v>1106</v>
      </c>
      <c r="E146" s="12">
        <v>1030</v>
      </c>
      <c r="F146" s="12">
        <v>78</v>
      </c>
      <c r="G146" s="12">
        <v>33.9</v>
      </c>
      <c r="H146" s="12">
        <v>0.2</v>
      </c>
      <c r="I146" s="12">
        <v>359.01</v>
      </c>
      <c r="J146" s="12">
        <v>358.88</v>
      </c>
    </row>
    <row r="147" spans="1:10" x14ac:dyDescent="0.25">
      <c r="A147" s="12" t="s">
        <v>143</v>
      </c>
      <c r="B147" s="12">
        <v>17022017</v>
      </c>
      <c r="C147" s="12">
        <v>3</v>
      </c>
      <c r="D147" s="12">
        <v>943</v>
      </c>
      <c r="E147" s="12">
        <v>854</v>
      </c>
      <c r="F147" s="12">
        <v>121</v>
      </c>
      <c r="G147" s="12">
        <v>52.6</v>
      </c>
      <c r="H147" s="12">
        <v>0.2</v>
      </c>
      <c r="I147" s="12">
        <v>360.07</v>
      </c>
      <c r="J147" s="12">
        <v>359.95</v>
      </c>
    </row>
    <row r="148" spans="1:10" x14ac:dyDescent="0.25">
      <c r="A148" s="12" t="s">
        <v>143</v>
      </c>
      <c r="B148" s="12">
        <v>18022017</v>
      </c>
      <c r="C148" s="12">
        <v>4</v>
      </c>
      <c r="D148" s="12">
        <v>1656</v>
      </c>
      <c r="E148" s="12">
        <v>1608</v>
      </c>
      <c r="F148" s="12">
        <f>122+100</f>
        <v>222</v>
      </c>
      <c r="G148" s="12">
        <v>95.3</v>
      </c>
      <c r="H148" s="12">
        <v>0</v>
      </c>
      <c r="I148" s="12">
        <v>359.94</v>
      </c>
      <c r="J148" s="12">
        <v>359.67</v>
      </c>
    </row>
    <row r="149" spans="1:10" x14ac:dyDescent="0.25">
      <c r="A149" s="12" t="s">
        <v>143</v>
      </c>
      <c r="B149" s="12">
        <v>19022017</v>
      </c>
      <c r="C149" s="12">
        <v>5</v>
      </c>
      <c r="D149" s="12">
        <v>1643</v>
      </c>
      <c r="E149" s="12">
        <v>1559</v>
      </c>
      <c r="F149" s="12">
        <f>142+36</f>
        <v>178</v>
      </c>
      <c r="G149" s="12">
        <v>75.900000000000006</v>
      </c>
      <c r="H149" s="12">
        <v>0.1</v>
      </c>
      <c r="I149" s="12">
        <v>359.67</v>
      </c>
      <c r="J149" s="12">
        <v>359.46</v>
      </c>
    </row>
    <row r="150" spans="1:10" x14ac:dyDescent="0.25">
      <c r="A150" s="12" t="s">
        <v>143</v>
      </c>
      <c r="B150" s="12">
        <v>20022017</v>
      </c>
      <c r="C150" s="12">
        <v>6</v>
      </c>
      <c r="D150" s="12">
        <v>1131</v>
      </c>
      <c r="E150" s="12">
        <v>1052</v>
      </c>
      <c r="F150" s="12">
        <v>100</v>
      </c>
      <c r="G150" s="12">
        <v>42.2</v>
      </c>
      <c r="H150" s="12">
        <v>0.1</v>
      </c>
      <c r="I150" s="12">
        <v>359.46</v>
      </c>
      <c r="J150" s="12">
        <v>359.35</v>
      </c>
    </row>
    <row r="151" spans="1:10" x14ac:dyDescent="0.25">
      <c r="A151" s="12" t="s">
        <v>143</v>
      </c>
      <c r="B151" s="12">
        <v>23022017</v>
      </c>
      <c r="C151" s="12">
        <v>9</v>
      </c>
      <c r="D151" s="12">
        <v>1537</v>
      </c>
      <c r="E151" s="12">
        <v>1510</v>
      </c>
      <c r="F151" s="12">
        <v>130</v>
      </c>
      <c r="G151" s="12">
        <v>54.1</v>
      </c>
      <c r="H151" s="12">
        <v>0.3</v>
      </c>
      <c r="I151" s="12">
        <v>359.37</v>
      </c>
      <c r="J151" s="12">
        <v>359.23</v>
      </c>
    </row>
    <row r="152" spans="1:10" x14ac:dyDescent="0.25">
      <c r="A152" s="12" t="s">
        <v>20</v>
      </c>
      <c r="B152" s="12">
        <v>6042017</v>
      </c>
      <c r="C152" s="12">
        <v>51</v>
      </c>
      <c r="D152" s="12">
        <v>921</v>
      </c>
      <c r="E152" s="12">
        <v>915</v>
      </c>
      <c r="F152" s="12">
        <v>21</v>
      </c>
      <c r="G152" s="12">
        <v>11.2</v>
      </c>
      <c r="H152" s="12">
        <v>0.2</v>
      </c>
      <c r="I152" s="12">
        <v>393.93</v>
      </c>
      <c r="J152" s="12">
        <v>393.91</v>
      </c>
    </row>
    <row r="153" spans="1:10" x14ac:dyDescent="0.25">
      <c r="A153" s="12" t="s">
        <v>20</v>
      </c>
      <c r="B153" s="12">
        <v>7032017</v>
      </c>
      <c r="C153" s="12">
        <v>21</v>
      </c>
      <c r="D153" s="12">
        <v>1038</v>
      </c>
      <c r="E153" s="12">
        <v>1034</v>
      </c>
      <c r="F153" s="12">
        <v>45</v>
      </c>
      <c r="G153" s="12">
        <v>23.4</v>
      </c>
      <c r="H153" s="12">
        <v>0</v>
      </c>
      <c r="I153" s="12">
        <v>394.21</v>
      </c>
      <c r="J153" s="12">
        <v>394.18</v>
      </c>
    </row>
    <row r="154" spans="1:10" x14ac:dyDescent="0.25">
      <c r="A154" s="12" t="s">
        <v>20</v>
      </c>
      <c r="B154" s="12">
        <v>14022017</v>
      </c>
      <c r="C154" s="12">
        <v>0</v>
      </c>
      <c r="D154" s="12">
        <v>1230</v>
      </c>
      <c r="E154" s="12">
        <v>1230</v>
      </c>
      <c r="F154" s="12">
        <v>0</v>
      </c>
      <c r="G154" s="12">
        <v>0</v>
      </c>
      <c r="H154" s="12">
        <v>0</v>
      </c>
      <c r="I154" s="12">
        <v>396.28500000000003</v>
      </c>
      <c r="J154" s="12">
        <v>396.28500000000003</v>
      </c>
    </row>
    <row r="155" spans="1:10" x14ac:dyDescent="0.25">
      <c r="A155" s="12" t="s">
        <v>20</v>
      </c>
      <c r="B155" s="12">
        <v>15022017</v>
      </c>
      <c r="C155" s="12">
        <v>1</v>
      </c>
      <c r="D155" s="12">
        <v>941</v>
      </c>
      <c r="E155" s="12">
        <v>929</v>
      </c>
      <c r="F155" s="12">
        <f>122+56</f>
        <v>178</v>
      </c>
      <c r="G155" s="12">
        <v>90.8</v>
      </c>
      <c r="H155" s="12">
        <v>0.4</v>
      </c>
      <c r="I155" s="12">
        <v>396.28</v>
      </c>
      <c r="J155" s="12">
        <v>396.09</v>
      </c>
    </row>
    <row r="156" spans="1:10" x14ac:dyDescent="0.25">
      <c r="A156" s="12" t="s">
        <v>20</v>
      </c>
      <c r="B156" s="12">
        <v>16022017</v>
      </c>
      <c r="C156" s="12">
        <v>2</v>
      </c>
      <c r="D156" s="12">
        <v>1257</v>
      </c>
      <c r="E156" s="12">
        <v>1250</v>
      </c>
      <c r="F156" s="12">
        <f>135+85</f>
        <v>220</v>
      </c>
      <c r="G156" s="12">
        <v>108.3</v>
      </c>
      <c r="H156" s="12">
        <v>0.5</v>
      </c>
      <c r="I156" s="12">
        <v>396.07</v>
      </c>
      <c r="J156" s="12">
        <v>395.79</v>
      </c>
    </row>
    <row r="157" spans="1:10" x14ac:dyDescent="0.25">
      <c r="A157" s="12" t="s">
        <v>20</v>
      </c>
      <c r="B157" s="12">
        <v>16042017</v>
      </c>
      <c r="C157" s="12">
        <v>61</v>
      </c>
      <c r="D157" s="12">
        <v>1040</v>
      </c>
      <c r="E157" s="12">
        <v>1030</v>
      </c>
      <c r="F157" s="12">
        <v>15</v>
      </c>
      <c r="G157" s="12">
        <v>7.8</v>
      </c>
      <c r="H157" s="12">
        <v>0.1</v>
      </c>
      <c r="I157" s="12">
        <v>393.82</v>
      </c>
      <c r="J157" s="12">
        <v>393.78</v>
      </c>
    </row>
    <row r="158" spans="1:10" x14ac:dyDescent="0.25">
      <c r="A158" s="12" t="s">
        <v>20</v>
      </c>
      <c r="B158" s="12">
        <v>17022017</v>
      </c>
      <c r="C158" s="12">
        <v>3</v>
      </c>
      <c r="D158" s="12">
        <v>904</v>
      </c>
      <c r="E158" s="12">
        <v>854</v>
      </c>
      <c r="F158" s="12">
        <v>150</v>
      </c>
      <c r="G158" s="12">
        <v>72.400000000000006</v>
      </c>
      <c r="H158" s="12">
        <v>0.4</v>
      </c>
      <c r="I158" s="12">
        <v>395.79</v>
      </c>
      <c r="J158" s="12">
        <v>395.61</v>
      </c>
    </row>
    <row r="159" spans="1:10" x14ac:dyDescent="0.25">
      <c r="A159" s="12" t="s">
        <v>20</v>
      </c>
      <c r="B159" s="12">
        <v>17032017</v>
      </c>
      <c r="C159" s="12">
        <v>31</v>
      </c>
      <c r="D159" s="12">
        <v>1150</v>
      </c>
      <c r="E159" s="12">
        <v>1145</v>
      </c>
      <c r="F159" s="12">
        <v>18</v>
      </c>
      <c r="G159" s="12">
        <v>9.3000000000000007</v>
      </c>
      <c r="H159" s="12">
        <v>0.2</v>
      </c>
      <c r="I159" s="12">
        <v>394.09</v>
      </c>
      <c r="J159" s="12">
        <v>394.09</v>
      </c>
    </row>
    <row r="160" spans="1:10" x14ac:dyDescent="0.25">
      <c r="A160" s="12" t="s">
        <v>20</v>
      </c>
      <c r="B160" s="12">
        <v>18022017</v>
      </c>
      <c r="C160" s="12">
        <v>4</v>
      </c>
      <c r="D160" s="12">
        <v>1613</v>
      </c>
      <c r="E160" s="12">
        <v>1608</v>
      </c>
      <c r="F160" s="12">
        <f>114+92</f>
        <v>206</v>
      </c>
      <c r="G160" s="12">
        <v>102.5</v>
      </c>
      <c r="H160" s="12">
        <v>0.3</v>
      </c>
      <c r="I160" s="12">
        <v>395.61</v>
      </c>
      <c r="J160" s="12">
        <v>395.39</v>
      </c>
    </row>
    <row r="161" spans="1:10" x14ac:dyDescent="0.25">
      <c r="A161" s="12" t="s">
        <v>20</v>
      </c>
      <c r="B161" s="12">
        <v>19022017</v>
      </c>
      <c r="C161" s="12">
        <v>5</v>
      </c>
      <c r="D161" s="12">
        <v>1607</v>
      </c>
      <c r="E161" s="12">
        <v>1559</v>
      </c>
      <c r="F161" s="12">
        <f>121+80</f>
        <v>201</v>
      </c>
      <c r="G161" s="12">
        <v>100.7</v>
      </c>
      <c r="H161" s="12">
        <v>0.5</v>
      </c>
      <c r="I161" s="12">
        <v>395.41</v>
      </c>
      <c r="J161" s="12">
        <v>395.21</v>
      </c>
    </row>
    <row r="162" spans="1:10" x14ac:dyDescent="0.25">
      <c r="A162" s="12" t="s">
        <v>20</v>
      </c>
      <c r="B162" s="12">
        <v>20022017</v>
      </c>
      <c r="C162" s="12">
        <v>6</v>
      </c>
      <c r="D162" s="12">
        <v>1057</v>
      </c>
      <c r="E162" s="12">
        <v>1052</v>
      </c>
      <c r="F162" s="12">
        <f>126+39</f>
        <v>165</v>
      </c>
      <c r="G162" s="12">
        <v>84</v>
      </c>
      <c r="H162" s="12">
        <v>0.8</v>
      </c>
      <c r="I162" s="12">
        <v>395.2</v>
      </c>
      <c r="J162" s="12">
        <v>395.03</v>
      </c>
    </row>
    <row r="163" spans="1:10" x14ac:dyDescent="0.25">
      <c r="A163" s="12" t="s">
        <v>20</v>
      </c>
      <c r="B163" s="12">
        <v>21022017</v>
      </c>
      <c r="C163" s="12">
        <v>7</v>
      </c>
      <c r="D163" s="12">
        <v>1545</v>
      </c>
      <c r="E163" s="12">
        <v>1540</v>
      </c>
      <c r="F163" s="12">
        <f>145+97</f>
        <v>242</v>
      </c>
      <c r="G163" s="12">
        <v>122.4</v>
      </c>
      <c r="H163" s="12">
        <v>0.5</v>
      </c>
      <c r="I163" s="12">
        <v>395.04</v>
      </c>
      <c r="J163" s="12">
        <v>394.81</v>
      </c>
    </row>
    <row r="164" spans="1:10" x14ac:dyDescent="0.25">
      <c r="A164" s="12" t="s">
        <v>20</v>
      </c>
      <c r="B164" s="12">
        <v>22022017</v>
      </c>
      <c r="C164" s="12">
        <v>8</v>
      </c>
      <c r="D164" s="12">
        <v>1714</v>
      </c>
      <c r="E164" s="12">
        <v>1709</v>
      </c>
      <c r="F164" s="12">
        <f>133+65</f>
        <v>198</v>
      </c>
      <c r="G164" s="12">
        <v>99.1</v>
      </c>
      <c r="H164" s="12">
        <v>0</v>
      </c>
      <c r="I164" s="12">
        <v>394.8</v>
      </c>
      <c r="J164" s="12">
        <v>394.61</v>
      </c>
    </row>
    <row r="165" spans="1:10" x14ac:dyDescent="0.25">
      <c r="A165" s="12" t="s">
        <v>20</v>
      </c>
      <c r="B165" s="12">
        <v>23022017</v>
      </c>
      <c r="C165" s="12">
        <v>9</v>
      </c>
      <c r="D165" s="12">
        <v>1514</v>
      </c>
      <c r="E165" s="12">
        <v>1510</v>
      </c>
      <c r="F165" s="12">
        <v>90</v>
      </c>
      <c r="G165" s="12">
        <v>46</v>
      </c>
      <c r="H165" s="12">
        <v>0.2</v>
      </c>
      <c r="I165" s="12">
        <v>394.6</v>
      </c>
      <c r="J165" s="12">
        <v>394.52</v>
      </c>
    </row>
    <row r="166" spans="1:10" x14ac:dyDescent="0.25">
      <c r="A166" s="12" t="s">
        <v>20</v>
      </c>
      <c r="B166" s="12">
        <v>26022017</v>
      </c>
      <c r="C166" s="12">
        <v>12</v>
      </c>
      <c r="D166" s="12">
        <v>1131</v>
      </c>
      <c r="E166" s="12">
        <v>1128</v>
      </c>
      <c r="F166" s="12">
        <v>100</v>
      </c>
      <c r="G166" s="12">
        <v>51.1</v>
      </c>
      <c r="H166" s="12">
        <v>0</v>
      </c>
      <c r="I166" s="12">
        <v>394.49</v>
      </c>
      <c r="J166" s="12">
        <v>394.4</v>
      </c>
    </row>
    <row r="167" spans="1:10" x14ac:dyDescent="0.25">
      <c r="A167" s="12" t="s">
        <v>22</v>
      </c>
      <c r="B167" s="12">
        <v>6042017</v>
      </c>
      <c r="C167" s="12">
        <v>51</v>
      </c>
      <c r="D167" s="12">
        <v>921</v>
      </c>
      <c r="E167" s="12">
        <v>915</v>
      </c>
      <c r="F167" s="12">
        <v>33</v>
      </c>
      <c r="G167" s="12">
        <v>17.600000000000001</v>
      </c>
      <c r="H167" s="12">
        <v>0.2</v>
      </c>
      <c r="I167" s="12">
        <v>405.08</v>
      </c>
      <c r="J167" s="12">
        <v>405.05</v>
      </c>
    </row>
    <row r="168" spans="1:10" x14ac:dyDescent="0.25">
      <c r="A168" s="12" t="s">
        <v>22</v>
      </c>
      <c r="B168" s="12">
        <v>7032017</v>
      </c>
      <c r="C168" s="12">
        <v>21</v>
      </c>
      <c r="D168" s="12">
        <v>1038</v>
      </c>
      <c r="E168" s="12">
        <v>1034</v>
      </c>
      <c r="F168" s="12">
        <v>66</v>
      </c>
      <c r="G168" s="12">
        <v>36</v>
      </c>
      <c r="H168" s="12">
        <v>0.3</v>
      </c>
      <c r="I168" s="12">
        <v>405.46</v>
      </c>
      <c r="J168" s="12">
        <v>405.32</v>
      </c>
    </row>
    <row r="169" spans="1:10" x14ac:dyDescent="0.25">
      <c r="A169" s="12" t="s">
        <v>22</v>
      </c>
      <c r="B169" s="12">
        <v>14022017</v>
      </c>
      <c r="C169" s="12">
        <v>0</v>
      </c>
      <c r="D169" s="12">
        <v>1230</v>
      </c>
      <c r="E169" s="12">
        <v>1230</v>
      </c>
      <c r="F169" s="12">
        <v>0</v>
      </c>
      <c r="G169" s="12">
        <v>0</v>
      </c>
      <c r="H169" s="12">
        <v>0</v>
      </c>
      <c r="I169" s="12">
        <v>407.58</v>
      </c>
      <c r="J169" s="12">
        <v>407.58</v>
      </c>
    </row>
    <row r="170" spans="1:10" x14ac:dyDescent="0.25">
      <c r="A170" s="12" t="s">
        <v>22</v>
      </c>
      <c r="B170" s="12">
        <v>15022017</v>
      </c>
      <c r="C170" s="12">
        <v>1</v>
      </c>
      <c r="D170" s="12">
        <v>941</v>
      </c>
      <c r="E170" s="12">
        <v>929</v>
      </c>
      <c r="F170" s="12">
        <f>118+55</f>
        <v>173</v>
      </c>
      <c r="G170" s="12">
        <v>92.2</v>
      </c>
      <c r="H170" s="12">
        <v>0.2</v>
      </c>
      <c r="I170" s="12">
        <v>407.56</v>
      </c>
      <c r="J170" s="12">
        <v>407.34</v>
      </c>
    </row>
    <row r="171" spans="1:10" x14ac:dyDescent="0.25">
      <c r="A171" s="12" t="s">
        <v>22</v>
      </c>
      <c r="B171" s="12">
        <v>16022017</v>
      </c>
      <c r="C171" s="12">
        <v>2</v>
      </c>
      <c r="D171" s="12">
        <v>1257</v>
      </c>
      <c r="E171" s="12">
        <v>1250</v>
      </c>
      <c r="F171" s="12">
        <f>130+96</f>
        <v>226</v>
      </c>
      <c r="G171" s="12">
        <v>110.9</v>
      </c>
      <c r="H171" s="12">
        <v>0.5</v>
      </c>
      <c r="I171" s="12">
        <v>407.35</v>
      </c>
      <c r="J171" s="12">
        <v>407.07</v>
      </c>
    </row>
    <row r="172" spans="1:10" x14ac:dyDescent="0.25">
      <c r="A172" s="12" t="s">
        <v>22</v>
      </c>
      <c r="B172" s="12">
        <v>16042017</v>
      </c>
      <c r="C172" s="12">
        <v>61</v>
      </c>
      <c r="D172" s="12">
        <v>1040</v>
      </c>
      <c r="E172" s="12">
        <v>1030</v>
      </c>
      <c r="F172" s="12">
        <v>5</v>
      </c>
      <c r="G172" s="12">
        <v>3.2</v>
      </c>
      <c r="H172" s="12">
        <v>0</v>
      </c>
      <c r="I172" s="12">
        <v>404.89</v>
      </c>
      <c r="J172" s="12">
        <v>404.87</v>
      </c>
    </row>
    <row r="173" spans="1:10" x14ac:dyDescent="0.25">
      <c r="A173" s="12" t="s">
        <v>22</v>
      </c>
      <c r="B173" s="12">
        <v>17022017</v>
      </c>
      <c r="C173" s="12">
        <v>3</v>
      </c>
      <c r="D173" s="12">
        <v>904</v>
      </c>
      <c r="E173" s="12">
        <v>854</v>
      </c>
      <c r="F173" s="12">
        <v>139</v>
      </c>
      <c r="G173" s="12">
        <v>68.8</v>
      </c>
      <c r="H173" s="12">
        <v>0.5</v>
      </c>
      <c r="I173" s="12">
        <v>407.07</v>
      </c>
      <c r="J173" s="12">
        <v>406.91</v>
      </c>
    </row>
    <row r="174" spans="1:10" x14ac:dyDescent="0.25">
      <c r="A174" s="12" t="s">
        <v>22</v>
      </c>
      <c r="B174" s="12">
        <v>17032017</v>
      </c>
      <c r="C174" s="12">
        <v>31</v>
      </c>
      <c r="D174" s="12">
        <v>1150</v>
      </c>
      <c r="E174" s="12">
        <v>1145</v>
      </c>
      <c r="F174" s="12">
        <v>34</v>
      </c>
      <c r="G174" s="12">
        <v>17.399999999999999</v>
      </c>
      <c r="H174" s="12">
        <v>0.2</v>
      </c>
      <c r="I174" s="12">
        <v>405.25</v>
      </c>
      <c r="J174" s="12">
        <v>405.24</v>
      </c>
    </row>
    <row r="175" spans="1:10" x14ac:dyDescent="0.25">
      <c r="A175" s="12" t="s">
        <v>22</v>
      </c>
      <c r="B175" s="12">
        <v>18022017</v>
      </c>
      <c r="C175" s="12">
        <v>4</v>
      </c>
      <c r="D175" s="12">
        <v>1613</v>
      </c>
      <c r="E175" s="12">
        <v>1608</v>
      </c>
      <c r="F175" s="12">
        <f>140+60</f>
        <v>200</v>
      </c>
      <c r="G175" s="12">
        <v>101.8</v>
      </c>
      <c r="H175" s="12">
        <v>0.5</v>
      </c>
      <c r="I175" s="12">
        <v>406.9</v>
      </c>
      <c r="J175" s="12">
        <v>406.68</v>
      </c>
    </row>
    <row r="176" spans="1:10" x14ac:dyDescent="0.25">
      <c r="A176" s="12" t="s">
        <v>22</v>
      </c>
      <c r="B176" s="12">
        <v>19022017</v>
      </c>
      <c r="C176" s="12">
        <v>5</v>
      </c>
      <c r="D176" s="12">
        <v>1607</v>
      </c>
      <c r="E176" s="12">
        <v>1559</v>
      </c>
      <c r="F176" s="12">
        <f>110+60</f>
        <v>170</v>
      </c>
      <c r="G176" s="12">
        <v>84.6</v>
      </c>
      <c r="H176" s="12">
        <v>0.3</v>
      </c>
      <c r="I176" s="12">
        <v>406.68</v>
      </c>
      <c r="J176" s="12">
        <v>406.51</v>
      </c>
    </row>
    <row r="177" spans="1:10" x14ac:dyDescent="0.25">
      <c r="A177" s="12" t="s">
        <v>22</v>
      </c>
      <c r="B177" s="12">
        <v>20022017</v>
      </c>
      <c r="C177" s="12">
        <v>6</v>
      </c>
      <c r="D177" s="12">
        <v>1057</v>
      </c>
      <c r="E177" s="12">
        <v>1052</v>
      </c>
      <c r="F177" s="12">
        <f>130</f>
        <v>130</v>
      </c>
      <c r="G177" s="12">
        <v>67.8</v>
      </c>
      <c r="H177" s="12">
        <v>0.4</v>
      </c>
      <c r="I177" s="12">
        <v>406.46</v>
      </c>
      <c r="J177" s="12">
        <v>406.33</v>
      </c>
    </row>
    <row r="178" spans="1:10" x14ac:dyDescent="0.25">
      <c r="A178" s="12" t="s">
        <v>22</v>
      </c>
      <c r="B178" s="12">
        <v>21022017</v>
      </c>
      <c r="C178" s="12">
        <v>7</v>
      </c>
      <c r="D178" s="12">
        <v>1545</v>
      </c>
      <c r="E178" s="12">
        <v>1540</v>
      </c>
      <c r="F178" s="12">
        <f>142+72</f>
        <v>214</v>
      </c>
      <c r="G178" s="12">
        <v>111.3</v>
      </c>
      <c r="H178" s="12">
        <v>0.4</v>
      </c>
      <c r="I178" s="12">
        <v>406.34</v>
      </c>
      <c r="J178" s="12">
        <v>406.13</v>
      </c>
    </row>
    <row r="179" spans="1:10" x14ac:dyDescent="0.25">
      <c r="A179" s="12" t="s">
        <v>22</v>
      </c>
      <c r="B179" s="12">
        <v>22022017</v>
      </c>
      <c r="C179" s="12">
        <v>8</v>
      </c>
      <c r="D179" s="12">
        <v>1714</v>
      </c>
      <c r="E179" s="12">
        <v>1709</v>
      </c>
      <c r="F179" s="14">
        <v>125</v>
      </c>
      <c r="G179" s="12">
        <v>62.2</v>
      </c>
      <c r="H179" s="12">
        <v>0.4</v>
      </c>
      <c r="I179" s="12">
        <v>406.01</v>
      </c>
      <c r="J179" s="12">
        <v>405.9</v>
      </c>
    </row>
    <row r="180" spans="1:10" x14ac:dyDescent="0.25">
      <c r="A180" s="12" t="s">
        <v>22</v>
      </c>
      <c r="B180" s="12">
        <v>23022017</v>
      </c>
      <c r="C180" s="12">
        <v>9</v>
      </c>
      <c r="D180" s="12">
        <v>1514</v>
      </c>
      <c r="E180" s="12">
        <v>1510</v>
      </c>
      <c r="F180" s="12">
        <v>115</v>
      </c>
      <c r="G180" s="12">
        <v>59.8</v>
      </c>
      <c r="H180" s="12">
        <v>0.3</v>
      </c>
      <c r="I180" s="12">
        <v>405.83</v>
      </c>
      <c r="J180" s="12">
        <v>405.73</v>
      </c>
    </row>
    <row r="181" spans="1:10" x14ac:dyDescent="0.25">
      <c r="A181" s="12" t="s">
        <v>22</v>
      </c>
      <c r="B181" s="12">
        <v>26022017</v>
      </c>
      <c r="C181" s="12">
        <v>12</v>
      </c>
      <c r="D181" s="12">
        <v>1131</v>
      </c>
      <c r="E181" s="12">
        <v>1128</v>
      </c>
      <c r="F181" s="12">
        <v>85</v>
      </c>
      <c r="G181" s="12">
        <v>44.6</v>
      </c>
      <c r="H181" s="12">
        <v>0</v>
      </c>
      <c r="I181" s="12">
        <v>405.67</v>
      </c>
      <c r="J181" s="12">
        <v>405.59</v>
      </c>
    </row>
    <row r="182" spans="1:10" x14ac:dyDescent="0.25">
      <c r="A182" s="12" t="s">
        <v>23</v>
      </c>
      <c r="B182" s="12">
        <v>6042017</v>
      </c>
      <c r="C182" s="12">
        <v>51</v>
      </c>
      <c r="D182" s="12">
        <v>921</v>
      </c>
      <c r="E182" s="12">
        <v>915</v>
      </c>
      <c r="F182" s="12">
        <v>52</v>
      </c>
      <c r="G182" s="12">
        <v>27.8</v>
      </c>
      <c r="H182" s="12">
        <v>0.2</v>
      </c>
      <c r="I182" s="12">
        <v>402.62</v>
      </c>
      <c r="J182" s="12">
        <v>402.57</v>
      </c>
    </row>
    <row r="183" spans="1:10" x14ac:dyDescent="0.25">
      <c r="A183" s="12" t="s">
        <v>23</v>
      </c>
      <c r="B183" s="12">
        <v>7032017</v>
      </c>
      <c r="C183" s="12">
        <v>21</v>
      </c>
      <c r="D183" s="12">
        <v>1038</v>
      </c>
      <c r="E183" s="12">
        <v>1034</v>
      </c>
      <c r="F183" s="12">
        <v>84</v>
      </c>
      <c r="G183" s="12">
        <v>44.6</v>
      </c>
      <c r="H183" s="12">
        <v>0.3</v>
      </c>
      <c r="I183" s="12">
        <v>402.92</v>
      </c>
      <c r="J183" s="12">
        <v>402.84</v>
      </c>
    </row>
    <row r="184" spans="1:10" x14ac:dyDescent="0.25">
      <c r="A184" s="12" t="s">
        <v>23</v>
      </c>
      <c r="B184" s="12">
        <v>14022017</v>
      </c>
      <c r="C184" s="12">
        <v>0</v>
      </c>
      <c r="D184" s="12">
        <v>1230</v>
      </c>
      <c r="E184" s="12">
        <v>1230</v>
      </c>
      <c r="F184" s="12">
        <v>0</v>
      </c>
      <c r="G184" s="12">
        <v>0</v>
      </c>
      <c r="H184" s="12">
        <v>0</v>
      </c>
      <c r="I184" s="12">
        <v>404.935</v>
      </c>
      <c r="J184" s="12">
        <v>404.935</v>
      </c>
    </row>
    <row r="185" spans="1:10" x14ac:dyDescent="0.25">
      <c r="A185" s="12" t="s">
        <v>23</v>
      </c>
      <c r="B185" s="12">
        <v>15022017</v>
      </c>
      <c r="C185" s="12">
        <v>1</v>
      </c>
      <c r="D185" s="12">
        <v>941</v>
      </c>
      <c r="E185" s="12">
        <v>929</v>
      </c>
      <c r="F185" s="12">
        <f>120+48</f>
        <v>168</v>
      </c>
      <c r="G185" s="12">
        <v>90.2</v>
      </c>
      <c r="H185" s="12">
        <v>0.3</v>
      </c>
      <c r="I185" s="12">
        <v>404.93</v>
      </c>
      <c r="J185" s="12">
        <v>404.7</v>
      </c>
    </row>
    <row r="186" spans="1:10" x14ac:dyDescent="0.25">
      <c r="A186" s="12" t="s">
        <v>23</v>
      </c>
      <c r="B186" s="12">
        <v>16022017</v>
      </c>
      <c r="C186" s="12">
        <v>2</v>
      </c>
      <c r="D186" s="12">
        <v>1257</v>
      </c>
      <c r="E186" s="12">
        <v>1250</v>
      </c>
      <c r="F186" s="12">
        <f>140+90</f>
        <v>230</v>
      </c>
      <c r="G186" s="12">
        <v>112.8</v>
      </c>
      <c r="H186" s="12">
        <v>0.6</v>
      </c>
      <c r="I186" s="12">
        <v>404.74</v>
      </c>
      <c r="J186" s="12">
        <v>404.45</v>
      </c>
    </row>
    <row r="187" spans="1:10" x14ac:dyDescent="0.25">
      <c r="A187" s="12" t="s">
        <v>23</v>
      </c>
      <c r="B187" s="12">
        <v>16042017</v>
      </c>
      <c r="C187" s="12">
        <v>61</v>
      </c>
      <c r="D187" s="12">
        <v>1040</v>
      </c>
      <c r="E187" s="12">
        <v>1030</v>
      </c>
      <c r="F187" s="12">
        <v>23</v>
      </c>
      <c r="G187" s="12">
        <v>12.2</v>
      </c>
      <c r="H187" s="12">
        <v>0.1</v>
      </c>
      <c r="I187" s="12">
        <v>402.5</v>
      </c>
      <c r="J187" s="12">
        <v>402.45</v>
      </c>
    </row>
    <row r="188" spans="1:10" x14ac:dyDescent="0.25">
      <c r="A188" s="12" t="s">
        <v>23</v>
      </c>
      <c r="B188" s="12">
        <v>17022017</v>
      </c>
      <c r="C188" s="12">
        <v>3</v>
      </c>
      <c r="D188" s="12">
        <v>904</v>
      </c>
      <c r="E188" s="12">
        <v>854</v>
      </c>
      <c r="F188" s="12">
        <f>107+32</f>
        <v>139</v>
      </c>
      <c r="G188" s="12">
        <v>69.3</v>
      </c>
      <c r="H188" s="12">
        <v>0.5</v>
      </c>
      <c r="I188" s="12">
        <v>404.45</v>
      </c>
      <c r="J188" s="12">
        <v>404.28</v>
      </c>
    </row>
    <row r="189" spans="1:10" x14ac:dyDescent="0.25">
      <c r="A189" s="12" t="s">
        <v>23</v>
      </c>
      <c r="B189" s="12">
        <v>17032017</v>
      </c>
      <c r="C189" s="12">
        <v>31</v>
      </c>
      <c r="D189" s="12">
        <v>1150</v>
      </c>
      <c r="E189" s="12">
        <v>1145</v>
      </c>
      <c r="F189" s="12">
        <v>62</v>
      </c>
      <c r="G189" s="12">
        <v>32.299999999999997</v>
      </c>
      <c r="H189" s="12">
        <v>0.2</v>
      </c>
      <c r="I189" s="12">
        <v>402.82</v>
      </c>
      <c r="J189" s="12">
        <v>402.76</v>
      </c>
    </row>
    <row r="190" spans="1:10" x14ac:dyDescent="0.25">
      <c r="A190" s="12" t="s">
        <v>23</v>
      </c>
      <c r="B190" s="12">
        <v>18022017</v>
      </c>
      <c r="C190" s="12">
        <v>4</v>
      </c>
      <c r="D190" s="12">
        <v>1613</v>
      </c>
      <c r="E190" s="12">
        <v>1608</v>
      </c>
      <c r="F190" s="12">
        <f>135+70</f>
        <v>205</v>
      </c>
      <c r="G190" s="12">
        <v>103.9</v>
      </c>
      <c r="H190" s="12">
        <v>0.5</v>
      </c>
      <c r="I190" s="12">
        <v>404.3</v>
      </c>
      <c r="J190" s="12">
        <v>404.07</v>
      </c>
    </row>
    <row r="191" spans="1:10" x14ac:dyDescent="0.25">
      <c r="A191" s="12" t="s">
        <v>23</v>
      </c>
      <c r="B191" s="12">
        <v>19022017</v>
      </c>
      <c r="C191" s="12">
        <v>5</v>
      </c>
      <c r="D191" s="12">
        <v>1607</v>
      </c>
      <c r="E191" s="12">
        <v>1559</v>
      </c>
      <c r="F191" s="12">
        <f>105+80</f>
        <v>185</v>
      </c>
      <c r="G191" s="12">
        <v>99.7</v>
      </c>
      <c r="H191" s="12">
        <v>0.2</v>
      </c>
      <c r="I191" s="12">
        <v>404.07</v>
      </c>
      <c r="J191" s="12">
        <v>403.87</v>
      </c>
    </row>
    <row r="192" spans="1:10" x14ac:dyDescent="0.25">
      <c r="A192" s="12" t="s">
        <v>23</v>
      </c>
      <c r="B192" s="12">
        <v>20022017</v>
      </c>
      <c r="C192" s="12">
        <v>6</v>
      </c>
      <c r="D192" s="12">
        <v>1057</v>
      </c>
      <c r="E192" s="12">
        <v>1052</v>
      </c>
      <c r="F192" s="12">
        <f>130+36</f>
        <v>166</v>
      </c>
      <c r="G192" s="12">
        <v>82.6</v>
      </c>
      <c r="H192" s="12">
        <v>0.5</v>
      </c>
      <c r="I192" s="12">
        <v>403.86</v>
      </c>
      <c r="J192" s="12">
        <v>403.7</v>
      </c>
    </row>
    <row r="193" spans="1:10" x14ac:dyDescent="0.25">
      <c r="A193" s="12" t="s">
        <v>23</v>
      </c>
      <c r="B193" s="12">
        <v>21022017</v>
      </c>
      <c r="C193" s="12">
        <v>7</v>
      </c>
      <c r="D193" s="12">
        <v>1545</v>
      </c>
      <c r="E193" s="12">
        <v>1540</v>
      </c>
      <c r="F193" s="12">
        <f>150+60</f>
        <v>210</v>
      </c>
      <c r="G193" s="12">
        <v>105.3</v>
      </c>
      <c r="H193" s="12">
        <v>0.6</v>
      </c>
      <c r="I193" s="12">
        <v>403.68</v>
      </c>
      <c r="J193" s="12">
        <v>403.48</v>
      </c>
    </row>
    <row r="194" spans="1:10" x14ac:dyDescent="0.25">
      <c r="A194" s="12" t="s">
        <v>23</v>
      </c>
      <c r="B194" s="12">
        <v>22022017</v>
      </c>
      <c r="C194" s="12">
        <v>8</v>
      </c>
      <c r="D194" s="12">
        <v>1714</v>
      </c>
      <c r="E194" s="12">
        <v>1709</v>
      </c>
      <c r="F194" s="12">
        <f>132+69</f>
        <v>201</v>
      </c>
      <c r="G194" s="12">
        <v>100.6</v>
      </c>
      <c r="H194" s="12">
        <v>0.4</v>
      </c>
      <c r="I194" s="12">
        <v>403.47</v>
      </c>
      <c r="J194" s="12">
        <v>403.28</v>
      </c>
    </row>
    <row r="195" spans="1:10" x14ac:dyDescent="0.25">
      <c r="A195" s="12" t="s">
        <v>23</v>
      </c>
      <c r="B195" s="12">
        <v>23022017</v>
      </c>
      <c r="C195" s="12">
        <v>9</v>
      </c>
      <c r="D195" s="12">
        <v>1514</v>
      </c>
      <c r="E195" s="12">
        <v>1510</v>
      </c>
      <c r="F195" s="12">
        <v>87</v>
      </c>
      <c r="G195" s="12">
        <v>42.6</v>
      </c>
      <c r="H195" s="12">
        <v>0.1</v>
      </c>
      <c r="I195" s="12">
        <v>403.28</v>
      </c>
      <c r="J195" s="12">
        <v>403.19</v>
      </c>
    </row>
    <row r="196" spans="1:10" x14ac:dyDescent="0.25">
      <c r="A196" s="12" t="s">
        <v>23</v>
      </c>
      <c r="B196" s="12">
        <v>26022017</v>
      </c>
      <c r="C196" s="12">
        <v>12</v>
      </c>
      <c r="D196" s="12">
        <v>1131</v>
      </c>
      <c r="E196" s="12">
        <v>1128</v>
      </c>
      <c r="F196" s="12">
        <v>114</v>
      </c>
      <c r="G196" s="12">
        <v>58.5</v>
      </c>
      <c r="H196" s="12">
        <v>0.2</v>
      </c>
      <c r="I196" s="12">
        <v>403.15</v>
      </c>
      <c r="J196" s="12">
        <v>403.04</v>
      </c>
    </row>
    <row r="197" spans="1:10" x14ac:dyDescent="0.25">
      <c r="A197" s="12" t="s">
        <v>144</v>
      </c>
      <c r="B197" s="12">
        <v>7032017</v>
      </c>
      <c r="C197" s="12">
        <v>21</v>
      </c>
      <c r="D197" s="12">
        <v>1112</v>
      </c>
      <c r="E197" s="12">
        <v>1034</v>
      </c>
      <c r="F197" s="12">
        <v>21</v>
      </c>
      <c r="G197" s="12">
        <v>9.3000000000000007</v>
      </c>
      <c r="H197" s="12">
        <v>0.2</v>
      </c>
      <c r="I197" s="12">
        <v>360.38</v>
      </c>
      <c r="J197" s="12">
        <v>360.36</v>
      </c>
    </row>
    <row r="198" spans="1:10" x14ac:dyDescent="0.25">
      <c r="A198" s="12" t="s">
        <v>144</v>
      </c>
      <c r="B198" s="12">
        <v>14022017</v>
      </c>
      <c r="C198" s="12">
        <v>0</v>
      </c>
      <c r="D198" s="12">
        <v>1230</v>
      </c>
      <c r="E198" s="12">
        <v>1230</v>
      </c>
      <c r="F198" s="12">
        <v>0</v>
      </c>
      <c r="G198" s="12">
        <v>0</v>
      </c>
      <c r="H198" s="12">
        <v>0</v>
      </c>
      <c r="I198" s="12">
        <v>361.51</v>
      </c>
      <c r="J198" s="12">
        <v>361.51</v>
      </c>
    </row>
    <row r="199" spans="1:10" x14ac:dyDescent="0.25">
      <c r="A199" s="12" t="s">
        <v>144</v>
      </c>
      <c r="B199" s="12">
        <v>15022017</v>
      </c>
      <c r="C199" s="12">
        <v>1</v>
      </c>
      <c r="D199" s="12">
        <v>1029</v>
      </c>
      <c r="E199" s="12">
        <v>929</v>
      </c>
      <c r="F199" s="12">
        <v>41</v>
      </c>
      <c r="G199" s="12">
        <v>17.8</v>
      </c>
      <c r="H199" s="12">
        <v>0</v>
      </c>
      <c r="I199" s="12">
        <v>361.49</v>
      </c>
      <c r="J199" s="12">
        <v>361.45</v>
      </c>
    </row>
    <row r="200" spans="1:10" x14ac:dyDescent="0.25">
      <c r="A200" s="12" t="s">
        <v>144</v>
      </c>
      <c r="B200" s="12">
        <v>16022017</v>
      </c>
      <c r="C200" s="12">
        <v>2</v>
      </c>
      <c r="D200" s="12">
        <v>1336</v>
      </c>
      <c r="E200" s="12">
        <v>1250</v>
      </c>
      <c r="F200" s="12">
        <v>54</v>
      </c>
      <c r="G200" s="12">
        <v>23.1</v>
      </c>
      <c r="H200" s="12">
        <v>0.2</v>
      </c>
      <c r="I200" s="12">
        <v>361.47</v>
      </c>
      <c r="J200" s="12">
        <v>361.4</v>
      </c>
    </row>
    <row r="201" spans="1:10" x14ac:dyDescent="0.25">
      <c r="A201" s="12" t="s">
        <v>144</v>
      </c>
      <c r="B201" s="12">
        <v>16042017</v>
      </c>
      <c r="C201" s="12">
        <v>61</v>
      </c>
      <c r="D201" s="12">
        <v>1106</v>
      </c>
      <c r="E201" s="12">
        <v>1030</v>
      </c>
      <c r="F201" s="12">
        <v>3</v>
      </c>
      <c r="G201" s="12">
        <v>1.4</v>
      </c>
      <c r="H201" s="12">
        <v>0.1</v>
      </c>
      <c r="I201" s="12">
        <v>360.2</v>
      </c>
      <c r="J201" s="12">
        <v>360.18</v>
      </c>
    </row>
    <row r="202" spans="1:10" x14ac:dyDescent="0.25">
      <c r="A202" s="12" t="s">
        <v>144</v>
      </c>
      <c r="B202" s="12">
        <v>17022017</v>
      </c>
      <c r="C202" s="12">
        <v>3</v>
      </c>
      <c r="D202" s="12">
        <v>943</v>
      </c>
      <c r="E202" s="12">
        <v>854</v>
      </c>
      <c r="F202" s="12">
        <v>118</v>
      </c>
      <c r="G202" s="12">
        <v>50.7</v>
      </c>
      <c r="H202" s="12">
        <v>0.1</v>
      </c>
      <c r="I202" s="12">
        <v>361.4</v>
      </c>
      <c r="J202" s="12">
        <v>361.26</v>
      </c>
    </row>
    <row r="203" spans="1:10" x14ac:dyDescent="0.25">
      <c r="A203" s="12" t="s">
        <v>144</v>
      </c>
      <c r="B203" s="12">
        <v>18022017</v>
      </c>
      <c r="C203" s="12">
        <v>4</v>
      </c>
      <c r="D203" s="12">
        <v>1656</v>
      </c>
      <c r="E203" s="12">
        <v>1608</v>
      </c>
      <c r="F203" s="12">
        <f>117+92</f>
        <v>209</v>
      </c>
      <c r="G203" s="12">
        <v>90.3</v>
      </c>
      <c r="H203" s="12">
        <v>0.3</v>
      </c>
      <c r="I203" s="12">
        <v>361.23</v>
      </c>
      <c r="J203" s="12">
        <v>360.97</v>
      </c>
    </row>
    <row r="204" spans="1:10" x14ac:dyDescent="0.25">
      <c r="A204" s="12" t="s">
        <v>144</v>
      </c>
      <c r="B204" s="12">
        <v>19022017</v>
      </c>
      <c r="C204" s="12">
        <v>5</v>
      </c>
      <c r="D204" s="12">
        <v>1643</v>
      </c>
      <c r="E204" s="12">
        <v>1559</v>
      </c>
      <c r="F204" s="12">
        <f>139+30</f>
        <v>169</v>
      </c>
      <c r="G204" s="12">
        <v>71.400000000000006</v>
      </c>
      <c r="H204" s="12">
        <v>0</v>
      </c>
      <c r="I204" s="12">
        <v>360.95</v>
      </c>
      <c r="J204" s="12">
        <v>360.75</v>
      </c>
    </row>
    <row r="205" spans="1:10" x14ac:dyDescent="0.25">
      <c r="A205" s="12" t="s">
        <v>144</v>
      </c>
      <c r="B205" s="12">
        <v>20022017</v>
      </c>
      <c r="C205" s="12">
        <v>6</v>
      </c>
      <c r="D205" s="12">
        <v>1131</v>
      </c>
      <c r="E205" s="12">
        <v>1052</v>
      </c>
      <c r="F205" s="12">
        <v>96</v>
      </c>
      <c r="G205" s="12">
        <v>40.6</v>
      </c>
      <c r="H205" s="12">
        <v>0.2</v>
      </c>
      <c r="I205" s="12">
        <v>360.74</v>
      </c>
      <c r="J205" s="12">
        <v>360.64</v>
      </c>
    </row>
    <row r="206" spans="1:10" x14ac:dyDescent="0.25">
      <c r="A206" s="12" t="s">
        <v>144</v>
      </c>
      <c r="B206" s="12">
        <v>23022017</v>
      </c>
      <c r="C206" s="12">
        <v>9</v>
      </c>
      <c r="D206" s="12">
        <v>1537</v>
      </c>
      <c r="E206" s="12">
        <v>1510</v>
      </c>
      <c r="F206" s="12">
        <v>82</v>
      </c>
      <c r="G206" s="12">
        <v>34.6</v>
      </c>
      <c r="H206" s="12">
        <v>0.2</v>
      </c>
      <c r="I206" s="12">
        <v>360.61</v>
      </c>
      <c r="J206" s="12">
        <v>360.51</v>
      </c>
    </row>
    <row r="207" spans="1:10" x14ac:dyDescent="0.25">
      <c r="A207" s="12" t="s">
        <v>24</v>
      </c>
      <c r="B207" s="12">
        <v>6042017</v>
      </c>
      <c r="C207" s="12">
        <v>51</v>
      </c>
      <c r="D207" s="12">
        <v>925</v>
      </c>
      <c r="E207" s="12">
        <v>915</v>
      </c>
      <c r="F207" s="12">
        <v>68</v>
      </c>
      <c r="G207" s="12">
        <v>35.700000000000003</v>
      </c>
      <c r="H207" s="12">
        <v>0.2</v>
      </c>
      <c r="I207" s="12">
        <v>400.28</v>
      </c>
      <c r="J207" s="12">
        <v>400.21</v>
      </c>
    </row>
    <row r="208" spans="1:10" x14ac:dyDescent="0.25">
      <c r="A208" s="12" t="s">
        <v>24</v>
      </c>
      <c r="B208" s="12">
        <v>7032017</v>
      </c>
      <c r="C208" s="12">
        <v>21</v>
      </c>
      <c r="D208" s="12">
        <v>1042</v>
      </c>
      <c r="E208" s="12">
        <v>1034</v>
      </c>
      <c r="F208" s="12">
        <v>41</v>
      </c>
      <c r="G208" s="12">
        <v>21.5</v>
      </c>
      <c r="H208" s="12">
        <v>0.1</v>
      </c>
      <c r="I208" s="12">
        <v>400.5</v>
      </c>
      <c r="J208" s="12">
        <v>400.45</v>
      </c>
    </row>
    <row r="209" spans="1:10" x14ac:dyDescent="0.25">
      <c r="A209" s="12" t="s">
        <v>24</v>
      </c>
      <c r="B209" s="12">
        <v>14022017</v>
      </c>
      <c r="C209" s="12">
        <v>0</v>
      </c>
      <c r="D209" s="12">
        <v>1230</v>
      </c>
      <c r="E209" s="12">
        <v>1230</v>
      </c>
      <c r="F209" s="12">
        <v>0</v>
      </c>
      <c r="G209" s="12">
        <v>0</v>
      </c>
      <c r="H209" s="12">
        <v>0</v>
      </c>
      <c r="I209" s="12">
        <v>402.315</v>
      </c>
      <c r="J209" s="12">
        <v>402.315</v>
      </c>
    </row>
    <row r="210" spans="1:10" x14ac:dyDescent="0.25">
      <c r="A210" s="12" t="s">
        <v>24</v>
      </c>
      <c r="B210" s="12">
        <v>15022017</v>
      </c>
      <c r="C210" s="12">
        <v>1</v>
      </c>
      <c r="D210" s="12">
        <v>949</v>
      </c>
      <c r="E210" s="12">
        <v>929</v>
      </c>
      <c r="F210" s="12">
        <f>120+70</f>
        <v>190</v>
      </c>
      <c r="G210" s="12">
        <v>96.4</v>
      </c>
      <c r="H210" s="12">
        <v>0.3</v>
      </c>
      <c r="I210" s="12">
        <v>402.29</v>
      </c>
      <c r="J210" s="12">
        <v>402.07</v>
      </c>
    </row>
    <row r="211" spans="1:10" x14ac:dyDescent="0.25">
      <c r="A211" s="12" t="s">
        <v>24</v>
      </c>
      <c r="B211" s="12">
        <v>16022017</v>
      </c>
      <c r="C211" s="12">
        <v>2</v>
      </c>
      <c r="D211" s="12">
        <v>1303</v>
      </c>
      <c r="E211" s="12">
        <v>1250</v>
      </c>
      <c r="F211" s="12">
        <f>130+80</f>
        <v>210</v>
      </c>
      <c r="G211" s="12">
        <v>105.6</v>
      </c>
      <c r="H211" s="12">
        <v>0.5</v>
      </c>
      <c r="I211" s="12">
        <v>402.07</v>
      </c>
      <c r="J211" s="12">
        <v>401.83</v>
      </c>
    </row>
    <row r="212" spans="1:10" x14ac:dyDescent="0.25">
      <c r="A212" s="12" t="s">
        <v>24</v>
      </c>
      <c r="B212" s="12">
        <v>16042017</v>
      </c>
      <c r="C212" s="12">
        <v>61</v>
      </c>
      <c r="D212" s="12">
        <v>1043</v>
      </c>
      <c r="E212" s="12">
        <v>1030</v>
      </c>
      <c r="F212" s="12">
        <v>35</v>
      </c>
      <c r="G212" s="12">
        <v>18.5</v>
      </c>
      <c r="H212" s="12">
        <v>0.1</v>
      </c>
      <c r="I212" s="12">
        <v>400.15</v>
      </c>
      <c r="J212" s="12">
        <v>400.13</v>
      </c>
    </row>
    <row r="213" spans="1:10" x14ac:dyDescent="0.25">
      <c r="A213" s="12" t="s">
        <v>24</v>
      </c>
      <c r="B213" s="12">
        <v>17022017</v>
      </c>
      <c r="C213" s="12">
        <v>3</v>
      </c>
      <c r="D213" s="12">
        <v>909</v>
      </c>
      <c r="E213" s="12">
        <v>854</v>
      </c>
      <c r="F213" s="12">
        <f>121+43</f>
        <v>164</v>
      </c>
      <c r="G213" s="12">
        <v>85.3</v>
      </c>
      <c r="H213" s="12">
        <v>0.4</v>
      </c>
      <c r="I213" s="12">
        <v>401.83</v>
      </c>
      <c r="J213" s="12">
        <v>401.64</v>
      </c>
    </row>
    <row r="214" spans="1:10" x14ac:dyDescent="0.25">
      <c r="A214" s="12" t="s">
        <v>24</v>
      </c>
      <c r="B214" s="12">
        <v>17032017</v>
      </c>
      <c r="C214" s="12">
        <v>31</v>
      </c>
      <c r="D214" s="12">
        <v>1156</v>
      </c>
      <c r="E214" s="12">
        <v>1145</v>
      </c>
      <c r="F214" s="12">
        <v>71</v>
      </c>
      <c r="G214" s="12">
        <v>36.1</v>
      </c>
      <c r="H214" s="12">
        <v>0.2</v>
      </c>
      <c r="I214" s="12">
        <v>400.42</v>
      </c>
      <c r="J214" s="12">
        <v>400.36</v>
      </c>
    </row>
    <row r="215" spans="1:10" x14ac:dyDescent="0.25">
      <c r="A215" s="12" t="s">
        <v>24</v>
      </c>
      <c r="B215" s="12">
        <v>18022017</v>
      </c>
      <c r="C215" s="12">
        <v>4</v>
      </c>
      <c r="D215" s="12">
        <v>1619</v>
      </c>
      <c r="E215" s="12">
        <v>1608</v>
      </c>
      <c r="F215" s="12">
        <f>136+93+52</f>
        <v>281</v>
      </c>
      <c r="G215" s="12">
        <v>144.9</v>
      </c>
      <c r="H215" s="12">
        <v>0.6</v>
      </c>
      <c r="I215" s="12">
        <v>401.63</v>
      </c>
      <c r="J215" s="12">
        <v>401.36</v>
      </c>
    </row>
    <row r="216" spans="1:10" x14ac:dyDescent="0.25">
      <c r="A216" s="12" t="s">
        <v>24</v>
      </c>
      <c r="B216" s="12">
        <v>19022017</v>
      </c>
      <c r="C216" s="12">
        <v>5</v>
      </c>
      <c r="D216" s="12">
        <v>1613</v>
      </c>
      <c r="E216" s="12">
        <v>1559</v>
      </c>
      <c r="F216" s="12">
        <f>143+78</f>
        <v>221</v>
      </c>
      <c r="G216" s="12">
        <v>112</v>
      </c>
      <c r="H216" s="12">
        <v>0.4</v>
      </c>
      <c r="I216" s="12">
        <v>401.34</v>
      </c>
      <c r="J216" s="12">
        <v>401.12</v>
      </c>
    </row>
    <row r="217" spans="1:10" x14ac:dyDescent="0.25">
      <c r="A217" s="12" t="s">
        <v>24</v>
      </c>
      <c r="B217" s="12">
        <v>20022017</v>
      </c>
      <c r="C217" s="12">
        <v>6</v>
      </c>
      <c r="D217" s="12">
        <v>1102</v>
      </c>
      <c r="E217" s="12">
        <v>1052</v>
      </c>
      <c r="F217" s="12">
        <v>140</v>
      </c>
      <c r="G217" s="12">
        <v>71.3</v>
      </c>
      <c r="H217" s="12">
        <v>0.3</v>
      </c>
      <c r="I217" s="12">
        <v>401.1</v>
      </c>
      <c r="J217" s="12">
        <v>400.96</v>
      </c>
    </row>
    <row r="218" spans="1:10" x14ac:dyDescent="0.25">
      <c r="A218" s="12" t="s">
        <v>24</v>
      </c>
      <c r="B218" s="12">
        <v>21022017</v>
      </c>
      <c r="C218" s="12">
        <v>7</v>
      </c>
      <c r="D218" s="12">
        <v>1550</v>
      </c>
      <c r="E218" s="12">
        <v>1540</v>
      </c>
      <c r="F218" s="12">
        <v>85</v>
      </c>
      <c r="G218" s="12">
        <v>43.9</v>
      </c>
      <c r="H218" s="12">
        <v>0.3</v>
      </c>
      <c r="I218" s="12">
        <v>400.93</v>
      </c>
      <c r="J218" s="12">
        <v>400.82</v>
      </c>
    </row>
    <row r="219" spans="1:10" x14ac:dyDescent="0.25">
      <c r="A219" s="12" t="s">
        <v>24</v>
      </c>
      <c r="B219" s="12">
        <v>22022017</v>
      </c>
      <c r="C219" s="12">
        <v>8</v>
      </c>
      <c r="D219" s="12">
        <v>1718</v>
      </c>
      <c r="E219" s="12">
        <v>1709</v>
      </c>
      <c r="F219" s="12">
        <v>55</v>
      </c>
      <c r="G219" s="12">
        <v>27.7</v>
      </c>
      <c r="H219" s="12">
        <v>0.2</v>
      </c>
      <c r="I219" s="12">
        <v>400.83</v>
      </c>
      <c r="J219" s="12">
        <v>400.76</v>
      </c>
    </row>
    <row r="220" spans="1:10" x14ac:dyDescent="0.25">
      <c r="A220" s="12" t="s">
        <v>24</v>
      </c>
      <c r="B220" s="12">
        <v>26022017</v>
      </c>
      <c r="C220" s="12">
        <v>12</v>
      </c>
      <c r="D220" s="12">
        <v>1135</v>
      </c>
      <c r="E220" s="12">
        <v>1128</v>
      </c>
      <c r="F220" s="12">
        <v>54</v>
      </c>
      <c r="G220" s="12">
        <v>27.3</v>
      </c>
      <c r="H220" s="12">
        <v>0.2</v>
      </c>
      <c r="I220" s="12">
        <v>400.7</v>
      </c>
      <c r="J220" s="12">
        <v>400.63</v>
      </c>
    </row>
    <row r="221" spans="1:10" x14ac:dyDescent="0.25">
      <c r="A221" s="12" t="s">
        <v>26</v>
      </c>
      <c r="B221" s="12">
        <v>6042017</v>
      </c>
      <c r="C221" s="12">
        <v>51</v>
      </c>
      <c r="D221" s="12">
        <v>925</v>
      </c>
      <c r="E221" s="12">
        <v>915</v>
      </c>
      <c r="F221" s="12">
        <v>27</v>
      </c>
      <c r="G221" s="12">
        <v>14.2</v>
      </c>
      <c r="H221" s="12">
        <v>0.1</v>
      </c>
      <c r="I221" s="12">
        <v>402.05</v>
      </c>
      <c r="J221" s="12">
        <v>402.01</v>
      </c>
    </row>
    <row r="222" spans="1:10" x14ac:dyDescent="0.25">
      <c r="A222" s="12" t="s">
        <v>26</v>
      </c>
      <c r="B222" s="12">
        <v>7032017</v>
      </c>
      <c r="C222" s="12">
        <v>21</v>
      </c>
      <c r="D222" s="12">
        <v>1042</v>
      </c>
      <c r="E222" s="12">
        <v>1034</v>
      </c>
      <c r="F222" s="12">
        <v>50</v>
      </c>
      <c r="G222" s="12">
        <v>26.7</v>
      </c>
      <c r="H222" s="12">
        <v>0.3</v>
      </c>
      <c r="I222" s="12">
        <v>402.32</v>
      </c>
      <c r="J222" s="12">
        <v>402.27</v>
      </c>
    </row>
    <row r="223" spans="1:10" x14ac:dyDescent="0.25">
      <c r="A223" s="12" t="s">
        <v>26</v>
      </c>
      <c r="B223" s="12">
        <v>14022017</v>
      </c>
      <c r="C223" s="12">
        <v>0</v>
      </c>
      <c r="D223" s="12">
        <v>1230</v>
      </c>
      <c r="E223" s="12">
        <v>1230</v>
      </c>
      <c r="F223" s="12">
        <v>0</v>
      </c>
      <c r="G223" s="12">
        <v>0</v>
      </c>
      <c r="H223" s="12">
        <v>0</v>
      </c>
      <c r="I223" s="12">
        <v>404.11500000000001</v>
      </c>
      <c r="J223" s="12">
        <v>404.11500000000001</v>
      </c>
    </row>
    <row r="224" spans="1:10" x14ac:dyDescent="0.25">
      <c r="A224" s="12" t="s">
        <v>26</v>
      </c>
      <c r="B224" s="12">
        <v>15022017</v>
      </c>
      <c r="C224" s="12">
        <v>1</v>
      </c>
      <c r="D224" s="12">
        <v>949</v>
      </c>
      <c r="E224" s="12">
        <v>929</v>
      </c>
      <c r="F224" s="12">
        <f>116+51</f>
        <v>167</v>
      </c>
      <c r="G224" s="12">
        <v>85.9</v>
      </c>
      <c r="H224" s="12">
        <v>0.2</v>
      </c>
      <c r="I224" s="12">
        <v>404.09</v>
      </c>
      <c r="J224" s="12">
        <v>403.89</v>
      </c>
    </row>
    <row r="225" spans="1:10" x14ac:dyDescent="0.25">
      <c r="A225" s="12" t="s">
        <v>26</v>
      </c>
      <c r="B225" s="12">
        <v>16022017</v>
      </c>
      <c r="C225" s="12">
        <v>2</v>
      </c>
      <c r="D225" s="12">
        <v>1303</v>
      </c>
      <c r="E225" s="12">
        <v>1250</v>
      </c>
      <c r="F225" s="12">
        <f>143+72</f>
        <v>215</v>
      </c>
      <c r="G225" s="12">
        <v>109.7</v>
      </c>
      <c r="H225" s="12">
        <v>0.5</v>
      </c>
      <c r="I225" s="12">
        <v>403.88</v>
      </c>
      <c r="J225" s="12">
        <v>403.62</v>
      </c>
    </row>
    <row r="226" spans="1:10" x14ac:dyDescent="0.25">
      <c r="A226" s="12" t="s">
        <v>26</v>
      </c>
      <c r="B226" s="12">
        <v>16042017</v>
      </c>
      <c r="C226" s="12">
        <v>61</v>
      </c>
      <c r="D226" s="12">
        <v>1043</v>
      </c>
      <c r="E226" s="12">
        <v>1030</v>
      </c>
      <c r="F226" s="12">
        <v>14</v>
      </c>
      <c r="G226" s="12">
        <v>7.3</v>
      </c>
      <c r="H226" s="12">
        <v>0.1</v>
      </c>
      <c r="I226" s="12">
        <v>401.93</v>
      </c>
      <c r="J226" s="12">
        <v>401.91</v>
      </c>
    </row>
    <row r="227" spans="1:10" x14ac:dyDescent="0.25">
      <c r="A227" s="12" t="s">
        <v>26</v>
      </c>
      <c r="B227" s="12">
        <v>17022017</v>
      </c>
      <c r="C227" s="12">
        <v>3</v>
      </c>
      <c r="D227" s="12">
        <v>909</v>
      </c>
      <c r="E227" s="12">
        <v>854</v>
      </c>
      <c r="F227" s="12">
        <f>125+42</f>
        <v>167</v>
      </c>
      <c r="G227" s="12">
        <v>86.7</v>
      </c>
      <c r="H227" s="12">
        <v>0.4</v>
      </c>
      <c r="I227" s="12">
        <v>403.63</v>
      </c>
      <c r="J227" s="12">
        <v>403.44</v>
      </c>
    </row>
    <row r="228" spans="1:10" x14ac:dyDescent="0.25">
      <c r="A228" s="12" t="s">
        <v>26</v>
      </c>
      <c r="B228" s="12">
        <v>17032017</v>
      </c>
      <c r="C228" s="12">
        <v>31</v>
      </c>
      <c r="D228" s="12">
        <v>1156</v>
      </c>
      <c r="E228" s="12">
        <v>1145</v>
      </c>
      <c r="F228" s="12">
        <v>50</v>
      </c>
      <c r="G228" s="12">
        <v>25.9</v>
      </c>
      <c r="H228" s="12">
        <v>0.2</v>
      </c>
      <c r="I228" s="12">
        <v>402.23</v>
      </c>
      <c r="J228" s="12">
        <v>402.18</v>
      </c>
    </row>
    <row r="229" spans="1:10" x14ac:dyDescent="0.25">
      <c r="A229" s="12" t="s">
        <v>26</v>
      </c>
      <c r="B229" s="12">
        <v>18022017</v>
      </c>
      <c r="C229" s="12">
        <v>4</v>
      </c>
      <c r="D229" s="12">
        <v>1619</v>
      </c>
      <c r="E229" s="12">
        <v>1608</v>
      </c>
      <c r="F229" s="12">
        <f>135+88+50</f>
        <v>273</v>
      </c>
      <c r="G229" s="12">
        <v>140.9</v>
      </c>
      <c r="H229" s="12">
        <v>0.5</v>
      </c>
      <c r="I229" s="12">
        <v>403.44</v>
      </c>
      <c r="J229" s="12">
        <v>403.17</v>
      </c>
    </row>
    <row r="230" spans="1:10" x14ac:dyDescent="0.25">
      <c r="A230" s="12" t="s">
        <v>26</v>
      </c>
      <c r="B230" s="12">
        <v>19022017</v>
      </c>
      <c r="C230" s="12">
        <v>5</v>
      </c>
      <c r="D230" s="12">
        <v>1613</v>
      </c>
      <c r="E230" s="12">
        <v>1559</v>
      </c>
      <c r="F230" s="12">
        <f>142+94</f>
        <v>236</v>
      </c>
      <c r="G230" s="12">
        <v>121.5</v>
      </c>
      <c r="H230" s="12">
        <v>0.4</v>
      </c>
      <c r="I230" s="12">
        <v>403.16</v>
      </c>
      <c r="J230" s="12">
        <v>402.93</v>
      </c>
    </row>
    <row r="231" spans="1:10" x14ac:dyDescent="0.25">
      <c r="A231" s="12" t="s">
        <v>26</v>
      </c>
      <c r="B231" s="12">
        <v>20022017</v>
      </c>
      <c r="C231" s="12">
        <v>6</v>
      </c>
      <c r="D231" s="12">
        <v>1102</v>
      </c>
      <c r="E231" s="12">
        <v>1052</v>
      </c>
      <c r="F231" s="12">
        <f>136+44</f>
        <v>180</v>
      </c>
      <c r="G231" s="12">
        <v>93</v>
      </c>
      <c r="H231" s="12">
        <v>0.3</v>
      </c>
      <c r="I231" s="12">
        <v>402.92</v>
      </c>
      <c r="J231" s="12">
        <v>402.76</v>
      </c>
    </row>
    <row r="232" spans="1:10" x14ac:dyDescent="0.25">
      <c r="A232" s="12" t="s">
        <v>26</v>
      </c>
      <c r="B232" s="12">
        <v>21022017</v>
      </c>
      <c r="C232" s="12">
        <v>7</v>
      </c>
      <c r="D232" s="12">
        <v>1550</v>
      </c>
      <c r="E232" s="12">
        <v>1540</v>
      </c>
      <c r="F232" s="12">
        <v>105</v>
      </c>
      <c r="G232" s="12">
        <v>54.6</v>
      </c>
      <c r="H232" s="12">
        <v>0.3</v>
      </c>
      <c r="I232" s="12">
        <v>402.75</v>
      </c>
      <c r="J232" s="12">
        <v>402.64</v>
      </c>
    </row>
    <row r="233" spans="1:10" x14ac:dyDescent="0.25">
      <c r="A233" s="12" t="s">
        <v>26</v>
      </c>
      <c r="B233" s="12">
        <v>22022017</v>
      </c>
      <c r="C233" s="12">
        <v>8</v>
      </c>
      <c r="D233" s="12">
        <v>1718</v>
      </c>
      <c r="E233" s="12">
        <v>1709</v>
      </c>
      <c r="F233" s="12">
        <v>61</v>
      </c>
      <c r="G233" s="12">
        <v>31.1</v>
      </c>
      <c r="H233" s="12">
        <v>0.1</v>
      </c>
      <c r="I233" s="12">
        <v>402.64</v>
      </c>
      <c r="J233" s="12">
        <v>402.58</v>
      </c>
    </row>
    <row r="234" spans="1:10" x14ac:dyDescent="0.25">
      <c r="A234" s="12" t="s">
        <v>26</v>
      </c>
      <c r="B234" s="12">
        <v>26022017</v>
      </c>
      <c r="C234" s="12">
        <v>12</v>
      </c>
      <c r="D234" s="12">
        <v>1135</v>
      </c>
      <c r="E234" s="12">
        <v>1128</v>
      </c>
      <c r="F234" s="12">
        <v>75</v>
      </c>
      <c r="G234" s="12">
        <v>39.200000000000003</v>
      </c>
      <c r="H234" s="12">
        <v>0.1</v>
      </c>
      <c r="I234" s="12">
        <v>402.53</v>
      </c>
      <c r="J234" s="12">
        <v>402.46</v>
      </c>
    </row>
    <row r="235" spans="1:10" x14ac:dyDescent="0.25">
      <c r="A235" s="12" t="s">
        <v>27</v>
      </c>
      <c r="B235" s="12">
        <v>6042017</v>
      </c>
      <c r="C235" s="12">
        <v>51</v>
      </c>
      <c r="D235" s="12">
        <v>925</v>
      </c>
      <c r="E235" s="12">
        <v>915</v>
      </c>
      <c r="F235" s="12">
        <v>34</v>
      </c>
      <c r="G235" s="12">
        <v>17.5</v>
      </c>
      <c r="H235" s="12">
        <v>0</v>
      </c>
      <c r="I235" s="12">
        <v>399.85</v>
      </c>
      <c r="J235" s="12">
        <v>399.82</v>
      </c>
    </row>
    <row r="236" spans="1:10" x14ac:dyDescent="0.25">
      <c r="A236" s="12" t="s">
        <v>27</v>
      </c>
      <c r="B236" s="12">
        <v>7032017</v>
      </c>
      <c r="C236" s="12">
        <v>21</v>
      </c>
      <c r="D236" s="12">
        <v>1042</v>
      </c>
      <c r="E236" s="12">
        <v>1034</v>
      </c>
      <c r="F236" s="12">
        <v>74</v>
      </c>
      <c r="G236" s="12">
        <v>37.9</v>
      </c>
      <c r="H236" s="12">
        <v>0.2</v>
      </c>
      <c r="I236" s="12">
        <v>400.14</v>
      </c>
      <c r="J236" s="12">
        <v>400.08</v>
      </c>
    </row>
    <row r="237" spans="1:10" x14ac:dyDescent="0.25">
      <c r="A237" s="12" t="s">
        <v>27</v>
      </c>
      <c r="B237" s="12">
        <v>14022017</v>
      </c>
      <c r="C237" s="12">
        <v>0</v>
      </c>
      <c r="D237" s="12">
        <v>1230</v>
      </c>
      <c r="E237" s="12">
        <v>1230</v>
      </c>
      <c r="F237" s="12">
        <v>0</v>
      </c>
      <c r="G237" s="12">
        <v>0</v>
      </c>
      <c r="H237" s="12">
        <v>0</v>
      </c>
      <c r="I237" s="12">
        <v>401.85500000000002</v>
      </c>
      <c r="J237" s="12">
        <v>401.85500000000002</v>
      </c>
    </row>
    <row r="238" spans="1:10" x14ac:dyDescent="0.25">
      <c r="A238" s="12" t="s">
        <v>27</v>
      </c>
      <c r="B238" s="12">
        <v>15022017</v>
      </c>
      <c r="C238" s="12">
        <v>1</v>
      </c>
      <c r="D238" s="12">
        <v>949</v>
      </c>
      <c r="E238" s="12">
        <v>929</v>
      </c>
      <c r="F238" s="12">
        <f>130+53</f>
        <v>183</v>
      </c>
      <c r="G238" s="12">
        <v>92.5</v>
      </c>
      <c r="H238" s="12">
        <v>0.3</v>
      </c>
      <c r="I238" s="12">
        <v>401.86</v>
      </c>
      <c r="J238" s="12">
        <v>401.63</v>
      </c>
    </row>
    <row r="239" spans="1:10" x14ac:dyDescent="0.25">
      <c r="A239" s="12" t="s">
        <v>27</v>
      </c>
      <c r="B239" s="12">
        <v>16022017</v>
      </c>
      <c r="C239" s="12">
        <v>2</v>
      </c>
      <c r="D239" s="12">
        <v>1303</v>
      </c>
      <c r="E239" s="12">
        <v>1250</v>
      </c>
      <c r="F239" s="12">
        <f>130+84</f>
        <v>214</v>
      </c>
      <c r="G239" s="12">
        <v>106.1</v>
      </c>
      <c r="H239" s="12">
        <v>0.5</v>
      </c>
      <c r="I239" s="12">
        <v>401.63</v>
      </c>
      <c r="J239" s="12">
        <v>401.38</v>
      </c>
    </row>
    <row r="240" spans="1:10" x14ac:dyDescent="0.25">
      <c r="A240" s="12" t="s">
        <v>27</v>
      </c>
      <c r="B240" s="12">
        <v>16042017</v>
      </c>
      <c r="C240" s="12">
        <v>61</v>
      </c>
      <c r="D240" s="12">
        <v>1043</v>
      </c>
      <c r="E240" s="12">
        <v>1030</v>
      </c>
      <c r="F240" s="12">
        <v>45</v>
      </c>
      <c r="G240" s="12">
        <v>23.1</v>
      </c>
      <c r="H240" s="12">
        <v>0.1</v>
      </c>
      <c r="I240" s="12">
        <v>399.77</v>
      </c>
      <c r="J240" s="12">
        <v>399.72</v>
      </c>
    </row>
    <row r="241" spans="1:10" x14ac:dyDescent="0.25">
      <c r="A241" s="12" t="s">
        <v>27</v>
      </c>
      <c r="B241" s="12">
        <v>17022017</v>
      </c>
      <c r="C241" s="12">
        <v>3</v>
      </c>
      <c r="D241" s="12">
        <v>909</v>
      </c>
      <c r="E241" s="12">
        <v>854</v>
      </c>
      <c r="F241" s="12">
        <f>135+45</f>
        <v>180</v>
      </c>
      <c r="G241" s="12">
        <v>85.9</v>
      </c>
      <c r="H241" s="12">
        <v>0.5</v>
      </c>
      <c r="I241" s="12">
        <v>401.38</v>
      </c>
      <c r="J241" s="12">
        <v>401.19</v>
      </c>
    </row>
    <row r="242" spans="1:10" x14ac:dyDescent="0.25">
      <c r="A242" s="12" t="s">
        <v>27</v>
      </c>
      <c r="B242" s="12">
        <v>17032017</v>
      </c>
      <c r="C242" s="12">
        <v>31</v>
      </c>
      <c r="D242" s="12">
        <v>1156</v>
      </c>
      <c r="E242" s="12">
        <v>1145</v>
      </c>
      <c r="F242" s="12">
        <v>50</v>
      </c>
      <c r="G242" s="12">
        <v>24.9</v>
      </c>
      <c r="H242" s="12">
        <v>0.2</v>
      </c>
      <c r="I242" s="12">
        <v>400.02</v>
      </c>
      <c r="J242" s="12">
        <v>399.96</v>
      </c>
    </row>
    <row r="243" spans="1:10" x14ac:dyDescent="0.25">
      <c r="A243" s="12" t="s">
        <v>27</v>
      </c>
      <c r="B243" s="12">
        <v>18022017</v>
      </c>
      <c r="C243" s="12">
        <v>4</v>
      </c>
      <c r="D243" s="12">
        <v>1619</v>
      </c>
      <c r="E243" s="12">
        <v>1608</v>
      </c>
      <c r="F243" s="12">
        <f>141+80+42</f>
        <v>263</v>
      </c>
      <c r="G243" s="12">
        <v>134.19999999999999</v>
      </c>
      <c r="H243" s="12">
        <v>0.5</v>
      </c>
      <c r="I243" s="12">
        <v>401.18</v>
      </c>
      <c r="J243" s="12">
        <v>400.92</v>
      </c>
    </row>
    <row r="244" spans="1:10" x14ac:dyDescent="0.25">
      <c r="A244" s="12" t="s">
        <v>27</v>
      </c>
      <c r="B244" s="12">
        <v>19022017</v>
      </c>
      <c r="C244" s="12">
        <v>5</v>
      </c>
      <c r="D244" s="12">
        <v>1613</v>
      </c>
      <c r="E244" s="12">
        <v>1559</v>
      </c>
      <c r="F244" s="12">
        <f>140+68</f>
        <v>208</v>
      </c>
      <c r="G244" s="12">
        <v>106.7</v>
      </c>
      <c r="H244" s="12">
        <v>0.4</v>
      </c>
      <c r="I244" s="12">
        <v>400.9</v>
      </c>
      <c r="J244" s="12">
        <v>400.69</v>
      </c>
    </row>
    <row r="245" spans="1:10" x14ac:dyDescent="0.25">
      <c r="A245" s="12" t="s">
        <v>27</v>
      </c>
      <c r="B245" s="12">
        <v>20022017</v>
      </c>
      <c r="C245" s="12">
        <v>6</v>
      </c>
      <c r="D245" s="12">
        <v>1102</v>
      </c>
      <c r="E245" s="12">
        <v>1052</v>
      </c>
      <c r="F245" s="12">
        <f>125+24</f>
        <v>149</v>
      </c>
      <c r="G245" s="12">
        <v>74.2</v>
      </c>
      <c r="H245" s="12">
        <v>0.1</v>
      </c>
      <c r="I245" s="12">
        <v>400.68</v>
      </c>
      <c r="J245" s="12">
        <v>400.54</v>
      </c>
    </row>
    <row r="246" spans="1:10" x14ac:dyDescent="0.25">
      <c r="A246" s="12" t="s">
        <v>27</v>
      </c>
      <c r="B246" s="12">
        <v>21022017</v>
      </c>
      <c r="C246" s="12">
        <v>7</v>
      </c>
      <c r="D246" s="12">
        <v>1550</v>
      </c>
      <c r="E246" s="12">
        <v>1540</v>
      </c>
      <c r="F246" s="12">
        <v>75</v>
      </c>
      <c r="G246" s="12">
        <v>37.4</v>
      </c>
      <c r="H246" s="12">
        <v>0.2</v>
      </c>
      <c r="I246" s="12">
        <v>400.49</v>
      </c>
      <c r="J246" s="12">
        <v>400.41</v>
      </c>
    </row>
    <row r="247" spans="1:10" x14ac:dyDescent="0.25">
      <c r="A247" s="12" t="s">
        <v>27</v>
      </c>
      <c r="B247" s="12">
        <v>22022017</v>
      </c>
      <c r="C247" s="12">
        <v>8</v>
      </c>
      <c r="D247" s="12">
        <v>1718</v>
      </c>
      <c r="E247" s="12">
        <v>1709</v>
      </c>
      <c r="F247" s="12">
        <v>51</v>
      </c>
      <c r="G247" s="12">
        <v>25.8</v>
      </c>
      <c r="H247" s="12">
        <v>0.3</v>
      </c>
      <c r="I247" s="12">
        <v>400.41</v>
      </c>
      <c r="J247" s="12">
        <v>400.36</v>
      </c>
    </row>
    <row r="248" spans="1:10" x14ac:dyDescent="0.25">
      <c r="A248" s="12" t="s">
        <v>27</v>
      </c>
      <c r="B248" s="12">
        <v>26022017</v>
      </c>
      <c r="C248" s="12">
        <v>12</v>
      </c>
      <c r="D248" s="12">
        <v>1135</v>
      </c>
      <c r="E248" s="12">
        <v>1128</v>
      </c>
      <c r="F248" s="12">
        <v>43</v>
      </c>
      <c r="G248" s="12">
        <v>21.7</v>
      </c>
      <c r="H248" s="12">
        <v>0.1</v>
      </c>
      <c r="I248" s="12">
        <v>400.28</v>
      </c>
      <c r="J248" s="12">
        <v>400.24</v>
      </c>
    </row>
    <row r="249" spans="1:10" x14ac:dyDescent="0.25">
      <c r="A249" s="12" t="s">
        <v>28</v>
      </c>
      <c r="B249" s="12">
        <v>2032017</v>
      </c>
      <c r="C249" s="12">
        <v>16</v>
      </c>
      <c r="D249" s="12">
        <v>1536</v>
      </c>
      <c r="E249" s="12">
        <v>1536</v>
      </c>
      <c r="F249" s="12">
        <v>81</v>
      </c>
      <c r="G249" s="12">
        <v>40.9</v>
      </c>
      <c r="H249" s="12">
        <v>0</v>
      </c>
      <c r="I249" s="12">
        <v>390.03</v>
      </c>
      <c r="J249" s="12">
        <v>389.94</v>
      </c>
    </row>
    <row r="250" spans="1:10" x14ac:dyDescent="0.25">
      <c r="A250" s="12" t="s">
        <v>28</v>
      </c>
      <c r="B250" s="12">
        <v>6042017</v>
      </c>
      <c r="C250" s="12">
        <v>51</v>
      </c>
      <c r="D250" s="12">
        <v>928</v>
      </c>
      <c r="E250" s="12">
        <v>915</v>
      </c>
      <c r="F250" s="12">
        <v>52</v>
      </c>
      <c r="G250" s="12">
        <v>26.6</v>
      </c>
      <c r="H250" s="12">
        <v>0</v>
      </c>
      <c r="I250" s="12">
        <v>389.65</v>
      </c>
      <c r="J250" s="12">
        <v>389.6</v>
      </c>
    </row>
    <row r="251" spans="1:10" x14ac:dyDescent="0.25">
      <c r="A251" s="12" t="s">
        <v>28</v>
      </c>
      <c r="B251" s="12">
        <v>7032017</v>
      </c>
      <c r="C251" s="12">
        <v>21</v>
      </c>
      <c r="D251" s="12">
        <v>1047</v>
      </c>
      <c r="E251" s="12">
        <v>1034</v>
      </c>
      <c r="F251" s="12">
        <v>77</v>
      </c>
      <c r="G251" s="12">
        <v>38.6</v>
      </c>
      <c r="H251" s="12">
        <v>0.1</v>
      </c>
      <c r="I251" s="12">
        <v>389.92</v>
      </c>
      <c r="J251" s="12">
        <v>389.86</v>
      </c>
    </row>
    <row r="252" spans="1:10" x14ac:dyDescent="0.25">
      <c r="A252" s="12" t="s">
        <v>28</v>
      </c>
      <c r="B252" s="12">
        <v>14022017</v>
      </c>
      <c r="C252" s="12">
        <v>0</v>
      </c>
      <c r="D252" s="12">
        <v>1230</v>
      </c>
      <c r="E252" s="12">
        <v>1230</v>
      </c>
      <c r="F252" s="12">
        <v>0</v>
      </c>
      <c r="G252" s="12">
        <v>0</v>
      </c>
      <c r="H252" s="12">
        <v>0</v>
      </c>
      <c r="I252" s="12">
        <v>391.69</v>
      </c>
      <c r="J252" s="12">
        <v>391.69</v>
      </c>
    </row>
    <row r="253" spans="1:10" x14ac:dyDescent="0.25">
      <c r="A253" s="12" t="s">
        <v>28</v>
      </c>
      <c r="B253" s="12">
        <v>15022017</v>
      </c>
      <c r="C253" s="12">
        <v>1</v>
      </c>
      <c r="D253" s="12">
        <v>956</v>
      </c>
      <c r="E253" s="12">
        <v>929</v>
      </c>
      <c r="F253" s="12">
        <f>126+63</f>
        <v>189</v>
      </c>
      <c r="G253" s="12">
        <v>92.5</v>
      </c>
      <c r="H253" s="12">
        <v>0.3</v>
      </c>
      <c r="I253" s="12">
        <v>391.69</v>
      </c>
      <c r="J253" s="12">
        <v>391.44</v>
      </c>
    </row>
    <row r="254" spans="1:10" x14ac:dyDescent="0.25">
      <c r="A254" s="12" t="s">
        <v>28</v>
      </c>
      <c r="B254" s="12">
        <v>16022017</v>
      </c>
      <c r="C254" s="12">
        <v>2</v>
      </c>
      <c r="D254" s="12">
        <v>1309</v>
      </c>
      <c r="E254" s="12">
        <v>1250</v>
      </c>
      <c r="F254" s="12">
        <f>123+76</f>
        <v>199</v>
      </c>
      <c r="G254" s="12">
        <v>100.5</v>
      </c>
      <c r="H254" s="12">
        <v>0.5</v>
      </c>
      <c r="I254" s="12">
        <v>391.44</v>
      </c>
      <c r="J254" s="12">
        <v>391.23</v>
      </c>
    </row>
    <row r="255" spans="1:10" x14ac:dyDescent="0.25">
      <c r="A255" s="12" t="s">
        <v>28</v>
      </c>
      <c r="B255" s="12">
        <v>16042017</v>
      </c>
      <c r="C255" s="12">
        <v>61</v>
      </c>
      <c r="D255" s="12">
        <v>1046</v>
      </c>
      <c r="E255" s="12">
        <v>1030</v>
      </c>
      <c r="F255" s="12">
        <v>31</v>
      </c>
      <c r="G255" s="12">
        <v>15.8</v>
      </c>
      <c r="H255" s="12">
        <v>0.1</v>
      </c>
      <c r="I255" s="12">
        <v>389.51</v>
      </c>
      <c r="J255" s="12">
        <v>389.49</v>
      </c>
    </row>
    <row r="256" spans="1:10" x14ac:dyDescent="0.25">
      <c r="A256" s="12" t="s">
        <v>28</v>
      </c>
      <c r="B256" s="12">
        <v>17022017</v>
      </c>
      <c r="C256" s="12">
        <v>3</v>
      </c>
      <c r="D256" s="12">
        <v>915</v>
      </c>
      <c r="E256" s="12">
        <v>854</v>
      </c>
      <c r="F256" s="12">
        <f>137+46</f>
        <v>183</v>
      </c>
      <c r="G256" s="12">
        <v>87</v>
      </c>
      <c r="H256" s="12">
        <v>0.1</v>
      </c>
      <c r="I256" s="12">
        <v>391.23</v>
      </c>
      <c r="J256" s="12">
        <v>391.03</v>
      </c>
    </row>
    <row r="257" spans="1:10" x14ac:dyDescent="0.25">
      <c r="A257" s="12" t="s">
        <v>28</v>
      </c>
      <c r="B257" s="12">
        <v>17032017</v>
      </c>
      <c r="C257" s="12">
        <v>31</v>
      </c>
      <c r="D257" s="12">
        <v>1202</v>
      </c>
      <c r="E257" s="12">
        <v>1145</v>
      </c>
      <c r="F257" s="12">
        <v>105</v>
      </c>
      <c r="G257" s="12">
        <v>51.2</v>
      </c>
      <c r="H257" s="12">
        <v>0.4</v>
      </c>
      <c r="I257" s="12">
        <v>389.87</v>
      </c>
      <c r="J257" s="12">
        <v>389.74</v>
      </c>
    </row>
    <row r="258" spans="1:10" x14ac:dyDescent="0.25">
      <c r="A258" s="12" t="s">
        <v>28</v>
      </c>
      <c r="B258" s="12">
        <v>18022017</v>
      </c>
      <c r="C258" s="12">
        <v>4</v>
      </c>
      <c r="D258" s="12">
        <v>1625</v>
      </c>
      <c r="E258" s="12">
        <v>1608</v>
      </c>
      <c r="F258" s="12">
        <f>147+88+46</f>
        <v>281</v>
      </c>
      <c r="G258" s="12">
        <v>141.69999999999999</v>
      </c>
      <c r="H258" s="12">
        <v>0.4</v>
      </c>
      <c r="I258" s="12">
        <v>391.02</v>
      </c>
      <c r="J258" s="12">
        <v>390.74</v>
      </c>
    </row>
    <row r="259" spans="1:10" x14ac:dyDescent="0.25">
      <c r="A259" s="12" t="s">
        <v>28</v>
      </c>
      <c r="B259" s="12">
        <v>19022017</v>
      </c>
      <c r="C259" s="12">
        <v>5</v>
      </c>
      <c r="D259" s="12">
        <v>1619</v>
      </c>
      <c r="E259" s="12">
        <v>1559</v>
      </c>
      <c r="F259" s="12">
        <f>140+90</f>
        <v>230</v>
      </c>
      <c r="G259" s="12">
        <v>113.8</v>
      </c>
      <c r="H259" s="12">
        <v>0.2</v>
      </c>
      <c r="I259" s="12">
        <v>390.74</v>
      </c>
      <c r="J259" s="12">
        <v>390.51</v>
      </c>
    </row>
    <row r="260" spans="1:10" x14ac:dyDescent="0.25">
      <c r="A260" s="12" t="s">
        <v>28</v>
      </c>
      <c r="B260" s="12">
        <v>20022017</v>
      </c>
      <c r="C260" s="12">
        <v>6</v>
      </c>
      <c r="D260" s="12">
        <v>1107</v>
      </c>
      <c r="E260" s="12">
        <v>1052</v>
      </c>
      <c r="F260" s="12">
        <f>136+50</f>
        <v>186</v>
      </c>
      <c r="G260" s="12">
        <v>91.3</v>
      </c>
      <c r="H260" s="12">
        <v>0.5</v>
      </c>
      <c r="I260" s="12">
        <v>390.51</v>
      </c>
      <c r="J260" s="12">
        <v>390.34</v>
      </c>
    </row>
    <row r="261" spans="1:10" x14ac:dyDescent="0.25">
      <c r="A261" s="12" t="s">
        <v>28</v>
      </c>
      <c r="B261" s="12">
        <v>21022017</v>
      </c>
      <c r="C261" s="12">
        <v>7</v>
      </c>
      <c r="D261" s="12">
        <v>1554</v>
      </c>
      <c r="E261" s="12">
        <v>1540</v>
      </c>
      <c r="F261" s="12">
        <v>140</v>
      </c>
      <c r="G261" s="12">
        <v>69</v>
      </c>
      <c r="H261" s="12">
        <v>0</v>
      </c>
      <c r="I261" s="12">
        <v>390.35</v>
      </c>
      <c r="J261" s="12">
        <v>390.2</v>
      </c>
    </row>
    <row r="262" spans="1:10" x14ac:dyDescent="0.25">
      <c r="A262" s="12" t="s">
        <v>28</v>
      </c>
      <c r="B262" s="12">
        <v>23022017</v>
      </c>
      <c r="C262" s="12">
        <v>9</v>
      </c>
      <c r="D262" s="12">
        <v>1518</v>
      </c>
      <c r="E262" s="12">
        <v>1510</v>
      </c>
      <c r="F262" s="12">
        <v>97</v>
      </c>
      <c r="G262" s="12">
        <v>47.4</v>
      </c>
      <c r="H262" s="12">
        <v>0</v>
      </c>
      <c r="I262" s="12">
        <v>390.2</v>
      </c>
      <c r="J262" s="12">
        <v>390.11</v>
      </c>
    </row>
    <row r="263" spans="1:10" x14ac:dyDescent="0.25">
      <c r="A263" s="12" t="s">
        <v>28</v>
      </c>
      <c r="B263" s="12">
        <v>26022017</v>
      </c>
      <c r="C263" s="12">
        <v>12</v>
      </c>
      <c r="D263" s="12">
        <v>1139</v>
      </c>
      <c r="E263" s="12">
        <v>1128</v>
      </c>
      <c r="F263" s="12">
        <v>67</v>
      </c>
      <c r="G263" s="12">
        <v>33.799999999999997</v>
      </c>
      <c r="H263" s="12">
        <v>0.3</v>
      </c>
      <c r="I263" s="12">
        <v>390.11</v>
      </c>
      <c r="J263" s="12">
        <v>390.03</v>
      </c>
    </row>
    <row r="264" spans="1:10" x14ac:dyDescent="0.25">
      <c r="A264" s="12" t="s">
        <v>28</v>
      </c>
      <c r="B264" s="12">
        <v>28032017</v>
      </c>
      <c r="C264" s="12">
        <v>42</v>
      </c>
      <c r="D264" s="12">
        <v>940</v>
      </c>
      <c r="E264" s="12">
        <v>940</v>
      </c>
      <c r="F264" s="12">
        <v>50</v>
      </c>
      <c r="G264" s="12">
        <v>25.3</v>
      </c>
      <c r="H264" s="12">
        <v>0.1</v>
      </c>
      <c r="I264" s="12">
        <v>389.71</v>
      </c>
      <c r="J264" s="12">
        <v>389.65</v>
      </c>
    </row>
    <row r="265" spans="1:10" x14ac:dyDescent="0.25">
      <c r="A265" s="12" t="s">
        <v>30</v>
      </c>
      <c r="B265" s="12">
        <v>2032017</v>
      </c>
      <c r="C265" s="12">
        <v>16</v>
      </c>
      <c r="D265" s="12">
        <v>1536</v>
      </c>
      <c r="E265" s="12">
        <v>1536</v>
      </c>
      <c r="F265" s="12">
        <v>75</v>
      </c>
      <c r="G265" s="12">
        <v>35.299999999999997</v>
      </c>
      <c r="H265" s="12">
        <v>0.3</v>
      </c>
      <c r="I265" s="12">
        <v>375.87</v>
      </c>
      <c r="J265" s="12">
        <v>375.79</v>
      </c>
    </row>
    <row r="266" spans="1:10" x14ac:dyDescent="0.25">
      <c r="A266" s="12" t="s">
        <v>30</v>
      </c>
      <c r="B266" s="12">
        <v>6042017</v>
      </c>
      <c r="C266" s="12">
        <v>51</v>
      </c>
      <c r="D266" s="12">
        <v>928</v>
      </c>
      <c r="E266" s="12">
        <v>915</v>
      </c>
      <c r="F266" s="12">
        <v>51</v>
      </c>
      <c r="G266" s="12">
        <v>25.1</v>
      </c>
      <c r="H266" s="12">
        <v>0.2</v>
      </c>
      <c r="I266" s="12">
        <v>375.5</v>
      </c>
      <c r="J266" s="12">
        <v>375.45</v>
      </c>
    </row>
    <row r="267" spans="1:10" x14ac:dyDescent="0.25">
      <c r="A267" s="12" t="s">
        <v>30</v>
      </c>
      <c r="B267" s="12">
        <v>7032017</v>
      </c>
      <c r="C267" s="12">
        <v>21</v>
      </c>
      <c r="D267" s="12">
        <v>1047</v>
      </c>
      <c r="E267" s="12">
        <v>1034</v>
      </c>
      <c r="F267" s="12">
        <v>75</v>
      </c>
      <c r="G267" s="12">
        <v>35.6</v>
      </c>
      <c r="H267" s="12">
        <v>0.2</v>
      </c>
      <c r="I267" s="12">
        <v>375.77</v>
      </c>
      <c r="J267" s="12">
        <v>375.69</v>
      </c>
    </row>
    <row r="268" spans="1:10" x14ac:dyDescent="0.25">
      <c r="A268" s="12" t="s">
        <v>30</v>
      </c>
      <c r="B268" s="12">
        <v>14022017</v>
      </c>
      <c r="C268" s="12">
        <v>0</v>
      </c>
      <c r="D268" s="12">
        <v>1230</v>
      </c>
      <c r="E268" s="12">
        <v>1230</v>
      </c>
      <c r="F268" s="12">
        <v>0</v>
      </c>
      <c r="G268" s="12">
        <v>0</v>
      </c>
      <c r="H268" s="12">
        <v>0</v>
      </c>
      <c r="I268" s="12">
        <v>377.52</v>
      </c>
      <c r="J268" s="12">
        <v>377.52</v>
      </c>
    </row>
    <row r="269" spans="1:10" x14ac:dyDescent="0.25">
      <c r="A269" s="12" t="s">
        <v>30</v>
      </c>
      <c r="B269" s="12">
        <v>15022017</v>
      </c>
      <c r="C269" s="12">
        <v>1</v>
      </c>
      <c r="D269" s="12">
        <v>956</v>
      </c>
      <c r="E269" s="12">
        <v>929</v>
      </c>
      <c r="F269" s="12">
        <f>115+62</f>
        <v>177</v>
      </c>
      <c r="G269" s="12">
        <v>85.8</v>
      </c>
      <c r="H269" s="12">
        <v>0.3</v>
      </c>
      <c r="I269" s="12">
        <v>377.5</v>
      </c>
      <c r="J269" s="12">
        <v>377.3</v>
      </c>
    </row>
    <row r="270" spans="1:10" x14ac:dyDescent="0.25">
      <c r="A270" s="12" t="s">
        <v>30</v>
      </c>
      <c r="B270" s="12">
        <v>16022017</v>
      </c>
      <c r="C270" s="12">
        <v>2</v>
      </c>
      <c r="D270" s="12">
        <v>1309</v>
      </c>
      <c r="E270" s="12">
        <v>1250</v>
      </c>
      <c r="F270" s="12">
        <f>140+84</f>
        <v>224</v>
      </c>
      <c r="G270" s="12">
        <v>105.6</v>
      </c>
      <c r="H270" s="12">
        <v>0.4</v>
      </c>
      <c r="I270" s="12">
        <v>377.31</v>
      </c>
      <c r="J270" s="12">
        <v>377.04</v>
      </c>
    </row>
    <row r="271" spans="1:10" x14ac:dyDescent="0.25">
      <c r="A271" s="12" t="s">
        <v>30</v>
      </c>
      <c r="B271" s="12">
        <v>16042017</v>
      </c>
      <c r="C271" s="12">
        <v>61</v>
      </c>
      <c r="D271" s="12">
        <v>1046</v>
      </c>
      <c r="E271" s="12">
        <v>1030</v>
      </c>
      <c r="F271" s="12">
        <v>45</v>
      </c>
      <c r="G271" s="12">
        <v>22.2</v>
      </c>
      <c r="H271" s="12">
        <v>0</v>
      </c>
      <c r="I271" s="12">
        <v>375.4</v>
      </c>
      <c r="J271" s="12">
        <v>375.37</v>
      </c>
    </row>
    <row r="272" spans="1:10" x14ac:dyDescent="0.25">
      <c r="A272" s="12" t="s">
        <v>30</v>
      </c>
      <c r="B272" s="12">
        <v>17022017</v>
      </c>
      <c r="C272" s="12">
        <v>3</v>
      </c>
      <c r="D272" s="12">
        <v>915</v>
      </c>
      <c r="E272" s="12">
        <v>854</v>
      </c>
      <c r="F272" s="12">
        <f>125+42</f>
        <v>167</v>
      </c>
      <c r="G272" s="12">
        <v>79.599999999999994</v>
      </c>
      <c r="H272" s="12">
        <v>0.5</v>
      </c>
      <c r="I272" s="12">
        <v>377.03</v>
      </c>
      <c r="J272" s="12">
        <v>376.86</v>
      </c>
    </row>
    <row r="273" spans="1:10" x14ac:dyDescent="0.25">
      <c r="A273" s="12" t="s">
        <v>30</v>
      </c>
      <c r="B273" s="12">
        <v>17032017</v>
      </c>
      <c r="C273" s="12">
        <v>31</v>
      </c>
      <c r="D273" s="12">
        <v>1202</v>
      </c>
      <c r="E273" s="12">
        <v>1145</v>
      </c>
      <c r="F273" s="12">
        <v>78</v>
      </c>
      <c r="G273" s="12">
        <v>35.6</v>
      </c>
      <c r="H273" s="12">
        <v>0.2</v>
      </c>
      <c r="I273" s="12">
        <v>375.66</v>
      </c>
      <c r="J273" s="12">
        <v>375.6</v>
      </c>
    </row>
    <row r="274" spans="1:10" x14ac:dyDescent="0.25">
      <c r="A274" s="12" t="s">
        <v>30</v>
      </c>
      <c r="B274" s="12">
        <v>18022017</v>
      </c>
      <c r="C274" s="12">
        <v>4</v>
      </c>
      <c r="D274" s="12">
        <v>1625</v>
      </c>
      <c r="E274" s="12">
        <v>1608</v>
      </c>
      <c r="F274" s="12">
        <f>140+94+35</f>
        <v>269</v>
      </c>
      <c r="G274" s="12">
        <v>126.7</v>
      </c>
      <c r="H274" s="12">
        <v>0.5</v>
      </c>
      <c r="I274" s="12">
        <v>376.85</v>
      </c>
      <c r="J274" s="12">
        <v>376.58</v>
      </c>
    </row>
    <row r="275" spans="1:10" x14ac:dyDescent="0.25">
      <c r="A275" s="12" t="s">
        <v>30</v>
      </c>
      <c r="B275" s="12">
        <v>19022017</v>
      </c>
      <c r="C275" s="12">
        <v>5</v>
      </c>
      <c r="D275" s="12">
        <v>1619</v>
      </c>
      <c r="E275" s="12">
        <v>1559</v>
      </c>
      <c r="F275" s="12">
        <f>138+72</f>
        <v>210</v>
      </c>
      <c r="G275" s="12">
        <v>99.2</v>
      </c>
      <c r="H275" s="12">
        <v>0.4</v>
      </c>
      <c r="I275" s="12">
        <v>376.55</v>
      </c>
      <c r="J275" s="12">
        <v>376.35</v>
      </c>
    </row>
    <row r="276" spans="1:10" x14ac:dyDescent="0.25">
      <c r="A276" s="12" t="s">
        <v>30</v>
      </c>
      <c r="B276" s="12">
        <v>20022017</v>
      </c>
      <c r="C276" s="12">
        <v>6</v>
      </c>
      <c r="D276" s="12">
        <v>1107</v>
      </c>
      <c r="E276" s="12">
        <v>1052</v>
      </c>
      <c r="F276" s="12">
        <f>135+47</f>
        <v>182</v>
      </c>
      <c r="G276" s="12">
        <v>85</v>
      </c>
      <c r="H276" s="12">
        <v>0.3</v>
      </c>
      <c r="I276" s="12">
        <v>376.33</v>
      </c>
      <c r="J276" s="12">
        <v>376.16</v>
      </c>
    </row>
    <row r="277" spans="1:10" x14ac:dyDescent="0.25">
      <c r="A277" s="12" t="s">
        <v>30</v>
      </c>
      <c r="B277" s="12">
        <v>21022017</v>
      </c>
      <c r="C277" s="12">
        <v>7</v>
      </c>
      <c r="D277" s="12">
        <v>1554</v>
      </c>
      <c r="E277" s="12">
        <v>1540</v>
      </c>
      <c r="F277" s="12">
        <v>118</v>
      </c>
      <c r="G277" s="12">
        <v>56.2</v>
      </c>
      <c r="H277" s="12">
        <v>0.4</v>
      </c>
      <c r="I277" s="12">
        <v>376.17</v>
      </c>
      <c r="J277" s="12">
        <v>376.07</v>
      </c>
    </row>
    <row r="278" spans="1:10" x14ac:dyDescent="0.25">
      <c r="A278" s="12" t="s">
        <v>30</v>
      </c>
      <c r="B278" s="12">
        <v>23022017</v>
      </c>
      <c r="C278" s="12">
        <v>9</v>
      </c>
      <c r="D278" s="12">
        <v>1518</v>
      </c>
      <c r="E278" s="12">
        <v>1510</v>
      </c>
      <c r="F278" s="12">
        <v>97</v>
      </c>
      <c r="G278" s="12">
        <v>45.7</v>
      </c>
      <c r="H278" s="12">
        <v>0.2</v>
      </c>
      <c r="I278" s="12">
        <v>376.05</v>
      </c>
      <c r="J278" s="12">
        <v>375.96</v>
      </c>
    </row>
    <row r="279" spans="1:10" x14ac:dyDescent="0.25">
      <c r="A279" s="12" t="s">
        <v>30</v>
      </c>
      <c r="B279" s="12">
        <v>26022017</v>
      </c>
      <c r="C279" s="12">
        <v>12</v>
      </c>
      <c r="D279" s="12">
        <v>1139</v>
      </c>
      <c r="E279" s="12">
        <v>1128</v>
      </c>
      <c r="F279" s="12">
        <v>75</v>
      </c>
      <c r="G279" s="12">
        <v>35.200000000000003</v>
      </c>
      <c r="H279" s="12">
        <v>0</v>
      </c>
      <c r="I279" s="12">
        <v>375.95</v>
      </c>
      <c r="J279" s="12">
        <v>375.88</v>
      </c>
    </row>
    <row r="280" spans="1:10" x14ac:dyDescent="0.25">
      <c r="A280" s="12" t="s">
        <v>30</v>
      </c>
      <c r="B280" s="12">
        <v>28032017</v>
      </c>
      <c r="C280" s="12">
        <v>42</v>
      </c>
      <c r="D280" s="12">
        <v>940</v>
      </c>
      <c r="E280" s="12">
        <v>940</v>
      </c>
      <c r="F280" s="12">
        <v>57</v>
      </c>
      <c r="G280" s="12">
        <v>27.9</v>
      </c>
      <c r="H280" s="12">
        <v>0.1</v>
      </c>
      <c r="I280" s="12">
        <v>375.56</v>
      </c>
      <c r="J280" s="12">
        <v>375.52</v>
      </c>
    </row>
    <row r="281" spans="1:10" x14ac:dyDescent="0.25">
      <c r="A281" s="12" t="s">
        <v>31</v>
      </c>
      <c r="B281" s="12">
        <v>2032017</v>
      </c>
      <c r="C281" s="12">
        <v>16</v>
      </c>
      <c r="D281" s="12">
        <v>1536</v>
      </c>
      <c r="E281" s="12">
        <v>1536</v>
      </c>
      <c r="F281" s="12">
        <v>55</v>
      </c>
      <c r="G281" s="12">
        <v>27.8</v>
      </c>
      <c r="H281" s="12">
        <v>0.4</v>
      </c>
      <c r="I281" s="12">
        <v>398.52</v>
      </c>
      <c r="J281" s="12">
        <v>398.46</v>
      </c>
    </row>
    <row r="282" spans="1:10" x14ac:dyDescent="0.25">
      <c r="A282" s="12" t="s">
        <v>31</v>
      </c>
      <c r="B282" s="12">
        <v>6042017</v>
      </c>
      <c r="C282" s="12">
        <v>51</v>
      </c>
      <c r="D282" s="12">
        <v>928</v>
      </c>
      <c r="E282" s="12">
        <v>915</v>
      </c>
      <c r="F282" s="12">
        <v>39</v>
      </c>
      <c r="G282" s="12">
        <v>20.100000000000001</v>
      </c>
      <c r="H282" s="12">
        <v>0.1</v>
      </c>
      <c r="I282" s="12">
        <v>398.15</v>
      </c>
      <c r="J282" s="12">
        <v>398.11</v>
      </c>
    </row>
    <row r="283" spans="1:10" x14ac:dyDescent="0.25">
      <c r="A283" s="12" t="s">
        <v>31</v>
      </c>
      <c r="B283" s="12">
        <v>7032017</v>
      </c>
      <c r="C283" s="12">
        <v>21</v>
      </c>
      <c r="D283" s="12">
        <v>1047</v>
      </c>
      <c r="E283" s="12">
        <v>1034</v>
      </c>
      <c r="F283" s="12">
        <v>45</v>
      </c>
      <c r="G283" s="12">
        <v>23.1</v>
      </c>
      <c r="H283" s="12">
        <v>0.3</v>
      </c>
      <c r="I283" s="12">
        <v>398.41</v>
      </c>
      <c r="J283" s="12">
        <v>398.37</v>
      </c>
    </row>
    <row r="284" spans="1:10" x14ac:dyDescent="0.25">
      <c r="A284" s="12" t="s">
        <v>31</v>
      </c>
      <c r="B284" s="12">
        <v>14022017</v>
      </c>
      <c r="C284" s="12">
        <v>0</v>
      </c>
      <c r="D284" s="12">
        <v>1230</v>
      </c>
      <c r="E284" s="12">
        <v>1230</v>
      </c>
      <c r="F284" s="12">
        <v>0</v>
      </c>
      <c r="G284" s="12">
        <v>0</v>
      </c>
      <c r="H284" s="12">
        <v>0</v>
      </c>
      <c r="I284" s="12">
        <v>400.185</v>
      </c>
      <c r="J284" s="12">
        <v>400.185</v>
      </c>
    </row>
    <row r="285" spans="1:10" x14ac:dyDescent="0.25">
      <c r="A285" s="12" t="s">
        <v>31</v>
      </c>
      <c r="B285" s="12">
        <v>15022017</v>
      </c>
      <c r="C285" s="12">
        <v>1</v>
      </c>
      <c r="D285" s="12">
        <v>956</v>
      </c>
      <c r="E285" s="12">
        <v>929</v>
      </c>
      <c r="F285" s="12">
        <f>126+56</f>
        <v>182</v>
      </c>
      <c r="G285" s="12">
        <v>92.4</v>
      </c>
      <c r="H285" s="12">
        <v>0.3</v>
      </c>
      <c r="I285" s="12">
        <v>400.19</v>
      </c>
      <c r="J285" s="12">
        <v>399.95</v>
      </c>
    </row>
    <row r="286" spans="1:10" x14ac:dyDescent="0.25">
      <c r="A286" s="12" t="s">
        <v>31</v>
      </c>
      <c r="B286" s="12">
        <v>16022017</v>
      </c>
      <c r="C286" s="12">
        <v>2</v>
      </c>
      <c r="D286" s="12">
        <v>1309</v>
      </c>
      <c r="E286" s="12">
        <v>1250</v>
      </c>
      <c r="F286" s="12">
        <f>131+78</f>
        <v>209</v>
      </c>
      <c r="G286" s="12">
        <v>106.5</v>
      </c>
      <c r="H286" s="12">
        <v>0.4</v>
      </c>
      <c r="I286" s="12">
        <v>399.96</v>
      </c>
      <c r="J286" s="12">
        <v>399.71</v>
      </c>
    </row>
    <row r="287" spans="1:10" x14ac:dyDescent="0.25">
      <c r="A287" s="12" t="s">
        <v>31</v>
      </c>
      <c r="B287" s="12">
        <v>16042017</v>
      </c>
      <c r="C287" s="12">
        <v>61</v>
      </c>
      <c r="D287" s="12">
        <v>1046</v>
      </c>
      <c r="E287" s="12">
        <v>1030</v>
      </c>
      <c r="F287" s="12">
        <v>20</v>
      </c>
      <c r="G287" s="12">
        <v>10.7</v>
      </c>
      <c r="H287" s="12">
        <v>0.1</v>
      </c>
      <c r="I287" s="12">
        <v>398.04</v>
      </c>
      <c r="J287" s="12">
        <v>398.01</v>
      </c>
    </row>
    <row r="288" spans="1:10" x14ac:dyDescent="0.25">
      <c r="A288" s="12" t="s">
        <v>31</v>
      </c>
      <c r="B288" s="12">
        <v>17022017</v>
      </c>
      <c r="C288" s="12">
        <v>3</v>
      </c>
      <c r="D288" s="12">
        <v>915</v>
      </c>
      <c r="E288" s="12">
        <v>854</v>
      </c>
      <c r="F288" s="12">
        <f>119+50</f>
        <v>169</v>
      </c>
      <c r="G288" s="12">
        <v>86.3</v>
      </c>
      <c r="H288" s="12">
        <v>0.4</v>
      </c>
      <c r="I288" s="12">
        <v>399.71</v>
      </c>
      <c r="J288" s="12">
        <v>399.53</v>
      </c>
    </row>
    <row r="289" spans="1:10" x14ac:dyDescent="0.25">
      <c r="A289" s="12" t="s">
        <v>31</v>
      </c>
      <c r="B289" s="12">
        <v>17032017</v>
      </c>
      <c r="C289" s="12">
        <v>31</v>
      </c>
      <c r="D289" s="12">
        <v>1202</v>
      </c>
      <c r="E289" s="12">
        <v>1145</v>
      </c>
      <c r="F289" s="12">
        <v>35</v>
      </c>
      <c r="G289" s="12">
        <v>17.100000000000001</v>
      </c>
      <c r="H289" s="12">
        <v>0.1</v>
      </c>
      <c r="I289" s="12">
        <v>398.3</v>
      </c>
      <c r="J289" s="12">
        <v>398.25</v>
      </c>
    </row>
    <row r="290" spans="1:10" x14ac:dyDescent="0.25">
      <c r="A290" s="12" t="s">
        <v>31</v>
      </c>
      <c r="B290" s="12">
        <v>18022017</v>
      </c>
      <c r="C290" s="12">
        <v>4</v>
      </c>
      <c r="D290" s="12">
        <v>1625</v>
      </c>
      <c r="E290" s="12">
        <v>1608</v>
      </c>
      <c r="F290" s="12">
        <f>126+88+55</f>
        <v>269</v>
      </c>
      <c r="G290" s="12">
        <v>137.69999999999999</v>
      </c>
      <c r="H290" s="12">
        <v>0.3</v>
      </c>
      <c r="I290" s="12">
        <v>399.52</v>
      </c>
      <c r="J290" s="12">
        <v>399.26</v>
      </c>
    </row>
    <row r="291" spans="1:10" x14ac:dyDescent="0.25">
      <c r="A291" s="12" t="s">
        <v>31</v>
      </c>
      <c r="B291" s="12">
        <v>19022017</v>
      </c>
      <c r="C291" s="12">
        <v>5</v>
      </c>
      <c r="D291" s="12">
        <v>1619</v>
      </c>
      <c r="E291" s="12">
        <v>1559</v>
      </c>
      <c r="F291" s="12">
        <f>142+92</f>
        <v>234</v>
      </c>
      <c r="G291" s="12">
        <v>118.7</v>
      </c>
      <c r="H291" s="12">
        <v>0.3</v>
      </c>
      <c r="I291" s="12">
        <v>399.25</v>
      </c>
      <c r="J291" s="12">
        <v>399.02</v>
      </c>
    </row>
    <row r="292" spans="1:10" x14ac:dyDescent="0.25">
      <c r="A292" s="12" t="s">
        <v>31</v>
      </c>
      <c r="B292" s="12">
        <v>20022017</v>
      </c>
      <c r="C292" s="12">
        <v>6</v>
      </c>
      <c r="D292" s="12">
        <v>1107</v>
      </c>
      <c r="E292" s="12">
        <v>1052</v>
      </c>
      <c r="F292" s="12">
        <f>135+40</f>
        <v>175</v>
      </c>
      <c r="G292" s="12">
        <v>87.8</v>
      </c>
      <c r="H292" s="12">
        <v>0.3</v>
      </c>
      <c r="I292" s="12">
        <v>399.01</v>
      </c>
      <c r="J292" s="12">
        <v>398.85</v>
      </c>
    </row>
    <row r="293" spans="1:10" x14ac:dyDescent="0.25">
      <c r="A293" s="12" t="s">
        <v>31</v>
      </c>
      <c r="B293" s="12">
        <v>21022017</v>
      </c>
      <c r="C293" s="12">
        <v>7</v>
      </c>
      <c r="D293" s="12">
        <v>1554</v>
      </c>
      <c r="E293" s="12">
        <v>1540</v>
      </c>
      <c r="F293" s="12">
        <v>105</v>
      </c>
      <c r="G293" s="12">
        <v>53.2</v>
      </c>
      <c r="H293" s="12">
        <v>0.3</v>
      </c>
      <c r="I293" s="12">
        <v>398.85</v>
      </c>
      <c r="J293" s="12">
        <v>398.74</v>
      </c>
    </row>
    <row r="294" spans="1:10" x14ac:dyDescent="0.25">
      <c r="A294" s="12" t="s">
        <v>31</v>
      </c>
      <c r="B294" s="12">
        <v>23022017</v>
      </c>
      <c r="C294" s="12">
        <v>9</v>
      </c>
      <c r="D294" s="12">
        <v>1518</v>
      </c>
      <c r="E294" s="12">
        <v>1510</v>
      </c>
      <c r="F294" s="12">
        <v>80</v>
      </c>
      <c r="G294" s="12">
        <v>40.299999999999997</v>
      </c>
      <c r="H294" s="12">
        <v>0.3</v>
      </c>
      <c r="I294" s="12">
        <v>398.72</v>
      </c>
      <c r="J294" s="12">
        <v>398.64</v>
      </c>
    </row>
    <row r="295" spans="1:10" x14ac:dyDescent="0.25">
      <c r="A295" s="12" t="s">
        <v>31</v>
      </c>
      <c r="B295" s="12">
        <v>26022017</v>
      </c>
      <c r="C295" s="12">
        <v>12</v>
      </c>
      <c r="D295" s="12">
        <v>1139</v>
      </c>
      <c r="E295" s="12">
        <v>1128</v>
      </c>
      <c r="F295" s="12">
        <v>55</v>
      </c>
      <c r="G295" s="12">
        <v>28.3</v>
      </c>
      <c r="H295" s="12">
        <v>0.2</v>
      </c>
      <c r="I295" s="12">
        <v>398.61</v>
      </c>
      <c r="J295" s="12">
        <v>398.55</v>
      </c>
    </row>
    <row r="296" spans="1:10" x14ac:dyDescent="0.25">
      <c r="A296" s="12" t="s">
        <v>31</v>
      </c>
      <c r="B296" s="12">
        <v>28032017</v>
      </c>
      <c r="C296" s="12">
        <v>42</v>
      </c>
      <c r="D296" s="12">
        <v>940</v>
      </c>
      <c r="E296" s="12">
        <v>940</v>
      </c>
      <c r="F296" s="12">
        <v>27</v>
      </c>
      <c r="G296" s="12">
        <v>14.1</v>
      </c>
      <c r="H296" s="12">
        <v>0.1</v>
      </c>
      <c r="I296" s="12">
        <v>398.22</v>
      </c>
      <c r="J296" s="12">
        <v>398.2</v>
      </c>
    </row>
    <row r="297" spans="1:10" x14ac:dyDescent="0.25">
      <c r="A297" s="12" t="s">
        <v>32</v>
      </c>
      <c r="B297" s="12">
        <v>6042017</v>
      </c>
      <c r="C297" s="12">
        <v>51</v>
      </c>
      <c r="D297" s="12">
        <v>932</v>
      </c>
      <c r="E297" s="12">
        <v>915</v>
      </c>
      <c r="F297" s="12">
        <v>31</v>
      </c>
      <c r="G297" s="12">
        <v>16.3</v>
      </c>
      <c r="H297" s="12">
        <v>0.2</v>
      </c>
      <c r="I297" s="12">
        <v>396.91</v>
      </c>
      <c r="J297" s="12">
        <v>396.88</v>
      </c>
    </row>
    <row r="298" spans="1:10" x14ac:dyDescent="0.25">
      <c r="A298" s="12" t="s">
        <v>32</v>
      </c>
      <c r="B298" s="12">
        <v>7032017</v>
      </c>
      <c r="C298" s="12">
        <v>21</v>
      </c>
      <c r="D298" s="12">
        <v>1051</v>
      </c>
      <c r="E298" s="12">
        <v>1034</v>
      </c>
      <c r="F298" s="12">
        <v>49</v>
      </c>
      <c r="G298" s="12">
        <v>24.7</v>
      </c>
      <c r="H298" s="12">
        <v>0.1</v>
      </c>
      <c r="I298" s="12">
        <v>397.18</v>
      </c>
      <c r="J298" s="12">
        <v>397.14</v>
      </c>
    </row>
    <row r="299" spans="1:10" x14ac:dyDescent="0.25">
      <c r="A299" s="12" t="s">
        <v>32</v>
      </c>
      <c r="B299" s="12">
        <v>14022017</v>
      </c>
      <c r="C299" s="12">
        <v>0</v>
      </c>
      <c r="D299" s="12">
        <v>1230</v>
      </c>
      <c r="E299" s="12">
        <v>1230</v>
      </c>
      <c r="F299" s="12">
        <v>0</v>
      </c>
      <c r="G299" s="12">
        <v>0</v>
      </c>
      <c r="H299" s="12">
        <v>0</v>
      </c>
      <c r="I299" s="12">
        <v>398.94499999999999</v>
      </c>
      <c r="J299" s="12">
        <v>398.94499999999999</v>
      </c>
    </row>
    <row r="300" spans="1:10" x14ac:dyDescent="0.25">
      <c r="A300" s="12" t="s">
        <v>32</v>
      </c>
      <c r="B300" s="12">
        <v>15022017</v>
      </c>
      <c r="C300" s="12">
        <v>1</v>
      </c>
      <c r="D300" s="12">
        <v>1002</v>
      </c>
      <c r="E300" s="12">
        <v>929</v>
      </c>
      <c r="F300" s="12">
        <f>126+66</f>
        <v>192</v>
      </c>
      <c r="G300" s="12">
        <v>94.8</v>
      </c>
      <c r="H300" s="12">
        <v>0.2</v>
      </c>
      <c r="I300" s="12">
        <v>398.92</v>
      </c>
      <c r="J300" s="12">
        <v>398.7</v>
      </c>
    </row>
    <row r="301" spans="1:10" x14ac:dyDescent="0.25">
      <c r="A301" s="12" t="s">
        <v>32</v>
      </c>
      <c r="B301" s="12">
        <v>16022017</v>
      </c>
      <c r="C301" s="12">
        <v>2</v>
      </c>
      <c r="D301" s="12">
        <v>1314</v>
      </c>
      <c r="E301" s="12">
        <v>1250</v>
      </c>
      <c r="F301" s="12">
        <f>132+68</f>
        <v>200</v>
      </c>
      <c r="G301" s="12">
        <v>102.8</v>
      </c>
      <c r="H301" s="12">
        <v>0.4</v>
      </c>
      <c r="I301" s="12">
        <v>398.7</v>
      </c>
      <c r="J301" s="12">
        <v>398.47</v>
      </c>
    </row>
    <row r="302" spans="1:10" x14ac:dyDescent="0.25">
      <c r="A302" s="12" t="s">
        <v>32</v>
      </c>
      <c r="B302" s="12">
        <v>16042017</v>
      </c>
      <c r="C302" s="12">
        <v>61</v>
      </c>
      <c r="D302" s="12">
        <v>1050</v>
      </c>
      <c r="E302" s="12">
        <v>1030</v>
      </c>
      <c r="F302" s="12">
        <v>22</v>
      </c>
      <c r="G302" s="12">
        <v>11.3</v>
      </c>
      <c r="H302" s="12">
        <v>0.2</v>
      </c>
      <c r="I302" s="12">
        <v>396.82</v>
      </c>
      <c r="J302" s="12">
        <v>396.79</v>
      </c>
    </row>
    <row r="303" spans="1:10" x14ac:dyDescent="0.25">
      <c r="A303" s="12" t="s">
        <v>32</v>
      </c>
      <c r="B303" s="12">
        <v>17022017</v>
      </c>
      <c r="C303" s="12">
        <v>3</v>
      </c>
      <c r="D303" s="12">
        <v>920</v>
      </c>
      <c r="E303" s="12">
        <v>854</v>
      </c>
      <c r="F303" s="12">
        <f>134+45</f>
        <v>179</v>
      </c>
      <c r="G303" s="12">
        <v>89.7</v>
      </c>
      <c r="H303" s="12">
        <v>0.4</v>
      </c>
      <c r="I303" s="12">
        <v>398.48</v>
      </c>
      <c r="J303" s="12">
        <v>398.26</v>
      </c>
    </row>
    <row r="304" spans="1:10" x14ac:dyDescent="0.25">
      <c r="A304" s="12" t="s">
        <v>32</v>
      </c>
      <c r="B304" s="12">
        <v>17032017</v>
      </c>
      <c r="C304" s="12">
        <v>31</v>
      </c>
      <c r="D304" s="12">
        <v>1209</v>
      </c>
      <c r="E304" s="12">
        <v>1145</v>
      </c>
      <c r="F304" s="12">
        <v>35</v>
      </c>
      <c r="G304" s="12">
        <v>16.399999999999999</v>
      </c>
      <c r="H304" s="12">
        <v>0.2</v>
      </c>
      <c r="I304" s="12">
        <v>397.09</v>
      </c>
      <c r="J304" s="12">
        <v>397.04</v>
      </c>
    </row>
    <row r="305" spans="1:10" x14ac:dyDescent="0.25">
      <c r="A305" s="12" t="s">
        <v>32</v>
      </c>
      <c r="B305" s="12">
        <v>18022017</v>
      </c>
      <c r="C305" s="12">
        <v>4</v>
      </c>
      <c r="D305" s="12">
        <v>1631</v>
      </c>
      <c r="E305" s="12">
        <v>1608</v>
      </c>
      <c r="F305" s="12">
        <f>136+88+34</f>
        <v>258</v>
      </c>
      <c r="G305" s="12">
        <v>128.5</v>
      </c>
      <c r="H305" s="12">
        <v>0.3</v>
      </c>
      <c r="I305" s="12">
        <v>398.25</v>
      </c>
      <c r="J305" s="12">
        <v>397.98</v>
      </c>
    </row>
    <row r="306" spans="1:10" x14ac:dyDescent="0.25">
      <c r="A306" s="12" t="s">
        <v>32</v>
      </c>
      <c r="B306" s="12">
        <v>19022017</v>
      </c>
      <c r="C306" s="12">
        <v>5</v>
      </c>
      <c r="D306" s="12">
        <v>1624</v>
      </c>
      <c r="E306" s="12">
        <v>1559</v>
      </c>
      <c r="F306" s="12">
        <f>125+87</f>
        <v>212</v>
      </c>
      <c r="G306" s="12">
        <v>106.7</v>
      </c>
      <c r="H306" s="12">
        <v>0.2</v>
      </c>
      <c r="I306" s="12">
        <v>397.97</v>
      </c>
      <c r="J306" s="12">
        <v>397.76</v>
      </c>
    </row>
    <row r="307" spans="1:10" x14ac:dyDescent="0.25">
      <c r="A307" s="12" t="s">
        <v>32</v>
      </c>
      <c r="B307" s="12">
        <v>20022017</v>
      </c>
      <c r="C307" s="12">
        <v>6</v>
      </c>
      <c r="D307" s="12">
        <v>1112</v>
      </c>
      <c r="E307" s="12">
        <v>1052</v>
      </c>
      <c r="F307" s="12">
        <f>122+44</f>
        <v>166</v>
      </c>
      <c r="G307" s="12">
        <v>82.4</v>
      </c>
      <c r="H307" s="12">
        <v>0.3</v>
      </c>
      <c r="I307" s="12">
        <v>397.75</v>
      </c>
      <c r="J307" s="12">
        <v>397.58</v>
      </c>
    </row>
    <row r="308" spans="1:10" x14ac:dyDescent="0.25">
      <c r="A308" s="12" t="s">
        <v>32</v>
      </c>
      <c r="B308" s="12">
        <v>21022017</v>
      </c>
      <c r="C308" s="12">
        <v>7</v>
      </c>
      <c r="D308" s="12">
        <v>1557</v>
      </c>
      <c r="E308" s="12">
        <v>1540</v>
      </c>
      <c r="F308" s="12">
        <v>92</v>
      </c>
      <c r="G308" s="12">
        <v>46.4</v>
      </c>
      <c r="H308" s="12">
        <v>0.3</v>
      </c>
      <c r="I308" s="12">
        <v>397.58</v>
      </c>
      <c r="J308" s="12">
        <v>397.49</v>
      </c>
    </row>
    <row r="309" spans="1:10" x14ac:dyDescent="0.25">
      <c r="A309" s="12" t="s">
        <v>32</v>
      </c>
      <c r="B309" s="12">
        <v>23022017</v>
      </c>
      <c r="C309" s="12">
        <v>9</v>
      </c>
      <c r="D309" s="12">
        <v>1523</v>
      </c>
      <c r="E309" s="12">
        <v>1510</v>
      </c>
      <c r="F309" s="12">
        <v>71</v>
      </c>
      <c r="G309" s="12">
        <v>35.5</v>
      </c>
      <c r="H309" s="12">
        <v>0.2</v>
      </c>
      <c r="I309" s="12">
        <v>397.47</v>
      </c>
      <c r="J309" s="12">
        <v>397.4</v>
      </c>
    </row>
    <row r="310" spans="1:10" x14ac:dyDescent="0.25">
      <c r="A310" s="12" t="s">
        <v>34</v>
      </c>
      <c r="B310" s="12">
        <v>6042017</v>
      </c>
      <c r="C310" s="12">
        <v>51</v>
      </c>
      <c r="D310" s="12">
        <v>932</v>
      </c>
      <c r="E310" s="12">
        <v>915</v>
      </c>
      <c r="F310" s="12">
        <v>124</v>
      </c>
      <c r="G310" s="12">
        <v>66.099999999999994</v>
      </c>
      <c r="H310" s="12">
        <v>0.1</v>
      </c>
      <c r="I310" s="12">
        <v>405.23</v>
      </c>
      <c r="J310" s="12">
        <v>405.11</v>
      </c>
    </row>
    <row r="311" spans="1:10" x14ac:dyDescent="0.25">
      <c r="A311" s="12" t="s">
        <v>34</v>
      </c>
      <c r="B311" s="12">
        <v>7032017</v>
      </c>
      <c r="C311" s="12">
        <v>21</v>
      </c>
      <c r="D311" s="12">
        <v>1051</v>
      </c>
      <c r="E311" s="12">
        <v>1034</v>
      </c>
      <c r="F311" s="12">
        <v>114</v>
      </c>
      <c r="G311" s="12">
        <v>60.4</v>
      </c>
      <c r="H311" s="12">
        <v>0.4</v>
      </c>
      <c r="I311" s="12">
        <v>405.47</v>
      </c>
      <c r="J311" s="12">
        <v>405.36</v>
      </c>
    </row>
    <row r="312" spans="1:10" x14ac:dyDescent="0.25">
      <c r="A312" s="12" t="s">
        <v>34</v>
      </c>
      <c r="B312" s="12">
        <v>14022017</v>
      </c>
      <c r="C312" s="12">
        <v>0</v>
      </c>
      <c r="D312" s="12">
        <v>1230</v>
      </c>
      <c r="E312" s="12">
        <v>1230</v>
      </c>
      <c r="F312" s="12">
        <v>0</v>
      </c>
      <c r="G312" s="12">
        <v>0</v>
      </c>
      <c r="H312" s="12">
        <v>0</v>
      </c>
      <c r="I312" s="12">
        <v>407.23500000000001</v>
      </c>
      <c r="J312" s="12">
        <v>407.23500000000001</v>
      </c>
    </row>
    <row r="313" spans="1:10" x14ac:dyDescent="0.25">
      <c r="A313" s="12" t="s">
        <v>34</v>
      </c>
      <c r="B313" s="12">
        <v>15022017</v>
      </c>
      <c r="C313" s="12">
        <v>1</v>
      </c>
      <c r="D313" s="12">
        <v>1002</v>
      </c>
      <c r="E313" s="12">
        <v>929</v>
      </c>
      <c r="F313" s="12">
        <f>124+66</f>
        <v>190</v>
      </c>
      <c r="G313" s="12">
        <v>95.9</v>
      </c>
      <c r="H313" s="12">
        <v>0.2</v>
      </c>
      <c r="I313" s="12">
        <v>407.22</v>
      </c>
      <c r="J313" s="12">
        <v>407</v>
      </c>
    </row>
    <row r="314" spans="1:10" x14ac:dyDescent="0.25">
      <c r="A314" s="12" t="s">
        <v>34</v>
      </c>
      <c r="B314" s="12">
        <v>16022017</v>
      </c>
      <c r="C314" s="12">
        <v>2</v>
      </c>
      <c r="D314" s="12">
        <v>1314</v>
      </c>
      <c r="E314" s="12">
        <v>1250</v>
      </c>
      <c r="F314" s="12">
        <f>132+78</f>
        <v>210</v>
      </c>
      <c r="G314" s="12">
        <v>111.1</v>
      </c>
      <c r="H314" s="12">
        <v>0.4</v>
      </c>
      <c r="I314" s="12">
        <v>407</v>
      </c>
      <c r="J314" s="12">
        <v>406.75</v>
      </c>
    </row>
    <row r="315" spans="1:10" x14ac:dyDescent="0.25">
      <c r="A315" s="12" t="s">
        <v>34</v>
      </c>
      <c r="B315" s="12">
        <v>16042017</v>
      </c>
      <c r="C315" s="12">
        <v>61</v>
      </c>
      <c r="D315" s="12">
        <v>1050</v>
      </c>
      <c r="E315" s="12">
        <v>1030</v>
      </c>
      <c r="F315" s="12">
        <v>61</v>
      </c>
      <c r="G315" s="12">
        <v>32.4</v>
      </c>
      <c r="H315" s="12">
        <v>0.1</v>
      </c>
      <c r="I315" s="12">
        <v>404.97</v>
      </c>
      <c r="J315" s="12">
        <v>404.86</v>
      </c>
    </row>
    <row r="316" spans="1:10" x14ac:dyDescent="0.25">
      <c r="A316" s="12" t="s">
        <v>34</v>
      </c>
      <c r="B316" s="12">
        <v>17022017</v>
      </c>
      <c r="C316" s="12">
        <v>3</v>
      </c>
      <c r="D316" s="12">
        <v>920</v>
      </c>
      <c r="E316" s="12">
        <v>854</v>
      </c>
      <c r="F316" s="12">
        <f>134+49</f>
        <v>183</v>
      </c>
      <c r="G316" s="12">
        <v>94.2</v>
      </c>
      <c r="H316" s="12">
        <v>0.5</v>
      </c>
      <c r="I316" s="12">
        <v>406.76</v>
      </c>
      <c r="J316" s="12">
        <v>406.54</v>
      </c>
    </row>
    <row r="317" spans="1:10" x14ac:dyDescent="0.25">
      <c r="A317" s="12" t="s">
        <v>34</v>
      </c>
      <c r="B317" s="12">
        <v>17032017</v>
      </c>
      <c r="C317" s="12">
        <v>31</v>
      </c>
      <c r="D317" s="12">
        <v>1209</v>
      </c>
      <c r="E317" s="12">
        <v>1145</v>
      </c>
      <c r="F317" s="12">
        <v>112</v>
      </c>
      <c r="G317" s="12">
        <v>54</v>
      </c>
      <c r="H317" s="12">
        <v>0.2</v>
      </c>
      <c r="I317" s="12">
        <v>405.36</v>
      </c>
      <c r="J317" s="12">
        <v>405.24</v>
      </c>
    </row>
    <row r="318" spans="1:10" x14ac:dyDescent="0.25">
      <c r="A318" s="12" t="s">
        <v>34</v>
      </c>
      <c r="B318" s="12">
        <v>18022017</v>
      </c>
      <c r="C318" s="12">
        <v>4</v>
      </c>
      <c r="D318" s="12">
        <v>1631</v>
      </c>
      <c r="E318" s="12">
        <v>1608</v>
      </c>
      <c r="F318" s="12">
        <f>146+88+44</f>
        <v>278</v>
      </c>
      <c r="G318" s="12">
        <v>144.6</v>
      </c>
      <c r="H318" s="12">
        <v>0.5</v>
      </c>
      <c r="I318" s="12">
        <v>406.54</v>
      </c>
      <c r="J318" s="12">
        <v>406.27</v>
      </c>
    </row>
    <row r="319" spans="1:10" x14ac:dyDescent="0.25">
      <c r="A319" s="12" t="s">
        <v>34</v>
      </c>
      <c r="B319" s="12">
        <v>19022017</v>
      </c>
      <c r="C319" s="12">
        <v>5</v>
      </c>
      <c r="D319" s="12">
        <v>1624</v>
      </c>
      <c r="E319" s="12">
        <v>1559</v>
      </c>
      <c r="F319" s="12">
        <f>133+90</f>
        <v>223</v>
      </c>
      <c r="G319" s="12">
        <v>115.5</v>
      </c>
      <c r="H319" s="12">
        <v>0.2</v>
      </c>
      <c r="I319" s="12">
        <v>406.25</v>
      </c>
      <c r="J319" s="12">
        <v>406.02</v>
      </c>
    </row>
    <row r="320" spans="1:10" x14ac:dyDescent="0.25">
      <c r="A320" s="12" t="s">
        <v>34</v>
      </c>
      <c r="B320" s="12">
        <v>20022017</v>
      </c>
      <c r="C320" s="12">
        <v>6</v>
      </c>
      <c r="D320" s="12">
        <v>1112</v>
      </c>
      <c r="E320" s="12">
        <v>1052</v>
      </c>
      <c r="F320" s="12">
        <f>135+60</f>
        <v>195</v>
      </c>
      <c r="G320" s="12">
        <v>97.9</v>
      </c>
      <c r="H320" s="12">
        <v>0.4</v>
      </c>
      <c r="I320" s="12">
        <v>406.01</v>
      </c>
      <c r="J320" s="12">
        <v>405.82</v>
      </c>
    </row>
    <row r="321" spans="1:10" x14ac:dyDescent="0.25">
      <c r="A321" s="12" t="s">
        <v>34</v>
      </c>
      <c r="B321" s="12">
        <v>21022017</v>
      </c>
      <c r="C321" s="12">
        <v>7</v>
      </c>
      <c r="D321" s="12">
        <v>1557</v>
      </c>
      <c r="E321" s="12">
        <v>1540</v>
      </c>
      <c r="F321" s="12">
        <v>80</v>
      </c>
      <c r="G321" s="12">
        <v>39.6</v>
      </c>
      <c r="H321" s="12">
        <v>0.3</v>
      </c>
      <c r="I321" s="12">
        <v>405.79</v>
      </c>
      <c r="J321" s="12">
        <v>405.72</v>
      </c>
    </row>
    <row r="322" spans="1:10" x14ac:dyDescent="0.25">
      <c r="A322" s="12" t="s">
        <v>34</v>
      </c>
      <c r="B322" s="12">
        <v>23022017</v>
      </c>
      <c r="C322" s="12">
        <v>9</v>
      </c>
      <c r="D322" s="12">
        <v>1523</v>
      </c>
      <c r="E322" s="12">
        <v>1510</v>
      </c>
      <c r="F322" s="12">
        <v>64</v>
      </c>
      <c r="G322" s="12">
        <v>33.1</v>
      </c>
      <c r="H322" s="12">
        <v>0.2</v>
      </c>
      <c r="I322" s="12">
        <v>405.68</v>
      </c>
      <c r="J322" s="12">
        <v>405.62</v>
      </c>
    </row>
    <row r="323" spans="1:10" x14ac:dyDescent="0.25">
      <c r="A323" s="12" t="s">
        <v>35</v>
      </c>
      <c r="B323" s="12">
        <v>6042017</v>
      </c>
      <c r="C323" s="12">
        <v>51</v>
      </c>
      <c r="D323" s="12">
        <v>932</v>
      </c>
      <c r="E323" s="12">
        <v>915</v>
      </c>
      <c r="F323" s="12">
        <v>45</v>
      </c>
      <c r="G323" s="12">
        <v>25</v>
      </c>
      <c r="H323" s="12">
        <v>0.1</v>
      </c>
      <c r="I323" s="12">
        <v>397.39</v>
      </c>
      <c r="J323" s="12">
        <v>397.34</v>
      </c>
    </row>
    <row r="324" spans="1:10" x14ac:dyDescent="0.25">
      <c r="A324" s="12" t="s">
        <v>35</v>
      </c>
      <c r="B324" s="12">
        <v>7032017</v>
      </c>
      <c r="C324" s="12">
        <v>21</v>
      </c>
      <c r="D324" s="12">
        <v>1051</v>
      </c>
      <c r="E324" s="12">
        <v>1034</v>
      </c>
      <c r="F324" s="12">
        <v>65</v>
      </c>
      <c r="G324" s="12">
        <v>32.4</v>
      </c>
      <c r="H324" s="12">
        <v>0.2</v>
      </c>
      <c r="I324" s="12">
        <v>397.65</v>
      </c>
      <c r="J324" s="12">
        <v>397.58</v>
      </c>
    </row>
    <row r="325" spans="1:10" x14ac:dyDescent="0.25">
      <c r="A325" s="12" t="s">
        <v>35</v>
      </c>
      <c r="B325" s="12">
        <v>14022017</v>
      </c>
      <c r="C325" s="12">
        <v>0</v>
      </c>
      <c r="D325" s="12">
        <v>1230</v>
      </c>
      <c r="E325" s="12">
        <v>1230</v>
      </c>
      <c r="F325" s="12">
        <v>0</v>
      </c>
      <c r="G325" s="12">
        <v>0</v>
      </c>
      <c r="H325" s="12">
        <v>0</v>
      </c>
      <c r="I325" s="12">
        <v>399.38</v>
      </c>
      <c r="J325" s="12">
        <v>399.38</v>
      </c>
    </row>
    <row r="326" spans="1:10" x14ac:dyDescent="0.25">
      <c r="A326" s="12" t="s">
        <v>35</v>
      </c>
      <c r="B326" s="12">
        <v>15022017</v>
      </c>
      <c r="C326" s="12">
        <v>1</v>
      </c>
      <c r="D326" s="12">
        <v>1002</v>
      </c>
      <c r="E326" s="12">
        <v>929</v>
      </c>
      <c r="F326" s="12">
        <f>122+69</f>
        <v>191</v>
      </c>
      <c r="G326" s="12">
        <v>91.8</v>
      </c>
      <c r="H326" s="12">
        <v>0.1</v>
      </c>
      <c r="I326" s="12">
        <v>399.36</v>
      </c>
      <c r="J326" s="12">
        <v>399.13</v>
      </c>
    </row>
    <row r="327" spans="1:10" x14ac:dyDescent="0.25">
      <c r="A327" s="12" t="s">
        <v>35</v>
      </c>
      <c r="B327" s="12">
        <v>16022017</v>
      </c>
      <c r="C327" s="12">
        <v>2</v>
      </c>
      <c r="D327" s="12">
        <v>1314</v>
      </c>
      <c r="E327" s="12">
        <v>1250</v>
      </c>
      <c r="F327" s="12">
        <f>132+62</f>
        <v>194</v>
      </c>
      <c r="G327" s="12">
        <v>98.8</v>
      </c>
      <c r="H327" s="12">
        <v>0.5</v>
      </c>
      <c r="I327" s="12">
        <v>399.14</v>
      </c>
      <c r="J327" s="12">
        <v>398.92</v>
      </c>
    </row>
    <row r="328" spans="1:10" x14ac:dyDescent="0.25">
      <c r="A328" s="12" t="s">
        <v>35</v>
      </c>
      <c r="B328" s="12">
        <v>16042017</v>
      </c>
      <c r="C328" s="12">
        <v>61</v>
      </c>
      <c r="D328" s="12">
        <v>1050</v>
      </c>
      <c r="E328" s="12">
        <v>1030</v>
      </c>
      <c r="F328" s="12">
        <v>22</v>
      </c>
      <c r="G328" s="12">
        <v>11.4</v>
      </c>
      <c r="H328" s="12">
        <v>0.1</v>
      </c>
      <c r="I328" s="12">
        <v>397.28</v>
      </c>
      <c r="J328" s="12">
        <v>397.22</v>
      </c>
    </row>
    <row r="329" spans="1:10" x14ac:dyDescent="0.25">
      <c r="A329" s="12" t="s">
        <v>35</v>
      </c>
      <c r="B329" s="12">
        <v>17022017</v>
      </c>
      <c r="C329" s="12">
        <v>3</v>
      </c>
      <c r="D329" s="12">
        <v>920</v>
      </c>
      <c r="E329" s="12">
        <v>854</v>
      </c>
      <c r="F329" s="12">
        <f>137+35</f>
        <v>172</v>
      </c>
      <c r="G329" s="12">
        <v>87</v>
      </c>
      <c r="H329" s="12">
        <v>0.3</v>
      </c>
      <c r="I329" s="12">
        <v>398.93</v>
      </c>
      <c r="J329" s="12">
        <v>398.73</v>
      </c>
    </row>
    <row r="330" spans="1:10" x14ac:dyDescent="0.25">
      <c r="A330" s="12" t="s">
        <v>35</v>
      </c>
      <c r="B330" s="12">
        <v>17032017</v>
      </c>
      <c r="C330" s="12">
        <v>31</v>
      </c>
      <c r="D330" s="12">
        <v>1209</v>
      </c>
      <c r="E330" s="12">
        <v>1145</v>
      </c>
      <c r="F330" s="12">
        <v>45</v>
      </c>
      <c r="G330" s="12">
        <v>20.5</v>
      </c>
      <c r="H330" s="12">
        <v>0.1</v>
      </c>
      <c r="I330" s="12">
        <v>397.52</v>
      </c>
      <c r="J330" s="12">
        <v>397.5</v>
      </c>
    </row>
    <row r="331" spans="1:10" x14ac:dyDescent="0.25">
      <c r="A331" s="12" t="s">
        <v>35</v>
      </c>
      <c r="B331" s="12">
        <v>18022017</v>
      </c>
      <c r="C331" s="12">
        <v>4</v>
      </c>
      <c r="D331" s="12">
        <v>1631</v>
      </c>
      <c r="E331" s="12">
        <v>1608</v>
      </c>
      <c r="F331" s="12">
        <f>145+80+34</f>
        <v>259</v>
      </c>
      <c r="G331" s="12">
        <v>130</v>
      </c>
      <c r="H331" s="12">
        <v>0.4</v>
      </c>
      <c r="I331" s="12">
        <v>398.72</v>
      </c>
      <c r="J331" s="12">
        <v>398.44</v>
      </c>
    </row>
    <row r="332" spans="1:10" x14ac:dyDescent="0.25">
      <c r="A332" s="12" t="s">
        <v>35</v>
      </c>
      <c r="B332" s="12">
        <v>19022017</v>
      </c>
      <c r="C332" s="12">
        <v>5</v>
      </c>
      <c r="D332" s="12">
        <v>1624</v>
      </c>
      <c r="E332" s="12">
        <v>1559</v>
      </c>
      <c r="F332" s="12">
        <f>137+87</f>
        <v>224</v>
      </c>
      <c r="G332" s="12">
        <v>112.7</v>
      </c>
      <c r="H332" s="12">
        <v>0.4</v>
      </c>
      <c r="I332" s="12">
        <v>398.44</v>
      </c>
      <c r="J332" s="12">
        <v>398.23</v>
      </c>
    </row>
    <row r="333" spans="1:10" x14ac:dyDescent="0.25">
      <c r="A333" s="12" t="s">
        <v>35</v>
      </c>
      <c r="B333" s="12">
        <v>20022017</v>
      </c>
      <c r="C333" s="12">
        <v>6</v>
      </c>
      <c r="D333" s="12">
        <v>1112</v>
      </c>
      <c r="E333" s="12">
        <v>1052</v>
      </c>
      <c r="F333" s="12">
        <f>132+44</f>
        <v>176</v>
      </c>
      <c r="G333" s="12">
        <v>88</v>
      </c>
      <c r="H333" s="12">
        <v>0.4</v>
      </c>
      <c r="I333" s="12">
        <v>398.22</v>
      </c>
      <c r="J333" s="12">
        <v>398.05</v>
      </c>
    </row>
    <row r="334" spans="1:10" x14ac:dyDescent="0.25">
      <c r="A334" s="12" t="s">
        <v>35</v>
      </c>
      <c r="B334" s="12">
        <v>21022017</v>
      </c>
      <c r="C334" s="12">
        <v>7</v>
      </c>
      <c r="D334" s="12">
        <v>1557</v>
      </c>
      <c r="E334" s="12">
        <v>1540</v>
      </c>
      <c r="F334" s="12">
        <v>118</v>
      </c>
      <c r="G334" s="12">
        <v>59.4</v>
      </c>
      <c r="H334" s="12">
        <v>0.2</v>
      </c>
      <c r="I334" s="12">
        <v>398.05</v>
      </c>
      <c r="J334" s="12">
        <v>397.93</v>
      </c>
    </row>
    <row r="335" spans="1:10" x14ac:dyDescent="0.25">
      <c r="A335" s="12" t="s">
        <v>35</v>
      </c>
      <c r="B335" s="12">
        <v>23022017</v>
      </c>
      <c r="C335" s="12">
        <v>9</v>
      </c>
      <c r="D335" s="12">
        <v>1523</v>
      </c>
      <c r="E335" s="12">
        <v>1510</v>
      </c>
      <c r="F335" s="12">
        <v>71</v>
      </c>
      <c r="G335" s="12">
        <v>36</v>
      </c>
      <c r="H335" s="12">
        <v>0.3</v>
      </c>
      <c r="I335" s="12">
        <v>397.91</v>
      </c>
      <c r="J335" s="12">
        <v>397.84</v>
      </c>
    </row>
    <row r="336" spans="1:10" x14ac:dyDescent="0.25">
      <c r="A336" s="12" t="s">
        <v>36</v>
      </c>
      <c r="B336" s="12">
        <v>1032017</v>
      </c>
      <c r="C336" s="12">
        <v>15</v>
      </c>
      <c r="D336" s="12">
        <v>1746</v>
      </c>
      <c r="E336" s="12">
        <v>1746</v>
      </c>
      <c r="F336" s="12">
        <v>89</v>
      </c>
      <c r="G336" s="12">
        <v>43.9</v>
      </c>
      <c r="H336" s="12">
        <v>0.2</v>
      </c>
      <c r="I336" s="12">
        <v>389.29</v>
      </c>
      <c r="J336" s="12">
        <v>389.2</v>
      </c>
    </row>
    <row r="337" spans="1:10" x14ac:dyDescent="0.25">
      <c r="A337" s="12" t="s">
        <v>36</v>
      </c>
      <c r="B337" s="12">
        <v>6042017</v>
      </c>
      <c r="C337" s="12">
        <v>51</v>
      </c>
      <c r="D337" s="12">
        <v>935</v>
      </c>
      <c r="E337" s="12">
        <v>915</v>
      </c>
      <c r="F337" s="12">
        <v>15</v>
      </c>
      <c r="G337" s="12">
        <v>7.6</v>
      </c>
      <c r="H337" s="12">
        <v>0.2</v>
      </c>
      <c r="I337" s="12">
        <v>388.86</v>
      </c>
      <c r="J337" s="12">
        <v>388.84</v>
      </c>
    </row>
    <row r="338" spans="1:10" x14ac:dyDescent="0.25">
      <c r="A338" s="12" t="s">
        <v>36</v>
      </c>
      <c r="B338" s="12">
        <v>7032017</v>
      </c>
      <c r="C338" s="12">
        <v>21</v>
      </c>
      <c r="D338" s="12">
        <v>1059</v>
      </c>
      <c r="E338" s="12">
        <v>1034</v>
      </c>
      <c r="F338" s="12">
        <v>75</v>
      </c>
      <c r="G338" s="12">
        <v>37.200000000000003</v>
      </c>
      <c r="H338" s="12">
        <v>0.3</v>
      </c>
      <c r="I338" s="12">
        <v>389.17</v>
      </c>
      <c r="J338" s="12">
        <v>389.1</v>
      </c>
    </row>
    <row r="339" spans="1:10" x14ac:dyDescent="0.25">
      <c r="A339" s="12" t="s">
        <v>36</v>
      </c>
      <c r="B339" s="12">
        <v>14022017</v>
      </c>
      <c r="C339" s="12">
        <v>0</v>
      </c>
      <c r="D339" s="12">
        <v>1230</v>
      </c>
      <c r="E339" s="12">
        <v>1230</v>
      </c>
      <c r="F339" s="12">
        <v>0</v>
      </c>
      <c r="G339" s="12">
        <v>0</v>
      </c>
      <c r="H339" s="12">
        <v>0</v>
      </c>
      <c r="I339" s="12">
        <v>390.92</v>
      </c>
      <c r="J339" s="12">
        <v>390.92</v>
      </c>
    </row>
    <row r="340" spans="1:10" x14ac:dyDescent="0.25">
      <c r="A340" s="12" t="s">
        <v>36</v>
      </c>
      <c r="B340" s="12">
        <v>15022017</v>
      </c>
      <c r="C340" s="12">
        <v>1</v>
      </c>
      <c r="D340" s="12">
        <v>1009</v>
      </c>
      <c r="E340" s="12">
        <v>929</v>
      </c>
      <c r="F340" s="12">
        <f>120+48</f>
        <v>168</v>
      </c>
      <c r="G340" s="12">
        <v>79.2</v>
      </c>
      <c r="H340" s="12">
        <v>0.3</v>
      </c>
      <c r="I340" s="12">
        <v>390.87</v>
      </c>
      <c r="J340" s="12">
        <v>390.66</v>
      </c>
    </row>
    <row r="341" spans="1:10" x14ac:dyDescent="0.25">
      <c r="A341" s="12" t="s">
        <v>36</v>
      </c>
      <c r="B341" s="12">
        <v>16022017</v>
      </c>
      <c r="C341" s="12">
        <v>2</v>
      </c>
      <c r="D341" s="12">
        <v>1320</v>
      </c>
      <c r="E341" s="12">
        <v>1250</v>
      </c>
      <c r="F341" s="12">
        <f>117+62</f>
        <v>179</v>
      </c>
      <c r="G341" s="12">
        <v>89.8</v>
      </c>
      <c r="H341" s="12">
        <v>0.5</v>
      </c>
      <c r="I341" s="12">
        <v>390.64</v>
      </c>
      <c r="J341" s="12">
        <v>390.43</v>
      </c>
    </row>
    <row r="342" spans="1:10" x14ac:dyDescent="0.25">
      <c r="A342" s="12" t="s">
        <v>36</v>
      </c>
      <c r="B342" s="12">
        <v>16042017</v>
      </c>
      <c r="C342" s="12">
        <v>61</v>
      </c>
      <c r="D342" s="12">
        <v>1054</v>
      </c>
      <c r="E342" s="12">
        <v>1030</v>
      </c>
      <c r="F342" s="12">
        <v>8</v>
      </c>
      <c r="G342" s="12">
        <v>4</v>
      </c>
      <c r="H342" s="12">
        <v>0.1</v>
      </c>
      <c r="I342" s="12">
        <v>388.77</v>
      </c>
      <c r="J342" s="12">
        <v>388.71</v>
      </c>
    </row>
    <row r="343" spans="1:10" x14ac:dyDescent="0.25">
      <c r="A343" s="12" t="s">
        <v>36</v>
      </c>
      <c r="B343" s="12">
        <v>17022017</v>
      </c>
      <c r="C343" s="12">
        <v>3</v>
      </c>
      <c r="D343" s="12">
        <v>926</v>
      </c>
      <c r="E343" s="12">
        <v>854</v>
      </c>
      <c r="F343" s="12">
        <f>120+45</f>
        <v>165</v>
      </c>
      <c r="G343" s="12">
        <v>82.9</v>
      </c>
      <c r="H343" s="12">
        <v>0.3</v>
      </c>
      <c r="I343" s="12">
        <v>390.42</v>
      </c>
      <c r="J343" s="12">
        <v>390.23</v>
      </c>
    </row>
    <row r="344" spans="1:10" x14ac:dyDescent="0.25">
      <c r="A344" s="12" t="s">
        <v>36</v>
      </c>
      <c r="B344" s="12">
        <v>17032017</v>
      </c>
      <c r="C344" s="12">
        <v>31</v>
      </c>
      <c r="D344" s="12">
        <v>1220</v>
      </c>
      <c r="E344" s="12">
        <v>1145</v>
      </c>
      <c r="F344" s="12">
        <v>41</v>
      </c>
      <c r="G344" s="12">
        <v>18.7</v>
      </c>
      <c r="H344" s="12">
        <v>0.2</v>
      </c>
      <c r="I344" s="12">
        <v>389.03</v>
      </c>
      <c r="J344" s="12">
        <v>388.98</v>
      </c>
    </row>
    <row r="345" spans="1:10" x14ac:dyDescent="0.25">
      <c r="A345" s="12" t="s">
        <v>36</v>
      </c>
      <c r="B345" s="12">
        <v>18022017</v>
      </c>
      <c r="C345" s="12">
        <v>4</v>
      </c>
      <c r="D345" s="12">
        <v>1637</v>
      </c>
      <c r="E345" s="12">
        <v>1608</v>
      </c>
      <c r="F345" s="12">
        <f>109+76</f>
        <v>185</v>
      </c>
      <c r="G345" s="12">
        <v>93.4</v>
      </c>
      <c r="H345" s="12">
        <v>0.3</v>
      </c>
      <c r="I345" s="12">
        <v>390.14</v>
      </c>
      <c r="J345" s="12">
        <v>389.94</v>
      </c>
    </row>
    <row r="346" spans="1:10" x14ac:dyDescent="0.25">
      <c r="A346" s="12" t="s">
        <v>36</v>
      </c>
      <c r="B346" s="12">
        <v>19022017</v>
      </c>
      <c r="C346" s="12">
        <v>5</v>
      </c>
      <c r="D346" s="12">
        <v>1628</v>
      </c>
      <c r="E346" s="12">
        <v>1559</v>
      </c>
      <c r="F346" s="12">
        <f>125+45</f>
        <v>170</v>
      </c>
      <c r="G346" s="12">
        <v>85.6</v>
      </c>
      <c r="H346" s="12">
        <v>0.3</v>
      </c>
      <c r="I346" s="12">
        <v>389.88</v>
      </c>
      <c r="J346" s="12">
        <v>389.7</v>
      </c>
    </row>
    <row r="347" spans="1:10" x14ac:dyDescent="0.25">
      <c r="A347" s="12" t="s">
        <v>36</v>
      </c>
      <c r="B347" s="12">
        <v>20022017</v>
      </c>
      <c r="C347" s="12">
        <v>6</v>
      </c>
      <c r="D347" s="12">
        <v>1117</v>
      </c>
      <c r="E347" s="12">
        <v>1052</v>
      </c>
      <c r="F347" s="12">
        <v>130</v>
      </c>
      <c r="G347" s="12">
        <v>64.7</v>
      </c>
      <c r="H347" s="12">
        <v>0.3</v>
      </c>
      <c r="I347" s="12">
        <v>389.67</v>
      </c>
      <c r="J347" s="12">
        <v>389.54</v>
      </c>
    </row>
    <row r="348" spans="1:10" x14ac:dyDescent="0.25">
      <c r="A348" s="12" t="s">
        <v>36</v>
      </c>
      <c r="B348" s="12">
        <v>21022017</v>
      </c>
      <c r="C348" s="12">
        <v>7</v>
      </c>
      <c r="D348" s="12">
        <v>1601</v>
      </c>
      <c r="E348" s="12">
        <v>1540</v>
      </c>
      <c r="F348" s="12">
        <v>66</v>
      </c>
      <c r="G348" s="12">
        <v>32.6</v>
      </c>
      <c r="H348" s="12">
        <v>0.2</v>
      </c>
      <c r="I348" s="12">
        <v>389.5</v>
      </c>
      <c r="J348" s="12">
        <v>389.44</v>
      </c>
    </row>
    <row r="349" spans="1:10" x14ac:dyDescent="0.25">
      <c r="A349" s="12" t="s">
        <v>36</v>
      </c>
      <c r="B349" s="12">
        <v>23022017</v>
      </c>
      <c r="C349" s="12">
        <v>9</v>
      </c>
      <c r="D349" s="12">
        <v>1527</v>
      </c>
      <c r="E349" s="12">
        <v>1510</v>
      </c>
      <c r="F349" s="12">
        <v>50</v>
      </c>
      <c r="G349" s="12">
        <v>24.2</v>
      </c>
      <c r="H349" s="12">
        <v>0.1</v>
      </c>
      <c r="I349" s="12">
        <v>389.39</v>
      </c>
      <c r="J349" s="12">
        <v>389.35</v>
      </c>
    </row>
    <row r="350" spans="1:10" x14ac:dyDescent="0.25">
      <c r="A350" s="12" t="s">
        <v>38</v>
      </c>
      <c r="B350" s="12">
        <v>1032017</v>
      </c>
      <c r="C350" s="12">
        <v>15</v>
      </c>
      <c r="D350" s="12">
        <v>1746</v>
      </c>
      <c r="E350" s="12">
        <v>1746</v>
      </c>
      <c r="F350" s="12">
        <v>129</v>
      </c>
      <c r="G350" s="12">
        <v>63.2</v>
      </c>
      <c r="H350" s="12">
        <v>0.3</v>
      </c>
      <c r="I350" s="12">
        <v>392.2</v>
      </c>
      <c r="J350" s="12">
        <v>392.08</v>
      </c>
    </row>
    <row r="351" spans="1:10" x14ac:dyDescent="0.25">
      <c r="A351" s="12" t="s">
        <v>38</v>
      </c>
      <c r="B351" s="12">
        <v>6042017</v>
      </c>
      <c r="C351" s="12">
        <v>51</v>
      </c>
      <c r="D351" s="12">
        <v>935</v>
      </c>
      <c r="E351" s="12">
        <v>915</v>
      </c>
      <c r="F351" s="12">
        <v>115</v>
      </c>
      <c r="G351" s="12">
        <v>58.1</v>
      </c>
      <c r="H351" s="12">
        <v>0.2</v>
      </c>
      <c r="I351" s="12">
        <v>391.86</v>
      </c>
      <c r="J351" s="12">
        <v>391.74</v>
      </c>
    </row>
    <row r="352" spans="1:10" x14ac:dyDescent="0.25">
      <c r="A352" s="12" t="s">
        <v>38</v>
      </c>
      <c r="B352" s="12">
        <v>7032017</v>
      </c>
      <c r="C352" s="12">
        <v>21</v>
      </c>
      <c r="D352" s="12">
        <v>1059</v>
      </c>
      <c r="E352" s="12">
        <v>1034</v>
      </c>
      <c r="F352" s="12">
        <v>89</v>
      </c>
      <c r="G352" s="12">
        <v>43.6</v>
      </c>
      <c r="H352" s="12">
        <v>0.2</v>
      </c>
      <c r="I352" s="12">
        <v>392.07</v>
      </c>
      <c r="J352" s="12">
        <v>391.97</v>
      </c>
    </row>
    <row r="353" spans="1:10" x14ac:dyDescent="0.25">
      <c r="A353" s="12" t="s">
        <v>38</v>
      </c>
      <c r="B353" s="12">
        <v>14022017</v>
      </c>
      <c r="C353" s="12">
        <v>0</v>
      </c>
      <c r="D353" s="12">
        <v>1230</v>
      </c>
      <c r="E353" s="12">
        <v>1230</v>
      </c>
      <c r="F353" s="12">
        <v>0</v>
      </c>
      <c r="G353" s="12">
        <v>0</v>
      </c>
      <c r="H353" s="12">
        <v>0</v>
      </c>
      <c r="I353" s="12">
        <v>393.73</v>
      </c>
      <c r="J353" s="12">
        <v>393.73</v>
      </c>
    </row>
    <row r="354" spans="1:10" x14ac:dyDescent="0.25">
      <c r="A354" s="12" t="s">
        <v>38</v>
      </c>
      <c r="B354" s="12">
        <v>15022017</v>
      </c>
      <c r="C354" s="12">
        <v>1</v>
      </c>
      <c r="D354" s="12">
        <v>1009</v>
      </c>
      <c r="E354" s="12">
        <v>929</v>
      </c>
      <c r="F354" s="12">
        <f>115+71</f>
        <v>186</v>
      </c>
      <c r="G354" s="12">
        <v>91.7</v>
      </c>
      <c r="H354" s="12">
        <v>0.4</v>
      </c>
      <c r="I354" s="12">
        <v>393.72</v>
      </c>
      <c r="J354" s="12">
        <v>393.48</v>
      </c>
    </row>
    <row r="355" spans="1:10" x14ac:dyDescent="0.25">
      <c r="A355" s="12" t="s">
        <v>38</v>
      </c>
      <c r="B355" s="12">
        <v>16022017</v>
      </c>
      <c r="C355" s="12">
        <v>2</v>
      </c>
      <c r="D355" s="12">
        <v>1320</v>
      </c>
      <c r="E355" s="12">
        <v>1250</v>
      </c>
      <c r="F355" s="12">
        <f>136+83</f>
        <v>219</v>
      </c>
      <c r="G355" s="12">
        <v>104.5</v>
      </c>
      <c r="H355" s="12">
        <v>0.3</v>
      </c>
      <c r="I355" s="12">
        <v>393.49</v>
      </c>
      <c r="J355" s="12">
        <v>393.24</v>
      </c>
    </row>
    <row r="356" spans="1:10" x14ac:dyDescent="0.25">
      <c r="A356" s="12" t="s">
        <v>38</v>
      </c>
      <c r="B356" s="12">
        <v>16042017</v>
      </c>
      <c r="C356" s="12">
        <v>61</v>
      </c>
      <c r="D356" s="12">
        <v>1054</v>
      </c>
      <c r="E356" s="12">
        <v>1030</v>
      </c>
      <c r="F356" s="12">
        <v>53</v>
      </c>
      <c r="G356" s="12">
        <v>26.8</v>
      </c>
      <c r="H356" s="12">
        <v>0.1</v>
      </c>
      <c r="I356" s="12">
        <v>391.69</v>
      </c>
      <c r="J356" s="12">
        <v>391.63</v>
      </c>
    </row>
    <row r="357" spans="1:10" x14ac:dyDescent="0.25">
      <c r="A357" s="12" t="s">
        <v>38</v>
      </c>
      <c r="B357" s="12">
        <v>17022017</v>
      </c>
      <c r="C357" s="12">
        <v>3</v>
      </c>
      <c r="D357" s="12">
        <v>926</v>
      </c>
      <c r="E357" s="12">
        <v>854</v>
      </c>
      <c r="F357" s="12">
        <f>109+50</f>
        <v>159</v>
      </c>
      <c r="G357" s="12">
        <v>76.5</v>
      </c>
      <c r="H357" s="12">
        <v>0.5</v>
      </c>
      <c r="I357" s="12">
        <v>393.23</v>
      </c>
      <c r="J357" s="12">
        <v>393.06</v>
      </c>
    </row>
    <row r="358" spans="1:10" x14ac:dyDescent="0.25">
      <c r="A358" s="12" t="s">
        <v>38</v>
      </c>
      <c r="B358" s="12">
        <v>17032017</v>
      </c>
      <c r="C358" s="12">
        <v>31</v>
      </c>
      <c r="D358" s="12">
        <v>1220</v>
      </c>
      <c r="E358" s="12">
        <v>1145</v>
      </c>
      <c r="F358" s="12">
        <v>104</v>
      </c>
      <c r="G358" s="12">
        <v>46.3</v>
      </c>
      <c r="H358" s="12">
        <v>0.2</v>
      </c>
      <c r="I358" s="12">
        <v>391.97</v>
      </c>
      <c r="J358" s="12">
        <v>391.86</v>
      </c>
    </row>
    <row r="359" spans="1:10" x14ac:dyDescent="0.25">
      <c r="A359" s="12" t="s">
        <v>38</v>
      </c>
      <c r="B359" s="12">
        <v>18022017</v>
      </c>
      <c r="C359" s="12">
        <v>4</v>
      </c>
      <c r="D359" s="12">
        <v>1637</v>
      </c>
      <c r="E359" s="12">
        <v>1608</v>
      </c>
      <c r="F359" s="12">
        <f>150+107</f>
        <v>257</v>
      </c>
      <c r="G359" s="12">
        <v>126.3</v>
      </c>
      <c r="H359" s="12">
        <v>0.3</v>
      </c>
      <c r="I359" s="12">
        <v>393.06</v>
      </c>
      <c r="J359" s="12">
        <v>392.8</v>
      </c>
    </row>
    <row r="360" spans="1:10" x14ac:dyDescent="0.25">
      <c r="A360" s="12" t="s">
        <v>38</v>
      </c>
      <c r="B360" s="12">
        <v>19022017</v>
      </c>
      <c r="C360" s="12">
        <v>5</v>
      </c>
      <c r="D360" s="12">
        <v>1628</v>
      </c>
      <c r="E360" s="12">
        <v>1559</v>
      </c>
      <c r="F360" s="12">
        <f>131+90</f>
        <v>221</v>
      </c>
      <c r="G360" s="12">
        <v>108.5</v>
      </c>
      <c r="H360" s="12">
        <v>0.3</v>
      </c>
      <c r="I360" s="12">
        <v>392.8</v>
      </c>
      <c r="J360" s="12">
        <v>392.59</v>
      </c>
    </row>
    <row r="361" spans="1:10" x14ac:dyDescent="0.25">
      <c r="A361" s="12" t="s">
        <v>38</v>
      </c>
      <c r="B361" s="12">
        <v>20022017</v>
      </c>
      <c r="C361" s="12">
        <v>6</v>
      </c>
      <c r="D361" s="12">
        <v>1117</v>
      </c>
      <c r="E361" s="12">
        <v>1052</v>
      </c>
      <c r="F361" s="12">
        <f>145+33</f>
        <v>178</v>
      </c>
      <c r="G361" s="12">
        <v>86.3</v>
      </c>
      <c r="H361" s="12">
        <v>0.2</v>
      </c>
      <c r="I361" s="12">
        <v>392.59</v>
      </c>
      <c r="J361" s="12">
        <v>392.42</v>
      </c>
    </row>
    <row r="362" spans="1:10" x14ac:dyDescent="0.25">
      <c r="A362" s="12" t="s">
        <v>38</v>
      </c>
      <c r="B362" s="12">
        <v>21022017</v>
      </c>
      <c r="C362" s="12">
        <v>7</v>
      </c>
      <c r="D362" s="12">
        <v>1601</v>
      </c>
      <c r="E362" s="12">
        <v>1540</v>
      </c>
      <c r="F362" s="12">
        <v>134</v>
      </c>
      <c r="G362" s="12">
        <v>66.099999999999994</v>
      </c>
      <c r="H362" s="12">
        <v>0.5</v>
      </c>
      <c r="I362" s="12">
        <v>392.43</v>
      </c>
      <c r="J362" s="12">
        <v>392.31</v>
      </c>
    </row>
    <row r="363" spans="1:10" x14ac:dyDescent="0.25">
      <c r="A363" s="12" t="s">
        <v>38</v>
      </c>
      <c r="B363" s="12">
        <v>23022017</v>
      </c>
      <c r="C363" s="12">
        <v>9</v>
      </c>
      <c r="D363" s="12">
        <v>1527</v>
      </c>
      <c r="E363" s="12">
        <v>1510</v>
      </c>
      <c r="F363" s="12">
        <v>98</v>
      </c>
      <c r="G363" s="12">
        <v>48.2</v>
      </c>
      <c r="H363" s="12">
        <v>0.1</v>
      </c>
      <c r="I363" s="12">
        <v>392.31</v>
      </c>
      <c r="J363" s="12">
        <v>392.22</v>
      </c>
    </row>
    <row r="364" spans="1:10" x14ac:dyDescent="0.25">
      <c r="A364" s="12" t="s">
        <v>39</v>
      </c>
      <c r="B364" s="12">
        <v>1032017</v>
      </c>
      <c r="C364" s="12">
        <v>15</v>
      </c>
      <c r="D364" s="12">
        <v>1746</v>
      </c>
      <c r="E364" s="12">
        <v>1746</v>
      </c>
      <c r="F364" s="12">
        <v>120</v>
      </c>
      <c r="G364" s="12">
        <v>58.9</v>
      </c>
      <c r="H364" s="12">
        <v>0.1</v>
      </c>
      <c r="I364" s="12">
        <v>395.19</v>
      </c>
      <c r="J364" s="12">
        <v>395.08</v>
      </c>
    </row>
    <row r="365" spans="1:10" x14ac:dyDescent="0.25">
      <c r="A365" s="12" t="s">
        <v>39</v>
      </c>
      <c r="B365" s="12">
        <v>6042017</v>
      </c>
      <c r="C365" s="12">
        <v>51</v>
      </c>
      <c r="D365" s="12">
        <v>935</v>
      </c>
      <c r="E365" s="12">
        <v>915</v>
      </c>
      <c r="F365" s="12">
        <v>112</v>
      </c>
      <c r="G365" s="12">
        <v>57.5</v>
      </c>
      <c r="H365" s="12">
        <v>0.2</v>
      </c>
      <c r="I365" s="12">
        <v>394.85</v>
      </c>
      <c r="J365" s="12">
        <v>394.73</v>
      </c>
    </row>
    <row r="366" spans="1:10" x14ac:dyDescent="0.25">
      <c r="A366" s="12" t="s">
        <v>39</v>
      </c>
      <c r="B366" s="12">
        <v>7032017</v>
      </c>
      <c r="C366" s="12">
        <v>21</v>
      </c>
      <c r="D366" s="12">
        <v>1059</v>
      </c>
      <c r="E366" s="12">
        <v>1034</v>
      </c>
      <c r="F366" s="12">
        <v>71</v>
      </c>
      <c r="G366" s="12">
        <v>35.200000000000003</v>
      </c>
      <c r="H366" s="12">
        <v>0.3</v>
      </c>
      <c r="I366" s="12">
        <v>395.04</v>
      </c>
      <c r="J366" s="12">
        <v>394.97</v>
      </c>
    </row>
    <row r="367" spans="1:10" x14ac:dyDescent="0.25">
      <c r="A367" s="12" t="s">
        <v>39</v>
      </c>
      <c r="B367" s="12">
        <v>14022017</v>
      </c>
      <c r="C367" s="12">
        <v>0</v>
      </c>
      <c r="D367" s="12">
        <v>1230</v>
      </c>
      <c r="E367" s="12">
        <v>1230</v>
      </c>
      <c r="F367" s="12">
        <v>0</v>
      </c>
      <c r="G367" s="12">
        <v>0</v>
      </c>
      <c r="H367" s="12">
        <v>0</v>
      </c>
      <c r="I367" s="12">
        <v>396.75</v>
      </c>
      <c r="J367" s="12">
        <v>396.75</v>
      </c>
    </row>
    <row r="368" spans="1:10" x14ac:dyDescent="0.25">
      <c r="A368" s="12" t="s">
        <v>39</v>
      </c>
      <c r="B368" s="12">
        <v>15022017</v>
      </c>
      <c r="C368" s="12">
        <v>1</v>
      </c>
      <c r="D368" s="12">
        <v>1009</v>
      </c>
      <c r="E368" s="12">
        <v>929</v>
      </c>
      <c r="F368" s="12">
        <f>125+62</f>
        <v>187</v>
      </c>
      <c r="G368" s="12">
        <v>91.6</v>
      </c>
      <c r="H368" s="12">
        <v>0.2</v>
      </c>
      <c r="I368" s="12">
        <v>396.74</v>
      </c>
      <c r="J368" s="12">
        <v>396.51</v>
      </c>
    </row>
    <row r="369" spans="1:10" x14ac:dyDescent="0.25">
      <c r="A369" s="12" t="s">
        <v>39</v>
      </c>
      <c r="B369" s="12">
        <v>16022017</v>
      </c>
      <c r="C369" s="12">
        <v>2</v>
      </c>
      <c r="D369" s="12">
        <v>1320</v>
      </c>
      <c r="E369" s="12">
        <v>1250</v>
      </c>
      <c r="F369" s="12">
        <f>132+74</f>
        <v>206</v>
      </c>
      <c r="G369" s="12">
        <v>102.9</v>
      </c>
      <c r="H369" s="12">
        <v>0.4</v>
      </c>
      <c r="I369" s="12">
        <v>396.52</v>
      </c>
      <c r="J369" s="12">
        <v>396.28</v>
      </c>
    </row>
    <row r="370" spans="1:10" x14ac:dyDescent="0.25">
      <c r="A370" s="12" t="s">
        <v>39</v>
      </c>
      <c r="B370" s="12">
        <v>16042017</v>
      </c>
      <c r="C370" s="12">
        <v>61</v>
      </c>
      <c r="D370" s="12">
        <v>1054</v>
      </c>
      <c r="E370" s="12">
        <v>1030</v>
      </c>
      <c r="F370" s="12">
        <v>54</v>
      </c>
      <c r="G370" s="12">
        <v>27.3</v>
      </c>
      <c r="H370" s="12">
        <v>0.2</v>
      </c>
      <c r="I370" s="12">
        <v>394.68</v>
      </c>
      <c r="J370" s="12">
        <v>394.61</v>
      </c>
    </row>
    <row r="371" spans="1:10" x14ac:dyDescent="0.25">
      <c r="A371" s="12" t="s">
        <v>39</v>
      </c>
      <c r="B371" s="12">
        <v>17022017</v>
      </c>
      <c r="C371" s="12">
        <v>3</v>
      </c>
      <c r="D371" s="12">
        <v>926</v>
      </c>
      <c r="E371" s="12">
        <v>854</v>
      </c>
      <c r="F371" s="12">
        <f>133+48</f>
        <v>181</v>
      </c>
      <c r="G371" s="12">
        <v>83.2</v>
      </c>
      <c r="H371" s="12">
        <v>0.2</v>
      </c>
      <c r="I371" s="12">
        <v>396.28</v>
      </c>
      <c r="J371" s="12">
        <v>396.07</v>
      </c>
    </row>
    <row r="372" spans="1:10" x14ac:dyDescent="0.25">
      <c r="A372" s="12" t="s">
        <v>39</v>
      </c>
      <c r="B372" s="12">
        <v>17032017</v>
      </c>
      <c r="C372" s="12">
        <v>31</v>
      </c>
      <c r="D372" s="12">
        <v>1220</v>
      </c>
      <c r="E372" s="12">
        <v>1145</v>
      </c>
      <c r="F372" s="12">
        <v>80</v>
      </c>
      <c r="G372" s="12">
        <v>36.299999999999997</v>
      </c>
      <c r="H372" s="12">
        <v>0.3</v>
      </c>
      <c r="I372" s="12">
        <v>394.93</v>
      </c>
      <c r="J372" s="12">
        <v>394.85</v>
      </c>
    </row>
    <row r="373" spans="1:10" x14ac:dyDescent="0.25">
      <c r="A373" s="12" t="s">
        <v>39</v>
      </c>
      <c r="B373" s="12">
        <v>18022017</v>
      </c>
      <c r="C373" s="12">
        <v>4</v>
      </c>
      <c r="D373" s="12">
        <v>1637</v>
      </c>
      <c r="E373" s="12">
        <v>1608</v>
      </c>
      <c r="F373" s="12">
        <f>140+78+35</f>
        <v>253</v>
      </c>
      <c r="G373" s="12">
        <v>124.8</v>
      </c>
      <c r="H373" s="12">
        <v>0.5</v>
      </c>
      <c r="I373" s="12">
        <v>396.07</v>
      </c>
      <c r="J373" s="12">
        <v>395.8</v>
      </c>
    </row>
    <row r="374" spans="1:10" x14ac:dyDescent="0.25">
      <c r="A374" s="12" t="s">
        <v>39</v>
      </c>
      <c r="B374" s="12">
        <v>19022017</v>
      </c>
      <c r="C374" s="12">
        <v>5</v>
      </c>
      <c r="D374" s="12">
        <v>1628</v>
      </c>
      <c r="E374" s="12">
        <v>1559</v>
      </c>
      <c r="F374" s="12">
        <f>130+86</f>
        <v>216</v>
      </c>
      <c r="G374" s="12">
        <v>106.8</v>
      </c>
      <c r="H374" s="12">
        <v>0.5</v>
      </c>
      <c r="I374" s="12">
        <v>395.81</v>
      </c>
      <c r="J374" s="12">
        <v>395.6</v>
      </c>
    </row>
    <row r="375" spans="1:10" x14ac:dyDescent="0.25">
      <c r="A375" s="12" t="s">
        <v>39</v>
      </c>
      <c r="B375" s="12">
        <v>20022017</v>
      </c>
      <c r="C375" s="12">
        <v>6</v>
      </c>
      <c r="D375" s="12">
        <v>1117</v>
      </c>
      <c r="E375" s="12">
        <v>1052</v>
      </c>
      <c r="F375" s="12">
        <f>132+45</f>
        <v>177</v>
      </c>
      <c r="G375" s="12">
        <v>86.5</v>
      </c>
      <c r="H375" s="12">
        <v>0.3</v>
      </c>
      <c r="I375" s="12">
        <v>395.6</v>
      </c>
      <c r="J375" s="12">
        <v>395.43</v>
      </c>
    </row>
    <row r="376" spans="1:10" x14ac:dyDescent="0.25">
      <c r="A376" s="12" t="s">
        <v>39</v>
      </c>
      <c r="B376" s="12">
        <v>21022017</v>
      </c>
      <c r="C376" s="12">
        <v>7</v>
      </c>
      <c r="D376" s="12">
        <v>1601</v>
      </c>
      <c r="E376" s="12">
        <v>1540</v>
      </c>
      <c r="F376" s="12">
        <v>139</v>
      </c>
      <c r="G376" s="12">
        <v>68.5</v>
      </c>
      <c r="H376" s="12">
        <v>0.1</v>
      </c>
      <c r="I376" s="12">
        <v>395.44</v>
      </c>
      <c r="J376" s="12">
        <v>395.31</v>
      </c>
    </row>
    <row r="377" spans="1:10" x14ac:dyDescent="0.25">
      <c r="A377" s="12" t="s">
        <v>39</v>
      </c>
      <c r="B377" s="12">
        <v>23022017</v>
      </c>
      <c r="C377" s="12">
        <v>9</v>
      </c>
      <c r="D377" s="12">
        <v>1527</v>
      </c>
      <c r="E377" s="12">
        <v>1510</v>
      </c>
      <c r="F377" s="12">
        <v>92</v>
      </c>
      <c r="G377" s="12">
        <v>45.2</v>
      </c>
      <c r="H377" s="12">
        <v>0.1</v>
      </c>
      <c r="I377" s="12">
        <v>395.32</v>
      </c>
      <c r="J377" s="12">
        <v>395.22</v>
      </c>
    </row>
    <row r="378" spans="1:10" x14ac:dyDescent="0.25">
      <c r="A378" s="12" t="s">
        <v>48</v>
      </c>
      <c r="B378" s="12">
        <v>7032017</v>
      </c>
      <c r="C378" s="12">
        <v>21</v>
      </c>
      <c r="D378" s="12">
        <v>1115</v>
      </c>
      <c r="E378" s="12">
        <v>1034</v>
      </c>
      <c r="F378" s="12">
        <v>48</v>
      </c>
      <c r="G378" s="12">
        <v>20.100000000000001</v>
      </c>
      <c r="H378" s="12">
        <v>0.1</v>
      </c>
      <c r="I378" s="12">
        <v>356.29</v>
      </c>
      <c r="J378" s="12">
        <v>356.24</v>
      </c>
    </row>
    <row r="379" spans="1:10" x14ac:dyDescent="0.25">
      <c r="A379" s="12" t="s">
        <v>48</v>
      </c>
      <c r="B379" s="12">
        <v>14022017</v>
      </c>
      <c r="C379" s="12">
        <v>0</v>
      </c>
      <c r="D379" s="12">
        <v>1230</v>
      </c>
      <c r="E379" s="12">
        <v>1230</v>
      </c>
      <c r="F379" s="12">
        <v>0</v>
      </c>
      <c r="G379" s="12">
        <v>0</v>
      </c>
      <c r="H379" s="12">
        <v>0</v>
      </c>
      <c r="I379" s="12">
        <v>357.05</v>
      </c>
      <c r="J379" s="12">
        <v>357.05</v>
      </c>
    </row>
    <row r="380" spans="1:10" x14ac:dyDescent="0.25">
      <c r="A380" s="12" t="s">
        <v>48</v>
      </c>
      <c r="B380" s="12">
        <v>15022017</v>
      </c>
      <c r="C380" s="12">
        <v>1</v>
      </c>
      <c r="D380" s="12">
        <v>1034</v>
      </c>
      <c r="E380" s="12">
        <v>929</v>
      </c>
      <c r="F380" s="12">
        <v>74</v>
      </c>
      <c r="G380" s="12">
        <v>32.4</v>
      </c>
      <c r="H380" s="12">
        <v>0.1</v>
      </c>
      <c r="I380" s="12">
        <v>357.03</v>
      </c>
      <c r="J380" s="12">
        <v>356.96</v>
      </c>
    </row>
    <row r="381" spans="1:10" x14ac:dyDescent="0.25">
      <c r="A381" s="12" t="s">
        <v>48</v>
      </c>
      <c r="B381" s="12">
        <v>16022017</v>
      </c>
      <c r="C381" s="12">
        <v>2</v>
      </c>
      <c r="D381" s="12">
        <v>1340</v>
      </c>
      <c r="E381" s="12">
        <v>1250</v>
      </c>
      <c r="F381" s="12">
        <v>84</v>
      </c>
      <c r="G381" s="12">
        <v>36.5</v>
      </c>
      <c r="H381" s="12">
        <v>0.3</v>
      </c>
      <c r="I381" s="12">
        <v>356.99</v>
      </c>
      <c r="J381" s="12">
        <v>356.87</v>
      </c>
    </row>
    <row r="382" spans="1:10" x14ac:dyDescent="0.25">
      <c r="A382" s="12" t="s">
        <v>48</v>
      </c>
      <c r="B382" s="12">
        <v>16042017</v>
      </c>
      <c r="C382" s="12">
        <v>61</v>
      </c>
      <c r="D382" s="12">
        <v>1109</v>
      </c>
      <c r="E382" s="12">
        <v>1030</v>
      </c>
      <c r="F382" s="12">
        <v>52</v>
      </c>
      <c r="G382" s="12">
        <v>22.7</v>
      </c>
      <c r="H382" s="12">
        <v>0.2</v>
      </c>
      <c r="I382" s="12">
        <v>356.18</v>
      </c>
      <c r="J382" s="12">
        <v>356.13</v>
      </c>
    </row>
    <row r="383" spans="1:10" x14ac:dyDescent="0.25">
      <c r="A383" s="12" t="s">
        <v>48</v>
      </c>
      <c r="B383" s="12">
        <v>17022017</v>
      </c>
      <c r="C383" s="12">
        <v>3</v>
      </c>
      <c r="D383" s="12">
        <v>951</v>
      </c>
      <c r="E383" s="12">
        <v>854</v>
      </c>
      <c r="F383" s="12">
        <v>71</v>
      </c>
      <c r="G383" s="12">
        <v>30.1</v>
      </c>
      <c r="H383" s="12">
        <v>0.3</v>
      </c>
      <c r="I383" s="12">
        <v>356.88</v>
      </c>
      <c r="J383" s="12">
        <v>356.8</v>
      </c>
    </row>
    <row r="384" spans="1:10" x14ac:dyDescent="0.25">
      <c r="A384" s="12" t="s">
        <v>48</v>
      </c>
      <c r="B384" s="12">
        <v>18022017</v>
      </c>
      <c r="C384" s="12">
        <v>4</v>
      </c>
      <c r="D384" s="12">
        <v>1702</v>
      </c>
      <c r="E384" s="12">
        <v>1608</v>
      </c>
      <c r="F384" s="12">
        <f>140+25</f>
        <v>165</v>
      </c>
      <c r="G384" s="12">
        <v>70.7</v>
      </c>
      <c r="H384" s="12">
        <v>0.1</v>
      </c>
      <c r="I384" s="12">
        <v>356.82</v>
      </c>
      <c r="J384" s="12">
        <v>356.65</v>
      </c>
    </row>
    <row r="385" spans="1:10" x14ac:dyDescent="0.25">
      <c r="A385" s="12" t="s">
        <v>48</v>
      </c>
      <c r="B385" s="12">
        <v>19022017</v>
      </c>
      <c r="C385" s="12">
        <v>5</v>
      </c>
      <c r="D385" s="12">
        <v>1647</v>
      </c>
      <c r="E385" s="12">
        <v>1559</v>
      </c>
      <c r="F385" s="12">
        <f>130+45</f>
        <v>175</v>
      </c>
      <c r="G385" s="12">
        <v>75</v>
      </c>
      <c r="H385" s="12">
        <v>0.2</v>
      </c>
      <c r="I385" s="12">
        <v>356.63</v>
      </c>
      <c r="J385" s="12">
        <v>356.48</v>
      </c>
    </row>
    <row r="386" spans="1:10" x14ac:dyDescent="0.25">
      <c r="A386" s="12" t="s">
        <v>48</v>
      </c>
      <c r="B386" s="12">
        <v>20022017</v>
      </c>
      <c r="C386" s="12">
        <v>6</v>
      </c>
      <c r="D386" s="12">
        <v>1135</v>
      </c>
      <c r="E386" s="12">
        <v>1052</v>
      </c>
      <c r="F386" s="12">
        <v>110</v>
      </c>
      <c r="G386" s="12">
        <v>46.9</v>
      </c>
      <c r="H386" s="12">
        <v>0.4</v>
      </c>
      <c r="I386" s="12">
        <v>356.48</v>
      </c>
      <c r="J386" s="12">
        <v>356.38</v>
      </c>
    </row>
    <row r="387" spans="1:10" x14ac:dyDescent="0.25">
      <c r="A387" s="12" t="s">
        <v>48</v>
      </c>
      <c r="B387" s="12">
        <v>23022017</v>
      </c>
      <c r="C387" s="12">
        <v>9</v>
      </c>
      <c r="D387" s="12">
        <v>1542</v>
      </c>
      <c r="E387" s="12">
        <v>1510</v>
      </c>
      <c r="F387" s="12">
        <v>53</v>
      </c>
      <c r="G387" s="12">
        <v>21.8</v>
      </c>
      <c r="H387" s="12">
        <v>0.1</v>
      </c>
      <c r="I387" s="12">
        <v>356.38</v>
      </c>
      <c r="J387" s="12">
        <v>356.32</v>
      </c>
    </row>
    <row r="388" spans="1:10" x14ac:dyDescent="0.25">
      <c r="A388" s="12" t="s">
        <v>50</v>
      </c>
      <c r="B388" s="12">
        <v>7032017</v>
      </c>
      <c r="C388" s="12">
        <v>21</v>
      </c>
      <c r="D388" s="12">
        <v>1115</v>
      </c>
      <c r="E388" s="12">
        <v>1034</v>
      </c>
      <c r="F388" s="12">
        <v>26</v>
      </c>
      <c r="G388" s="12">
        <v>10.8</v>
      </c>
      <c r="H388" s="12">
        <v>0</v>
      </c>
      <c r="I388" s="12">
        <v>348.35</v>
      </c>
      <c r="J388" s="12">
        <v>348.32</v>
      </c>
    </row>
    <row r="389" spans="1:10" x14ac:dyDescent="0.25">
      <c r="A389" s="12" t="s">
        <v>50</v>
      </c>
      <c r="B389" s="12">
        <v>14022017</v>
      </c>
      <c r="C389" s="12">
        <v>0</v>
      </c>
      <c r="D389" s="12">
        <v>1230</v>
      </c>
      <c r="E389" s="12">
        <v>1230</v>
      </c>
      <c r="F389" s="12">
        <v>0</v>
      </c>
      <c r="G389" s="12">
        <v>0</v>
      </c>
      <c r="H389" s="12">
        <v>0</v>
      </c>
      <c r="I389" s="12">
        <v>349.14</v>
      </c>
      <c r="J389" s="12">
        <v>349.14</v>
      </c>
    </row>
    <row r="390" spans="1:10" x14ac:dyDescent="0.25">
      <c r="A390" s="12" t="s">
        <v>50</v>
      </c>
      <c r="B390" s="12">
        <v>15022017</v>
      </c>
      <c r="C390" s="12">
        <v>1</v>
      </c>
      <c r="D390" s="12">
        <v>1034</v>
      </c>
      <c r="E390" s="12">
        <v>929</v>
      </c>
      <c r="F390" s="12">
        <v>72</v>
      </c>
      <c r="G390" s="12">
        <v>30.7</v>
      </c>
      <c r="H390" s="12">
        <v>0.1</v>
      </c>
      <c r="I390" s="12">
        <v>349.14</v>
      </c>
      <c r="J390" s="12">
        <v>349.05</v>
      </c>
    </row>
    <row r="391" spans="1:10" x14ac:dyDescent="0.25">
      <c r="A391" s="12" t="s">
        <v>50</v>
      </c>
      <c r="B391" s="12">
        <v>16022017</v>
      </c>
      <c r="C391" s="12">
        <v>2</v>
      </c>
      <c r="D391" s="12">
        <v>1340</v>
      </c>
      <c r="E391" s="12">
        <v>1250</v>
      </c>
      <c r="F391" s="12">
        <v>78</v>
      </c>
      <c r="G391" s="12">
        <v>33.1</v>
      </c>
      <c r="H391" s="12">
        <v>0.2</v>
      </c>
      <c r="I391" s="12">
        <v>349.05</v>
      </c>
      <c r="J391" s="12">
        <v>348.97</v>
      </c>
    </row>
    <row r="392" spans="1:10" x14ac:dyDescent="0.25">
      <c r="A392" s="12" t="s">
        <v>50</v>
      </c>
      <c r="B392" s="12">
        <v>16042017</v>
      </c>
      <c r="C392" s="12">
        <v>61</v>
      </c>
      <c r="D392" s="12">
        <v>1109</v>
      </c>
      <c r="E392" s="12">
        <v>1030</v>
      </c>
      <c r="F392" s="12">
        <v>75</v>
      </c>
      <c r="G392" s="12">
        <v>32</v>
      </c>
      <c r="H392" s="12">
        <v>0.2</v>
      </c>
      <c r="I392" s="12">
        <v>348.31</v>
      </c>
      <c r="J392" s="12">
        <v>348.23</v>
      </c>
    </row>
    <row r="393" spans="1:10" x14ac:dyDescent="0.25">
      <c r="A393" s="12" t="s">
        <v>50</v>
      </c>
      <c r="B393" s="12">
        <v>17022017</v>
      </c>
      <c r="C393" s="12">
        <v>3</v>
      </c>
      <c r="D393" s="12">
        <v>951</v>
      </c>
      <c r="E393" s="12">
        <v>854</v>
      </c>
      <c r="F393" s="12">
        <v>74</v>
      </c>
      <c r="G393" s="12">
        <v>30.5</v>
      </c>
      <c r="H393" s="12">
        <v>0.3</v>
      </c>
      <c r="I393" s="12">
        <v>348.97</v>
      </c>
      <c r="J393" s="12">
        <v>348.9</v>
      </c>
    </row>
    <row r="394" spans="1:10" x14ac:dyDescent="0.25">
      <c r="A394" s="12" t="s">
        <v>50</v>
      </c>
      <c r="B394" s="12">
        <v>18022017</v>
      </c>
      <c r="C394" s="12">
        <v>4</v>
      </c>
      <c r="D394" s="12">
        <v>1702</v>
      </c>
      <c r="E394" s="12">
        <v>1608</v>
      </c>
      <c r="F394" s="12">
        <f>109+68</f>
        <v>177</v>
      </c>
      <c r="G394" s="12">
        <v>73.599999999999994</v>
      </c>
      <c r="H394" s="12">
        <v>0.1</v>
      </c>
      <c r="I394" s="12">
        <v>348.9</v>
      </c>
      <c r="J394" s="12">
        <v>348.72</v>
      </c>
    </row>
    <row r="395" spans="1:10" x14ac:dyDescent="0.25">
      <c r="A395" s="12" t="s">
        <v>50</v>
      </c>
      <c r="B395" s="12">
        <v>19022017</v>
      </c>
      <c r="C395" s="12">
        <v>5</v>
      </c>
      <c r="D395" s="12">
        <v>1647</v>
      </c>
      <c r="E395" s="12">
        <v>1559</v>
      </c>
      <c r="F395" s="12">
        <f>110+75</f>
        <v>185</v>
      </c>
      <c r="G395" s="12">
        <v>77.2</v>
      </c>
      <c r="H395" s="12">
        <v>0.2</v>
      </c>
      <c r="I395" s="12">
        <v>348.72</v>
      </c>
      <c r="J395" s="12">
        <v>348.54</v>
      </c>
    </row>
    <row r="396" spans="1:10" x14ac:dyDescent="0.25">
      <c r="A396" s="12" t="s">
        <v>50</v>
      </c>
      <c r="B396" s="12">
        <v>20022017</v>
      </c>
      <c r="C396" s="12">
        <v>6</v>
      </c>
      <c r="D396" s="12">
        <v>1135</v>
      </c>
      <c r="E396" s="12">
        <v>1052</v>
      </c>
      <c r="F396" s="12">
        <v>115</v>
      </c>
      <c r="G396" s="12">
        <v>43</v>
      </c>
      <c r="H396" s="12">
        <v>0.3</v>
      </c>
      <c r="I396" s="12">
        <v>348.56</v>
      </c>
      <c r="J396" s="12">
        <v>348.45</v>
      </c>
    </row>
    <row r="397" spans="1:10" x14ac:dyDescent="0.25">
      <c r="A397" s="12" t="s">
        <v>50</v>
      </c>
      <c r="B397" s="12">
        <v>23022017</v>
      </c>
      <c r="C397" s="12">
        <v>9</v>
      </c>
      <c r="D397" s="12">
        <v>1542</v>
      </c>
      <c r="E397" s="12">
        <v>1510</v>
      </c>
      <c r="F397" s="12">
        <v>50</v>
      </c>
      <c r="G397" s="12">
        <v>20.7</v>
      </c>
      <c r="H397" s="12">
        <v>0.1</v>
      </c>
      <c r="I397" s="12">
        <v>348.46</v>
      </c>
      <c r="J397" s="12">
        <v>348.42</v>
      </c>
    </row>
    <row r="398" spans="1:10" x14ac:dyDescent="0.25">
      <c r="A398" s="12" t="s">
        <v>51</v>
      </c>
      <c r="B398" s="12">
        <v>7032017</v>
      </c>
      <c r="C398" s="12">
        <v>21</v>
      </c>
      <c r="D398" s="12">
        <v>1115</v>
      </c>
      <c r="E398" s="12">
        <v>1034</v>
      </c>
      <c r="F398" s="12">
        <v>40</v>
      </c>
      <c r="G398" s="12">
        <v>16.3</v>
      </c>
      <c r="H398" s="12">
        <v>0</v>
      </c>
      <c r="I398" s="12">
        <v>358.65</v>
      </c>
      <c r="J398" s="12">
        <v>358.61</v>
      </c>
    </row>
    <row r="399" spans="1:10" x14ac:dyDescent="0.25">
      <c r="A399" s="12" t="s">
        <v>51</v>
      </c>
      <c r="B399" s="12">
        <v>14022017</v>
      </c>
      <c r="C399" s="12">
        <v>0</v>
      </c>
      <c r="D399" s="12">
        <v>1230</v>
      </c>
      <c r="E399" s="12">
        <v>1230</v>
      </c>
      <c r="F399" s="12">
        <v>0</v>
      </c>
      <c r="G399" s="12">
        <v>0</v>
      </c>
      <c r="H399" s="12">
        <v>0</v>
      </c>
      <c r="I399" s="12">
        <v>359.42</v>
      </c>
      <c r="J399" s="12">
        <v>359.42</v>
      </c>
    </row>
    <row r="400" spans="1:10" x14ac:dyDescent="0.25">
      <c r="A400" s="12" t="s">
        <v>51</v>
      </c>
      <c r="B400" s="12">
        <v>15022017</v>
      </c>
      <c r="C400" s="12">
        <v>1</v>
      </c>
      <c r="D400" s="12">
        <v>1034</v>
      </c>
      <c r="E400" s="12">
        <v>929</v>
      </c>
      <c r="F400" s="12">
        <v>70</v>
      </c>
      <c r="G400" s="12">
        <v>30.4</v>
      </c>
      <c r="H400" s="12">
        <v>0</v>
      </c>
      <c r="I400" s="12">
        <v>359.42</v>
      </c>
      <c r="J400" s="12">
        <v>359.34</v>
      </c>
    </row>
    <row r="401" spans="1:10" x14ac:dyDescent="0.25">
      <c r="A401" s="12" t="s">
        <v>51</v>
      </c>
      <c r="B401" s="12">
        <v>16022017</v>
      </c>
      <c r="C401" s="12">
        <v>2</v>
      </c>
      <c r="D401" s="12">
        <v>1340</v>
      </c>
      <c r="E401" s="12">
        <v>1250</v>
      </c>
      <c r="F401" s="12">
        <v>62</v>
      </c>
      <c r="G401" s="12">
        <v>26.9</v>
      </c>
      <c r="H401" s="12">
        <v>0.2</v>
      </c>
      <c r="I401" s="12">
        <v>359.32</v>
      </c>
      <c r="J401" s="12">
        <v>359.25</v>
      </c>
    </row>
    <row r="402" spans="1:10" x14ac:dyDescent="0.25">
      <c r="A402" s="12" t="s">
        <v>51</v>
      </c>
      <c r="B402" s="12">
        <v>16042017</v>
      </c>
      <c r="C402" s="12">
        <v>61</v>
      </c>
      <c r="D402" s="12">
        <v>1109</v>
      </c>
      <c r="E402" s="12">
        <v>1030</v>
      </c>
      <c r="F402" s="12">
        <v>14</v>
      </c>
      <c r="G402" s="12">
        <v>5.9</v>
      </c>
      <c r="H402" s="12">
        <v>0</v>
      </c>
      <c r="I402" s="12">
        <v>358.48</v>
      </c>
      <c r="J402" s="12">
        <v>358.48</v>
      </c>
    </row>
    <row r="403" spans="1:10" x14ac:dyDescent="0.25">
      <c r="A403" s="12" t="s">
        <v>51</v>
      </c>
      <c r="B403" s="12">
        <v>17022017</v>
      </c>
      <c r="C403" s="12">
        <v>3</v>
      </c>
      <c r="D403" s="12">
        <v>951</v>
      </c>
      <c r="E403" s="12">
        <v>854</v>
      </c>
      <c r="F403" s="12">
        <v>65</v>
      </c>
      <c r="G403" s="12">
        <v>27.9</v>
      </c>
      <c r="H403" s="12">
        <v>0.2</v>
      </c>
      <c r="I403" s="12">
        <v>359.24</v>
      </c>
      <c r="J403" s="12">
        <v>359.18</v>
      </c>
    </row>
    <row r="404" spans="1:10" x14ac:dyDescent="0.25">
      <c r="A404" s="12" t="s">
        <v>51</v>
      </c>
      <c r="B404" s="12">
        <v>18022017</v>
      </c>
      <c r="C404" s="12">
        <v>4</v>
      </c>
      <c r="D404" s="12">
        <v>1702</v>
      </c>
      <c r="E404" s="12">
        <v>1608</v>
      </c>
      <c r="F404" s="12">
        <f>101+71</f>
        <v>172</v>
      </c>
      <c r="G404" s="12">
        <v>73.5</v>
      </c>
      <c r="H404" s="12">
        <v>0.2</v>
      </c>
      <c r="I404" s="12">
        <v>359.18</v>
      </c>
      <c r="J404" s="12">
        <v>359.01</v>
      </c>
    </row>
    <row r="405" spans="1:10" x14ac:dyDescent="0.25">
      <c r="A405" s="12" t="s">
        <v>51</v>
      </c>
      <c r="B405" s="12">
        <v>19022017</v>
      </c>
      <c r="C405" s="12">
        <v>5</v>
      </c>
      <c r="D405" s="12">
        <v>1647</v>
      </c>
      <c r="E405" s="12">
        <v>1559</v>
      </c>
      <c r="F405" s="12">
        <f>110+78</f>
        <v>188</v>
      </c>
      <c r="G405" s="12">
        <v>80</v>
      </c>
      <c r="H405" s="12">
        <v>0.1</v>
      </c>
      <c r="I405" s="12">
        <v>359.01</v>
      </c>
      <c r="J405" s="12">
        <v>358.83</v>
      </c>
    </row>
    <row r="406" spans="1:10" x14ac:dyDescent="0.25">
      <c r="A406" s="12" t="s">
        <v>51</v>
      </c>
      <c r="B406" s="12">
        <v>20022017</v>
      </c>
      <c r="C406" s="12">
        <v>6</v>
      </c>
      <c r="D406" s="12">
        <v>1135</v>
      </c>
      <c r="E406" s="12">
        <v>1052</v>
      </c>
      <c r="F406" s="12">
        <v>107</v>
      </c>
      <c r="G406" s="12">
        <v>45.5</v>
      </c>
      <c r="H406" s="12">
        <v>0.3</v>
      </c>
      <c r="I406" s="12">
        <v>358.84</v>
      </c>
      <c r="J406" s="12">
        <v>358.74</v>
      </c>
    </row>
    <row r="407" spans="1:10" x14ac:dyDescent="0.25">
      <c r="A407" s="12" t="s">
        <v>51</v>
      </c>
      <c r="B407" s="12">
        <v>23022017</v>
      </c>
      <c r="C407" s="12">
        <v>9</v>
      </c>
      <c r="D407" s="12">
        <v>1542</v>
      </c>
      <c r="E407" s="12">
        <v>1510</v>
      </c>
      <c r="F407" s="12">
        <v>40</v>
      </c>
      <c r="G407" s="12">
        <v>16.600000000000001</v>
      </c>
      <c r="H407" s="12">
        <v>0.2</v>
      </c>
      <c r="I407" s="12">
        <v>358.73</v>
      </c>
      <c r="J407" s="12">
        <v>358.7</v>
      </c>
    </row>
    <row r="408" spans="1:10" x14ac:dyDescent="0.25">
      <c r="A408" s="12" t="s">
        <v>12</v>
      </c>
      <c r="B408" s="12">
        <v>6042017</v>
      </c>
      <c r="C408" s="12">
        <v>51</v>
      </c>
      <c r="D408" s="12">
        <v>915</v>
      </c>
      <c r="E408" s="12">
        <v>915</v>
      </c>
      <c r="F408" s="12">
        <v>13</v>
      </c>
      <c r="G408" s="12">
        <v>5.6</v>
      </c>
      <c r="H408" s="12">
        <v>0</v>
      </c>
      <c r="I408" s="12">
        <v>354.49</v>
      </c>
      <c r="J408" s="12">
        <v>354.48</v>
      </c>
    </row>
    <row r="409" spans="1:10" x14ac:dyDescent="0.25">
      <c r="A409" s="12" t="s">
        <v>12</v>
      </c>
      <c r="B409" s="12">
        <v>7032017</v>
      </c>
      <c r="C409" s="12">
        <v>21</v>
      </c>
      <c r="D409" s="12">
        <v>1055</v>
      </c>
      <c r="E409" s="12">
        <v>1034</v>
      </c>
      <c r="F409" s="12">
        <v>44</v>
      </c>
      <c r="G409" s="12">
        <v>18.2</v>
      </c>
      <c r="H409" s="12">
        <v>0.1</v>
      </c>
      <c r="I409" s="12">
        <v>354.57</v>
      </c>
      <c r="J409" s="12">
        <v>354.51</v>
      </c>
    </row>
    <row r="410" spans="1:10" x14ac:dyDescent="0.25">
      <c r="A410" s="12" t="s">
        <v>12</v>
      </c>
      <c r="B410" s="12">
        <v>14022017</v>
      </c>
      <c r="C410" s="12">
        <v>0</v>
      </c>
      <c r="D410" s="12">
        <v>1230</v>
      </c>
      <c r="E410" s="12">
        <v>1230</v>
      </c>
      <c r="F410" s="12">
        <v>0</v>
      </c>
      <c r="G410" s="12">
        <v>0</v>
      </c>
      <c r="H410" s="12">
        <v>0</v>
      </c>
      <c r="I410" s="12">
        <v>354.72</v>
      </c>
      <c r="J410" s="12">
        <v>354.72</v>
      </c>
    </row>
    <row r="411" spans="1:10" x14ac:dyDescent="0.25">
      <c r="A411" s="12" t="s">
        <v>12</v>
      </c>
      <c r="B411" s="12">
        <v>15022017</v>
      </c>
      <c r="C411" s="12">
        <v>1</v>
      </c>
      <c r="D411" s="12">
        <v>929</v>
      </c>
      <c r="E411" s="12">
        <v>929</v>
      </c>
      <c r="F411" s="12">
        <v>46</v>
      </c>
      <c r="G411" s="12">
        <v>20.8</v>
      </c>
      <c r="H411" s="12">
        <v>0.1</v>
      </c>
      <c r="I411" s="12">
        <v>354.72</v>
      </c>
      <c r="J411" s="12">
        <v>354.67</v>
      </c>
    </row>
    <row r="412" spans="1:10" x14ac:dyDescent="0.25">
      <c r="A412" s="12" t="s">
        <v>12</v>
      </c>
      <c r="B412" s="12">
        <v>16022017</v>
      </c>
      <c r="C412" s="12">
        <v>2</v>
      </c>
      <c r="D412" s="12">
        <v>1344</v>
      </c>
      <c r="E412" s="12">
        <v>1250</v>
      </c>
      <c r="F412" s="12">
        <v>25</v>
      </c>
      <c r="G412" s="12">
        <v>10.7</v>
      </c>
      <c r="H412" s="12">
        <v>0.2</v>
      </c>
      <c r="I412" s="12">
        <v>354.67</v>
      </c>
      <c r="J412" s="12">
        <v>354.64</v>
      </c>
    </row>
    <row r="413" spans="1:10" x14ac:dyDescent="0.25">
      <c r="A413" s="12" t="s">
        <v>12</v>
      </c>
      <c r="B413" s="12">
        <v>16042017</v>
      </c>
      <c r="C413" s="12">
        <v>61</v>
      </c>
      <c r="D413" s="12">
        <v>1030</v>
      </c>
      <c r="E413" s="12">
        <v>1030</v>
      </c>
      <c r="F413" s="12">
        <v>8</v>
      </c>
      <c r="G413" s="12">
        <v>3.3</v>
      </c>
      <c r="H413" s="12">
        <v>0</v>
      </c>
      <c r="I413" s="12">
        <v>354.41</v>
      </c>
      <c r="J413" s="12">
        <v>354.38</v>
      </c>
    </row>
    <row r="414" spans="1:10" x14ac:dyDescent="0.25">
      <c r="A414" s="12" t="s">
        <v>12</v>
      </c>
      <c r="B414" s="12">
        <v>17022017</v>
      </c>
      <c r="C414" s="12">
        <v>3</v>
      </c>
      <c r="D414" s="12">
        <v>854</v>
      </c>
      <c r="E414" s="12">
        <v>854</v>
      </c>
      <c r="F414" s="12">
        <v>12</v>
      </c>
      <c r="G414" s="12">
        <v>4.9000000000000004</v>
      </c>
      <c r="H414" s="12">
        <v>0.1</v>
      </c>
      <c r="I414" s="12">
        <v>354.64</v>
      </c>
      <c r="J414" s="12">
        <v>354.63</v>
      </c>
    </row>
    <row r="415" spans="1:10" x14ac:dyDescent="0.25">
      <c r="A415" s="12" t="s">
        <v>12</v>
      </c>
      <c r="B415" s="12">
        <v>17032017</v>
      </c>
      <c r="C415" s="12">
        <v>31</v>
      </c>
      <c r="D415" s="12">
        <v>1216</v>
      </c>
      <c r="E415" s="12">
        <v>1145</v>
      </c>
      <c r="F415" s="12">
        <v>14</v>
      </c>
      <c r="G415" s="12">
        <v>8.1</v>
      </c>
      <c r="H415" s="12">
        <v>0</v>
      </c>
      <c r="I415" s="12">
        <v>354.54</v>
      </c>
      <c r="J415" s="12">
        <v>354.51</v>
      </c>
    </row>
    <row r="416" spans="1:10" x14ac:dyDescent="0.25">
      <c r="A416" s="12" t="s">
        <v>12</v>
      </c>
      <c r="B416" s="12">
        <v>18022017</v>
      </c>
      <c r="C416" s="12">
        <v>4</v>
      </c>
      <c r="D416" s="12">
        <v>1706</v>
      </c>
      <c r="E416" s="12">
        <v>1608</v>
      </c>
      <c r="F416" s="12">
        <v>16</v>
      </c>
      <c r="G416" s="12">
        <v>6.8</v>
      </c>
      <c r="H416" s="12">
        <v>0.2</v>
      </c>
      <c r="I416" s="12">
        <v>354.64</v>
      </c>
      <c r="J416" s="12">
        <v>354.63</v>
      </c>
    </row>
    <row r="417" spans="1:10" x14ac:dyDescent="0.25">
      <c r="A417" s="12" t="s">
        <v>12</v>
      </c>
      <c r="B417" s="12">
        <v>20022017</v>
      </c>
      <c r="C417" s="12">
        <v>6</v>
      </c>
      <c r="D417" s="12">
        <v>1139</v>
      </c>
      <c r="E417" s="12">
        <v>1052</v>
      </c>
      <c r="F417" s="12">
        <v>19</v>
      </c>
      <c r="G417" s="12">
        <v>7.7</v>
      </c>
      <c r="H417" s="12">
        <v>0.1</v>
      </c>
      <c r="I417" s="12">
        <v>354.62</v>
      </c>
      <c r="J417" s="12">
        <v>354.61</v>
      </c>
    </row>
    <row r="418" spans="1:10" x14ac:dyDescent="0.25">
      <c r="A418" s="12" t="s">
        <v>14</v>
      </c>
      <c r="B418" s="12">
        <v>6042017</v>
      </c>
      <c r="C418" s="12">
        <v>51</v>
      </c>
      <c r="D418" s="12">
        <v>915</v>
      </c>
      <c r="E418" s="12">
        <v>915</v>
      </c>
      <c r="F418" s="12">
        <v>20</v>
      </c>
      <c r="G418" s="12">
        <v>8.9</v>
      </c>
      <c r="H418" s="12">
        <v>0.1</v>
      </c>
      <c r="I418" s="12">
        <v>357.59</v>
      </c>
      <c r="J418" s="12">
        <v>357.57</v>
      </c>
    </row>
    <row r="419" spans="1:10" x14ac:dyDescent="0.25">
      <c r="A419" s="12" t="s">
        <v>14</v>
      </c>
      <c r="B419" s="12">
        <v>7032017</v>
      </c>
      <c r="C419" s="12">
        <v>21</v>
      </c>
      <c r="D419" s="12">
        <v>1055</v>
      </c>
      <c r="E419" s="12">
        <v>1034</v>
      </c>
      <c r="F419" s="12">
        <v>34</v>
      </c>
      <c r="G419" s="12">
        <v>14.1</v>
      </c>
      <c r="H419" s="12">
        <v>0.1</v>
      </c>
      <c r="I419" s="12">
        <v>357.67</v>
      </c>
      <c r="J419" s="12">
        <v>357.66</v>
      </c>
    </row>
    <row r="420" spans="1:10" x14ac:dyDescent="0.25">
      <c r="A420" s="12" t="s">
        <v>14</v>
      </c>
      <c r="B420" s="12">
        <v>14022017</v>
      </c>
      <c r="C420" s="12">
        <v>0</v>
      </c>
      <c r="D420" s="12">
        <v>1230</v>
      </c>
      <c r="E420" s="12">
        <v>1230</v>
      </c>
      <c r="F420" s="12">
        <v>0</v>
      </c>
      <c r="G420" s="12">
        <v>0</v>
      </c>
      <c r="H420" s="12">
        <v>0</v>
      </c>
      <c r="I420" s="12">
        <v>357.83</v>
      </c>
      <c r="J420" s="12">
        <v>357.83</v>
      </c>
    </row>
    <row r="421" spans="1:10" x14ac:dyDescent="0.25">
      <c r="A421" s="12" t="s">
        <v>14</v>
      </c>
      <c r="B421" s="12">
        <v>15022017</v>
      </c>
      <c r="C421" s="12">
        <v>1</v>
      </c>
      <c r="D421" s="12">
        <v>929</v>
      </c>
      <c r="E421" s="12">
        <v>929</v>
      </c>
      <c r="F421" s="12">
        <v>45</v>
      </c>
      <c r="G421" s="12">
        <v>19.7</v>
      </c>
      <c r="H421" s="12">
        <v>0.1</v>
      </c>
      <c r="I421" s="12">
        <v>357.83</v>
      </c>
      <c r="J421" s="12">
        <v>357.78</v>
      </c>
    </row>
    <row r="422" spans="1:10" x14ac:dyDescent="0.25">
      <c r="A422" s="12" t="s">
        <v>14</v>
      </c>
      <c r="B422" s="12">
        <v>16022017</v>
      </c>
      <c r="C422" s="12">
        <v>2</v>
      </c>
      <c r="D422" s="12">
        <v>1344</v>
      </c>
      <c r="E422" s="12">
        <v>1250</v>
      </c>
      <c r="F422" s="12">
        <v>25</v>
      </c>
      <c r="G422" s="12">
        <v>10.7</v>
      </c>
      <c r="H422" s="12">
        <v>0.2</v>
      </c>
      <c r="I422" s="12">
        <v>357.79</v>
      </c>
      <c r="J422" s="12">
        <v>357.76</v>
      </c>
    </row>
    <row r="423" spans="1:10" x14ac:dyDescent="0.25">
      <c r="A423" s="12" t="s">
        <v>14</v>
      </c>
      <c r="B423" s="12">
        <v>16042017</v>
      </c>
      <c r="C423" s="12">
        <v>61</v>
      </c>
      <c r="D423" s="12">
        <v>1030</v>
      </c>
      <c r="E423" s="12">
        <v>1030</v>
      </c>
      <c r="F423" s="12">
        <v>14</v>
      </c>
      <c r="G423" s="12">
        <v>5.6</v>
      </c>
      <c r="H423" s="12">
        <v>0</v>
      </c>
      <c r="I423" s="12">
        <v>357.52</v>
      </c>
      <c r="J423" s="12">
        <v>357.49</v>
      </c>
    </row>
    <row r="424" spans="1:10" x14ac:dyDescent="0.25">
      <c r="A424" s="12" t="s">
        <v>14</v>
      </c>
      <c r="B424" s="12">
        <v>17022017</v>
      </c>
      <c r="C424" s="12">
        <v>3</v>
      </c>
      <c r="D424" s="12">
        <v>854</v>
      </c>
      <c r="E424" s="12">
        <v>854</v>
      </c>
      <c r="F424" s="12">
        <v>15</v>
      </c>
      <c r="G424" s="12">
        <v>6</v>
      </c>
      <c r="H424" s="12">
        <v>0.2</v>
      </c>
      <c r="I424" s="12">
        <v>357.76</v>
      </c>
      <c r="J424" s="12">
        <v>357.75</v>
      </c>
    </row>
    <row r="425" spans="1:10" x14ac:dyDescent="0.25">
      <c r="A425" s="12" t="s">
        <v>14</v>
      </c>
      <c r="B425" s="12">
        <v>17032017</v>
      </c>
      <c r="C425" s="12">
        <v>31</v>
      </c>
      <c r="D425" s="12">
        <v>1216</v>
      </c>
      <c r="E425" s="12">
        <v>1145</v>
      </c>
      <c r="F425" s="12">
        <v>21</v>
      </c>
      <c r="G425" s="12">
        <v>9.4</v>
      </c>
      <c r="H425" s="12">
        <v>0.1</v>
      </c>
      <c r="I425" s="12">
        <v>357.65</v>
      </c>
      <c r="J425" s="12">
        <v>357.61</v>
      </c>
    </row>
    <row r="426" spans="1:10" x14ac:dyDescent="0.25">
      <c r="A426" s="12" t="s">
        <v>14</v>
      </c>
      <c r="B426" s="12">
        <v>18022017</v>
      </c>
      <c r="C426" s="12">
        <v>4</v>
      </c>
      <c r="D426" s="12">
        <v>1706</v>
      </c>
      <c r="E426" s="12">
        <v>1608</v>
      </c>
      <c r="F426" s="12">
        <v>16</v>
      </c>
      <c r="G426" s="12">
        <v>6.4</v>
      </c>
      <c r="H426" s="12">
        <v>0</v>
      </c>
      <c r="I426" s="12">
        <v>357.76</v>
      </c>
      <c r="J426" s="12">
        <v>357.74</v>
      </c>
    </row>
    <row r="427" spans="1:10" x14ac:dyDescent="0.25">
      <c r="A427" s="12" t="s">
        <v>14</v>
      </c>
      <c r="B427" s="12">
        <v>20022017</v>
      </c>
      <c r="C427" s="12">
        <v>6</v>
      </c>
      <c r="D427" s="12">
        <v>1139</v>
      </c>
      <c r="E427" s="12">
        <v>1052</v>
      </c>
      <c r="F427" s="12">
        <v>17</v>
      </c>
      <c r="G427" s="12">
        <v>7.2</v>
      </c>
      <c r="H427" s="12">
        <v>0.2</v>
      </c>
      <c r="I427" s="12">
        <v>357.73</v>
      </c>
      <c r="J427" s="12">
        <v>357.72</v>
      </c>
    </row>
    <row r="428" spans="1:10" x14ac:dyDescent="0.25">
      <c r="A428" s="12" t="s">
        <v>15</v>
      </c>
      <c r="B428" s="12">
        <v>6042017</v>
      </c>
      <c r="C428" s="12">
        <v>51</v>
      </c>
      <c r="D428" s="12">
        <v>915</v>
      </c>
      <c r="E428" s="12">
        <v>915</v>
      </c>
      <c r="F428" s="12">
        <v>31</v>
      </c>
      <c r="G428" s="12">
        <v>13.7</v>
      </c>
      <c r="H428" s="12">
        <v>0.1</v>
      </c>
      <c r="I428" s="12">
        <v>357.39</v>
      </c>
      <c r="J428" s="12">
        <v>357.36</v>
      </c>
    </row>
    <row r="429" spans="1:10" x14ac:dyDescent="0.25">
      <c r="A429" s="12" t="s">
        <v>15</v>
      </c>
      <c r="B429" s="12">
        <v>7032017</v>
      </c>
      <c r="C429" s="12">
        <v>21</v>
      </c>
      <c r="D429" s="12">
        <v>1055</v>
      </c>
      <c r="E429" s="12">
        <v>1034</v>
      </c>
      <c r="F429" s="12">
        <v>52</v>
      </c>
      <c r="G429" s="12">
        <v>22.3</v>
      </c>
      <c r="H429" s="12">
        <v>0.3</v>
      </c>
      <c r="I429" s="12">
        <v>357.49</v>
      </c>
      <c r="J429" s="12">
        <v>357.43</v>
      </c>
    </row>
    <row r="430" spans="1:10" x14ac:dyDescent="0.25">
      <c r="A430" s="12" t="s">
        <v>15</v>
      </c>
      <c r="B430" s="12">
        <v>14022017</v>
      </c>
      <c r="C430" s="12">
        <v>0</v>
      </c>
      <c r="D430" s="12">
        <v>1230</v>
      </c>
      <c r="E430" s="12">
        <v>1230</v>
      </c>
      <c r="F430" s="12">
        <v>0</v>
      </c>
      <c r="G430" s="12">
        <v>0</v>
      </c>
      <c r="H430" s="12">
        <v>0</v>
      </c>
      <c r="I430" s="12">
        <v>357.61500000000001</v>
      </c>
      <c r="J430" s="12">
        <v>357.61500000000001</v>
      </c>
    </row>
    <row r="431" spans="1:10" x14ac:dyDescent="0.25">
      <c r="A431" s="12" t="s">
        <v>15</v>
      </c>
      <c r="B431" s="12">
        <v>15022017</v>
      </c>
      <c r="C431" s="12">
        <v>1</v>
      </c>
      <c r="D431" s="12">
        <v>929</v>
      </c>
      <c r="E431" s="12">
        <v>929</v>
      </c>
      <c r="F431" s="12">
        <v>43</v>
      </c>
      <c r="G431" s="12">
        <v>18.899999999999999</v>
      </c>
      <c r="H431" s="12">
        <v>0.1</v>
      </c>
      <c r="I431" s="12">
        <v>357.61</v>
      </c>
      <c r="J431" s="12">
        <v>357.56</v>
      </c>
    </row>
    <row r="432" spans="1:10" x14ac:dyDescent="0.25">
      <c r="A432" s="12" t="s">
        <v>15</v>
      </c>
      <c r="B432" s="12">
        <v>16022017</v>
      </c>
      <c r="C432" s="12">
        <v>2</v>
      </c>
      <c r="D432" s="12">
        <v>1344</v>
      </c>
      <c r="E432" s="12">
        <v>1250</v>
      </c>
      <c r="F432" s="12">
        <v>26</v>
      </c>
      <c r="G432" s="12">
        <v>11</v>
      </c>
      <c r="H432" s="12">
        <v>0.2</v>
      </c>
      <c r="I432" s="12">
        <v>357.56</v>
      </c>
      <c r="J432" s="12">
        <v>357.54</v>
      </c>
    </row>
    <row r="433" spans="1:10" x14ac:dyDescent="0.25">
      <c r="A433" s="12" t="s">
        <v>15</v>
      </c>
      <c r="B433" s="12">
        <v>16042017</v>
      </c>
      <c r="C433" s="12">
        <v>61</v>
      </c>
      <c r="D433" s="12">
        <v>1030</v>
      </c>
      <c r="E433" s="12">
        <v>1030</v>
      </c>
      <c r="F433" s="12">
        <v>16</v>
      </c>
      <c r="G433" s="12">
        <v>7.7</v>
      </c>
      <c r="H433" s="12">
        <v>0.1</v>
      </c>
      <c r="I433" s="12">
        <v>357.31</v>
      </c>
      <c r="J433" s="12">
        <v>357.28</v>
      </c>
    </row>
    <row r="434" spans="1:10" x14ac:dyDescent="0.25">
      <c r="A434" s="12" t="s">
        <v>15</v>
      </c>
      <c r="B434" s="12">
        <v>17022017</v>
      </c>
      <c r="C434" s="12">
        <v>3</v>
      </c>
      <c r="D434" s="12">
        <v>854</v>
      </c>
      <c r="E434" s="12">
        <v>854</v>
      </c>
      <c r="F434" s="12">
        <v>16</v>
      </c>
      <c r="G434" s="12">
        <v>6.8</v>
      </c>
      <c r="H434" s="12">
        <v>0.1</v>
      </c>
      <c r="I434" s="12">
        <v>357.54</v>
      </c>
      <c r="J434" s="12">
        <v>357.52</v>
      </c>
    </row>
    <row r="435" spans="1:10" x14ac:dyDescent="0.25">
      <c r="A435" s="12" t="s">
        <v>15</v>
      </c>
      <c r="B435" s="12">
        <v>17032017</v>
      </c>
      <c r="C435" s="12">
        <v>31</v>
      </c>
      <c r="D435" s="12">
        <v>1216</v>
      </c>
      <c r="E435" s="12">
        <v>1145</v>
      </c>
      <c r="F435" s="12">
        <v>25</v>
      </c>
      <c r="G435" s="12">
        <v>18.7</v>
      </c>
      <c r="H435" s="12">
        <v>0.2</v>
      </c>
      <c r="I435" s="12">
        <v>357.43</v>
      </c>
      <c r="J435" s="12">
        <v>357.39</v>
      </c>
    </row>
    <row r="436" spans="1:10" x14ac:dyDescent="0.25">
      <c r="A436" s="12" t="s">
        <v>15</v>
      </c>
      <c r="B436" s="12">
        <v>18022017</v>
      </c>
      <c r="C436" s="12">
        <v>4</v>
      </c>
      <c r="D436" s="12">
        <v>1706</v>
      </c>
      <c r="E436" s="12">
        <v>1608</v>
      </c>
      <c r="F436" s="12">
        <v>15</v>
      </c>
      <c r="G436" s="12">
        <v>6</v>
      </c>
      <c r="H436" s="12">
        <v>0.1</v>
      </c>
      <c r="I436" s="12">
        <v>357.52</v>
      </c>
      <c r="J436" s="12">
        <v>357.51</v>
      </c>
    </row>
    <row r="437" spans="1:10" x14ac:dyDescent="0.25">
      <c r="A437" s="12" t="s">
        <v>15</v>
      </c>
      <c r="B437" s="12">
        <v>20022017</v>
      </c>
      <c r="C437" s="12">
        <v>6</v>
      </c>
      <c r="D437" s="12">
        <v>1139</v>
      </c>
      <c r="E437" s="12">
        <v>1052</v>
      </c>
      <c r="F437" s="12">
        <v>19</v>
      </c>
      <c r="G437" s="12">
        <v>7.7</v>
      </c>
      <c r="H437" s="12">
        <v>0.1</v>
      </c>
      <c r="I437" s="12">
        <v>357.52</v>
      </c>
      <c r="J437" s="12">
        <v>357.51</v>
      </c>
    </row>
    <row r="438" spans="1:10" x14ac:dyDescent="0.25">
      <c r="A438" s="12" t="s">
        <v>8</v>
      </c>
      <c r="B438" s="12">
        <v>1032017</v>
      </c>
      <c r="C438" s="12">
        <v>15</v>
      </c>
      <c r="I438" s="12">
        <v>361.32</v>
      </c>
    </row>
    <row r="439" spans="1:10" x14ac:dyDescent="0.25">
      <c r="A439" s="12" t="s">
        <v>8</v>
      </c>
      <c r="B439" s="12">
        <v>6042017</v>
      </c>
      <c r="C439" s="12">
        <v>51</v>
      </c>
      <c r="I439" s="12">
        <v>361.31</v>
      </c>
      <c r="J439" s="12">
        <v>361.31</v>
      </c>
    </row>
    <row r="440" spans="1:10" x14ac:dyDescent="0.25">
      <c r="A440" s="12" t="s">
        <v>8</v>
      </c>
      <c r="B440" s="12">
        <v>7032017</v>
      </c>
      <c r="C440" s="12">
        <v>21</v>
      </c>
      <c r="I440" s="12">
        <v>361.31</v>
      </c>
    </row>
    <row r="441" spans="1:10" x14ac:dyDescent="0.25">
      <c r="A441" s="12" t="s">
        <v>8</v>
      </c>
      <c r="B441" s="12">
        <v>14022017</v>
      </c>
      <c r="C441" s="12">
        <v>0</v>
      </c>
      <c r="D441" s="12">
        <v>1230</v>
      </c>
      <c r="E441" s="12">
        <v>1230</v>
      </c>
      <c r="F441" s="12">
        <v>0</v>
      </c>
      <c r="G441" s="12">
        <v>0</v>
      </c>
      <c r="H441" s="12">
        <v>0</v>
      </c>
      <c r="I441" s="12">
        <v>361.3</v>
      </c>
      <c r="J441" s="12">
        <v>361.3</v>
      </c>
    </row>
    <row r="442" spans="1:10" x14ac:dyDescent="0.25">
      <c r="A442" s="12" t="s">
        <v>8</v>
      </c>
      <c r="B442" s="12">
        <v>15022017</v>
      </c>
      <c r="C442" s="12">
        <v>1</v>
      </c>
      <c r="F442" s="12">
        <v>0</v>
      </c>
      <c r="G442" s="12">
        <v>0</v>
      </c>
      <c r="H442" s="12">
        <v>0</v>
      </c>
      <c r="I442" s="12">
        <v>361.31</v>
      </c>
      <c r="J442" s="12">
        <v>361.31</v>
      </c>
    </row>
    <row r="443" spans="1:10" x14ac:dyDescent="0.25">
      <c r="A443" s="12" t="s">
        <v>8</v>
      </c>
      <c r="B443" s="12">
        <v>16022017</v>
      </c>
      <c r="C443" s="12">
        <v>2</v>
      </c>
      <c r="I443" s="12">
        <v>361.31</v>
      </c>
    </row>
    <row r="444" spans="1:10" x14ac:dyDescent="0.25">
      <c r="A444" s="12" t="s">
        <v>8</v>
      </c>
      <c r="B444" s="12">
        <v>16042017</v>
      </c>
      <c r="C444" s="12">
        <v>61</v>
      </c>
      <c r="I444" s="12">
        <v>361.26</v>
      </c>
      <c r="J444" s="12">
        <v>361.26</v>
      </c>
    </row>
    <row r="445" spans="1:10" x14ac:dyDescent="0.25">
      <c r="A445" s="12" t="s">
        <v>8</v>
      </c>
      <c r="B445" s="12">
        <v>17022017</v>
      </c>
      <c r="C445" s="12">
        <v>3</v>
      </c>
      <c r="I445" s="12">
        <v>361.3</v>
      </c>
    </row>
    <row r="446" spans="1:10" x14ac:dyDescent="0.25">
      <c r="A446" s="12" t="s">
        <v>8</v>
      </c>
      <c r="B446" s="12">
        <v>17032017</v>
      </c>
      <c r="C446" s="12">
        <v>31</v>
      </c>
      <c r="I446" s="12">
        <v>361.33</v>
      </c>
    </row>
    <row r="447" spans="1:10" x14ac:dyDescent="0.25">
      <c r="A447" s="12" t="s">
        <v>8</v>
      </c>
      <c r="B447" s="12">
        <v>18022017</v>
      </c>
      <c r="C447" s="12">
        <v>4</v>
      </c>
      <c r="I447" s="12">
        <v>361.31</v>
      </c>
    </row>
    <row r="448" spans="1:10" x14ac:dyDescent="0.25">
      <c r="A448" s="12" t="s">
        <v>8</v>
      </c>
      <c r="B448" s="12">
        <v>19022017</v>
      </c>
      <c r="C448" s="12">
        <v>5</v>
      </c>
      <c r="I448" s="12">
        <v>361.31</v>
      </c>
    </row>
    <row r="449" spans="1:10" x14ac:dyDescent="0.25">
      <c r="A449" s="12" t="s">
        <v>8</v>
      </c>
      <c r="B449" s="12">
        <v>20022017</v>
      </c>
      <c r="C449" s="12">
        <v>6</v>
      </c>
      <c r="I449" s="12">
        <v>361.3</v>
      </c>
    </row>
    <row r="450" spans="1:10" x14ac:dyDescent="0.25">
      <c r="A450" s="12" t="s">
        <v>8</v>
      </c>
      <c r="B450" s="12">
        <v>21022017</v>
      </c>
      <c r="C450" s="12">
        <v>7</v>
      </c>
      <c r="I450" s="12">
        <v>361.29</v>
      </c>
    </row>
    <row r="451" spans="1:10" x14ac:dyDescent="0.25">
      <c r="A451" s="12" t="s">
        <v>8</v>
      </c>
      <c r="B451" s="12">
        <v>22022017</v>
      </c>
      <c r="C451" s="12">
        <v>8</v>
      </c>
      <c r="I451" s="12">
        <v>361.3</v>
      </c>
    </row>
    <row r="452" spans="1:10" x14ac:dyDescent="0.25">
      <c r="A452" s="12" t="s">
        <v>8</v>
      </c>
      <c r="B452" s="12">
        <v>23022017</v>
      </c>
      <c r="C452" s="12">
        <v>9</v>
      </c>
      <c r="I452" s="12">
        <v>361.31</v>
      </c>
    </row>
    <row r="453" spans="1:10" x14ac:dyDescent="0.25">
      <c r="A453" s="12" t="s">
        <v>8</v>
      </c>
      <c r="B453" s="12">
        <v>26022017</v>
      </c>
      <c r="C453" s="12">
        <v>12</v>
      </c>
      <c r="I453" s="12">
        <v>361.31</v>
      </c>
    </row>
    <row r="454" spans="1:10" x14ac:dyDescent="0.25">
      <c r="A454" s="12" t="s">
        <v>8</v>
      </c>
      <c r="B454" s="12">
        <v>28032017</v>
      </c>
      <c r="I454" s="12">
        <v>361.32</v>
      </c>
      <c r="J454" s="12">
        <v>361.32</v>
      </c>
    </row>
    <row r="455" spans="1:10" x14ac:dyDescent="0.25">
      <c r="A455" s="12" t="s">
        <v>10</v>
      </c>
      <c r="B455" s="12">
        <v>1032017</v>
      </c>
      <c r="C455" s="12">
        <v>15</v>
      </c>
      <c r="I455" s="12">
        <v>360.11</v>
      </c>
    </row>
    <row r="456" spans="1:10" x14ac:dyDescent="0.25">
      <c r="A456" s="12" t="s">
        <v>10</v>
      </c>
      <c r="B456" s="12">
        <v>6042017</v>
      </c>
      <c r="C456" s="12">
        <v>51</v>
      </c>
      <c r="I456" s="12">
        <v>360.09</v>
      </c>
      <c r="J456" s="12">
        <v>360.09</v>
      </c>
    </row>
    <row r="457" spans="1:10" x14ac:dyDescent="0.25">
      <c r="A457" s="12" t="s">
        <v>10</v>
      </c>
      <c r="B457" s="12">
        <v>7032017</v>
      </c>
      <c r="C457" s="12">
        <v>21</v>
      </c>
      <c r="I457" s="12">
        <v>360.09</v>
      </c>
    </row>
    <row r="458" spans="1:10" x14ac:dyDescent="0.25">
      <c r="A458" s="12" t="s">
        <v>10</v>
      </c>
      <c r="B458" s="12">
        <v>14022017</v>
      </c>
      <c r="C458" s="12">
        <v>0</v>
      </c>
      <c r="D458" s="12">
        <v>1230</v>
      </c>
      <c r="E458" s="12">
        <v>1230</v>
      </c>
      <c r="F458" s="12">
        <v>0</v>
      </c>
      <c r="G458" s="12">
        <v>0</v>
      </c>
      <c r="H458" s="12">
        <v>0</v>
      </c>
      <c r="I458" s="12">
        <v>360.08</v>
      </c>
      <c r="J458" s="12">
        <v>360.08</v>
      </c>
    </row>
    <row r="459" spans="1:10" x14ac:dyDescent="0.25">
      <c r="A459" s="12" t="s">
        <v>10</v>
      </c>
      <c r="B459" s="12">
        <v>15022017</v>
      </c>
      <c r="C459" s="12">
        <v>1</v>
      </c>
      <c r="F459" s="12">
        <v>0</v>
      </c>
      <c r="G459" s="12">
        <v>0</v>
      </c>
      <c r="H459" s="12">
        <v>0</v>
      </c>
      <c r="I459" s="12">
        <v>360.07</v>
      </c>
      <c r="J459" s="12">
        <v>360.07</v>
      </c>
    </row>
    <row r="460" spans="1:10" x14ac:dyDescent="0.25">
      <c r="A460" s="12" t="s">
        <v>10</v>
      </c>
      <c r="B460" s="12">
        <v>16022017</v>
      </c>
      <c r="C460" s="12">
        <v>2</v>
      </c>
      <c r="I460" s="12">
        <v>360.09</v>
      </c>
    </row>
    <row r="461" spans="1:10" x14ac:dyDescent="0.25">
      <c r="A461" s="12" t="s">
        <v>10</v>
      </c>
      <c r="B461" s="12">
        <v>16042017</v>
      </c>
      <c r="C461" s="12">
        <v>61</v>
      </c>
      <c r="I461" s="12">
        <v>360.05</v>
      </c>
      <c r="J461" s="12">
        <v>360.05</v>
      </c>
    </row>
    <row r="462" spans="1:10" x14ac:dyDescent="0.25">
      <c r="A462" s="12" t="s">
        <v>10</v>
      </c>
      <c r="B462" s="12">
        <v>17022017</v>
      </c>
      <c r="C462" s="12">
        <v>3</v>
      </c>
      <c r="I462" s="12">
        <v>360.07</v>
      </c>
    </row>
    <row r="463" spans="1:10" x14ac:dyDescent="0.25">
      <c r="A463" s="12" t="s">
        <v>10</v>
      </c>
      <c r="B463" s="12">
        <v>17032017</v>
      </c>
      <c r="C463" s="12">
        <v>31</v>
      </c>
      <c r="I463" s="12">
        <v>360.11</v>
      </c>
    </row>
    <row r="464" spans="1:10" x14ac:dyDescent="0.25">
      <c r="A464" s="12" t="s">
        <v>10</v>
      </c>
      <c r="B464" s="12">
        <v>18022017</v>
      </c>
      <c r="C464" s="12">
        <v>4</v>
      </c>
      <c r="I464" s="12">
        <v>360.08</v>
      </c>
    </row>
    <row r="465" spans="1:10" x14ac:dyDescent="0.25">
      <c r="A465" s="12" t="s">
        <v>10</v>
      </c>
      <c r="B465" s="12">
        <v>19022017</v>
      </c>
      <c r="C465" s="12">
        <v>5</v>
      </c>
      <c r="I465" s="12">
        <v>360.09</v>
      </c>
    </row>
    <row r="466" spans="1:10" x14ac:dyDescent="0.25">
      <c r="A466" s="12" t="s">
        <v>10</v>
      </c>
      <c r="B466" s="12">
        <v>20022017</v>
      </c>
      <c r="C466" s="12">
        <v>6</v>
      </c>
      <c r="I466" s="12">
        <v>360.1</v>
      </c>
    </row>
    <row r="467" spans="1:10" x14ac:dyDescent="0.25">
      <c r="A467" s="12" t="s">
        <v>10</v>
      </c>
      <c r="B467" s="12">
        <v>21022017</v>
      </c>
      <c r="C467" s="12">
        <v>7</v>
      </c>
      <c r="I467" s="12">
        <v>360.09</v>
      </c>
    </row>
    <row r="468" spans="1:10" x14ac:dyDescent="0.25">
      <c r="A468" s="12" t="s">
        <v>10</v>
      </c>
      <c r="B468" s="12">
        <v>22022017</v>
      </c>
      <c r="C468" s="12">
        <v>8</v>
      </c>
      <c r="I468" s="12">
        <v>360.09</v>
      </c>
    </row>
    <row r="469" spans="1:10" x14ac:dyDescent="0.25">
      <c r="A469" s="12" t="s">
        <v>10</v>
      </c>
      <c r="B469" s="12">
        <v>23022017</v>
      </c>
      <c r="C469" s="12">
        <v>9</v>
      </c>
      <c r="I469" s="12">
        <v>360.09</v>
      </c>
    </row>
    <row r="470" spans="1:10" x14ac:dyDescent="0.25">
      <c r="A470" s="12" t="s">
        <v>10</v>
      </c>
      <c r="B470" s="12">
        <v>26022017</v>
      </c>
      <c r="C470" s="12">
        <v>12</v>
      </c>
      <c r="I470" s="12">
        <v>360.08</v>
      </c>
    </row>
    <row r="471" spans="1:10" x14ac:dyDescent="0.25">
      <c r="A471" s="12" t="s">
        <v>10</v>
      </c>
      <c r="B471" s="12">
        <v>28032017</v>
      </c>
      <c r="I471" s="12">
        <v>360.11</v>
      </c>
      <c r="J471" s="12">
        <v>360.11</v>
      </c>
    </row>
    <row r="472" spans="1:10" x14ac:dyDescent="0.25">
      <c r="A472" s="12" t="s">
        <v>11</v>
      </c>
      <c r="B472" s="12">
        <v>1032017</v>
      </c>
      <c r="C472" s="12">
        <v>15</v>
      </c>
      <c r="I472" s="12">
        <v>348.08</v>
      </c>
    </row>
    <row r="473" spans="1:10" x14ac:dyDescent="0.25">
      <c r="A473" s="12" t="s">
        <v>11</v>
      </c>
      <c r="B473" s="12">
        <v>6042017</v>
      </c>
      <c r="C473" s="12">
        <v>51</v>
      </c>
      <c r="I473" s="12">
        <v>348.07</v>
      </c>
      <c r="J473" s="12">
        <v>348.07</v>
      </c>
    </row>
    <row r="474" spans="1:10" x14ac:dyDescent="0.25">
      <c r="A474" s="12" t="s">
        <v>11</v>
      </c>
      <c r="B474" s="12">
        <v>7032017</v>
      </c>
      <c r="C474" s="12">
        <v>21</v>
      </c>
      <c r="I474" s="12">
        <v>348.08</v>
      </c>
    </row>
    <row r="475" spans="1:10" x14ac:dyDescent="0.25">
      <c r="A475" s="12" t="s">
        <v>11</v>
      </c>
      <c r="B475" s="12">
        <v>14022017</v>
      </c>
      <c r="C475" s="12">
        <v>0</v>
      </c>
      <c r="D475" s="12">
        <v>1230</v>
      </c>
      <c r="E475" s="12">
        <v>1230</v>
      </c>
      <c r="F475" s="12">
        <v>0</v>
      </c>
      <c r="G475" s="12">
        <v>0</v>
      </c>
      <c r="H475" s="12">
        <v>0</v>
      </c>
      <c r="I475" s="12">
        <v>348.07</v>
      </c>
      <c r="J475" s="12">
        <v>348.07</v>
      </c>
    </row>
    <row r="476" spans="1:10" x14ac:dyDescent="0.25">
      <c r="A476" s="12" t="s">
        <v>11</v>
      </c>
      <c r="B476" s="12">
        <v>15022017</v>
      </c>
      <c r="C476" s="12">
        <v>1</v>
      </c>
      <c r="F476" s="12">
        <v>0</v>
      </c>
      <c r="G476" s="12">
        <v>0</v>
      </c>
      <c r="H476" s="12">
        <v>0</v>
      </c>
      <c r="I476" s="12">
        <v>348.06</v>
      </c>
      <c r="J476" s="12">
        <v>348.06</v>
      </c>
    </row>
    <row r="477" spans="1:10" x14ac:dyDescent="0.25">
      <c r="A477" s="12" t="s">
        <v>11</v>
      </c>
      <c r="B477" s="12">
        <v>16022017</v>
      </c>
      <c r="C477" s="12">
        <v>2</v>
      </c>
      <c r="I477" s="12">
        <v>348.07</v>
      </c>
    </row>
    <row r="478" spans="1:10" x14ac:dyDescent="0.25">
      <c r="A478" s="12" t="s">
        <v>11</v>
      </c>
      <c r="B478" s="12">
        <v>16042017</v>
      </c>
      <c r="C478" s="12">
        <v>61</v>
      </c>
      <c r="I478" s="12">
        <v>348.04</v>
      </c>
      <c r="J478" s="12">
        <v>348.04</v>
      </c>
    </row>
    <row r="479" spans="1:10" x14ac:dyDescent="0.25">
      <c r="A479" s="12" t="s">
        <v>11</v>
      </c>
      <c r="B479" s="12">
        <v>17022017</v>
      </c>
      <c r="C479" s="12">
        <v>3</v>
      </c>
      <c r="I479" s="12">
        <v>348.06</v>
      </c>
    </row>
    <row r="480" spans="1:10" x14ac:dyDescent="0.25">
      <c r="A480" s="12" t="s">
        <v>11</v>
      </c>
      <c r="B480" s="12">
        <v>17032017</v>
      </c>
      <c r="C480" s="12">
        <v>31</v>
      </c>
      <c r="I480" s="12">
        <v>348.1</v>
      </c>
    </row>
    <row r="481" spans="1:10" x14ac:dyDescent="0.25">
      <c r="A481" s="12" t="s">
        <v>11</v>
      </c>
      <c r="B481" s="12">
        <v>18022017</v>
      </c>
      <c r="C481" s="12">
        <v>4</v>
      </c>
      <c r="I481" s="12">
        <v>348.06</v>
      </c>
    </row>
    <row r="482" spans="1:10" x14ac:dyDescent="0.25">
      <c r="A482" s="12" t="s">
        <v>11</v>
      </c>
      <c r="B482" s="12">
        <v>19022017</v>
      </c>
      <c r="C482" s="12">
        <v>5</v>
      </c>
      <c r="I482" s="12">
        <v>348.08</v>
      </c>
    </row>
    <row r="483" spans="1:10" x14ac:dyDescent="0.25">
      <c r="A483" s="12" t="s">
        <v>11</v>
      </c>
      <c r="B483" s="12">
        <v>20022017</v>
      </c>
      <c r="C483" s="12">
        <v>6</v>
      </c>
      <c r="I483" s="12">
        <v>348.08</v>
      </c>
    </row>
    <row r="484" spans="1:10" x14ac:dyDescent="0.25">
      <c r="A484" s="12" t="s">
        <v>11</v>
      </c>
      <c r="B484" s="12">
        <v>21022017</v>
      </c>
      <c r="C484" s="12">
        <v>7</v>
      </c>
      <c r="I484" s="12">
        <v>348.07</v>
      </c>
    </row>
    <row r="485" spans="1:10" x14ac:dyDescent="0.25">
      <c r="A485" s="12" t="s">
        <v>11</v>
      </c>
      <c r="B485" s="12">
        <v>22022017</v>
      </c>
      <c r="C485" s="12">
        <v>8</v>
      </c>
      <c r="I485" s="12">
        <v>348.07</v>
      </c>
    </row>
    <row r="486" spans="1:10" x14ac:dyDescent="0.25">
      <c r="A486" s="12" t="s">
        <v>11</v>
      </c>
      <c r="B486" s="12">
        <v>23022017</v>
      </c>
      <c r="C486" s="12">
        <v>9</v>
      </c>
      <c r="I486" s="12">
        <v>348.07</v>
      </c>
    </row>
    <row r="487" spans="1:10" x14ac:dyDescent="0.25">
      <c r="A487" s="12" t="s">
        <v>11</v>
      </c>
      <c r="B487" s="12">
        <v>26022017</v>
      </c>
      <c r="C487" s="12">
        <v>12</v>
      </c>
      <c r="I487" s="12">
        <v>348.06</v>
      </c>
    </row>
    <row r="488" spans="1:10" x14ac:dyDescent="0.25">
      <c r="A488" s="12" t="s">
        <v>11</v>
      </c>
      <c r="B488" s="12">
        <v>28032017</v>
      </c>
      <c r="I488" s="12">
        <v>348.09</v>
      </c>
      <c r="J488" s="12">
        <v>348.09</v>
      </c>
    </row>
  </sheetData>
  <sortState ref="A3:J488">
    <sortCondition ref="A3:A488"/>
    <sortCondition ref="B3:B488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7"/>
  <sheetViews>
    <sheetView topLeftCell="A77" zoomScale="70" zoomScaleNormal="70" workbookViewId="0">
      <selection activeCell="A108" sqref="A108"/>
    </sheetView>
  </sheetViews>
  <sheetFormatPr defaultRowHeight="15" x14ac:dyDescent="0.25"/>
  <cols>
    <col min="1" max="1" width="8.5703125"/>
    <col min="2" max="2" width="15.42578125" bestFit="1" customWidth="1"/>
    <col min="3" max="3" width="16.7109375" customWidth="1"/>
    <col min="4" max="5" width="11.28515625" bestFit="1" customWidth="1"/>
    <col min="6" max="1025" width="8.5703125"/>
  </cols>
  <sheetData>
    <row r="1" spans="1:5" x14ac:dyDescent="0.25">
      <c r="A1" t="s">
        <v>84</v>
      </c>
      <c r="B1" t="s">
        <v>104</v>
      </c>
      <c r="C1" t="s">
        <v>105</v>
      </c>
      <c r="D1" t="s">
        <v>106</v>
      </c>
      <c r="E1" t="s">
        <v>106</v>
      </c>
    </row>
    <row r="2" spans="1:5" x14ac:dyDescent="0.25">
      <c r="A2" s="12" t="s">
        <v>0</v>
      </c>
      <c r="B2" s="12" t="s">
        <v>56</v>
      </c>
      <c r="C2" s="12" t="s">
        <v>103</v>
      </c>
      <c r="D2" s="12" t="s">
        <v>135</v>
      </c>
      <c r="E2" s="12" t="s">
        <v>58</v>
      </c>
    </row>
    <row r="3" spans="1:5" s="12" customFormat="1" x14ac:dyDescent="0.25">
      <c r="A3" s="12" t="s">
        <v>40</v>
      </c>
      <c r="B3" s="12">
        <v>7032017</v>
      </c>
      <c r="C3" s="22">
        <v>0.67700000000000005</v>
      </c>
      <c r="D3" s="12">
        <v>1104</v>
      </c>
      <c r="E3" s="12">
        <v>1034</v>
      </c>
    </row>
    <row r="4" spans="1:5" s="12" customFormat="1" x14ac:dyDescent="0.25">
      <c r="A4" s="12" t="s">
        <v>40</v>
      </c>
      <c r="B4" s="12">
        <v>15022017</v>
      </c>
      <c r="C4" s="22">
        <v>0.46150000000000002</v>
      </c>
      <c r="D4" s="12">
        <v>1016</v>
      </c>
      <c r="E4" s="12">
        <v>929</v>
      </c>
    </row>
    <row r="5" spans="1:5" s="12" customFormat="1" x14ac:dyDescent="0.25">
      <c r="A5" s="12" t="s">
        <v>40</v>
      </c>
      <c r="B5" s="12">
        <v>16022017</v>
      </c>
      <c r="C5" s="22">
        <v>0.54430000000000001</v>
      </c>
      <c r="D5" s="12">
        <v>1325</v>
      </c>
      <c r="E5" s="12">
        <v>1250</v>
      </c>
    </row>
    <row r="6" spans="1:5" s="12" customFormat="1" x14ac:dyDescent="0.25">
      <c r="A6" s="12" t="s">
        <v>40</v>
      </c>
      <c r="B6" s="12">
        <v>17022017</v>
      </c>
      <c r="C6" s="22">
        <v>0.58289999999999997</v>
      </c>
      <c r="D6" s="12">
        <v>932</v>
      </c>
      <c r="E6" s="12">
        <v>854</v>
      </c>
    </row>
    <row r="7" spans="1:5" s="12" customFormat="1" x14ac:dyDescent="0.25">
      <c r="A7" s="12" t="s">
        <v>40</v>
      </c>
      <c r="B7" s="12">
        <v>18022017</v>
      </c>
      <c r="C7" s="22">
        <v>0.68540000000000001</v>
      </c>
      <c r="D7" s="12">
        <v>1644</v>
      </c>
      <c r="E7" s="12">
        <v>1608</v>
      </c>
    </row>
    <row r="8" spans="1:5" s="12" customFormat="1" x14ac:dyDescent="0.25">
      <c r="A8" s="12" t="s">
        <v>40</v>
      </c>
      <c r="B8" s="12">
        <v>19022017</v>
      </c>
      <c r="C8" s="22">
        <v>0.72699999999999998</v>
      </c>
      <c r="D8" s="12">
        <v>1634</v>
      </c>
      <c r="E8" s="12">
        <v>1559</v>
      </c>
    </row>
    <row r="9" spans="1:5" s="12" customFormat="1" x14ac:dyDescent="0.25">
      <c r="A9" s="12" t="s">
        <v>40</v>
      </c>
      <c r="B9" s="12">
        <v>20022017</v>
      </c>
      <c r="C9" s="22">
        <v>0.72419999999999995</v>
      </c>
      <c r="D9" s="12">
        <v>1121</v>
      </c>
      <c r="E9" s="12">
        <v>1052</v>
      </c>
    </row>
    <row r="10" spans="1:5" s="12" customFormat="1" x14ac:dyDescent="0.25">
      <c r="A10" s="12" t="s">
        <v>42</v>
      </c>
      <c r="B10" s="12">
        <v>7032017</v>
      </c>
      <c r="C10" s="22">
        <v>0.67720000000000002</v>
      </c>
      <c r="D10" s="12">
        <v>1104</v>
      </c>
      <c r="E10" s="12">
        <v>1034</v>
      </c>
    </row>
    <row r="11" spans="1:5" s="12" customFormat="1" x14ac:dyDescent="0.25">
      <c r="A11" s="12" t="s">
        <v>42</v>
      </c>
      <c r="B11" s="12">
        <v>15022017</v>
      </c>
      <c r="C11" s="22">
        <v>0.4637</v>
      </c>
      <c r="D11" s="12">
        <v>1016</v>
      </c>
      <c r="E11" s="12">
        <v>929</v>
      </c>
    </row>
    <row r="12" spans="1:5" s="12" customFormat="1" x14ac:dyDescent="0.25">
      <c r="A12" s="12" t="s">
        <v>42</v>
      </c>
      <c r="B12" s="12">
        <v>16022017</v>
      </c>
      <c r="C12" s="22">
        <v>0.54830000000000001</v>
      </c>
      <c r="D12" s="12">
        <v>1325</v>
      </c>
      <c r="E12" s="12">
        <v>1250</v>
      </c>
    </row>
    <row r="13" spans="1:5" s="12" customFormat="1" x14ac:dyDescent="0.25">
      <c r="A13" s="12" t="s">
        <v>42</v>
      </c>
      <c r="B13" s="12">
        <v>17022017</v>
      </c>
      <c r="C13" s="22">
        <v>0.58289999999999997</v>
      </c>
      <c r="D13" s="12">
        <v>932</v>
      </c>
      <c r="E13" s="12">
        <v>854</v>
      </c>
    </row>
    <row r="14" spans="1:5" s="12" customFormat="1" x14ac:dyDescent="0.25">
      <c r="A14" s="12" t="s">
        <v>42</v>
      </c>
      <c r="B14" s="12">
        <v>18022017</v>
      </c>
      <c r="C14" s="22">
        <v>0.68969999999999998</v>
      </c>
      <c r="D14" s="12">
        <v>1644</v>
      </c>
      <c r="E14" s="12">
        <v>1608</v>
      </c>
    </row>
    <row r="15" spans="1:5" s="12" customFormat="1" x14ac:dyDescent="0.25">
      <c r="A15" s="12" t="s">
        <v>42</v>
      </c>
      <c r="B15" s="12">
        <v>19022017</v>
      </c>
      <c r="C15" s="22">
        <v>0.73329999999999995</v>
      </c>
      <c r="D15" s="12">
        <v>1634</v>
      </c>
      <c r="E15" s="12">
        <v>1559</v>
      </c>
    </row>
    <row r="16" spans="1:5" s="12" customFormat="1" x14ac:dyDescent="0.25">
      <c r="A16" s="12" t="s">
        <v>42</v>
      </c>
      <c r="B16" s="12">
        <v>20022017</v>
      </c>
      <c r="C16" s="22">
        <v>0.72299999999999998</v>
      </c>
      <c r="D16" s="12">
        <v>1121</v>
      </c>
      <c r="E16" s="12">
        <v>1052</v>
      </c>
    </row>
    <row r="17" spans="1:5" s="12" customFormat="1" x14ac:dyDescent="0.25">
      <c r="A17" s="12" t="s">
        <v>43</v>
      </c>
      <c r="B17" s="12">
        <v>7032017</v>
      </c>
      <c r="C17" s="22">
        <v>0.67369999999999997</v>
      </c>
      <c r="D17" s="12">
        <v>1104</v>
      </c>
      <c r="E17" s="12">
        <v>1034</v>
      </c>
    </row>
    <row r="18" spans="1:5" s="12" customFormat="1" x14ac:dyDescent="0.25">
      <c r="A18" s="12" t="s">
        <v>43</v>
      </c>
      <c r="B18" s="12">
        <v>15022017</v>
      </c>
      <c r="C18" s="22">
        <v>0.4597</v>
      </c>
      <c r="D18" s="12">
        <v>1016</v>
      </c>
      <c r="E18" s="12">
        <v>929</v>
      </c>
    </row>
    <row r="19" spans="1:5" s="12" customFormat="1" x14ac:dyDescent="0.25">
      <c r="A19" s="12" t="s">
        <v>43</v>
      </c>
      <c r="B19" s="12">
        <v>16022017</v>
      </c>
      <c r="C19" s="22">
        <v>0.55769999999999997</v>
      </c>
      <c r="D19" s="12">
        <v>1325</v>
      </c>
      <c r="E19" s="12">
        <v>1250</v>
      </c>
    </row>
    <row r="20" spans="1:5" s="12" customFormat="1" x14ac:dyDescent="0.25">
      <c r="A20" s="12" t="s">
        <v>43</v>
      </c>
      <c r="B20" s="12">
        <v>17022017</v>
      </c>
      <c r="C20" s="22">
        <v>0.60589999999999999</v>
      </c>
      <c r="D20" s="12">
        <v>932</v>
      </c>
      <c r="E20" s="12">
        <v>854</v>
      </c>
    </row>
    <row r="21" spans="1:5" s="12" customFormat="1" x14ac:dyDescent="0.25">
      <c r="A21" s="12" t="s">
        <v>43</v>
      </c>
      <c r="B21" s="12">
        <v>18022017</v>
      </c>
      <c r="C21" s="22">
        <v>0.69899999999999995</v>
      </c>
      <c r="D21" s="12">
        <v>1644</v>
      </c>
      <c r="E21" s="12">
        <v>1608</v>
      </c>
    </row>
    <row r="22" spans="1:5" s="12" customFormat="1" x14ac:dyDescent="0.25">
      <c r="A22" s="12" t="s">
        <v>43</v>
      </c>
      <c r="B22" s="12">
        <v>19022017</v>
      </c>
      <c r="C22" s="22">
        <v>0.73550000000000004</v>
      </c>
      <c r="D22" s="12">
        <v>1634</v>
      </c>
      <c r="E22" s="12">
        <v>1559</v>
      </c>
    </row>
    <row r="23" spans="1:5" s="12" customFormat="1" x14ac:dyDescent="0.25">
      <c r="A23" s="12" t="s">
        <v>43</v>
      </c>
      <c r="B23" s="12">
        <v>20022017</v>
      </c>
      <c r="C23" s="22">
        <v>0.73199999999999998</v>
      </c>
      <c r="D23" s="12">
        <v>1121</v>
      </c>
      <c r="E23" s="12">
        <v>1052</v>
      </c>
    </row>
    <row r="24" spans="1:5" s="12" customFormat="1" x14ac:dyDescent="0.25">
      <c r="A24" s="12" t="s">
        <v>44</v>
      </c>
      <c r="B24" s="12">
        <v>7032017</v>
      </c>
      <c r="C24" s="22">
        <v>0.67700000000000005</v>
      </c>
      <c r="D24" s="12">
        <v>1108</v>
      </c>
      <c r="E24" s="12">
        <v>1034</v>
      </c>
    </row>
    <row r="25" spans="1:5" s="12" customFormat="1" x14ac:dyDescent="0.25">
      <c r="A25" s="12" t="s">
        <v>44</v>
      </c>
      <c r="B25" s="12">
        <v>15022017</v>
      </c>
      <c r="C25" s="22">
        <v>0.40949999999999998</v>
      </c>
      <c r="D25" s="12">
        <v>1023</v>
      </c>
      <c r="E25" s="12">
        <v>929</v>
      </c>
    </row>
    <row r="26" spans="1:5" s="12" customFormat="1" x14ac:dyDescent="0.25">
      <c r="A26" s="12" t="s">
        <v>44</v>
      </c>
      <c r="B26" s="12">
        <v>16022017</v>
      </c>
      <c r="C26" s="22">
        <v>0.51839999999999997</v>
      </c>
      <c r="D26" s="12">
        <v>1331</v>
      </c>
      <c r="E26" s="12">
        <v>1250</v>
      </c>
    </row>
    <row r="27" spans="1:5" s="12" customFormat="1" x14ac:dyDescent="0.25">
      <c r="A27" s="12" t="s">
        <v>44</v>
      </c>
      <c r="B27" s="12">
        <v>17022017</v>
      </c>
      <c r="C27" s="22">
        <v>0.5786</v>
      </c>
      <c r="D27" s="12">
        <v>937</v>
      </c>
      <c r="E27" s="12">
        <v>854</v>
      </c>
    </row>
    <row r="28" spans="1:5" s="12" customFormat="1" x14ac:dyDescent="0.25">
      <c r="A28" s="12" t="s">
        <v>44</v>
      </c>
      <c r="B28" s="12">
        <v>18022017</v>
      </c>
      <c r="C28" s="22">
        <v>0.68379999999999996</v>
      </c>
      <c r="D28" s="12">
        <v>1650</v>
      </c>
      <c r="E28" s="12">
        <v>1608</v>
      </c>
    </row>
    <row r="29" spans="1:5" s="12" customFormat="1" x14ac:dyDescent="0.25">
      <c r="A29" s="12" t="s">
        <v>44</v>
      </c>
      <c r="B29" s="12">
        <v>19022017</v>
      </c>
      <c r="C29" s="22">
        <v>0.72470000000000001</v>
      </c>
      <c r="D29" s="12">
        <v>1638</v>
      </c>
      <c r="E29" s="12">
        <v>1559</v>
      </c>
    </row>
    <row r="30" spans="1:5" s="12" customFormat="1" x14ac:dyDescent="0.25">
      <c r="A30" s="12" t="s">
        <v>44</v>
      </c>
      <c r="B30" s="12">
        <v>20022017</v>
      </c>
      <c r="C30" s="22">
        <v>0.71499999999999997</v>
      </c>
      <c r="D30" s="12">
        <v>1126</v>
      </c>
      <c r="E30" s="12">
        <v>1052</v>
      </c>
    </row>
    <row r="31" spans="1:5" s="12" customFormat="1" x14ac:dyDescent="0.25">
      <c r="A31" s="12" t="s">
        <v>46</v>
      </c>
      <c r="B31" s="12">
        <v>15022017</v>
      </c>
      <c r="C31" s="22">
        <v>0.4103</v>
      </c>
      <c r="D31" s="12">
        <v>1023</v>
      </c>
      <c r="E31" s="12">
        <v>929</v>
      </c>
    </row>
    <row r="32" spans="1:5" s="12" customFormat="1" x14ac:dyDescent="0.25">
      <c r="A32" s="12" t="s">
        <v>46</v>
      </c>
      <c r="B32" s="12">
        <v>16022017</v>
      </c>
      <c r="C32" s="22">
        <v>0.51859999999999995</v>
      </c>
      <c r="D32" s="12">
        <v>1331</v>
      </c>
      <c r="E32" s="12">
        <v>1250</v>
      </c>
    </row>
    <row r="33" spans="1:5" s="12" customFormat="1" x14ac:dyDescent="0.25">
      <c r="A33" s="12" t="s">
        <v>46</v>
      </c>
      <c r="B33" s="12">
        <v>17022017</v>
      </c>
      <c r="C33" s="22">
        <v>0.57920000000000005</v>
      </c>
      <c r="D33" s="12">
        <v>937</v>
      </c>
      <c r="E33" s="12">
        <v>854</v>
      </c>
    </row>
    <row r="34" spans="1:5" s="12" customFormat="1" x14ac:dyDescent="0.25">
      <c r="A34" s="12" t="s">
        <v>46</v>
      </c>
      <c r="B34" s="12">
        <v>18022017</v>
      </c>
      <c r="C34" s="22">
        <v>0.68289999999999995</v>
      </c>
      <c r="D34" s="12">
        <v>1650</v>
      </c>
      <c r="E34" s="12">
        <v>1608</v>
      </c>
    </row>
    <row r="35" spans="1:5" s="12" customFormat="1" x14ac:dyDescent="0.25">
      <c r="A35" s="12" t="s">
        <v>46</v>
      </c>
      <c r="B35" s="12">
        <v>19022017</v>
      </c>
      <c r="C35" s="22">
        <v>0.72470000000000001</v>
      </c>
      <c r="D35" s="12">
        <v>1638</v>
      </c>
      <c r="E35" s="12">
        <v>1559</v>
      </c>
    </row>
    <row r="36" spans="1:5" s="12" customFormat="1" x14ac:dyDescent="0.25">
      <c r="A36" s="12" t="s">
        <v>46</v>
      </c>
      <c r="B36" s="12">
        <v>20022017</v>
      </c>
      <c r="C36" s="22">
        <v>0.71330000000000005</v>
      </c>
      <c r="D36" s="12">
        <v>1126</v>
      </c>
      <c r="E36" s="12">
        <v>1052</v>
      </c>
    </row>
    <row r="37" spans="1:5" s="12" customFormat="1" x14ac:dyDescent="0.25">
      <c r="A37" s="12" t="s">
        <v>46</v>
      </c>
      <c r="B37" s="12">
        <v>7032017</v>
      </c>
      <c r="C37" s="22">
        <v>0.67700000000000005</v>
      </c>
      <c r="D37" s="12">
        <v>1108</v>
      </c>
      <c r="E37" s="12">
        <v>1034</v>
      </c>
    </row>
    <row r="38" spans="1:5" s="12" customFormat="1" x14ac:dyDescent="0.25">
      <c r="A38" s="12" t="s">
        <v>47</v>
      </c>
      <c r="B38" s="12">
        <v>7032017</v>
      </c>
      <c r="C38" s="22">
        <v>0.67979999999999996</v>
      </c>
      <c r="D38" s="12">
        <v>1108</v>
      </c>
      <c r="E38" s="12">
        <v>1034</v>
      </c>
    </row>
    <row r="39" spans="1:5" s="12" customFormat="1" x14ac:dyDescent="0.25">
      <c r="A39" s="12" t="s">
        <v>47</v>
      </c>
      <c r="B39" s="12">
        <v>15022017</v>
      </c>
      <c r="C39" s="22">
        <v>0.41399999999999998</v>
      </c>
      <c r="D39" s="12">
        <v>1023</v>
      </c>
      <c r="E39" s="12">
        <v>929</v>
      </c>
    </row>
    <row r="40" spans="1:5" s="12" customFormat="1" x14ac:dyDescent="0.25">
      <c r="A40" s="12" t="s">
        <v>47</v>
      </c>
      <c r="B40" s="12">
        <v>16022017</v>
      </c>
      <c r="C40" s="22">
        <v>0.51729999999999998</v>
      </c>
      <c r="D40" s="12">
        <v>1331</v>
      </c>
      <c r="E40" s="12">
        <v>1250</v>
      </c>
    </row>
    <row r="41" spans="1:5" s="12" customFormat="1" x14ac:dyDescent="0.25">
      <c r="A41" s="12" t="s">
        <v>47</v>
      </c>
      <c r="B41" s="12">
        <v>17022017</v>
      </c>
      <c r="C41" s="22">
        <v>0.57750000000000001</v>
      </c>
      <c r="D41" s="12">
        <v>937</v>
      </c>
      <c r="E41" s="12">
        <v>854</v>
      </c>
    </row>
    <row r="42" spans="1:5" s="12" customFormat="1" x14ac:dyDescent="0.25">
      <c r="A42" s="12" t="s">
        <v>47</v>
      </c>
      <c r="B42" s="12">
        <v>18022017</v>
      </c>
      <c r="C42" s="22">
        <v>0.68289999999999995</v>
      </c>
      <c r="D42" s="12">
        <v>1650</v>
      </c>
      <c r="E42" s="12">
        <v>1608</v>
      </c>
    </row>
    <row r="43" spans="1:5" s="12" customFormat="1" x14ac:dyDescent="0.25">
      <c r="A43" s="12" t="s">
        <v>47</v>
      </c>
      <c r="B43" s="12">
        <v>19022017</v>
      </c>
      <c r="C43" s="22">
        <v>0.72170000000000001</v>
      </c>
      <c r="D43" s="12">
        <v>1638</v>
      </c>
      <c r="E43" s="12">
        <v>1559</v>
      </c>
    </row>
    <row r="44" spans="1:5" s="12" customFormat="1" x14ac:dyDescent="0.25">
      <c r="A44" s="12" t="s">
        <v>47</v>
      </c>
      <c r="B44" s="12">
        <v>20022017</v>
      </c>
      <c r="C44" s="22">
        <v>0.71160000000000001</v>
      </c>
      <c r="D44" s="12">
        <v>1126</v>
      </c>
      <c r="E44" s="12">
        <v>1052</v>
      </c>
    </row>
    <row r="45" spans="1:5" s="12" customFormat="1" x14ac:dyDescent="0.25">
      <c r="A45" s="12" t="s">
        <v>142</v>
      </c>
      <c r="B45" s="12">
        <v>7032017</v>
      </c>
      <c r="C45" s="22">
        <v>0.59819999999999995</v>
      </c>
      <c r="D45" s="12">
        <v>1112</v>
      </c>
      <c r="E45" s="12">
        <v>1034</v>
      </c>
    </row>
    <row r="46" spans="1:5" s="12" customFormat="1" x14ac:dyDescent="0.25">
      <c r="A46" s="12" t="s">
        <v>142</v>
      </c>
      <c r="B46" s="12">
        <v>15022017</v>
      </c>
      <c r="C46" s="22">
        <v>0.26229999999999998</v>
      </c>
      <c r="D46" s="12">
        <v>1029</v>
      </c>
      <c r="E46" s="12">
        <v>929</v>
      </c>
    </row>
    <row r="47" spans="1:5" s="12" customFormat="1" x14ac:dyDescent="0.25">
      <c r="A47" s="12" t="s">
        <v>142</v>
      </c>
      <c r="B47" s="12">
        <v>16022017</v>
      </c>
      <c r="C47" s="22">
        <v>0.45729999999999998</v>
      </c>
      <c r="D47" s="12">
        <v>1336</v>
      </c>
      <c r="E47" s="12">
        <v>1250</v>
      </c>
    </row>
    <row r="48" spans="1:5" s="12" customFormat="1" x14ac:dyDescent="0.25">
      <c r="A48" s="12" t="s">
        <v>142</v>
      </c>
      <c r="B48" s="12">
        <v>17022017</v>
      </c>
      <c r="C48" s="22">
        <v>0.438</v>
      </c>
      <c r="D48" s="12">
        <v>943</v>
      </c>
      <c r="E48" s="12">
        <v>854</v>
      </c>
    </row>
    <row r="49" spans="1:5" s="12" customFormat="1" x14ac:dyDescent="0.25">
      <c r="A49" s="12" t="s">
        <v>142</v>
      </c>
      <c r="B49" s="12">
        <v>18022017</v>
      </c>
      <c r="C49" s="22">
        <v>0.4894</v>
      </c>
      <c r="D49" s="12">
        <v>1656</v>
      </c>
      <c r="E49" s="12">
        <v>1608</v>
      </c>
    </row>
    <row r="50" spans="1:5" s="12" customFormat="1" x14ac:dyDescent="0.25">
      <c r="A50" s="12" t="s">
        <v>142</v>
      </c>
      <c r="B50" s="12">
        <v>19022017</v>
      </c>
      <c r="C50" s="22">
        <v>0.54339999999999999</v>
      </c>
      <c r="D50" s="12">
        <v>1643</v>
      </c>
      <c r="E50" s="12">
        <v>1559</v>
      </c>
    </row>
    <row r="51" spans="1:5" s="12" customFormat="1" x14ac:dyDescent="0.25">
      <c r="A51" s="12" t="s">
        <v>142</v>
      </c>
      <c r="B51" s="12">
        <v>20022017</v>
      </c>
      <c r="C51" s="22">
        <v>0.55310000000000004</v>
      </c>
      <c r="D51" s="12">
        <v>1131</v>
      </c>
      <c r="E51" s="12">
        <v>1052</v>
      </c>
    </row>
    <row r="52" spans="1:5" s="12" customFormat="1" x14ac:dyDescent="0.25">
      <c r="A52" s="12" t="s">
        <v>16</v>
      </c>
      <c r="B52" s="12">
        <v>7032017</v>
      </c>
      <c r="C52" s="22">
        <v>0.72170000000000001</v>
      </c>
      <c r="D52" s="12">
        <v>1034</v>
      </c>
      <c r="E52" s="12">
        <v>1034</v>
      </c>
    </row>
    <row r="53" spans="1:5" s="12" customFormat="1" x14ac:dyDescent="0.25">
      <c r="A53" s="12" t="s">
        <v>16</v>
      </c>
      <c r="B53" s="12">
        <v>15022017</v>
      </c>
      <c r="C53" s="22">
        <v>0.45279999999999998</v>
      </c>
      <c r="D53" s="12">
        <v>935</v>
      </c>
      <c r="E53" s="12">
        <v>929</v>
      </c>
    </row>
    <row r="54" spans="1:5" s="12" customFormat="1" x14ac:dyDescent="0.25">
      <c r="A54" s="12" t="s">
        <v>16</v>
      </c>
      <c r="B54" s="12">
        <v>16022017</v>
      </c>
      <c r="C54" s="22">
        <v>0.56820000000000004</v>
      </c>
      <c r="D54" s="12">
        <v>1250</v>
      </c>
      <c r="E54" s="12">
        <v>1250</v>
      </c>
    </row>
    <row r="55" spans="1:5" s="12" customFormat="1" x14ac:dyDescent="0.25">
      <c r="A55" s="12" t="s">
        <v>16</v>
      </c>
      <c r="B55" s="12">
        <v>17022017</v>
      </c>
      <c r="C55" s="22">
        <v>0.59370000000000001</v>
      </c>
      <c r="D55" s="12">
        <v>858</v>
      </c>
      <c r="E55" s="12">
        <v>854</v>
      </c>
    </row>
    <row r="56" spans="1:5" s="12" customFormat="1" x14ac:dyDescent="0.25">
      <c r="A56" s="12" t="s">
        <v>16</v>
      </c>
      <c r="B56" s="12">
        <v>18022017</v>
      </c>
      <c r="C56" s="22">
        <v>0.68459999999999999</v>
      </c>
      <c r="D56" s="12">
        <v>1608</v>
      </c>
      <c r="E56" s="12">
        <v>1608</v>
      </c>
    </row>
    <row r="57" spans="1:5" s="12" customFormat="1" x14ac:dyDescent="0.25">
      <c r="A57" s="12" t="s">
        <v>16</v>
      </c>
      <c r="B57" s="12">
        <v>19022017</v>
      </c>
      <c r="C57" s="22">
        <v>0.71860000000000002</v>
      </c>
      <c r="D57" s="12">
        <v>1559</v>
      </c>
      <c r="E57" s="12">
        <v>1559</v>
      </c>
    </row>
    <row r="58" spans="1:5" s="12" customFormat="1" x14ac:dyDescent="0.25">
      <c r="A58" s="12" t="s">
        <v>16</v>
      </c>
      <c r="B58" s="12">
        <v>20022017</v>
      </c>
      <c r="C58" s="22">
        <v>0.73399999999999999</v>
      </c>
      <c r="D58" s="12">
        <v>1052</v>
      </c>
      <c r="E58" s="12">
        <v>1052</v>
      </c>
    </row>
    <row r="59" spans="1:5" s="12" customFormat="1" x14ac:dyDescent="0.25">
      <c r="A59" s="12" t="s">
        <v>18</v>
      </c>
      <c r="B59" s="12">
        <v>7032017</v>
      </c>
      <c r="C59" s="22">
        <v>0.69979999999999998</v>
      </c>
      <c r="D59" s="12">
        <v>1034</v>
      </c>
      <c r="E59" s="12">
        <v>1034</v>
      </c>
    </row>
    <row r="60" spans="1:5" s="12" customFormat="1" x14ac:dyDescent="0.25">
      <c r="A60" s="12" t="s">
        <v>18</v>
      </c>
      <c r="B60" s="12">
        <v>15022017</v>
      </c>
      <c r="C60" s="22">
        <v>0.46810000000000002</v>
      </c>
      <c r="D60" s="12">
        <v>935</v>
      </c>
      <c r="E60" s="12">
        <v>929</v>
      </c>
    </row>
    <row r="61" spans="1:5" s="12" customFormat="1" x14ac:dyDescent="0.25">
      <c r="A61" s="12" t="s">
        <v>18</v>
      </c>
      <c r="B61" s="12">
        <v>16022017</v>
      </c>
      <c r="C61" s="22">
        <v>0.55179999999999996</v>
      </c>
      <c r="D61" s="12">
        <v>1250</v>
      </c>
      <c r="E61" s="12">
        <v>1250</v>
      </c>
    </row>
    <row r="62" spans="1:5" s="12" customFormat="1" x14ac:dyDescent="0.25">
      <c r="A62" s="12" t="s">
        <v>18</v>
      </c>
      <c r="B62" s="12">
        <v>17022017</v>
      </c>
      <c r="C62" s="22">
        <v>0.57189999999999996</v>
      </c>
      <c r="D62" s="12">
        <v>858</v>
      </c>
      <c r="E62" s="12">
        <v>854</v>
      </c>
    </row>
    <row r="63" spans="1:5" s="12" customFormat="1" x14ac:dyDescent="0.25">
      <c r="A63" s="12" t="s">
        <v>18</v>
      </c>
      <c r="B63" s="12">
        <v>18022017</v>
      </c>
      <c r="C63" s="22">
        <v>0.66839999999999999</v>
      </c>
      <c r="D63" s="12">
        <v>1608</v>
      </c>
      <c r="E63" s="12">
        <v>1608</v>
      </c>
    </row>
    <row r="64" spans="1:5" s="12" customFormat="1" x14ac:dyDescent="0.25">
      <c r="A64" s="12" t="s">
        <v>18</v>
      </c>
      <c r="B64" s="12">
        <v>19022017</v>
      </c>
      <c r="C64" s="22">
        <v>0.71309999999999996</v>
      </c>
      <c r="D64" s="12">
        <v>1559</v>
      </c>
      <c r="E64" s="12">
        <v>1559</v>
      </c>
    </row>
    <row r="65" spans="1:5" s="12" customFormat="1" x14ac:dyDescent="0.25">
      <c r="A65" s="12" t="s">
        <v>18</v>
      </c>
      <c r="B65" s="12">
        <v>20022017</v>
      </c>
      <c r="C65" s="22">
        <v>0.71399999999999997</v>
      </c>
      <c r="D65" s="12">
        <v>1052</v>
      </c>
      <c r="E65" s="12">
        <v>1052</v>
      </c>
    </row>
    <row r="66" spans="1:5" s="12" customFormat="1" x14ac:dyDescent="0.25">
      <c r="A66" s="12" t="s">
        <v>19</v>
      </c>
      <c r="B66" s="12">
        <v>7032017</v>
      </c>
      <c r="C66" s="22">
        <v>0.70340000000000003</v>
      </c>
      <c r="D66" s="12">
        <v>1034</v>
      </c>
      <c r="E66" s="12">
        <v>1034</v>
      </c>
    </row>
    <row r="67" spans="1:5" s="12" customFormat="1" x14ac:dyDescent="0.25">
      <c r="A67" s="12" t="s">
        <v>19</v>
      </c>
      <c r="B67" s="12">
        <v>15022017</v>
      </c>
      <c r="C67" s="22">
        <v>0.46810000000000002</v>
      </c>
      <c r="D67" s="12">
        <v>935</v>
      </c>
      <c r="E67" s="12">
        <v>929</v>
      </c>
    </row>
    <row r="68" spans="1:5" s="12" customFormat="1" x14ac:dyDescent="0.25">
      <c r="A68" s="12" t="s">
        <v>19</v>
      </c>
      <c r="B68" s="12">
        <v>16022017</v>
      </c>
      <c r="C68" s="22">
        <v>0.54890000000000005</v>
      </c>
      <c r="D68" s="12">
        <v>1250</v>
      </c>
      <c r="E68" s="12">
        <v>1250</v>
      </c>
    </row>
    <row r="69" spans="1:5" s="12" customFormat="1" x14ac:dyDescent="0.25">
      <c r="A69" s="12" t="s">
        <v>19</v>
      </c>
      <c r="B69" s="12">
        <v>17022017</v>
      </c>
      <c r="C69" s="22">
        <v>0.5917</v>
      </c>
      <c r="D69" s="12">
        <v>858</v>
      </c>
      <c r="E69" s="12">
        <v>854</v>
      </c>
    </row>
    <row r="70" spans="1:5" s="12" customFormat="1" x14ac:dyDescent="0.25">
      <c r="A70" s="12" t="s">
        <v>19</v>
      </c>
      <c r="B70" s="12">
        <v>18022017</v>
      </c>
      <c r="C70" s="22">
        <v>0.68069999999999997</v>
      </c>
      <c r="D70" s="12">
        <v>1608</v>
      </c>
      <c r="E70" s="12">
        <v>1608</v>
      </c>
    </row>
    <row r="71" spans="1:5" s="12" customFormat="1" x14ac:dyDescent="0.25">
      <c r="A71" s="12" t="s">
        <v>19</v>
      </c>
      <c r="B71" s="12">
        <v>19022017</v>
      </c>
      <c r="C71" s="22">
        <v>0.7167</v>
      </c>
      <c r="D71" s="12">
        <v>1559</v>
      </c>
      <c r="E71" s="12">
        <v>1559</v>
      </c>
    </row>
    <row r="72" spans="1:5" s="12" customFormat="1" x14ac:dyDescent="0.25">
      <c r="A72" s="12" t="s">
        <v>19</v>
      </c>
      <c r="B72" s="12">
        <v>20022017</v>
      </c>
      <c r="C72" s="22">
        <v>0.72709999999999997</v>
      </c>
      <c r="D72" s="12">
        <v>1052</v>
      </c>
      <c r="E72" s="12">
        <v>1052</v>
      </c>
    </row>
    <row r="73" spans="1:5" s="12" customFormat="1" x14ac:dyDescent="0.25">
      <c r="A73" s="12" t="s">
        <v>143</v>
      </c>
      <c r="B73" s="12">
        <v>7032017</v>
      </c>
      <c r="C73" s="22">
        <v>0.59819999999999995</v>
      </c>
      <c r="D73" s="12">
        <v>1112</v>
      </c>
      <c r="E73" s="12">
        <v>1034</v>
      </c>
    </row>
    <row r="74" spans="1:5" s="12" customFormat="1" x14ac:dyDescent="0.25">
      <c r="A74" s="12" t="s">
        <v>143</v>
      </c>
      <c r="B74" s="12">
        <v>15022017</v>
      </c>
      <c r="C74" s="22">
        <v>0.251</v>
      </c>
      <c r="D74" s="12">
        <v>1029</v>
      </c>
      <c r="E74" s="12">
        <v>929</v>
      </c>
    </row>
    <row r="75" spans="1:5" s="12" customFormat="1" x14ac:dyDescent="0.25">
      <c r="A75" s="12" t="s">
        <v>143</v>
      </c>
      <c r="B75" s="12">
        <v>16022017</v>
      </c>
      <c r="C75" s="22">
        <v>0.45729999999999998</v>
      </c>
      <c r="D75" s="12">
        <v>1336</v>
      </c>
      <c r="E75" s="12">
        <v>1250</v>
      </c>
    </row>
    <row r="76" spans="1:5" s="12" customFormat="1" x14ac:dyDescent="0.25">
      <c r="A76" s="12" t="s">
        <v>143</v>
      </c>
      <c r="B76" s="12">
        <v>17022017</v>
      </c>
      <c r="C76" s="22">
        <v>0.44879999999999998</v>
      </c>
      <c r="D76" s="12">
        <v>943</v>
      </c>
      <c r="E76" s="12">
        <v>854</v>
      </c>
    </row>
    <row r="77" spans="1:5" s="12" customFormat="1" x14ac:dyDescent="0.25">
      <c r="A77" s="12" t="s">
        <v>143</v>
      </c>
      <c r="B77" s="12">
        <v>18022017</v>
      </c>
      <c r="C77" s="22">
        <v>0.47720000000000001</v>
      </c>
      <c r="D77" s="12">
        <v>1656</v>
      </c>
      <c r="E77" s="12">
        <v>1608</v>
      </c>
    </row>
    <row r="78" spans="1:5" s="12" customFormat="1" x14ac:dyDescent="0.25">
      <c r="A78" s="12" t="s">
        <v>143</v>
      </c>
      <c r="B78" s="12">
        <v>19022017</v>
      </c>
      <c r="C78" s="22">
        <v>0.52890000000000004</v>
      </c>
      <c r="D78" s="12">
        <v>1643</v>
      </c>
      <c r="E78" s="12">
        <v>1559</v>
      </c>
    </row>
    <row r="79" spans="1:5" s="12" customFormat="1" x14ac:dyDescent="0.25">
      <c r="A79" s="12" t="s">
        <v>143</v>
      </c>
      <c r="B79" s="12">
        <v>20022017</v>
      </c>
      <c r="C79" s="22">
        <v>0.54469999999999996</v>
      </c>
      <c r="D79" s="12">
        <v>1131</v>
      </c>
      <c r="E79" s="12">
        <v>1052</v>
      </c>
    </row>
    <row r="80" spans="1:5" s="12" customFormat="1" x14ac:dyDescent="0.25">
      <c r="A80" s="12" t="s">
        <v>20</v>
      </c>
      <c r="B80" s="12">
        <v>7032017</v>
      </c>
      <c r="C80" s="22">
        <v>0.70489999999999997</v>
      </c>
      <c r="D80" s="12">
        <v>1038</v>
      </c>
      <c r="E80" s="12">
        <v>1034</v>
      </c>
    </row>
    <row r="81" spans="1:5" s="12" customFormat="1" x14ac:dyDescent="0.25">
      <c r="A81" s="12" t="s">
        <v>20</v>
      </c>
      <c r="B81" s="12">
        <v>15022017</v>
      </c>
      <c r="C81" s="22">
        <v>0.48920000000000002</v>
      </c>
      <c r="D81" s="12">
        <v>941</v>
      </c>
      <c r="E81" s="12">
        <v>929</v>
      </c>
    </row>
    <row r="82" spans="1:5" s="12" customFormat="1" x14ac:dyDescent="0.25">
      <c r="A82" s="12" t="s">
        <v>20</v>
      </c>
      <c r="B82" s="12">
        <v>16022017</v>
      </c>
      <c r="C82" s="22">
        <v>0.49030000000000001</v>
      </c>
      <c r="D82" s="12">
        <v>1257</v>
      </c>
      <c r="E82" s="12">
        <v>1250</v>
      </c>
    </row>
    <row r="83" spans="1:5" s="12" customFormat="1" x14ac:dyDescent="0.25">
      <c r="A83" s="12" t="s">
        <v>20</v>
      </c>
      <c r="B83" s="12">
        <v>17022017</v>
      </c>
      <c r="C83" s="22">
        <v>0.51680000000000004</v>
      </c>
      <c r="D83" s="12">
        <v>904</v>
      </c>
      <c r="E83" s="12">
        <v>854</v>
      </c>
    </row>
    <row r="84" spans="1:5" s="12" customFormat="1" x14ac:dyDescent="0.25">
      <c r="A84" s="12" t="s">
        <v>20</v>
      </c>
      <c r="B84" s="12">
        <v>18022017</v>
      </c>
      <c r="C84" s="22">
        <v>0.63339999999999996</v>
      </c>
      <c r="D84" s="12">
        <v>1613</v>
      </c>
      <c r="E84" s="12">
        <v>1608</v>
      </c>
    </row>
    <row r="85" spans="1:5" s="12" customFormat="1" x14ac:dyDescent="0.25">
      <c r="A85" s="12" t="s">
        <v>20</v>
      </c>
      <c r="B85" s="12">
        <v>19022017</v>
      </c>
      <c r="C85" s="22">
        <v>0.68889999999999996</v>
      </c>
      <c r="D85" s="12">
        <v>1607</v>
      </c>
      <c r="E85" s="12">
        <v>1559</v>
      </c>
    </row>
    <row r="86" spans="1:5" s="12" customFormat="1" x14ac:dyDescent="0.25">
      <c r="A86" s="12" t="s">
        <v>20</v>
      </c>
      <c r="B86" s="12">
        <v>20022017</v>
      </c>
      <c r="C86" s="22">
        <v>0.70979999999999999</v>
      </c>
      <c r="D86" s="12">
        <v>1057</v>
      </c>
      <c r="E86" s="12">
        <v>1052</v>
      </c>
    </row>
    <row r="87" spans="1:5" s="12" customFormat="1" x14ac:dyDescent="0.25">
      <c r="A87" s="12" t="s">
        <v>22</v>
      </c>
      <c r="B87" s="12">
        <v>7032017</v>
      </c>
      <c r="C87" s="22">
        <v>0.71709999999999996</v>
      </c>
      <c r="D87" s="12">
        <v>1038</v>
      </c>
      <c r="E87" s="12">
        <v>1034</v>
      </c>
    </row>
    <row r="88" spans="1:5" s="12" customFormat="1" x14ac:dyDescent="0.25">
      <c r="A88" s="12" t="s">
        <v>22</v>
      </c>
      <c r="B88" s="12">
        <v>15022017</v>
      </c>
      <c r="C88" s="22">
        <v>0.47639999999999999</v>
      </c>
      <c r="D88" s="12">
        <v>941</v>
      </c>
      <c r="E88" s="12">
        <v>929</v>
      </c>
    </row>
    <row r="89" spans="1:5" s="12" customFormat="1" x14ac:dyDescent="0.25">
      <c r="A89" s="12" t="s">
        <v>22</v>
      </c>
      <c r="B89" s="12">
        <v>16022017</v>
      </c>
      <c r="C89" s="22">
        <v>0.47660000000000002</v>
      </c>
      <c r="D89" s="12">
        <v>1257</v>
      </c>
      <c r="E89" s="12">
        <v>1250</v>
      </c>
    </row>
    <row r="90" spans="1:5" s="12" customFormat="1" x14ac:dyDescent="0.25">
      <c r="A90" s="12" t="s">
        <v>22</v>
      </c>
      <c r="B90" s="12">
        <v>17022017</v>
      </c>
      <c r="C90" s="22">
        <v>0.50919999999999999</v>
      </c>
      <c r="D90" s="12">
        <v>904</v>
      </c>
      <c r="E90" s="12">
        <v>854</v>
      </c>
    </row>
    <row r="91" spans="1:5" s="12" customFormat="1" x14ac:dyDescent="0.25">
      <c r="A91" s="12" t="s">
        <v>22</v>
      </c>
      <c r="B91" s="12">
        <v>18022017</v>
      </c>
      <c r="C91" s="22">
        <v>0.6179</v>
      </c>
      <c r="D91" s="12">
        <v>1613</v>
      </c>
      <c r="E91" s="12">
        <v>1608</v>
      </c>
    </row>
    <row r="92" spans="1:5" s="12" customFormat="1" x14ac:dyDescent="0.25">
      <c r="A92" s="12" t="s">
        <v>22</v>
      </c>
      <c r="B92" s="12">
        <v>19022017</v>
      </c>
      <c r="C92" s="22">
        <v>0.67620000000000002</v>
      </c>
      <c r="D92" s="12">
        <v>1607</v>
      </c>
      <c r="E92" s="12">
        <v>1559</v>
      </c>
    </row>
    <row r="93" spans="1:5" s="12" customFormat="1" x14ac:dyDescent="0.25">
      <c r="A93" s="12" t="s">
        <v>22</v>
      </c>
      <c r="B93" s="12">
        <v>20022017</v>
      </c>
      <c r="C93" s="22">
        <v>0.70979999999999999</v>
      </c>
      <c r="D93" s="12">
        <v>1057</v>
      </c>
      <c r="E93" s="12">
        <v>1052</v>
      </c>
    </row>
    <row r="94" spans="1:5" s="12" customFormat="1" x14ac:dyDescent="0.25">
      <c r="A94" s="12" t="s">
        <v>23</v>
      </c>
      <c r="B94" s="12">
        <v>7032017</v>
      </c>
      <c r="C94" s="22">
        <v>0.71289999999999998</v>
      </c>
      <c r="D94" s="12">
        <v>1038</v>
      </c>
      <c r="E94" s="12">
        <v>1034</v>
      </c>
    </row>
    <row r="95" spans="1:5" s="12" customFormat="1" x14ac:dyDescent="0.25">
      <c r="A95" s="12" t="s">
        <v>23</v>
      </c>
      <c r="B95" s="12">
        <v>15022017</v>
      </c>
      <c r="C95" s="22">
        <v>0.48559999999999998</v>
      </c>
      <c r="D95" s="12">
        <v>941</v>
      </c>
      <c r="E95" s="12">
        <v>929</v>
      </c>
    </row>
    <row r="96" spans="1:5" s="12" customFormat="1" x14ac:dyDescent="0.25">
      <c r="A96" s="12" t="s">
        <v>23</v>
      </c>
      <c r="B96" s="12">
        <v>16022017</v>
      </c>
      <c r="C96" s="22">
        <v>0.49159999999999998</v>
      </c>
      <c r="D96" s="12">
        <v>1257</v>
      </c>
      <c r="E96" s="12">
        <v>1250</v>
      </c>
    </row>
    <row r="97" spans="1:5" s="12" customFormat="1" x14ac:dyDescent="0.25">
      <c r="A97" s="12" t="s">
        <v>23</v>
      </c>
      <c r="B97" s="12">
        <v>17022017</v>
      </c>
      <c r="C97" s="22">
        <v>0.53029999999999999</v>
      </c>
      <c r="D97" s="12">
        <v>904</v>
      </c>
      <c r="E97" s="12">
        <v>854</v>
      </c>
    </row>
    <row r="98" spans="1:5" s="12" customFormat="1" x14ac:dyDescent="0.25">
      <c r="A98" s="12" t="s">
        <v>23</v>
      </c>
      <c r="B98" s="12">
        <v>18022017</v>
      </c>
      <c r="C98" s="22">
        <v>0.63870000000000005</v>
      </c>
      <c r="D98" s="12">
        <v>1613</v>
      </c>
      <c r="E98" s="12">
        <v>1608</v>
      </c>
    </row>
    <row r="99" spans="1:5" s="12" customFormat="1" x14ac:dyDescent="0.25">
      <c r="A99" s="12" t="s">
        <v>23</v>
      </c>
      <c r="B99" s="12">
        <v>19022017</v>
      </c>
      <c r="C99" s="22">
        <v>0.6865</v>
      </c>
      <c r="D99" s="12">
        <v>1607</v>
      </c>
      <c r="E99" s="12">
        <v>1559</v>
      </c>
    </row>
    <row r="100" spans="1:5" s="12" customFormat="1" x14ac:dyDescent="0.25">
      <c r="A100" s="12" t="s">
        <v>23</v>
      </c>
      <c r="B100" s="12">
        <v>20022017</v>
      </c>
      <c r="C100" s="22">
        <v>0.70709999999999995</v>
      </c>
      <c r="D100" s="12">
        <v>1057</v>
      </c>
      <c r="E100" s="12">
        <v>1052</v>
      </c>
    </row>
    <row r="101" spans="1:5" s="12" customFormat="1" x14ac:dyDescent="0.25">
      <c r="A101" s="12" t="s">
        <v>144</v>
      </c>
      <c r="B101" s="12">
        <v>7032017</v>
      </c>
      <c r="C101" s="22">
        <v>0.59819999999999995</v>
      </c>
      <c r="D101" s="12">
        <v>1112</v>
      </c>
      <c r="E101" s="12">
        <v>1034</v>
      </c>
    </row>
    <row r="102" spans="1:5" s="12" customFormat="1" x14ac:dyDescent="0.25">
      <c r="A102" s="12" t="s">
        <v>144</v>
      </c>
      <c r="B102" s="12">
        <v>15022017</v>
      </c>
      <c r="C102" s="22">
        <v>0.2432</v>
      </c>
      <c r="D102" s="12">
        <v>1029</v>
      </c>
      <c r="E102" s="12">
        <v>929</v>
      </c>
    </row>
    <row r="103" spans="1:5" s="12" customFormat="1" x14ac:dyDescent="0.25">
      <c r="A103" s="12" t="s">
        <v>144</v>
      </c>
      <c r="B103" s="12">
        <v>16022017</v>
      </c>
      <c r="C103" s="22">
        <v>0.36209999999999998</v>
      </c>
      <c r="D103" s="12">
        <v>1336</v>
      </c>
      <c r="E103" s="12">
        <v>1250</v>
      </c>
    </row>
    <row r="104" spans="1:5" s="12" customFormat="1" x14ac:dyDescent="0.25">
      <c r="A104" s="12" t="s">
        <v>144</v>
      </c>
      <c r="B104" s="12">
        <v>17022017</v>
      </c>
      <c r="C104" s="22">
        <v>0.44879999999999998</v>
      </c>
      <c r="D104" s="12">
        <v>943</v>
      </c>
      <c r="E104" s="12">
        <v>854</v>
      </c>
    </row>
    <row r="105" spans="1:5" s="12" customFormat="1" x14ac:dyDescent="0.25">
      <c r="A105" s="12" t="s">
        <v>144</v>
      </c>
      <c r="B105" s="12">
        <v>18022017</v>
      </c>
      <c r="C105" s="22">
        <v>0.4803</v>
      </c>
      <c r="D105" s="12">
        <v>1656</v>
      </c>
      <c r="E105" s="12">
        <v>1608</v>
      </c>
    </row>
    <row r="106" spans="1:5" s="12" customFormat="1" x14ac:dyDescent="0.25">
      <c r="A106" s="12" t="s">
        <v>144</v>
      </c>
      <c r="B106" s="12">
        <v>19022017</v>
      </c>
      <c r="C106" s="22">
        <v>0.5282</v>
      </c>
      <c r="D106" s="12">
        <v>1643</v>
      </c>
      <c r="E106" s="12">
        <v>1559</v>
      </c>
    </row>
    <row r="107" spans="1:5" s="12" customFormat="1" x14ac:dyDescent="0.25">
      <c r="A107" s="12" t="s">
        <v>144</v>
      </c>
      <c r="B107" s="12">
        <v>20022017</v>
      </c>
      <c r="C107" s="22">
        <v>0.54649999999999999</v>
      </c>
      <c r="D107" s="12">
        <v>1131</v>
      </c>
      <c r="E107" s="12">
        <v>1052</v>
      </c>
    </row>
    <row r="108" spans="1:5" s="12" customFormat="1" x14ac:dyDescent="0.25">
      <c r="A108" s="12" t="s">
        <v>24</v>
      </c>
      <c r="B108" s="12">
        <v>7032017</v>
      </c>
      <c r="C108" s="22">
        <v>0.67390000000000005</v>
      </c>
      <c r="D108" s="12">
        <v>1042</v>
      </c>
      <c r="E108" s="12">
        <v>1034</v>
      </c>
    </row>
    <row r="109" spans="1:5" s="12" customFormat="1" x14ac:dyDescent="0.25">
      <c r="A109" s="12" t="s">
        <v>24</v>
      </c>
      <c r="B109" s="12">
        <v>15022017</v>
      </c>
      <c r="C109" s="22">
        <v>0.39479999999999998</v>
      </c>
      <c r="D109" s="12">
        <v>949</v>
      </c>
      <c r="E109" s="12">
        <v>929</v>
      </c>
    </row>
    <row r="110" spans="1:5" s="12" customFormat="1" x14ac:dyDescent="0.25">
      <c r="A110" s="12" t="s">
        <v>24</v>
      </c>
      <c r="B110" s="12">
        <v>16022017</v>
      </c>
      <c r="C110" s="22">
        <v>0.5645</v>
      </c>
      <c r="D110" s="12">
        <v>1303</v>
      </c>
      <c r="E110" s="12">
        <v>1250</v>
      </c>
    </row>
    <row r="111" spans="1:5" s="12" customFormat="1" x14ac:dyDescent="0.25">
      <c r="A111" s="12" t="s">
        <v>24</v>
      </c>
      <c r="B111" s="12">
        <v>17022017</v>
      </c>
      <c r="C111" s="22">
        <v>0.59079999999999999</v>
      </c>
      <c r="D111" s="12">
        <v>909</v>
      </c>
      <c r="E111" s="12">
        <v>854</v>
      </c>
    </row>
    <row r="112" spans="1:5" s="12" customFormat="1" x14ac:dyDescent="0.25">
      <c r="A112" s="12" t="s">
        <v>24</v>
      </c>
      <c r="B112" s="12">
        <v>18022017</v>
      </c>
      <c r="C112" s="22">
        <v>0.68089999999999995</v>
      </c>
      <c r="D112" s="12">
        <v>1619</v>
      </c>
      <c r="E112" s="12">
        <v>1608</v>
      </c>
    </row>
    <row r="113" spans="1:5" s="12" customFormat="1" x14ac:dyDescent="0.25">
      <c r="A113" s="12" t="s">
        <v>24</v>
      </c>
      <c r="B113" s="12">
        <v>19022017</v>
      </c>
      <c r="C113" s="22">
        <v>0.71599999999999997</v>
      </c>
      <c r="D113" s="12">
        <v>1613</v>
      </c>
      <c r="E113" s="12">
        <v>1559</v>
      </c>
    </row>
    <row r="114" spans="1:5" s="12" customFormat="1" x14ac:dyDescent="0.25">
      <c r="A114" s="12" t="s">
        <v>24</v>
      </c>
      <c r="B114" s="12">
        <v>20022017</v>
      </c>
      <c r="C114" s="22">
        <v>0.73750000000000004</v>
      </c>
      <c r="D114" s="12">
        <v>1102</v>
      </c>
      <c r="E114" s="12">
        <v>1052</v>
      </c>
    </row>
    <row r="115" spans="1:5" s="12" customFormat="1" x14ac:dyDescent="0.25">
      <c r="A115" s="12" t="s">
        <v>26</v>
      </c>
      <c r="B115" s="12">
        <v>7032017</v>
      </c>
      <c r="C115" s="22">
        <v>0.67159999999999997</v>
      </c>
      <c r="D115" s="12">
        <v>1042</v>
      </c>
      <c r="E115" s="12">
        <v>1034</v>
      </c>
    </row>
    <row r="116" spans="1:5" s="12" customFormat="1" x14ac:dyDescent="0.25">
      <c r="A116" s="12" t="s">
        <v>26</v>
      </c>
      <c r="B116" s="12">
        <v>15022017</v>
      </c>
      <c r="C116" s="22">
        <v>0.48620000000000002</v>
      </c>
      <c r="D116" s="12">
        <v>949</v>
      </c>
      <c r="E116" s="12">
        <v>929</v>
      </c>
    </row>
    <row r="117" spans="1:5" s="12" customFormat="1" x14ac:dyDescent="0.25">
      <c r="A117" s="12" t="s">
        <v>26</v>
      </c>
      <c r="B117" s="12">
        <v>16022017</v>
      </c>
      <c r="C117" s="22">
        <v>0.55530000000000002</v>
      </c>
      <c r="D117" s="12">
        <v>1303</v>
      </c>
      <c r="E117" s="12">
        <v>1250</v>
      </c>
    </row>
    <row r="118" spans="1:5" s="12" customFormat="1" x14ac:dyDescent="0.25">
      <c r="A118" s="12" t="s">
        <v>26</v>
      </c>
      <c r="B118" s="12">
        <v>17022017</v>
      </c>
      <c r="C118" s="22">
        <v>0.60229999999999995</v>
      </c>
      <c r="D118" s="12">
        <v>909</v>
      </c>
      <c r="E118" s="12">
        <v>854</v>
      </c>
    </row>
    <row r="119" spans="1:5" s="12" customFormat="1" x14ac:dyDescent="0.25">
      <c r="A119" s="12" t="s">
        <v>26</v>
      </c>
      <c r="B119" s="12">
        <v>18022017</v>
      </c>
      <c r="C119" s="22">
        <v>0.70350000000000001</v>
      </c>
      <c r="D119" s="12">
        <v>1619</v>
      </c>
      <c r="E119" s="12">
        <v>1608</v>
      </c>
    </row>
    <row r="120" spans="1:5" s="12" customFormat="1" x14ac:dyDescent="0.25">
      <c r="A120" s="12" t="s">
        <v>26</v>
      </c>
      <c r="B120" s="12">
        <v>19022017</v>
      </c>
      <c r="C120" s="22">
        <v>0.70860000000000001</v>
      </c>
      <c r="D120" s="12">
        <v>1613</v>
      </c>
      <c r="E120" s="12">
        <v>1559</v>
      </c>
    </row>
    <row r="121" spans="1:5" s="12" customFormat="1" x14ac:dyDescent="0.25">
      <c r="A121" s="12" t="s">
        <v>26</v>
      </c>
      <c r="B121" s="12">
        <v>20022017</v>
      </c>
      <c r="C121" s="22">
        <v>0.73109999999999997</v>
      </c>
      <c r="D121" s="12">
        <v>1102</v>
      </c>
      <c r="E121" s="12">
        <v>1052</v>
      </c>
    </row>
    <row r="122" spans="1:5" s="12" customFormat="1" x14ac:dyDescent="0.25">
      <c r="A122" s="12" t="s">
        <v>27</v>
      </c>
      <c r="B122" s="12">
        <v>7032017</v>
      </c>
      <c r="C122" s="22">
        <v>0.68879999999999997</v>
      </c>
      <c r="D122" s="12">
        <v>1042</v>
      </c>
      <c r="E122" s="12">
        <v>1034</v>
      </c>
    </row>
    <row r="123" spans="1:5" s="12" customFormat="1" x14ac:dyDescent="0.25">
      <c r="A123" s="12" t="s">
        <v>27</v>
      </c>
      <c r="B123" s="12">
        <v>15022017</v>
      </c>
      <c r="C123" s="22">
        <v>0.43290000000000001</v>
      </c>
      <c r="D123" s="12">
        <v>949</v>
      </c>
      <c r="E123" s="12">
        <v>929</v>
      </c>
    </row>
    <row r="124" spans="1:5" s="12" customFormat="1" x14ac:dyDescent="0.25">
      <c r="A124" s="12" t="s">
        <v>27</v>
      </c>
      <c r="B124" s="12">
        <v>16022017</v>
      </c>
      <c r="C124" s="22">
        <v>0.56499999999999995</v>
      </c>
      <c r="D124" s="12">
        <v>1303</v>
      </c>
      <c r="E124" s="12">
        <v>1250</v>
      </c>
    </row>
    <row r="125" spans="1:5" s="12" customFormat="1" x14ac:dyDescent="0.25">
      <c r="A125" s="12" t="s">
        <v>27</v>
      </c>
      <c r="B125" s="12">
        <v>17022017</v>
      </c>
      <c r="C125" s="22">
        <v>0.58679999999999999</v>
      </c>
      <c r="D125" s="12">
        <v>909</v>
      </c>
      <c r="E125" s="12">
        <v>854</v>
      </c>
    </row>
    <row r="126" spans="1:5" s="12" customFormat="1" x14ac:dyDescent="0.25">
      <c r="A126" s="12" t="s">
        <v>27</v>
      </c>
      <c r="B126" s="12">
        <v>18022017</v>
      </c>
      <c r="C126" s="22">
        <v>0.68610000000000004</v>
      </c>
      <c r="D126" s="12">
        <v>1619</v>
      </c>
      <c r="E126" s="12">
        <v>1608</v>
      </c>
    </row>
    <row r="127" spans="1:5" s="12" customFormat="1" x14ac:dyDescent="0.25">
      <c r="A127" s="12" t="s">
        <v>27</v>
      </c>
      <c r="B127" s="12">
        <v>19022017</v>
      </c>
      <c r="C127" s="22">
        <v>0.7228</v>
      </c>
      <c r="D127" s="12">
        <v>1613</v>
      </c>
      <c r="E127" s="12">
        <v>1559</v>
      </c>
    </row>
    <row r="128" spans="1:5" s="12" customFormat="1" x14ac:dyDescent="0.25">
      <c r="A128" s="12" t="s">
        <v>27</v>
      </c>
      <c r="B128" s="12">
        <v>20022017</v>
      </c>
      <c r="C128" s="22">
        <v>0.73980000000000001</v>
      </c>
      <c r="D128" s="12">
        <v>1102</v>
      </c>
      <c r="E128" s="12">
        <v>1052</v>
      </c>
    </row>
    <row r="129" spans="1:5" s="12" customFormat="1" x14ac:dyDescent="0.25">
      <c r="A129" s="12" t="s">
        <v>28</v>
      </c>
      <c r="B129" s="12">
        <v>7032017</v>
      </c>
      <c r="C129" s="22">
        <v>0.6724</v>
      </c>
      <c r="D129" s="12">
        <v>1047</v>
      </c>
      <c r="E129" s="12">
        <v>1034</v>
      </c>
    </row>
    <row r="130" spans="1:5" s="12" customFormat="1" x14ac:dyDescent="0.25">
      <c r="A130" s="12" t="s">
        <v>28</v>
      </c>
      <c r="B130" s="12">
        <v>15022017</v>
      </c>
      <c r="C130" s="22">
        <v>0.37819999999999998</v>
      </c>
      <c r="D130" s="12">
        <v>956</v>
      </c>
      <c r="E130" s="12">
        <v>929</v>
      </c>
    </row>
    <row r="131" spans="1:5" s="12" customFormat="1" x14ac:dyDescent="0.25">
      <c r="A131" s="12" t="s">
        <v>28</v>
      </c>
      <c r="B131" s="12">
        <v>16022017</v>
      </c>
      <c r="C131" s="22">
        <v>0.56079999999999997</v>
      </c>
      <c r="D131" s="12">
        <v>1309</v>
      </c>
      <c r="E131" s="12">
        <v>1250</v>
      </c>
    </row>
    <row r="132" spans="1:5" s="12" customFormat="1" x14ac:dyDescent="0.25">
      <c r="A132" s="12" t="s">
        <v>28</v>
      </c>
      <c r="B132" s="12">
        <v>17022017</v>
      </c>
      <c r="C132" s="22">
        <v>0.60040000000000004</v>
      </c>
      <c r="D132" s="12">
        <v>915</v>
      </c>
      <c r="E132" s="12">
        <v>854</v>
      </c>
    </row>
    <row r="133" spans="1:5" s="12" customFormat="1" x14ac:dyDescent="0.25">
      <c r="A133" s="12" t="s">
        <v>28</v>
      </c>
      <c r="B133" s="12">
        <v>18022017</v>
      </c>
      <c r="C133" s="22">
        <v>0.66800000000000004</v>
      </c>
      <c r="D133" s="12">
        <v>1625</v>
      </c>
      <c r="E133" s="12">
        <v>1608</v>
      </c>
    </row>
    <row r="134" spans="1:5" s="12" customFormat="1" x14ac:dyDescent="0.25">
      <c r="A134" s="12" t="s">
        <v>28</v>
      </c>
      <c r="B134" s="12">
        <v>19022017</v>
      </c>
      <c r="C134" s="22">
        <v>0.70309999999999995</v>
      </c>
      <c r="D134" s="12">
        <v>1619</v>
      </c>
      <c r="E134" s="12">
        <v>1559</v>
      </c>
    </row>
    <row r="135" spans="1:5" s="12" customFormat="1" x14ac:dyDescent="0.25">
      <c r="A135" s="12" t="s">
        <v>28</v>
      </c>
      <c r="B135" s="12">
        <v>20022017</v>
      </c>
      <c r="C135" s="22">
        <v>0.72840000000000005</v>
      </c>
      <c r="D135" s="12">
        <v>1107</v>
      </c>
      <c r="E135" s="12">
        <v>1052</v>
      </c>
    </row>
    <row r="136" spans="1:5" s="12" customFormat="1" x14ac:dyDescent="0.25">
      <c r="A136" s="12" t="s">
        <v>30</v>
      </c>
      <c r="B136" s="12">
        <v>7032017</v>
      </c>
      <c r="C136" s="22">
        <v>0.67369999999999997</v>
      </c>
      <c r="D136" s="12">
        <v>1047</v>
      </c>
      <c r="E136" s="12">
        <v>1034</v>
      </c>
    </row>
    <row r="137" spans="1:5" s="12" customFormat="1" x14ac:dyDescent="0.25">
      <c r="A137" s="12" t="s">
        <v>30</v>
      </c>
      <c r="B137" s="12">
        <v>15022017</v>
      </c>
      <c r="C137" s="22">
        <v>0.47149999999999997</v>
      </c>
      <c r="D137" s="12">
        <v>956</v>
      </c>
      <c r="E137" s="12">
        <v>929</v>
      </c>
    </row>
    <row r="138" spans="1:5" s="12" customFormat="1" x14ac:dyDescent="0.25">
      <c r="A138" s="12" t="s">
        <v>30</v>
      </c>
      <c r="B138" s="12">
        <v>16022017</v>
      </c>
      <c r="C138" s="22">
        <v>0.53769999999999996</v>
      </c>
      <c r="D138" s="12">
        <v>1309</v>
      </c>
      <c r="E138" s="12">
        <v>1250</v>
      </c>
    </row>
    <row r="139" spans="1:5" s="12" customFormat="1" x14ac:dyDescent="0.25">
      <c r="A139" s="12" t="s">
        <v>30</v>
      </c>
      <c r="B139" s="12">
        <v>17022017</v>
      </c>
      <c r="C139" s="22">
        <v>0.59050000000000002</v>
      </c>
      <c r="D139" s="12">
        <v>915</v>
      </c>
      <c r="E139" s="12">
        <v>854</v>
      </c>
    </row>
    <row r="140" spans="1:5" s="12" customFormat="1" x14ac:dyDescent="0.25">
      <c r="A140" s="12" t="s">
        <v>30</v>
      </c>
      <c r="B140" s="12">
        <v>18022017</v>
      </c>
      <c r="C140" s="22">
        <v>0.6804</v>
      </c>
      <c r="D140" s="12">
        <v>1625</v>
      </c>
      <c r="E140" s="12">
        <v>1608</v>
      </c>
    </row>
    <row r="141" spans="1:5" s="12" customFormat="1" x14ac:dyDescent="0.25">
      <c r="A141" s="12" t="s">
        <v>30</v>
      </c>
      <c r="B141" s="12">
        <v>19022017</v>
      </c>
      <c r="C141" s="22">
        <v>0.70150000000000001</v>
      </c>
      <c r="D141" s="12">
        <v>1619</v>
      </c>
      <c r="E141" s="12">
        <v>1559</v>
      </c>
    </row>
    <row r="142" spans="1:5" s="12" customFormat="1" x14ac:dyDescent="0.25">
      <c r="A142" s="12" t="s">
        <v>30</v>
      </c>
      <c r="B142" s="12">
        <v>20022017</v>
      </c>
      <c r="C142" s="22">
        <v>0.72840000000000005</v>
      </c>
      <c r="D142" s="12">
        <v>1107</v>
      </c>
      <c r="E142" s="12">
        <v>1052</v>
      </c>
    </row>
    <row r="143" spans="1:5" s="12" customFormat="1" x14ac:dyDescent="0.25">
      <c r="A143" s="12" t="s">
        <v>31</v>
      </c>
      <c r="B143" s="12">
        <v>7032017</v>
      </c>
      <c r="C143" s="22">
        <v>0.66200000000000003</v>
      </c>
      <c r="D143" s="12">
        <v>1047</v>
      </c>
      <c r="E143" s="12">
        <v>1034</v>
      </c>
    </row>
    <row r="144" spans="1:5" s="12" customFormat="1" x14ac:dyDescent="0.25">
      <c r="A144" s="12" t="s">
        <v>31</v>
      </c>
      <c r="B144" s="12">
        <v>15022017</v>
      </c>
      <c r="C144" s="22">
        <v>0.47389999999999999</v>
      </c>
      <c r="D144" s="12">
        <v>956</v>
      </c>
      <c r="E144" s="12">
        <v>929</v>
      </c>
    </row>
    <row r="145" spans="1:5" s="12" customFormat="1" x14ac:dyDescent="0.25">
      <c r="A145" s="12" t="s">
        <v>31</v>
      </c>
      <c r="B145" s="12">
        <v>16022017</v>
      </c>
      <c r="C145" s="22">
        <v>0.55210000000000004</v>
      </c>
      <c r="D145" s="12">
        <v>1309</v>
      </c>
      <c r="E145" s="12">
        <v>1250</v>
      </c>
    </row>
    <row r="146" spans="1:5" s="12" customFormat="1" x14ac:dyDescent="0.25">
      <c r="A146" s="12" t="s">
        <v>31</v>
      </c>
      <c r="B146" s="12">
        <v>17022017</v>
      </c>
      <c r="C146" s="22">
        <v>0.59709999999999996</v>
      </c>
      <c r="D146" s="12">
        <v>915</v>
      </c>
      <c r="E146" s="12">
        <v>854</v>
      </c>
    </row>
    <row r="147" spans="1:5" s="12" customFormat="1" x14ac:dyDescent="0.25">
      <c r="A147" s="12" t="s">
        <v>31</v>
      </c>
      <c r="B147" s="12">
        <v>18022017</v>
      </c>
      <c r="C147" s="22">
        <v>0.68710000000000004</v>
      </c>
      <c r="D147" s="12">
        <v>1625</v>
      </c>
      <c r="E147" s="12">
        <v>1608</v>
      </c>
    </row>
    <row r="148" spans="1:5" s="12" customFormat="1" x14ac:dyDescent="0.25">
      <c r="A148" s="12" t="s">
        <v>31</v>
      </c>
      <c r="B148" s="12">
        <v>19022017</v>
      </c>
      <c r="C148" s="22">
        <v>0.70440000000000003</v>
      </c>
      <c r="D148" s="12">
        <v>1619</v>
      </c>
      <c r="E148" s="12">
        <v>1559</v>
      </c>
    </row>
    <row r="149" spans="1:5" s="12" customFormat="1" x14ac:dyDescent="0.25">
      <c r="A149" s="12" t="s">
        <v>31</v>
      </c>
      <c r="B149" s="12">
        <v>20022017</v>
      </c>
      <c r="C149" s="22">
        <v>0.72950000000000004</v>
      </c>
      <c r="D149" s="12">
        <v>1107</v>
      </c>
      <c r="E149" s="12">
        <v>1052</v>
      </c>
    </row>
    <row r="150" spans="1:5" s="12" customFormat="1" x14ac:dyDescent="0.25">
      <c r="A150" s="12" t="s">
        <v>32</v>
      </c>
      <c r="B150" s="12">
        <v>7032017</v>
      </c>
      <c r="C150" s="22">
        <v>0.67090000000000005</v>
      </c>
      <c r="D150" s="12">
        <v>1051</v>
      </c>
      <c r="E150" s="12">
        <v>1034</v>
      </c>
    </row>
    <row r="151" spans="1:5" s="12" customFormat="1" x14ac:dyDescent="0.25">
      <c r="A151" s="12" t="s">
        <v>32</v>
      </c>
      <c r="B151" s="12">
        <v>15022017</v>
      </c>
      <c r="C151" s="22">
        <v>0.37830000000000003</v>
      </c>
      <c r="D151" s="12">
        <v>1002</v>
      </c>
      <c r="E151" s="12">
        <v>929</v>
      </c>
    </row>
    <row r="152" spans="1:5" s="12" customFormat="1" x14ac:dyDescent="0.25">
      <c r="A152" s="12" t="s">
        <v>32</v>
      </c>
      <c r="B152" s="12">
        <v>16022017</v>
      </c>
      <c r="C152" s="22">
        <v>0.56930000000000003</v>
      </c>
      <c r="D152" s="12">
        <v>1314</v>
      </c>
      <c r="E152" s="12">
        <v>1250</v>
      </c>
    </row>
    <row r="153" spans="1:5" s="12" customFormat="1" x14ac:dyDescent="0.25">
      <c r="A153" s="12" t="s">
        <v>32</v>
      </c>
      <c r="B153" s="12">
        <v>17022017</v>
      </c>
      <c r="C153" s="22">
        <v>0.60299999999999998</v>
      </c>
      <c r="D153" s="12">
        <v>920</v>
      </c>
      <c r="E153" s="12">
        <v>854</v>
      </c>
    </row>
    <row r="154" spans="1:5" s="12" customFormat="1" x14ac:dyDescent="0.25">
      <c r="A154" s="12" t="s">
        <v>32</v>
      </c>
      <c r="B154" s="12">
        <v>18022017</v>
      </c>
      <c r="C154" s="22">
        <v>0.68569999999999998</v>
      </c>
      <c r="D154" s="12">
        <v>1631</v>
      </c>
      <c r="E154" s="12">
        <v>1608</v>
      </c>
    </row>
    <row r="155" spans="1:5" s="12" customFormat="1" x14ac:dyDescent="0.25">
      <c r="A155" s="12" t="s">
        <v>32</v>
      </c>
      <c r="B155" s="12">
        <v>19022017</v>
      </c>
      <c r="C155" s="22">
        <v>0.70269999999999999</v>
      </c>
      <c r="D155" s="12">
        <v>1624</v>
      </c>
      <c r="E155" s="12">
        <v>1559</v>
      </c>
    </row>
    <row r="156" spans="1:5" s="12" customFormat="1" x14ac:dyDescent="0.25">
      <c r="A156" s="12" t="s">
        <v>32</v>
      </c>
      <c r="B156" s="12">
        <v>20022017</v>
      </c>
      <c r="C156" s="22">
        <v>0.72640000000000005</v>
      </c>
      <c r="D156" s="12">
        <v>1112</v>
      </c>
      <c r="E156" s="12">
        <v>1052</v>
      </c>
    </row>
    <row r="157" spans="1:5" s="12" customFormat="1" x14ac:dyDescent="0.25">
      <c r="A157" s="12" t="s">
        <v>34</v>
      </c>
      <c r="B157" s="12">
        <v>7032017</v>
      </c>
      <c r="C157" s="22">
        <v>0.69610000000000005</v>
      </c>
      <c r="D157" s="12">
        <v>1051</v>
      </c>
      <c r="E157" s="12">
        <v>1034</v>
      </c>
    </row>
    <row r="158" spans="1:5" s="12" customFormat="1" x14ac:dyDescent="0.25">
      <c r="A158" s="12" t="s">
        <v>34</v>
      </c>
      <c r="B158" s="12">
        <v>15022017</v>
      </c>
      <c r="C158" s="22">
        <v>0.43480000000000002</v>
      </c>
      <c r="D158" s="12">
        <v>1002</v>
      </c>
      <c r="E158" s="12">
        <v>929</v>
      </c>
    </row>
    <row r="159" spans="1:5" s="12" customFormat="1" x14ac:dyDescent="0.25">
      <c r="A159" s="12" t="s">
        <v>34</v>
      </c>
      <c r="B159" s="12">
        <v>16022017</v>
      </c>
      <c r="C159" s="22">
        <v>0.5595</v>
      </c>
      <c r="D159" s="12">
        <v>1314</v>
      </c>
      <c r="E159" s="12">
        <v>1250</v>
      </c>
    </row>
    <row r="160" spans="1:5" s="12" customFormat="1" x14ac:dyDescent="0.25">
      <c r="A160" s="12" t="s">
        <v>34</v>
      </c>
      <c r="B160" s="12">
        <v>17022017</v>
      </c>
      <c r="C160" s="22">
        <v>0.60050000000000003</v>
      </c>
      <c r="D160" s="12">
        <v>920</v>
      </c>
      <c r="E160" s="12">
        <v>854</v>
      </c>
    </row>
    <row r="161" spans="1:5" s="12" customFormat="1" x14ac:dyDescent="0.25">
      <c r="A161" s="12" t="s">
        <v>34</v>
      </c>
      <c r="B161" s="12">
        <v>18022017</v>
      </c>
      <c r="C161" s="22">
        <v>0.68530000000000002</v>
      </c>
      <c r="D161" s="12">
        <v>1631</v>
      </c>
      <c r="E161" s="12">
        <v>1608</v>
      </c>
    </row>
    <row r="162" spans="1:5" s="12" customFormat="1" x14ac:dyDescent="0.25">
      <c r="A162" s="12" t="s">
        <v>34</v>
      </c>
      <c r="B162" s="12">
        <v>19022017</v>
      </c>
      <c r="C162" s="22">
        <v>0.69979999999999998</v>
      </c>
      <c r="D162" s="12">
        <v>1624</v>
      </c>
      <c r="E162" s="12">
        <v>1559</v>
      </c>
    </row>
    <row r="163" spans="1:5" s="12" customFormat="1" x14ac:dyDescent="0.25">
      <c r="A163" s="12" t="s">
        <v>34</v>
      </c>
      <c r="B163" s="12">
        <v>20022017</v>
      </c>
      <c r="C163" s="22">
        <v>0.72119999999999995</v>
      </c>
      <c r="D163" s="12">
        <v>1112</v>
      </c>
      <c r="E163" s="12">
        <v>1052</v>
      </c>
    </row>
    <row r="164" spans="1:5" s="12" customFormat="1" x14ac:dyDescent="0.25">
      <c r="A164" s="12" t="s">
        <v>35</v>
      </c>
      <c r="B164" s="12">
        <v>7032017</v>
      </c>
      <c r="C164" s="22">
        <v>0.68310000000000004</v>
      </c>
      <c r="D164" s="12">
        <v>1051</v>
      </c>
      <c r="E164" s="12">
        <v>1034</v>
      </c>
    </row>
    <row r="165" spans="1:5" s="12" customFormat="1" x14ac:dyDescent="0.25">
      <c r="A165" s="12" t="s">
        <v>35</v>
      </c>
      <c r="B165" s="12">
        <v>15022017</v>
      </c>
      <c r="C165" s="22">
        <v>0.33289999999999997</v>
      </c>
      <c r="D165" s="12">
        <v>1002</v>
      </c>
      <c r="E165" s="12">
        <v>929</v>
      </c>
    </row>
    <row r="166" spans="1:5" s="12" customFormat="1" x14ac:dyDescent="0.25">
      <c r="A166" s="12" t="s">
        <v>35</v>
      </c>
      <c r="B166" s="12">
        <v>16022017</v>
      </c>
      <c r="C166" s="22">
        <v>0.56059999999999999</v>
      </c>
      <c r="D166" s="12">
        <v>1314</v>
      </c>
      <c r="E166" s="12">
        <v>1250</v>
      </c>
    </row>
    <row r="167" spans="1:5" s="12" customFormat="1" x14ac:dyDescent="0.25">
      <c r="A167" s="12" t="s">
        <v>35</v>
      </c>
      <c r="B167" s="12">
        <v>17022017</v>
      </c>
      <c r="C167" s="22">
        <v>0.60070000000000001</v>
      </c>
      <c r="D167" s="12">
        <v>920</v>
      </c>
      <c r="E167" s="12">
        <v>854</v>
      </c>
    </row>
    <row r="168" spans="1:5" s="12" customFormat="1" x14ac:dyDescent="0.25">
      <c r="A168" s="12" t="s">
        <v>35</v>
      </c>
      <c r="B168" s="12">
        <v>18022017</v>
      </c>
      <c r="C168" s="22">
        <v>0.66659999999999997</v>
      </c>
      <c r="D168" s="12">
        <v>1631</v>
      </c>
      <c r="E168" s="12">
        <v>1608</v>
      </c>
    </row>
    <row r="169" spans="1:5" s="12" customFormat="1" x14ac:dyDescent="0.25">
      <c r="A169" s="12" t="s">
        <v>35</v>
      </c>
      <c r="B169" s="12">
        <v>19022017</v>
      </c>
      <c r="C169" s="22">
        <v>0.70040000000000002</v>
      </c>
      <c r="D169" s="12">
        <v>1624</v>
      </c>
      <c r="E169" s="12">
        <v>1559</v>
      </c>
    </row>
    <row r="170" spans="1:5" s="12" customFormat="1" x14ac:dyDescent="0.25">
      <c r="A170" s="12" t="s">
        <v>35</v>
      </c>
      <c r="B170" s="12">
        <v>20022017</v>
      </c>
      <c r="C170" s="22">
        <v>0.72350000000000003</v>
      </c>
      <c r="D170" s="12">
        <v>1112</v>
      </c>
      <c r="E170" s="12">
        <v>1052</v>
      </c>
    </row>
    <row r="171" spans="1:5" s="12" customFormat="1" x14ac:dyDescent="0.25">
      <c r="A171" s="12" t="s">
        <v>36</v>
      </c>
      <c r="B171" s="12">
        <v>7032017</v>
      </c>
      <c r="C171" s="22">
        <v>0.69010000000000005</v>
      </c>
      <c r="D171" s="12">
        <v>1059</v>
      </c>
      <c r="E171" s="12">
        <v>1034</v>
      </c>
    </row>
    <row r="172" spans="1:5" s="12" customFormat="1" x14ac:dyDescent="0.25">
      <c r="A172" s="12" t="s">
        <v>36</v>
      </c>
      <c r="B172" s="12">
        <v>15022017</v>
      </c>
      <c r="C172" s="22">
        <v>0.24840000000000001</v>
      </c>
      <c r="D172" s="12">
        <v>1009</v>
      </c>
      <c r="E172" s="12">
        <v>929</v>
      </c>
    </row>
    <row r="173" spans="1:5" s="12" customFormat="1" x14ac:dyDescent="0.25">
      <c r="A173" s="12" t="s">
        <v>36</v>
      </c>
      <c r="B173" s="12">
        <v>16022017</v>
      </c>
      <c r="C173" s="22">
        <v>0.55789999999999995</v>
      </c>
      <c r="D173" s="12">
        <v>1320</v>
      </c>
      <c r="E173" s="12">
        <v>1250</v>
      </c>
    </row>
    <row r="174" spans="1:5" s="12" customFormat="1" x14ac:dyDescent="0.25">
      <c r="A174" s="12" t="s">
        <v>36</v>
      </c>
      <c r="B174" s="12">
        <v>17022017</v>
      </c>
      <c r="C174" s="22">
        <v>0.60109999999999997</v>
      </c>
      <c r="D174" s="12">
        <v>926</v>
      </c>
      <c r="E174" s="12">
        <v>854</v>
      </c>
    </row>
    <row r="175" spans="1:5" s="12" customFormat="1" x14ac:dyDescent="0.25">
      <c r="A175" s="12" t="s">
        <v>36</v>
      </c>
      <c r="B175" s="12">
        <v>18022017</v>
      </c>
      <c r="C175" s="22">
        <v>0.66590000000000005</v>
      </c>
      <c r="D175" s="12">
        <v>1637</v>
      </c>
      <c r="E175" s="12">
        <v>1608</v>
      </c>
    </row>
    <row r="176" spans="1:5" s="12" customFormat="1" x14ac:dyDescent="0.25">
      <c r="A176" s="12" t="s">
        <v>36</v>
      </c>
      <c r="B176" s="12">
        <v>19022017</v>
      </c>
      <c r="C176" s="22">
        <v>0.70950000000000002</v>
      </c>
      <c r="D176" s="12">
        <v>1628</v>
      </c>
      <c r="E176" s="12">
        <v>1559</v>
      </c>
    </row>
    <row r="177" spans="1:5" s="12" customFormat="1" x14ac:dyDescent="0.25">
      <c r="A177" s="12" t="s">
        <v>36</v>
      </c>
      <c r="B177" s="12">
        <v>20022017</v>
      </c>
      <c r="C177" s="22">
        <v>0.73229999999999995</v>
      </c>
      <c r="D177" s="12">
        <v>1117</v>
      </c>
      <c r="E177" s="12">
        <v>1052</v>
      </c>
    </row>
    <row r="178" spans="1:5" s="12" customFormat="1" x14ac:dyDescent="0.25">
      <c r="A178" s="12" t="s">
        <v>38</v>
      </c>
      <c r="B178" s="12">
        <v>7032017</v>
      </c>
      <c r="C178" s="22">
        <v>0.68079999999999996</v>
      </c>
      <c r="D178" s="12">
        <v>1059</v>
      </c>
      <c r="E178" s="12">
        <v>1034</v>
      </c>
    </row>
    <row r="179" spans="1:5" s="12" customFormat="1" x14ac:dyDescent="0.25">
      <c r="A179" s="12" t="s">
        <v>38</v>
      </c>
      <c r="B179" s="12">
        <v>15022017</v>
      </c>
      <c r="C179" s="22">
        <v>0.44119999999999998</v>
      </c>
      <c r="D179" s="12">
        <v>1009</v>
      </c>
      <c r="E179" s="12">
        <v>929</v>
      </c>
    </row>
    <row r="180" spans="1:5" s="12" customFormat="1" x14ac:dyDescent="0.25">
      <c r="A180" s="12" t="s">
        <v>38</v>
      </c>
      <c r="B180" s="12">
        <v>16022017</v>
      </c>
      <c r="C180" s="22">
        <v>0.51429999999999998</v>
      </c>
      <c r="D180" s="12">
        <v>1320</v>
      </c>
      <c r="E180" s="12">
        <v>1250</v>
      </c>
    </row>
    <row r="181" spans="1:5" s="12" customFormat="1" x14ac:dyDescent="0.25">
      <c r="A181" s="12" t="s">
        <v>38</v>
      </c>
      <c r="B181" s="12">
        <v>17022017</v>
      </c>
      <c r="C181" s="22">
        <v>0.58289999999999997</v>
      </c>
      <c r="D181" s="12">
        <v>926</v>
      </c>
      <c r="E181" s="12">
        <v>854</v>
      </c>
    </row>
    <row r="182" spans="1:5" s="12" customFormat="1" x14ac:dyDescent="0.25">
      <c r="A182" s="12" t="s">
        <v>38</v>
      </c>
      <c r="B182" s="12">
        <v>18022017</v>
      </c>
      <c r="C182" s="22">
        <v>0.66159999999999997</v>
      </c>
      <c r="D182" s="12">
        <v>1637</v>
      </c>
      <c r="E182" s="12">
        <v>1608</v>
      </c>
    </row>
    <row r="183" spans="1:5" s="12" customFormat="1" x14ac:dyDescent="0.25">
      <c r="A183" s="12" t="s">
        <v>38</v>
      </c>
      <c r="B183" s="12">
        <v>19022017</v>
      </c>
      <c r="C183" s="22">
        <v>0.70079999999999998</v>
      </c>
      <c r="D183" s="12">
        <v>1628</v>
      </c>
      <c r="E183" s="12">
        <v>1559</v>
      </c>
    </row>
    <row r="184" spans="1:5" s="12" customFormat="1" x14ac:dyDescent="0.25">
      <c r="A184" s="12" t="s">
        <v>38</v>
      </c>
      <c r="B184" s="12">
        <v>20022017</v>
      </c>
      <c r="C184" s="22">
        <v>0.73080000000000001</v>
      </c>
      <c r="D184" s="12">
        <v>1117</v>
      </c>
      <c r="E184" s="12">
        <v>1052</v>
      </c>
    </row>
    <row r="185" spans="1:5" s="12" customFormat="1" x14ac:dyDescent="0.25">
      <c r="A185" s="12" t="s">
        <v>39</v>
      </c>
      <c r="B185" s="12">
        <v>7032017</v>
      </c>
      <c r="C185" s="22">
        <v>0.67769999999999997</v>
      </c>
      <c r="D185" s="12">
        <v>1059</v>
      </c>
      <c r="E185" s="12">
        <v>1034</v>
      </c>
    </row>
    <row r="186" spans="1:5" s="12" customFormat="1" x14ac:dyDescent="0.25">
      <c r="A186" s="12" t="s">
        <v>39</v>
      </c>
      <c r="B186" s="12">
        <v>15022017</v>
      </c>
      <c r="C186" s="22">
        <v>0.4405</v>
      </c>
      <c r="D186" s="12">
        <v>1009</v>
      </c>
      <c r="E186" s="12">
        <v>929</v>
      </c>
    </row>
    <row r="187" spans="1:5" s="12" customFormat="1" x14ac:dyDescent="0.25">
      <c r="A187" s="12" t="s">
        <v>39</v>
      </c>
      <c r="B187" s="12">
        <v>16022017</v>
      </c>
      <c r="C187" s="22">
        <v>0.54679999999999995</v>
      </c>
      <c r="D187" s="12">
        <v>1320</v>
      </c>
      <c r="E187" s="12">
        <v>1250</v>
      </c>
    </row>
    <row r="188" spans="1:5" s="12" customFormat="1" x14ac:dyDescent="0.25">
      <c r="A188" s="12" t="s">
        <v>39</v>
      </c>
      <c r="B188" s="12">
        <v>17022017</v>
      </c>
      <c r="C188" s="22">
        <v>0.56200000000000006</v>
      </c>
      <c r="D188" s="12">
        <v>926</v>
      </c>
      <c r="E188" s="12">
        <v>854</v>
      </c>
    </row>
    <row r="189" spans="1:5" s="12" customFormat="1" x14ac:dyDescent="0.25">
      <c r="A189" s="12" t="s">
        <v>39</v>
      </c>
      <c r="B189" s="12">
        <v>18022017</v>
      </c>
      <c r="C189" s="22">
        <v>0.66569999999999996</v>
      </c>
      <c r="D189" s="12">
        <v>1637</v>
      </c>
      <c r="E189" s="12">
        <v>1608</v>
      </c>
    </row>
    <row r="190" spans="1:5" s="12" customFormat="1" x14ac:dyDescent="0.25">
      <c r="A190" s="12" t="s">
        <v>39</v>
      </c>
      <c r="B190" s="12">
        <v>19022017</v>
      </c>
      <c r="C190" s="22">
        <v>0.72009999999999996</v>
      </c>
      <c r="D190" s="12">
        <v>1628</v>
      </c>
      <c r="E190" s="12">
        <v>1559</v>
      </c>
    </row>
    <row r="191" spans="1:5" s="12" customFormat="1" x14ac:dyDescent="0.25">
      <c r="A191" s="12" t="s">
        <v>39</v>
      </c>
      <c r="B191" s="12">
        <v>20022017</v>
      </c>
      <c r="C191" s="22">
        <v>0.73129999999999995</v>
      </c>
      <c r="D191" s="12">
        <v>1117</v>
      </c>
      <c r="E191" s="12">
        <v>1052</v>
      </c>
    </row>
    <row r="192" spans="1:5" s="12" customFormat="1" x14ac:dyDescent="0.25">
      <c r="A192" s="12" t="s">
        <v>48</v>
      </c>
      <c r="B192" s="12">
        <v>7032017</v>
      </c>
      <c r="C192" s="22">
        <v>0.73280000000000001</v>
      </c>
      <c r="D192" s="12">
        <v>1115</v>
      </c>
      <c r="E192" s="12">
        <v>1034</v>
      </c>
    </row>
    <row r="193" spans="1:5" s="12" customFormat="1" x14ac:dyDescent="0.25">
      <c r="A193" s="12" t="s">
        <v>48</v>
      </c>
      <c r="B193" s="12">
        <v>15022017</v>
      </c>
      <c r="C193" s="22">
        <v>0.51629999999999998</v>
      </c>
      <c r="D193" s="12">
        <v>1034</v>
      </c>
      <c r="E193" s="12">
        <v>929</v>
      </c>
    </row>
    <row r="194" spans="1:5" s="12" customFormat="1" x14ac:dyDescent="0.25">
      <c r="A194" s="12" t="s">
        <v>48</v>
      </c>
      <c r="B194" s="12">
        <v>17022017</v>
      </c>
      <c r="C194" s="22">
        <v>0.70669999999999999</v>
      </c>
      <c r="D194" s="12">
        <v>951</v>
      </c>
      <c r="E194" s="12">
        <v>854</v>
      </c>
    </row>
    <row r="195" spans="1:5" s="12" customFormat="1" x14ac:dyDescent="0.25">
      <c r="A195" s="12" t="s">
        <v>48</v>
      </c>
      <c r="B195" s="12">
        <v>18022017</v>
      </c>
      <c r="C195" s="22">
        <v>0.75180000000000002</v>
      </c>
      <c r="D195" s="12">
        <v>1702</v>
      </c>
      <c r="E195" s="12">
        <v>1608</v>
      </c>
    </row>
    <row r="196" spans="1:5" s="12" customFormat="1" x14ac:dyDescent="0.25">
      <c r="A196" s="12" t="s">
        <v>48</v>
      </c>
      <c r="B196" s="12">
        <v>19022017</v>
      </c>
      <c r="C196" s="22">
        <v>0.74319999999999997</v>
      </c>
      <c r="D196" s="12">
        <v>1647</v>
      </c>
      <c r="E196" s="12">
        <v>1559</v>
      </c>
    </row>
    <row r="197" spans="1:5" s="12" customFormat="1" x14ac:dyDescent="0.25">
      <c r="A197" s="12" t="s">
        <v>48</v>
      </c>
      <c r="B197" s="12">
        <v>20022017</v>
      </c>
      <c r="C197" s="22">
        <v>0.75049999999999994</v>
      </c>
      <c r="D197" s="12">
        <v>1135</v>
      </c>
      <c r="E197" s="12">
        <v>1052</v>
      </c>
    </row>
    <row r="198" spans="1:5" s="12" customFormat="1" x14ac:dyDescent="0.25">
      <c r="A198" s="12" t="s">
        <v>50</v>
      </c>
      <c r="B198" s="12">
        <v>7032017</v>
      </c>
      <c r="C198" s="22">
        <v>0.73280000000000001</v>
      </c>
      <c r="D198" s="12">
        <v>1115</v>
      </c>
      <c r="E198" s="12">
        <v>1034</v>
      </c>
    </row>
    <row r="199" spans="1:5" s="12" customFormat="1" x14ac:dyDescent="0.25">
      <c r="A199" s="12" t="s">
        <v>50</v>
      </c>
      <c r="B199" s="12">
        <v>15022017</v>
      </c>
      <c r="C199" s="22">
        <v>0.51759999999999995</v>
      </c>
      <c r="D199" s="12">
        <v>1034</v>
      </c>
      <c r="E199" s="12">
        <v>929</v>
      </c>
    </row>
    <row r="200" spans="1:5" s="12" customFormat="1" x14ac:dyDescent="0.25">
      <c r="A200" s="12" t="s">
        <v>50</v>
      </c>
      <c r="B200" s="12">
        <v>17022017</v>
      </c>
      <c r="C200" s="22">
        <v>0.71120000000000005</v>
      </c>
      <c r="D200" s="12">
        <v>951</v>
      </c>
      <c r="E200" s="12">
        <v>854</v>
      </c>
    </row>
    <row r="201" spans="1:5" s="12" customFormat="1" x14ac:dyDescent="0.25">
      <c r="A201" s="12" t="s">
        <v>50</v>
      </c>
      <c r="B201" s="12">
        <v>18022017</v>
      </c>
      <c r="C201" s="22">
        <v>0.75180000000000002</v>
      </c>
      <c r="D201" s="12">
        <v>1702</v>
      </c>
      <c r="E201" s="12">
        <v>1608</v>
      </c>
    </row>
    <row r="202" spans="1:5" s="12" customFormat="1" x14ac:dyDescent="0.25">
      <c r="A202" s="12" t="s">
        <v>50</v>
      </c>
      <c r="B202" s="12">
        <v>19022017</v>
      </c>
      <c r="C202" s="22">
        <v>0.747</v>
      </c>
      <c r="D202" s="12">
        <v>1647</v>
      </c>
      <c r="E202" s="12">
        <v>1559</v>
      </c>
    </row>
    <row r="203" spans="1:5" s="12" customFormat="1" x14ac:dyDescent="0.25">
      <c r="A203" s="12" t="s">
        <v>50</v>
      </c>
      <c r="B203" s="12">
        <v>20022017</v>
      </c>
      <c r="C203" s="22">
        <v>0.75049999999999994</v>
      </c>
      <c r="D203" s="12">
        <v>1135</v>
      </c>
      <c r="E203" s="12">
        <v>1052</v>
      </c>
    </row>
    <row r="204" spans="1:5" s="12" customFormat="1" x14ac:dyDescent="0.25">
      <c r="A204" s="12" t="s">
        <v>51</v>
      </c>
      <c r="B204" s="12">
        <v>7032017</v>
      </c>
      <c r="C204" s="22">
        <v>0.73280000000000001</v>
      </c>
      <c r="D204" s="12">
        <v>1115</v>
      </c>
      <c r="E204" s="12">
        <v>1034</v>
      </c>
    </row>
    <row r="205" spans="1:5" s="12" customFormat="1" x14ac:dyDescent="0.25">
      <c r="A205" s="12" t="s">
        <v>51</v>
      </c>
      <c r="B205" s="12">
        <v>15022017</v>
      </c>
      <c r="C205" s="22">
        <v>0.51759999999999995</v>
      </c>
      <c r="D205" s="12">
        <v>1034</v>
      </c>
      <c r="E205" s="12">
        <v>929</v>
      </c>
    </row>
    <row r="206" spans="1:5" s="12" customFormat="1" x14ac:dyDescent="0.25">
      <c r="A206" s="12" t="s">
        <v>51</v>
      </c>
      <c r="B206" s="12">
        <v>17022017</v>
      </c>
      <c r="C206" s="22">
        <v>0.71540000000000004</v>
      </c>
      <c r="D206" s="12">
        <v>951</v>
      </c>
      <c r="E206" s="12">
        <v>854</v>
      </c>
    </row>
    <row r="207" spans="1:5" s="12" customFormat="1" x14ac:dyDescent="0.25">
      <c r="A207" s="12" t="s">
        <v>51</v>
      </c>
      <c r="B207" s="12">
        <v>18022017</v>
      </c>
      <c r="C207" s="22">
        <v>0.76080000000000003</v>
      </c>
      <c r="D207" s="12">
        <v>1702</v>
      </c>
      <c r="E207" s="12">
        <v>1608</v>
      </c>
    </row>
    <row r="208" spans="1:5" s="12" customFormat="1" x14ac:dyDescent="0.25">
      <c r="A208" s="12" t="s">
        <v>51</v>
      </c>
      <c r="B208" s="12">
        <v>19022017</v>
      </c>
      <c r="C208" s="22">
        <v>0.747</v>
      </c>
      <c r="D208" s="12">
        <v>1647</v>
      </c>
      <c r="E208" s="12">
        <v>1559</v>
      </c>
    </row>
    <row r="209" spans="1:5" s="12" customFormat="1" x14ac:dyDescent="0.25">
      <c r="A209" s="12" t="s">
        <v>51</v>
      </c>
      <c r="B209" s="12">
        <v>20022017</v>
      </c>
      <c r="C209" s="22">
        <v>0.75049999999999994</v>
      </c>
      <c r="D209" s="12">
        <v>1135</v>
      </c>
      <c r="E209" s="12">
        <v>1052</v>
      </c>
    </row>
    <row r="210" spans="1:5" s="12" customFormat="1" x14ac:dyDescent="0.25">
      <c r="A210" s="12" t="s">
        <v>12</v>
      </c>
      <c r="B210" s="12">
        <v>7032017</v>
      </c>
      <c r="C210" s="22">
        <v>0.61229999999999996</v>
      </c>
      <c r="D210" s="12">
        <v>1032</v>
      </c>
      <c r="E210" s="12">
        <v>1034</v>
      </c>
    </row>
    <row r="211" spans="1:5" s="12" customFormat="1" x14ac:dyDescent="0.25">
      <c r="A211" s="12" t="s">
        <v>12</v>
      </c>
      <c r="B211" s="12">
        <v>15022017</v>
      </c>
      <c r="C211" s="22">
        <v>0.24390000000000001</v>
      </c>
      <c r="D211" s="12">
        <v>929</v>
      </c>
      <c r="E211" s="12">
        <v>929</v>
      </c>
    </row>
    <row r="212" spans="1:5" s="12" customFormat="1" x14ac:dyDescent="0.25">
      <c r="A212" s="12" t="s">
        <v>12</v>
      </c>
      <c r="B212" s="12">
        <v>16022017</v>
      </c>
      <c r="C212" s="22">
        <v>0.39710000000000001</v>
      </c>
      <c r="D212" s="12">
        <v>1344</v>
      </c>
      <c r="E212" s="12">
        <v>1250</v>
      </c>
    </row>
    <row r="213" spans="1:5" s="12" customFormat="1" x14ac:dyDescent="0.25">
      <c r="A213" s="12" t="s">
        <v>12</v>
      </c>
      <c r="B213" s="12">
        <v>17022017</v>
      </c>
      <c r="C213" s="22">
        <v>0.42380000000000001</v>
      </c>
      <c r="D213" s="12">
        <v>854</v>
      </c>
      <c r="E213" s="12">
        <v>854</v>
      </c>
    </row>
    <row r="214" spans="1:5" s="12" customFormat="1" x14ac:dyDescent="0.25">
      <c r="A214" s="12" t="s">
        <v>12</v>
      </c>
      <c r="B214" s="12">
        <v>18022017</v>
      </c>
      <c r="C214" s="22">
        <v>0.53369999999999995</v>
      </c>
      <c r="D214" s="12">
        <v>1706</v>
      </c>
      <c r="E214" s="12">
        <v>1608</v>
      </c>
    </row>
    <row r="215" spans="1:5" s="12" customFormat="1" x14ac:dyDescent="0.25">
      <c r="A215" s="12" t="s">
        <v>12</v>
      </c>
      <c r="B215" s="12">
        <v>20022017</v>
      </c>
      <c r="C215" s="22">
        <v>0.55700000000000005</v>
      </c>
      <c r="D215" s="12">
        <v>1139</v>
      </c>
      <c r="E215" s="12">
        <v>1052</v>
      </c>
    </row>
    <row r="216" spans="1:5" s="12" customFormat="1" x14ac:dyDescent="0.25">
      <c r="A216" s="12" t="s">
        <v>14</v>
      </c>
      <c r="B216" s="12">
        <v>7032017</v>
      </c>
      <c r="C216" s="22">
        <v>0.60119999999999996</v>
      </c>
      <c r="D216" s="12">
        <v>1032</v>
      </c>
      <c r="E216" s="12">
        <v>1034</v>
      </c>
    </row>
    <row r="217" spans="1:5" s="12" customFormat="1" x14ac:dyDescent="0.25">
      <c r="A217" s="12" t="s">
        <v>14</v>
      </c>
      <c r="B217" s="12">
        <v>15022017</v>
      </c>
      <c r="C217" s="22">
        <v>0.24390000000000001</v>
      </c>
      <c r="D217" s="12">
        <v>929</v>
      </c>
      <c r="E217" s="12">
        <v>929</v>
      </c>
    </row>
    <row r="218" spans="1:5" s="12" customFormat="1" x14ac:dyDescent="0.25">
      <c r="A218" s="12" t="s">
        <v>14</v>
      </c>
      <c r="B218" s="12">
        <v>16022017</v>
      </c>
      <c r="C218" s="22">
        <v>0.36930000000000002</v>
      </c>
      <c r="D218" s="12">
        <v>1344</v>
      </c>
      <c r="E218" s="12">
        <v>1250</v>
      </c>
    </row>
    <row r="219" spans="1:5" s="12" customFormat="1" x14ac:dyDescent="0.25">
      <c r="A219" s="12" t="s">
        <v>14</v>
      </c>
      <c r="B219" s="12">
        <v>17022017</v>
      </c>
      <c r="C219" s="22">
        <v>0.4345</v>
      </c>
      <c r="D219" s="12">
        <v>854</v>
      </c>
      <c r="E219" s="12">
        <v>854</v>
      </c>
    </row>
    <row r="220" spans="1:5" s="12" customFormat="1" x14ac:dyDescent="0.25">
      <c r="A220" s="12" t="s">
        <v>14</v>
      </c>
      <c r="B220" s="12">
        <v>18022017</v>
      </c>
      <c r="C220" s="22">
        <v>0.4844</v>
      </c>
      <c r="D220" s="12">
        <v>1706</v>
      </c>
      <c r="E220" s="12">
        <v>1608</v>
      </c>
    </row>
    <row r="221" spans="1:5" s="12" customFormat="1" x14ac:dyDescent="0.25">
      <c r="A221" s="12" t="s">
        <v>14</v>
      </c>
      <c r="B221" s="12">
        <v>20022017</v>
      </c>
      <c r="C221" s="22">
        <v>0.52239999999999998</v>
      </c>
      <c r="D221" s="12">
        <v>1139</v>
      </c>
      <c r="E221" s="12">
        <v>1052</v>
      </c>
    </row>
    <row r="222" spans="1:5" s="12" customFormat="1" x14ac:dyDescent="0.25">
      <c r="A222" s="12" t="s">
        <v>15</v>
      </c>
      <c r="B222" s="12">
        <v>7032017</v>
      </c>
      <c r="C222" s="22">
        <v>0.59870000000000001</v>
      </c>
      <c r="D222" s="12">
        <v>1032</v>
      </c>
      <c r="E222" s="12">
        <v>1034</v>
      </c>
    </row>
    <row r="223" spans="1:5" s="12" customFormat="1" x14ac:dyDescent="0.25">
      <c r="A223" s="12" t="s">
        <v>15</v>
      </c>
      <c r="B223" s="12">
        <v>15022017</v>
      </c>
      <c r="C223" s="22">
        <v>0.24390000000000001</v>
      </c>
      <c r="D223" s="12">
        <v>929</v>
      </c>
      <c r="E223" s="12">
        <v>929</v>
      </c>
    </row>
    <row r="224" spans="1:5" s="12" customFormat="1" x14ac:dyDescent="0.25">
      <c r="A224" s="12" t="s">
        <v>15</v>
      </c>
      <c r="B224" s="12">
        <v>16022017</v>
      </c>
      <c r="C224" s="22">
        <v>0.36630000000000001</v>
      </c>
      <c r="D224" s="12">
        <v>1344</v>
      </c>
      <c r="E224" s="12">
        <v>1250</v>
      </c>
    </row>
    <row r="225" spans="1:5" s="12" customFormat="1" x14ac:dyDescent="0.25">
      <c r="A225" s="12" t="s">
        <v>15</v>
      </c>
      <c r="B225" s="12">
        <v>17022017</v>
      </c>
      <c r="C225" s="22">
        <v>0.43990000000000001</v>
      </c>
      <c r="D225" s="12">
        <v>854</v>
      </c>
      <c r="E225" s="12">
        <v>854</v>
      </c>
    </row>
    <row r="226" spans="1:5" s="12" customFormat="1" x14ac:dyDescent="0.25">
      <c r="A226" s="12" t="s">
        <v>15</v>
      </c>
      <c r="B226" s="12">
        <v>18022017</v>
      </c>
      <c r="C226" s="22">
        <v>0.4844</v>
      </c>
      <c r="D226" s="12">
        <v>1706</v>
      </c>
      <c r="E226" s="12">
        <v>1608</v>
      </c>
    </row>
    <row r="227" spans="1:5" s="12" customFormat="1" x14ac:dyDescent="0.25">
      <c r="A227" s="12" t="s">
        <v>15</v>
      </c>
      <c r="B227" s="12">
        <v>20022017</v>
      </c>
      <c r="C227" s="22">
        <v>0.52059999999999995</v>
      </c>
      <c r="D227" s="12">
        <v>1139</v>
      </c>
      <c r="E227" s="12">
        <v>1052</v>
      </c>
    </row>
  </sheetData>
  <sortState ref="A3:E227">
    <sortCondition ref="A3:A227"/>
    <sortCondition ref="B3:B227"/>
  </sortState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6" workbookViewId="0">
      <selection activeCell="D36" sqref="D36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8.85546875" style="10"/>
  </cols>
  <sheetData>
    <row r="1" spans="1:4" s="6" customFormat="1" x14ac:dyDescent="0.25">
      <c r="A1" s="4" t="s">
        <v>65</v>
      </c>
      <c r="B1" s="4" t="s">
        <v>73</v>
      </c>
      <c r="C1" s="5" t="s">
        <v>74</v>
      </c>
      <c r="D1" s="6" t="s">
        <v>75</v>
      </c>
    </row>
    <row r="2" spans="1:4" x14ac:dyDescent="0.25">
      <c r="A2" s="7">
        <v>23092018</v>
      </c>
      <c r="B2" s="8" t="s">
        <v>77</v>
      </c>
      <c r="C2" s="9" t="s">
        <v>76</v>
      </c>
      <c r="D2" t="s">
        <v>86</v>
      </c>
    </row>
    <row r="3" spans="1:4" x14ac:dyDescent="0.25">
      <c r="D3" t="s">
        <v>87</v>
      </c>
    </row>
    <row r="4" spans="1:4" x14ac:dyDescent="0.25">
      <c r="D4" t="s">
        <v>88</v>
      </c>
    </row>
    <row r="6" spans="1:4" x14ac:dyDescent="0.25">
      <c r="D6" t="s">
        <v>89</v>
      </c>
    </row>
    <row r="7" spans="1:4" x14ac:dyDescent="0.25">
      <c r="D7" t="s">
        <v>90</v>
      </c>
    </row>
    <row r="8" spans="1:4" x14ac:dyDescent="0.25">
      <c r="D8" t="s">
        <v>91</v>
      </c>
    </row>
    <row r="9" spans="1:4" x14ac:dyDescent="0.25">
      <c r="D9" t="s">
        <v>92</v>
      </c>
    </row>
    <row r="11" spans="1:4" x14ac:dyDescent="0.25">
      <c r="D11" t="s">
        <v>93</v>
      </c>
    </row>
    <row r="12" spans="1:4" x14ac:dyDescent="0.25">
      <c r="D12" t="s">
        <v>94</v>
      </c>
    </row>
    <row r="14" spans="1:4" x14ac:dyDescent="0.25">
      <c r="D14" t="s">
        <v>95</v>
      </c>
    </row>
    <row r="15" spans="1:4" x14ac:dyDescent="0.25">
      <c r="D15" t="s">
        <v>96</v>
      </c>
    </row>
    <row r="17" spans="1:7" x14ac:dyDescent="0.25">
      <c r="D17" t="s">
        <v>97</v>
      </c>
    </row>
    <row r="18" spans="1:7" s="6" customFormat="1" x14ac:dyDescent="0.25">
      <c r="C18" s="13"/>
      <c r="D18" s="6" t="s">
        <v>98</v>
      </c>
    </row>
    <row r="19" spans="1:7" s="11" customFormat="1" x14ac:dyDescent="0.25">
      <c r="A19" t="s">
        <v>99</v>
      </c>
      <c r="B19" t="s">
        <v>77</v>
      </c>
      <c r="C19" s="10" t="s">
        <v>76</v>
      </c>
      <c r="D19" t="s">
        <v>102</v>
      </c>
      <c r="E19"/>
      <c r="F19"/>
      <c r="G19"/>
    </row>
    <row r="20" spans="1:7" s="11" customFormat="1" x14ac:dyDescent="0.25">
      <c r="A20"/>
      <c r="B20"/>
      <c r="C20" s="10"/>
      <c r="D20" t="s">
        <v>100</v>
      </c>
      <c r="E20"/>
      <c r="F20"/>
      <c r="G20"/>
    </row>
    <row r="21" spans="1:7" s="6" customFormat="1" x14ac:dyDescent="0.25">
      <c r="C21" s="13"/>
      <c r="D21" s="6" t="s">
        <v>101</v>
      </c>
    </row>
    <row r="22" spans="1:7" x14ac:dyDescent="0.25">
      <c r="A22">
        <v>30102018</v>
      </c>
      <c r="B22" t="s">
        <v>77</v>
      </c>
      <c r="C22" s="10" t="s">
        <v>124</v>
      </c>
      <c r="D22" s="15" t="s">
        <v>125</v>
      </c>
    </row>
    <row r="23" spans="1:7" x14ac:dyDescent="0.25">
      <c r="D23" t="s">
        <v>126</v>
      </c>
    </row>
    <row r="24" spans="1:7" x14ac:dyDescent="0.25">
      <c r="A24" t="s">
        <v>130</v>
      </c>
      <c r="B24" t="s">
        <v>77</v>
      </c>
      <c r="C24" s="10" t="s">
        <v>131</v>
      </c>
      <c r="D24" s="15" t="s">
        <v>132</v>
      </c>
    </row>
    <row r="25" spans="1:7" x14ac:dyDescent="0.25">
      <c r="A25" t="s">
        <v>133</v>
      </c>
      <c r="B25" t="s">
        <v>77</v>
      </c>
      <c r="C25" s="10" t="s">
        <v>124</v>
      </c>
      <c r="D25" s="15" t="s">
        <v>134</v>
      </c>
    </row>
    <row r="27" spans="1:7" x14ac:dyDescent="0.25">
      <c r="A27" t="s">
        <v>136</v>
      </c>
      <c r="B27" t="s">
        <v>77</v>
      </c>
      <c r="C27" s="10" t="s">
        <v>131</v>
      </c>
      <c r="D27" s="15" t="s">
        <v>137</v>
      </c>
    </row>
    <row r="29" spans="1:7" x14ac:dyDescent="0.25">
      <c r="A29" t="s">
        <v>138</v>
      </c>
      <c r="B29" t="s">
        <v>139</v>
      </c>
      <c r="C29" s="10" t="s">
        <v>131</v>
      </c>
      <c r="D29" s="15" t="s">
        <v>140</v>
      </c>
    </row>
    <row r="31" spans="1:7" x14ac:dyDescent="0.25">
      <c r="A31" t="s">
        <v>145</v>
      </c>
      <c r="B31" t="s">
        <v>139</v>
      </c>
      <c r="C31" s="10" t="s">
        <v>131</v>
      </c>
      <c r="D31" s="15" t="s">
        <v>146</v>
      </c>
    </row>
    <row r="33" spans="1:4" x14ac:dyDescent="0.25">
      <c r="A33" t="s">
        <v>156</v>
      </c>
      <c r="B33" t="s">
        <v>139</v>
      </c>
      <c r="C33" s="10" t="s">
        <v>131</v>
      </c>
      <c r="D33" s="15" t="s">
        <v>157</v>
      </c>
    </row>
    <row r="35" spans="1:4" x14ac:dyDescent="0.25">
      <c r="A35" t="s">
        <v>162</v>
      </c>
      <c r="B35" t="s">
        <v>139</v>
      </c>
      <c r="C35" s="10" t="s">
        <v>131</v>
      </c>
      <c r="D35" s="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Measurements</vt:lpstr>
      <vt:lpstr>Comp</vt:lpstr>
      <vt:lpstr>ChangeLog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Suhr</dc:creator>
  <cp:lastModifiedBy>Camilla Glismand Justesen</cp:lastModifiedBy>
  <cp:revision>17</cp:revision>
  <dcterms:created xsi:type="dcterms:W3CDTF">2017-02-15T16:58:22Z</dcterms:created>
  <dcterms:modified xsi:type="dcterms:W3CDTF">2019-04-02T11:04:10Z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