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up" sheetId="1" state="visible" r:id="rId2"/>
    <sheet name="Biogas" sheetId="2" state="visible" r:id="rId3"/>
    <sheet name="ChangeLog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D1" authorId="0">
      <text>
        <r>
          <rPr>
            <sz val="10"/>
            <rFont val="Verdana"/>
            <family val="2"/>
            <charset val="1"/>
          </rPr>
          <t xml:space="preserve">Use time of first bottle in set (makes analysis easier)</t>
        </r>
      </text>
    </comment>
    <comment ref="K2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Camilla Glismand Justesen:
</t>
        </r>
        <r>
          <rPr>
            <sz val="9"/>
            <color rgb="FF000000"/>
            <rFont val="Tahoma"/>
            <family val="0"/>
            <charset val="1"/>
          </rPr>
          <t xml:space="preserve">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<sst xmlns="http://schemas.openxmlformats.org/spreadsheetml/2006/main" count="1236" uniqueCount="190">
  <si>
    <t xml:space="preserve">Experiment</t>
  </si>
  <si>
    <t xml:space="preserve">Bottle ID</t>
  </si>
  <si>
    <t xml:space="preserve">Description</t>
  </si>
  <si>
    <t xml:space="preserve">Substrate</t>
  </si>
  <si>
    <t xml:space="preserve">Tare (g)</t>
  </si>
  <si>
    <t xml:space="preserve">Inocolum (g)</t>
  </si>
  <si>
    <t xml:space="preserve">Substrate (g)</t>
  </si>
  <si>
    <t xml:space="preserve">Total mass 1 (g)</t>
  </si>
  <si>
    <t xml:space="preserve">Total mass 2 (g)</t>
  </si>
  <si>
    <t xml:space="preserve">Total mass (g)</t>
  </si>
  <si>
    <t xml:space="preserve">Total mass sd (mg)</t>
  </si>
  <si>
    <t xml:space="preserve">Apparent mass gain (g)</t>
  </si>
  <si>
    <t xml:space="preserve">Substrate VS conc. (g/kg)</t>
  </si>
  <si>
    <t xml:space="preserve">Inoculum VS conc. (g/kg)</t>
  </si>
  <si>
    <t xml:space="preserve">Substrate VS mass (g)</t>
  </si>
  <si>
    <t xml:space="preserve">Inoculum VS mass (g)</t>
  </si>
  <si>
    <t xml:space="preserve">Inoculum-to-substrate ratio</t>
  </si>
  <si>
    <t xml:space="preserve">Total volume (mL)</t>
  </si>
  <si>
    <t xml:space="preserve">Headspace volume (mL)</t>
  </si>
  <si>
    <t xml:space="preserve">Notes</t>
  </si>
  <si>
    <t xml:space="preserve">exper</t>
  </si>
  <si>
    <t xml:space="preserve">id</t>
  </si>
  <si>
    <t xml:space="preserve">descrip</t>
  </si>
  <si>
    <t xml:space="preserve">descrip1</t>
  </si>
  <si>
    <t xml:space="preserve">substrate</t>
  </si>
  <si>
    <t xml:space="preserve">tare</t>
  </si>
  <si>
    <t xml:space="preserve">m.inoc</t>
  </si>
  <si>
    <t xml:space="preserve">m.sub</t>
  </si>
  <si>
    <t xml:space="preserve">m.tot1</t>
  </si>
  <si>
    <t xml:space="preserve">m.tot2</t>
  </si>
  <si>
    <t xml:space="preserve">m.tot</t>
  </si>
  <si>
    <t xml:space="preserve">m.tot.sd</t>
  </si>
  <si>
    <t xml:space="preserve">m.gained</t>
  </si>
  <si>
    <t xml:space="preserve">c.sub.vs</t>
  </si>
  <si>
    <t xml:space="preserve">c.inoc.vs</t>
  </si>
  <si>
    <t xml:space="preserve">m.sub.vs</t>
  </si>
  <si>
    <t xml:space="preserve">m.inoc.vs</t>
  </si>
  <si>
    <t xml:space="preserve">ISR</t>
  </si>
  <si>
    <t xml:space="preserve">vol.tot</t>
  </si>
  <si>
    <t xml:space="preserve">vol.hs</t>
  </si>
  <si>
    <t xml:space="preserve">notes.setup</t>
  </si>
  <si>
    <t xml:space="preserve">IIS-BMP2</t>
  </si>
  <si>
    <t xml:space="preserve">C1</t>
  </si>
  <si>
    <t xml:space="preserve">FIC</t>
  </si>
  <si>
    <t xml:space="preserve">Substrate C</t>
  </si>
  <si>
    <t xml:space="preserve">SC</t>
  </si>
  <si>
    <t xml:space="preserve">C2</t>
  </si>
  <si>
    <t xml:space="preserve">C3</t>
  </si>
  <si>
    <t xml:space="preserve">D1</t>
  </si>
  <si>
    <t xml:space="preserve">WS</t>
  </si>
  <si>
    <t xml:space="preserve">Substrate D</t>
  </si>
  <si>
    <t xml:space="preserve">SD</t>
  </si>
  <si>
    <t xml:space="preserve">D bottles received tool much inoculum (SDH mistake) so I doubled substrate mass. Noticed mistake after flushing so had to open, add substrate, and flush again.</t>
  </si>
  <si>
    <t xml:space="preserve">D2</t>
  </si>
  <si>
    <t xml:space="preserve">D3</t>
  </si>
  <si>
    <t xml:space="preserve">L1</t>
  </si>
  <si>
    <t xml:space="preserve">Cellulose</t>
  </si>
  <si>
    <t xml:space="preserve">CEL</t>
  </si>
  <si>
    <t xml:space="preserve">L2</t>
  </si>
  <si>
    <t xml:space="preserve">L3</t>
  </si>
  <si>
    <t xml:space="preserve">I1</t>
  </si>
  <si>
    <t xml:space="preserve">Inoculum</t>
  </si>
  <si>
    <t xml:space="preserve">BK</t>
  </si>
  <si>
    <t xml:space="preserve">I2</t>
  </si>
  <si>
    <t xml:space="preserve">I3</t>
  </si>
  <si>
    <t xml:space="preserve">I4</t>
  </si>
  <si>
    <t xml:space="preserve">W1</t>
  </si>
  <si>
    <t xml:space="preserve">Water control</t>
  </si>
  <si>
    <t xml:space="preserve">bottle ID</t>
  </si>
  <si>
    <t xml:space="preserve">Date (dd.mm.yyyy)</t>
  </si>
  <si>
    <t xml:space="preserve">Time (hh.mm)</t>
  </si>
  <si>
    <t xml:space="preserve">Air temperature (deg. C)</t>
  </si>
  <si>
    <t xml:space="preserve">Ambient pressure (hPa)</t>
  </si>
  <si>
    <t xml:space="preserve">Initial bottle mass (g)</t>
  </si>
  <si>
    <t xml:space="preserve">Biogas volume (mL)</t>
  </si>
  <si>
    <t xml:space="preserve">Final bottle mass (g)</t>
  </si>
  <si>
    <t xml:space="preserve">Date &amp; time</t>
  </si>
  <si>
    <t xml:space="preserve">Elapsed time (d)</t>
  </si>
  <si>
    <t xml:space="preserve">date</t>
  </si>
  <si>
    <t xml:space="preserve">time</t>
  </si>
  <si>
    <t xml:space="preserve">temp.air</t>
  </si>
  <si>
    <t xml:space="preserve">pres.amb</t>
  </si>
  <si>
    <t xml:space="preserve">mass.init</t>
  </si>
  <si>
    <t xml:space="preserve">vol</t>
  </si>
  <si>
    <t xml:space="preserve">mass.final</t>
  </si>
  <si>
    <t xml:space="preserve">notes</t>
  </si>
  <si>
    <t xml:space="preserve">date.time.e</t>
  </si>
  <si>
    <t xml:space="preserve">etime</t>
  </si>
  <si>
    <t xml:space="preserve">27.09.2018</t>
  </si>
  <si>
    <t xml:space="preserve">28.09.2018</t>
  </si>
  <si>
    <t xml:space="preserve">09.00</t>
  </si>
  <si>
    <t xml:space="preserve">Final mass measured after D3 (3 bottles later)</t>
  </si>
  <si>
    <t xml:space="preserve">Difficult to mix. Sludge level near shoulder of bottle.</t>
  </si>
  <si>
    <t xml:space="preserve">29.09.2018</t>
  </si>
  <si>
    <t xml:space="preserve">06.05</t>
  </si>
  <si>
    <t xml:space="preserve">Final mass after I4</t>
  </si>
  <si>
    <t xml:space="preserve">Pressure not measured.</t>
  </si>
  <si>
    <t xml:space="preserve">30.09.2018</t>
  </si>
  <si>
    <t xml:space="preserve">15.02</t>
  </si>
  <si>
    <t xml:space="preserve">Final mass of at 15.17.</t>
  </si>
  <si>
    <t xml:space="preserve">Easy to mix. No floating layer.</t>
  </si>
  <si>
    <t xml:space="preserve">01.10.2018</t>
  </si>
  <si>
    <t xml:space="preserve">08.50</t>
  </si>
  <si>
    <t xml:space="preserve">Forgot to check volume - so this is an estimate</t>
  </si>
  <si>
    <t xml:space="preserve">02.10.2018</t>
  </si>
  <si>
    <t xml:space="preserve">09.45</t>
  </si>
  <si>
    <t xml:space="preserve">Forgot to measure initial mass. Set to final value from previous (assumes no leakage). Pressure not measured.</t>
  </si>
  <si>
    <t xml:space="preserve">03.10.2018</t>
  </si>
  <si>
    <t xml:space="preserve">08.07</t>
  </si>
  <si>
    <t xml:space="preserve">Measured after I3. Wrong order, id correct</t>
  </si>
  <si>
    <t xml:space="preserve">Measured before I2. Wrong order, id correct</t>
  </si>
  <si>
    <t xml:space="preserve">05.10.2018</t>
  </si>
  <si>
    <t xml:space="preserve">11.09</t>
  </si>
  <si>
    <t xml:space="preserve">Manometer reassembled (no pressure leaks). 10 minutes technical break in sampling.</t>
  </si>
  <si>
    <t xml:space="preserve">06.10.2018</t>
  </si>
  <si>
    <t xml:space="preserve">21.20</t>
  </si>
  <si>
    <t xml:space="preserve">Final mass recorded as 487.4, must have been 487.64</t>
  </si>
  <si>
    <t xml:space="preserve">08.10.2018</t>
  </si>
  <si>
    <t xml:space="preserve">11.43</t>
  </si>
  <si>
    <t xml:space="preserve">11.10.2018</t>
  </si>
  <si>
    <t xml:space="preserve">12.13</t>
  </si>
  <si>
    <t xml:space="preserve">15.10.2018</t>
  </si>
  <si>
    <t xml:space="preserve">21.22</t>
  </si>
  <si>
    <t xml:space="preserve">19.10.2018</t>
  </si>
  <si>
    <t xml:space="preserve">10.48</t>
  </si>
  <si>
    <t xml:space="preserve">25.10.2018</t>
  </si>
  <si>
    <t xml:space="preserve">14.08</t>
  </si>
  <si>
    <t xml:space="preserve">29.10.2018</t>
  </si>
  <si>
    <t xml:space="preserve">09.46</t>
  </si>
  <si>
    <t xml:space="preserve">16.11.2018</t>
  </si>
  <si>
    <t xml:space="preserve">14.07</t>
  </si>
  <si>
    <t xml:space="preserve">Scale seems to be reading low. Possible error/bias. Ambient pressure not measured.</t>
  </si>
  <si>
    <t xml:space="preserve">Ambient pressure not measured.</t>
  </si>
  <si>
    <t xml:space="preserve">17.12.2018</t>
  </si>
  <si>
    <t xml:space="preserve">11.38</t>
  </si>
  <si>
    <t xml:space="preserve">04.02.2019</t>
  </si>
  <si>
    <t xml:space="preserve">13.10</t>
  </si>
  <si>
    <t xml:space="preserve">Maybe adjust for this value instead, i.e. not within the given calibration</t>
  </si>
  <si>
    <t xml:space="preserve">Change of needle</t>
  </si>
  <si>
    <t xml:space="preserve">07.04.2019</t>
  </si>
  <si>
    <t xml:space="preserve">Forgot to write down initial mass. Set to final value from previous (assumes no leakage).</t>
  </si>
  <si>
    <t xml:space="preserve">Date</t>
  </si>
  <si>
    <t xml:space="preserve">File</t>
  </si>
  <si>
    <t xml:space="preserve">Who</t>
  </si>
  <si>
    <t xml:space="preserve">What</t>
  </si>
  <si>
    <t xml:space="preserve">22 Sept 2018</t>
  </si>
  <si>
    <t xml:space="preserve">biogas_and_setup.xlsx</t>
  </si>
  <si>
    <t xml:space="preserve">Sasha</t>
  </si>
  <si>
    <t xml:space="preserve">Created blank template from data file from first set of measurements</t>
  </si>
  <si>
    <t xml:space="preserve">27 Sept 2018</t>
  </si>
  <si>
    <t xml:space="preserve">Setup date entry and part of 28 Sept measurements. Deleted headspace pressure column.</t>
  </si>
  <si>
    <t xml:space="preserve">04 Oct 2018</t>
  </si>
  <si>
    <t xml:space="preserve">Camilla</t>
  </si>
  <si>
    <t xml:space="preserve">Results from data sheets (28-09-18 to 03-10-18) entered</t>
  </si>
  <si>
    <t xml:space="preserve">07 Oct 2918</t>
  </si>
  <si>
    <t xml:space="preserve">Fixed some notes that had been hard to read.</t>
  </si>
  <si>
    <t xml:space="preserve">08 Oct 2018</t>
  </si>
  <si>
    <t xml:space="preserve">Entered data for 6 Oct.</t>
  </si>
  <si>
    <t xml:space="preserve">27 Oct 2018</t>
  </si>
  <si>
    <t xml:space="preserve">Entered data for 8-25 Oct. Changed column order in Biogas sheet.</t>
  </si>
  <si>
    <t xml:space="preserve">Changed temp.air to 20 (average) and pressure to 1002.27 (was 20.4) for 3 Oct. Corrected date for 11 Oct (was autofill error)</t>
  </si>
  <si>
    <t xml:space="preserve">ID C3 11 Oct changed final mass to 466.34. Must be a 6 in data sheet. Corrected few other data entry errors.</t>
  </si>
  <si>
    <t xml:space="preserve">3 Oct switched ID values for I2 and I3. Despite note, they must have been reversed.</t>
  </si>
  <si>
    <t xml:space="preserve">28 Nov 2018</t>
  </si>
  <si>
    <t xml:space="preserve">Entered data for 25 Oct, 29 Oct, and 16 Nov. Added 1000 for missing pressure.</t>
  </si>
  <si>
    <t xml:space="preserve">20 De 2018</t>
  </si>
  <si>
    <t xml:space="preserve">Entered data for 17 Dec. Changed SC VS concentration values based on recent VS results.</t>
  </si>
  <si>
    <t xml:space="preserve">05 Feb 2019</t>
  </si>
  <si>
    <t xml:space="preserve">Entered data for 4 Feb 2019. </t>
  </si>
  <si>
    <t xml:space="preserve">22 Feb 2019</t>
  </si>
  <si>
    <t xml:space="preserve">Change time column for 11.10.2018 to be the first sampling time instead of sample time for each bottle. See pictures of sheet for original entered data</t>
  </si>
  <si>
    <t xml:space="preserve">Add comma in L2, 08.10.2018 in mass.init</t>
  </si>
  <si>
    <t xml:space="preserve">Add zeros for day 0 in biogas volume column (27.09.2018)</t>
  </si>
  <si>
    <t xml:space="preserve">Change inoculum only to inoculum in setup$descrip</t>
  </si>
  <si>
    <t xml:space="preserve">12 March 2019</t>
  </si>
  <si>
    <t xml:space="preserve">Biogas sheet L1 2 Oct 2018, filled in mass.init with previous mass.final value</t>
  </si>
  <si>
    <t xml:space="preserve">Biogas sheet L1 17 Dec 2018, corrected typo in mass.init (was .68)</t>
  </si>
  <si>
    <t xml:space="preserve">Biogas sheet C3 28 Sept 2018, correct typo in mass.final (was .25)</t>
  </si>
  <si>
    <t xml:space="preserve">28 March 2019</t>
  </si>
  <si>
    <t xml:space="preserve">Add new description column</t>
  </si>
  <si>
    <t xml:space="preserve">07 April 2019</t>
  </si>
  <si>
    <t xml:space="preserve">Add sampling data for 07 april 2019. </t>
  </si>
  <si>
    <t xml:space="preserve">1 April 2019</t>
  </si>
  <si>
    <t xml:space="preserve">Change name of LBD to LB in descrip</t>
  </si>
  <si>
    <t xml:space="preserve">29 May 2019</t>
  </si>
  <si>
    <t xml:space="preserve">Biogas sheet, correct years in rightmost date/time column used for elapsed time, add missing rows for last measurements.</t>
  </si>
  <si>
    <t xml:space="preserve">13 June 2019</t>
  </si>
  <si>
    <t xml:space="preserve">Biogas sheet, mass.init column, copy out to vim, make new column, paste back in, to fix character/numeric issue</t>
  </si>
  <si>
    <t xml:space="preserve">15 Nove 2019</t>
  </si>
  <si>
    <t xml:space="preserve">Setup sheet, change SC name to WS from LB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</si>
</sst>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MM/DD/YY"/>
    <numFmt numFmtId="169" formatCode="@"/>
  </numFmts>
  <fonts count="8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77400</xdr:colOff>
      <xdr:row>9</xdr:row>
      <xdr:rowOff>114480</xdr:rowOff>
    </xdr:to>
    <xdr:sp>
      <xdr:nvSpPr>
        <xdr:cNvPr id="0" name="CustomShape 1" hidden="1"/>
        <xdr:cNvSpPr/>
      </xdr:nvSpPr>
      <xdr:spPr>
        <a:xfrm>
          <a:off x="0" y="0"/>
          <a:ext cx="8003880" cy="177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301680</xdr:colOff>
      <xdr:row>29</xdr:row>
      <xdr:rowOff>101160</xdr:rowOff>
    </xdr:to>
    <xdr:sp>
      <xdr:nvSpPr>
        <xdr:cNvPr id="1" name="CustomShape 1" hidden="1"/>
        <xdr:cNvSpPr/>
      </xdr:nvSpPr>
      <xdr:spPr>
        <a:xfrm>
          <a:off x="0" y="0"/>
          <a:ext cx="5835600" cy="510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369000</xdr:colOff>
      <xdr:row>27</xdr:row>
      <xdr:rowOff>101520</xdr:rowOff>
    </xdr:to>
    <xdr:sp>
      <xdr:nvSpPr>
        <xdr:cNvPr id="2" name="CustomShape 1" hidden="1"/>
        <xdr:cNvSpPr/>
      </xdr:nvSpPr>
      <xdr:spPr>
        <a:xfrm>
          <a:off x="0" y="0"/>
          <a:ext cx="5775840" cy="465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435600</xdr:colOff>
      <xdr:row>58</xdr:row>
      <xdr:rowOff>21240</xdr:rowOff>
    </xdr:to>
    <xdr:sp>
      <xdr:nvSpPr>
        <xdr:cNvPr id="3" name="CustomShape 1" hidden="1"/>
        <xdr:cNvSpPr/>
      </xdr:nvSpPr>
      <xdr:spPr>
        <a:xfrm>
          <a:off x="0" y="0"/>
          <a:ext cx="8845200" cy="961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435600</xdr:colOff>
      <xdr:row>58</xdr:row>
      <xdr:rowOff>21240</xdr:rowOff>
    </xdr:to>
    <xdr:sp>
      <xdr:nvSpPr>
        <xdr:cNvPr id="4" name="CustomShape 1" hidden="1"/>
        <xdr:cNvSpPr/>
      </xdr:nvSpPr>
      <xdr:spPr>
        <a:xfrm>
          <a:off x="0" y="0"/>
          <a:ext cx="8845200" cy="961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435600</xdr:colOff>
      <xdr:row>58</xdr:row>
      <xdr:rowOff>21240</xdr:rowOff>
    </xdr:to>
    <xdr:sp>
      <xdr:nvSpPr>
        <xdr:cNvPr id="5" name="CustomShape 1" hidden="1"/>
        <xdr:cNvSpPr/>
      </xdr:nvSpPr>
      <xdr:spPr>
        <a:xfrm>
          <a:off x="0" y="0"/>
          <a:ext cx="8845200" cy="961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261720</xdr:colOff>
      <xdr:row>27</xdr:row>
      <xdr:rowOff>104040</xdr:rowOff>
    </xdr:to>
    <xdr:sp>
      <xdr:nvSpPr>
        <xdr:cNvPr id="6" name="CustomShape 1" hidden="1"/>
        <xdr:cNvSpPr/>
      </xdr:nvSpPr>
      <xdr:spPr>
        <a:xfrm>
          <a:off x="0" y="0"/>
          <a:ext cx="5668560" cy="4654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C9" activeCellId="0" sqref="C9"/>
    </sheetView>
  </sheetViews>
  <sheetFormatPr defaultRowHeight="13.15" zeroHeight="false" outlineLevelRow="0" outlineLevelCol="0"/>
  <cols>
    <col collapsed="false" customWidth="true" hidden="false" outlineLevel="0" max="3" min="1" style="1" width="9.46"/>
    <col collapsed="false" customWidth="true" hidden="false" outlineLevel="0" max="4" min="4" style="1" width="10.46"/>
    <col collapsed="false" customWidth="true" hidden="false" outlineLevel="0" max="6" min="5" style="1" width="9.46"/>
    <col collapsed="false" customWidth="true" hidden="false" outlineLevel="0" max="7" min="7" style="1" width="10.88"/>
    <col collapsed="false" customWidth="true" hidden="false" outlineLevel="0" max="8" min="8" style="1" width="10.75"/>
    <col collapsed="false" customWidth="true" hidden="false" outlineLevel="0" max="12" min="9" style="1" width="9.46"/>
    <col collapsed="false" customWidth="true" hidden="false" outlineLevel="0" max="13" min="13" style="1" width="11.46"/>
    <col collapsed="false" customWidth="true" hidden="false" outlineLevel="0" max="14" min="14" style="1" width="10.88"/>
    <col collapsed="false" customWidth="true" hidden="false" outlineLevel="0" max="15" min="15" style="1" width="10.36"/>
    <col collapsed="false" customWidth="true" hidden="false" outlineLevel="0" max="17" min="16" style="1" width="9.88"/>
    <col collapsed="false" customWidth="true" hidden="false" outlineLevel="0" max="18" min="18" style="1" width="11.88"/>
    <col collapsed="false" customWidth="true" hidden="false" outlineLevel="0" max="19" min="19" style="1" width="9.46"/>
    <col collapsed="false" customWidth="true" hidden="false" outlineLevel="0" max="20" min="20" style="1" width="10.66"/>
    <col collapsed="false" customWidth="true" hidden="false" outlineLevel="0" max="21" min="21" style="2" width="9.46"/>
    <col collapsed="false" customWidth="true" hidden="false" outlineLevel="0" max="1025" min="22" style="1" width="9.46"/>
  </cols>
  <sheetData>
    <row r="1" s="3" customFormat="true" ht="25.5" hidden="false" customHeight="true" outlineLevel="0" collapsed="false">
      <c r="A1" s="3" t="s">
        <v>0</v>
      </c>
      <c r="B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</row>
    <row r="2" customFormat="false" ht="13.15" hidden="false" customHeight="false" outlineLevel="0" collapsed="false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2" t="s">
        <v>40</v>
      </c>
    </row>
    <row r="3" customFormat="false" ht="13.15" hidden="false" customHeight="false" outlineLevel="0" collapsed="false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n">
        <v>322.03</v>
      </c>
      <c r="G3" s="1" t="n">
        <v>142.25</v>
      </c>
      <c r="H3" s="1" t="n">
        <v>2.12</v>
      </c>
      <c r="I3" s="1" t="n">
        <v>468.51</v>
      </c>
      <c r="J3" s="1" t="n">
        <v>468.52</v>
      </c>
      <c r="K3" s="5" t="n">
        <f aca="false">AVERAGE(Setup!I3:J3)</f>
        <v>468.515</v>
      </c>
      <c r="L3" s="6" t="n">
        <f aca="false">1000*STDEV(Setup!I3:J3)</f>
        <v>7.07106781185904</v>
      </c>
      <c r="M3" s="6" t="n">
        <f aca="false">Setup!K3-(Setup!F3+Setup!G3+Setup!H3)</f>
        <v>2.11500000000001</v>
      </c>
      <c r="N3" s="7" t="n">
        <v>802.16</v>
      </c>
      <c r="O3" s="3" t="n">
        <v>22.3</v>
      </c>
      <c r="P3" s="8" t="n">
        <f aca="false">Setup!N3*Setup!H3/1000</f>
        <v>1.7005792</v>
      </c>
      <c r="Q3" s="5" t="n">
        <f aca="false">Setup!G3*Setup!O3/1000</f>
        <v>3.172175</v>
      </c>
      <c r="R3" s="5" t="n">
        <f aca="false">Q3/P3</f>
        <v>1.86534975848229</v>
      </c>
      <c r="S3" s="1" t="n">
        <v>520</v>
      </c>
      <c r="T3" s="6" t="n">
        <f aca="false">Setup!S3-Setup!G3-Setup!H3</f>
        <v>375.63</v>
      </c>
    </row>
    <row r="4" customFormat="false" ht="13.15" hidden="false" customHeight="false" outlineLevel="0" collapsed="false">
      <c r="A4" s="1" t="s">
        <v>41</v>
      </c>
      <c r="B4" s="1" t="s">
        <v>46</v>
      </c>
      <c r="C4" s="1" t="s">
        <v>43</v>
      </c>
      <c r="D4" s="1" t="s">
        <v>44</v>
      </c>
      <c r="E4" s="1" t="s">
        <v>45</v>
      </c>
      <c r="F4" s="1" t="n">
        <v>321.69</v>
      </c>
      <c r="G4" s="1" t="n">
        <v>146.13</v>
      </c>
      <c r="H4" s="1" t="n">
        <v>2.14</v>
      </c>
      <c r="I4" s="1" t="n">
        <v>471.9</v>
      </c>
      <c r="J4" s="1" t="n">
        <v>471.9</v>
      </c>
      <c r="K4" s="5" t="n">
        <f aca="false">AVERAGE(Setup!I4:J4)</f>
        <v>471.9</v>
      </c>
      <c r="L4" s="6" t="n">
        <f aca="false">1000*STDEV(Setup!I4:J4)</f>
        <v>0</v>
      </c>
      <c r="M4" s="6" t="n">
        <f aca="false">Setup!K4-(Setup!F4+Setup!G4+Setup!H4)</f>
        <v>1.94</v>
      </c>
      <c r="N4" s="7" t="n">
        <v>802.16</v>
      </c>
      <c r="O4" s="3" t="n">
        <v>22.3</v>
      </c>
      <c r="P4" s="8" t="n">
        <f aca="false">Setup!N4*Setup!H4/1000</f>
        <v>1.7166224</v>
      </c>
      <c r="Q4" s="5" t="n">
        <f aca="false">Setup!G4*Setup!O4/1000</f>
        <v>3.258699</v>
      </c>
      <c r="R4" s="5" t="n">
        <f aca="false">Q4/P4</f>
        <v>1.89832021299501</v>
      </c>
      <c r="S4" s="1" t="n">
        <v>520</v>
      </c>
      <c r="T4" s="6" t="n">
        <f aca="false">Setup!S4-Setup!G4-Setup!H4</f>
        <v>371.73</v>
      </c>
    </row>
    <row r="5" customFormat="false" ht="13.15" hidden="false" customHeight="false" outlineLevel="0" collapsed="false">
      <c r="A5" s="1" t="s">
        <v>41</v>
      </c>
      <c r="B5" s="1" t="s">
        <v>47</v>
      </c>
      <c r="C5" s="1" t="s">
        <v>43</v>
      </c>
      <c r="D5" s="1" t="s">
        <v>44</v>
      </c>
      <c r="E5" s="1" t="s">
        <v>45</v>
      </c>
      <c r="F5" s="1" t="n">
        <v>321.78</v>
      </c>
      <c r="G5" s="1" t="n">
        <v>142.2</v>
      </c>
      <c r="H5" s="1" t="n">
        <v>2.18</v>
      </c>
      <c r="I5" s="1" t="n">
        <v>468.3</v>
      </c>
      <c r="J5" s="1" t="n">
        <v>468.3</v>
      </c>
      <c r="K5" s="5" t="n">
        <f aca="false">AVERAGE(Setup!I5:J5)</f>
        <v>468.3</v>
      </c>
      <c r="L5" s="6" t="n">
        <f aca="false">1000*STDEV(Setup!I5:J5)</f>
        <v>0</v>
      </c>
      <c r="M5" s="6" t="n">
        <f aca="false">Setup!K5-(Setup!F5+Setup!G5+Setup!H5)</f>
        <v>2.14000000000004</v>
      </c>
      <c r="N5" s="7" t="n">
        <v>802.16</v>
      </c>
      <c r="O5" s="3" t="n">
        <v>22.3</v>
      </c>
      <c r="P5" s="8" t="n">
        <f aca="false">Setup!N5*Setup!H5/1000</f>
        <v>1.7487088</v>
      </c>
      <c r="Q5" s="5" t="n">
        <f aca="false">Setup!G5*Setup!O5/1000</f>
        <v>3.17106</v>
      </c>
      <c r="R5" s="5" t="n">
        <f aca="false">Q5/P5</f>
        <v>1.81337224356622</v>
      </c>
      <c r="S5" s="1" t="n">
        <v>520</v>
      </c>
      <c r="T5" s="6" t="n">
        <f aca="false">Setup!S5-Setup!G5-Setup!H5</f>
        <v>375.62</v>
      </c>
    </row>
    <row r="6" customFormat="false" ht="13.15" hidden="false" customHeight="false" outlineLevel="0" collapsed="false">
      <c r="A6" s="1" t="s">
        <v>41</v>
      </c>
      <c r="B6" s="1" t="s">
        <v>48</v>
      </c>
      <c r="C6" s="1" t="s">
        <v>49</v>
      </c>
      <c r="D6" s="1" t="s">
        <v>50</v>
      </c>
      <c r="E6" s="1" t="s">
        <v>51</v>
      </c>
      <c r="F6" s="1" t="n">
        <v>322.24</v>
      </c>
      <c r="G6" s="1" t="n">
        <v>143.09</v>
      </c>
      <c r="H6" s="1" t="n">
        <v>3.79</v>
      </c>
      <c r="I6" s="1" t="n">
        <v>471.15</v>
      </c>
      <c r="J6" s="1" t="n">
        <v>471.15</v>
      </c>
      <c r="K6" s="5" t="n">
        <f aca="false">AVERAGE(Setup!I6:J6)</f>
        <v>471.15</v>
      </c>
      <c r="L6" s="6" t="n">
        <f aca="false">1000*STDEV(Setup!I6:J6)</f>
        <v>0</v>
      </c>
      <c r="M6" s="6" t="n">
        <f aca="false">Setup!K6-(Setup!F6+Setup!G6+Setup!H6)</f>
        <v>2.02999999999992</v>
      </c>
      <c r="N6" s="1" t="n">
        <v>861.15</v>
      </c>
      <c r="O6" s="3" t="n">
        <v>22.3</v>
      </c>
      <c r="P6" s="8" t="n">
        <f aca="false">Setup!N6*Setup!H6/1000</f>
        <v>3.2637585</v>
      </c>
      <c r="Q6" s="5" t="n">
        <f aca="false">Setup!G6*Setup!O6/1000</f>
        <v>3.190907</v>
      </c>
      <c r="R6" s="5" t="n">
        <f aca="false">Q6/P6</f>
        <v>0.977678648711294</v>
      </c>
      <c r="S6" s="1" t="n">
        <v>520</v>
      </c>
      <c r="T6" s="6" t="n">
        <f aca="false">Setup!S6-Setup!G6-Setup!H6</f>
        <v>373.12</v>
      </c>
      <c r="U6" s="2" t="s">
        <v>52</v>
      </c>
    </row>
    <row r="7" customFormat="false" ht="13.15" hidden="false" customHeight="false" outlineLevel="0" collapsed="false">
      <c r="A7" s="1" t="s">
        <v>41</v>
      </c>
      <c r="B7" s="1" t="s">
        <v>53</v>
      </c>
      <c r="C7" s="1" t="s">
        <v>49</v>
      </c>
      <c r="D7" s="1" t="s">
        <v>50</v>
      </c>
      <c r="E7" s="1" t="s">
        <v>51</v>
      </c>
      <c r="F7" s="1" t="n">
        <v>323.34</v>
      </c>
      <c r="G7" s="1" t="n">
        <v>142.92</v>
      </c>
      <c r="H7" s="1" t="n">
        <v>3.78</v>
      </c>
      <c r="I7" s="1" t="n">
        <v>472.1</v>
      </c>
      <c r="J7" s="1" t="n">
        <v>472.1</v>
      </c>
      <c r="K7" s="5" t="n">
        <f aca="false">AVERAGE(Setup!I7:J7)</f>
        <v>472.1</v>
      </c>
      <c r="L7" s="6" t="n">
        <f aca="false">1000*STDEV(Setup!I7:J7)</f>
        <v>0</v>
      </c>
      <c r="M7" s="6" t="n">
        <f aca="false">Setup!K7-(Setup!F7+Setup!G7+Setup!H7)</f>
        <v>2.06000000000006</v>
      </c>
      <c r="N7" s="1" t="n">
        <v>861.15</v>
      </c>
      <c r="O7" s="3" t="n">
        <v>22.3</v>
      </c>
      <c r="P7" s="8" t="n">
        <f aca="false">Setup!N7*Setup!H7/1000</f>
        <v>3.255147</v>
      </c>
      <c r="Q7" s="5" t="n">
        <f aca="false">Setup!G7*Setup!O7/1000</f>
        <v>3.187116</v>
      </c>
      <c r="R7" s="5" t="n">
        <f aca="false">Q7/P7</f>
        <v>0.979100483019661</v>
      </c>
      <c r="S7" s="1" t="n">
        <v>520</v>
      </c>
      <c r="T7" s="6" t="n">
        <f aca="false">Setup!S7-Setup!G7-Setup!H7</f>
        <v>373.3</v>
      </c>
      <c r="U7" s="2" t="s">
        <v>52</v>
      </c>
    </row>
    <row r="8" customFormat="false" ht="13.15" hidden="false" customHeight="false" outlineLevel="0" collapsed="false">
      <c r="A8" s="1" t="s">
        <v>41</v>
      </c>
      <c r="B8" s="1" t="s">
        <v>54</v>
      </c>
      <c r="C8" s="1" t="s">
        <v>49</v>
      </c>
      <c r="D8" s="1" t="s">
        <v>50</v>
      </c>
      <c r="E8" s="1" t="s">
        <v>51</v>
      </c>
      <c r="F8" s="1" t="n">
        <v>321.89</v>
      </c>
      <c r="G8" s="1" t="n">
        <v>144.13</v>
      </c>
      <c r="H8" s="1" t="n">
        <v>3.78</v>
      </c>
      <c r="I8" s="1" t="n">
        <v>472.51</v>
      </c>
      <c r="J8" s="1" t="n">
        <v>472.51</v>
      </c>
      <c r="K8" s="5" t="n">
        <f aca="false">AVERAGE(Setup!I8:J8)</f>
        <v>472.51</v>
      </c>
      <c r="L8" s="6" t="n">
        <f aca="false">1000*STDEV(Setup!I8:J8)</f>
        <v>0</v>
      </c>
      <c r="M8" s="6" t="n">
        <f aca="false">Setup!K8-(Setup!F8+Setup!G8+Setup!H8)</f>
        <v>2.71000000000004</v>
      </c>
      <c r="N8" s="1" t="n">
        <v>861.15</v>
      </c>
      <c r="O8" s="3" t="n">
        <v>22.3</v>
      </c>
      <c r="P8" s="8" t="n">
        <f aca="false">Setup!N8*Setup!H8/1000</f>
        <v>3.255147</v>
      </c>
      <c r="Q8" s="5" t="n">
        <f aca="false">Setup!G8*Setup!O8/1000</f>
        <v>3.214099</v>
      </c>
      <c r="R8" s="5" t="n">
        <f aca="false">Q8/P8</f>
        <v>0.987389816803972</v>
      </c>
      <c r="S8" s="1" t="n">
        <v>520</v>
      </c>
      <c r="T8" s="6" t="n">
        <f aca="false">Setup!S8-Setup!G8-Setup!H8</f>
        <v>372.09</v>
      </c>
      <c r="U8" s="2" t="s">
        <v>52</v>
      </c>
    </row>
    <row r="9" customFormat="false" ht="13.15" hidden="false" customHeight="false" outlineLevel="0" collapsed="false">
      <c r="A9" s="1" t="s">
        <v>41</v>
      </c>
      <c r="B9" s="1" t="s">
        <v>55</v>
      </c>
      <c r="C9" s="1" t="s">
        <v>56</v>
      </c>
      <c r="D9" s="1" t="s">
        <v>56</v>
      </c>
      <c r="E9" s="1" t="s">
        <v>57</v>
      </c>
      <c r="F9" s="1" t="n">
        <v>321.75</v>
      </c>
      <c r="G9" s="1" t="n">
        <v>142.37</v>
      </c>
      <c r="H9" s="1" t="n">
        <v>1.6</v>
      </c>
      <c r="I9" s="1" t="n">
        <v>467.77</v>
      </c>
      <c r="J9" s="1" t="n">
        <v>467.75</v>
      </c>
      <c r="K9" s="5" t="n">
        <f aca="false">AVERAGE(Setup!I9:J9)</f>
        <v>467.76</v>
      </c>
      <c r="L9" s="6" t="n">
        <f aca="false">1000*STDEV(Setup!I9:J9)</f>
        <v>14.1421356237181</v>
      </c>
      <c r="M9" s="6" t="n">
        <f aca="false">Setup!K9-(Setup!F9+Setup!G9+Setup!H9)</f>
        <v>2.03999999999996</v>
      </c>
      <c r="N9" s="1" t="n">
        <v>989.19</v>
      </c>
      <c r="O9" s="3" t="n">
        <v>22.3</v>
      </c>
      <c r="P9" s="8" t="n">
        <f aca="false">Setup!N9*Setup!H9/1000</f>
        <v>1.582704</v>
      </c>
      <c r="Q9" s="5" t="n">
        <f aca="false">Setup!G9*Setup!O9/1000</f>
        <v>3.174851</v>
      </c>
      <c r="R9" s="5" t="n">
        <f aca="false">Q9/P9</f>
        <v>2.00596637147565</v>
      </c>
      <c r="S9" s="1" t="n">
        <v>520</v>
      </c>
      <c r="T9" s="6" t="n">
        <f aca="false">Setup!S9-Setup!G9-Setup!H9</f>
        <v>376.03</v>
      </c>
    </row>
    <row r="10" customFormat="false" ht="13.15" hidden="false" customHeight="false" outlineLevel="0" collapsed="false">
      <c r="A10" s="1" t="s">
        <v>41</v>
      </c>
      <c r="B10" s="1" t="s">
        <v>58</v>
      </c>
      <c r="C10" s="1" t="s">
        <v>56</v>
      </c>
      <c r="D10" s="1" t="s">
        <v>56</v>
      </c>
      <c r="E10" s="1" t="s">
        <v>57</v>
      </c>
      <c r="F10" s="1" t="n">
        <v>322.04</v>
      </c>
      <c r="G10" s="1" t="n">
        <v>142.8</v>
      </c>
      <c r="H10" s="1" t="n">
        <v>1.62</v>
      </c>
      <c r="I10" s="1" t="n">
        <v>468.51</v>
      </c>
      <c r="J10" s="1" t="n">
        <v>468.5</v>
      </c>
      <c r="K10" s="5" t="n">
        <f aca="false">AVERAGE(Setup!I10:J10)</f>
        <v>468.505</v>
      </c>
      <c r="L10" s="6" t="n">
        <f aca="false">1000*STDEV(Setup!I10:J10)</f>
        <v>7.07106781185904</v>
      </c>
      <c r="M10" s="6" t="n">
        <f aca="false">Setup!K10-(Setup!F10+Setup!G10+Setup!H10)</f>
        <v>2.04499999999996</v>
      </c>
      <c r="N10" s="1" t="n">
        <v>989.19</v>
      </c>
      <c r="O10" s="3" t="n">
        <v>22.3</v>
      </c>
      <c r="P10" s="8" t="n">
        <f aca="false">Setup!N10*Setup!H10/1000</f>
        <v>1.6024878</v>
      </c>
      <c r="Q10" s="5" t="n">
        <f aca="false">Setup!G10*Setup!O10/1000</f>
        <v>3.18444</v>
      </c>
      <c r="R10" s="5" t="n">
        <f aca="false">Q10/P10</f>
        <v>1.98718517545032</v>
      </c>
      <c r="S10" s="1" t="n">
        <v>520</v>
      </c>
      <c r="T10" s="6" t="n">
        <f aca="false">Setup!S10-Setup!G10-Setup!H10</f>
        <v>375.58</v>
      </c>
    </row>
    <row r="11" customFormat="false" ht="13.15" hidden="false" customHeight="false" outlineLevel="0" collapsed="false">
      <c r="A11" s="1" t="s">
        <v>41</v>
      </c>
      <c r="B11" s="1" t="s">
        <v>59</v>
      </c>
      <c r="C11" s="1" t="s">
        <v>56</v>
      </c>
      <c r="D11" s="1" t="s">
        <v>56</v>
      </c>
      <c r="E11" s="1" t="s">
        <v>57</v>
      </c>
      <c r="F11" s="1" t="n">
        <v>321.59</v>
      </c>
      <c r="G11" s="1" t="n">
        <v>145.19</v>
      </c>
      <c r="H11" s="1" t="n">
        <v>1.64</v>
      </c>
      <c r="I11" s="1" t="n">
        <v>470.55</v>
      </c>
      <c r="J11" s="1" t="n">
        <v>470.55</v>
      </c>
      <c r="K11" s="5" t="n">
        <f aca="false">AVERAGE(Setup!I11:J11)</f>
        <v>470.55</v>
      </c>
      <c r="L11" s="6" t="n">
        <f aca="false">1000*STDEV(Setup!I11:J11)</f>
        <v>0</v>
      </c>
      <c r="M11" s="6" t="n">
        <f aca="false">Setup!K11-(Setup!F11+Setup!G11+Setup!H11)</f>
        <v>2.13000000000005</v>
      </c>
      <c r="N11" s="1" t="n">
        <v>989.19</v>
      </c>
      <c r="O11" s="3" t="n">
        <v>22.3</v>
      </c>
      <c r="P11" s="8" t="n">
        <f aca="false">Setup!N11*Setup!H11/1000</f>
        <v>1.6222716</v>
      </c>
      <c r="Q11" s="5" t="n">
        <f aca="false">Setup!G11*Setup!O11/1000</f>
        <v>3.237737</v>
      </c>
      <c r="R11" s="5" t="n">
        <f aca="false">Q11/P11</f>
        <v>1.99580452496364</v>
      </c>
      <c r="S11" s="1" t="n">
        <v>520</v>
      </c>
      <c r="T11" s="6" t="n">
        <f aca="false">Setup!S11-Setup!G11-Setup!H11</f>
        <v>373.17</v>
      </c>
    </row>
    <row r="12" customFormat="false" ht="13.15" hidden="false" customHeight="false" outlineLevel="0" collapsed="false">
      <c r="A12" s="1" t="s">
        <v>41</v>
      </c>
      <c r="B12" s="1" t="s">
        <v>60</v>
      </c>
      <c r="C12" s="1" t="s">
        <v>61</v>
      </c>
      <c r="D12" s="1" t="s">
        <v>61</v>
      </c>
      <c r="E12" s="1" t="s">
        <v>62</v>
      </c>
      <c r="F12" s="1" t="n">
        <v>320.81</v>
      </c>
      <c r="G12" s="1" t="n">
        <v>406.51</v>
      </c>
      <c r="H12" s="1" t="n">
        <v>0</v>
      </c>
      <c r="I12" s="1" t="n">
        <v>729.49</v>
      </c>
      <c r="J12" s="1" t="n">
        <v>729.5</v>
      </c>
      <c r="K12" s="5" t="n">
        <f aca="false">AVERAGE(Setup!I12:J12)</f>
        <v>729.495</v>
      </c>
      <c r="L12" s="6" t="n">
        <f aca="false">1000*STDEV(Setup!I12:J12)</f>
        <v>7.07106781185904</v>
      </c>
      <c r="M12" s="6" t="n">
        <f aca="false">Setup!K12-(Setup!F12+Setup!G12+Setup!H12)</f>
        <v>2.17500000000007</v>
      </c>
      <c r="O12" s="3" t="n">
        <v>22.3</v>
      </c>
      <c r="P12" s="8"/>
      <c r="Q12" s="5" t="n">
        <f aca="false">Setup!G12*Setup!O12/1000</f>
        <v>9.065173</v>
      </c>
      <c r="R12" s="5"/>
      <c r="S12" s="1" t="n">
        <v>520</v>
      </c>
      <c r="T12" s="6" t="n">
        <f aca="false">Setup!S12-Setup!G12-Setup!H12</f>
        <v>113.49</v>
      </c>
    </row>
    <row r="13" customFormat="false" ht="13.15" hidden="false" customHeight="false" outlineLevel="0" collapsed="false">
      <c r="A13" s="1" t="s">
        <v>41</v>
      </c>
      <c r="B13" s="1" t="s">
        <v>63</v>
      </c>
      <c r="C13" s="1" t="s">
        <v>61</v>
      </c>
      <c r="D13" s="1" t="s">
        <v>61</v>
      </c>
      <c r="E13" s="1" t="s">
        <v>62</v>
      </c>
      <c r="F13" s="1" t="n">
        <v>318.87</v>
      </c>
      <c r="G13" s="1" t="n">
        <v>401.2</v>
      </c>
      <c r="H13" s="1" t="n">
        <v>0</v>
      </c>
      <c r="I13" s="1" t="n">
        <v>722.08</v>
      </c>
      <c r="J13" s="1" t="n">
        <v>722.09</v>
      </c>
      <c r="K13" s="5" t="n">
        <f aca="false">AVERAGE(Setup!I13:J13)</f>
        <v>722.085</v>
      </c>
      <c r="L13" s="6" t="n">
        <f aca="false">1000*STDEV(Setup!I13:J13)</f>
        <v>7.07106781185904</v>
      </c>
      <c r="M13" s="6" t="n">
        <f aca="false">Setup!K13-(Setup!F13+Setup!G13+Setup!H13)</f>
        <v>2.0150000000001</v>
      </c>
      <c r="O13" s="3" t="n">
        <v>22.3</v>
      </c>
      <c r="P13" s="8"/>
      <c r="Q13" s="5" t="n">
        <f aca="false">Setup!G13*Setup!O13/1000</f>
        <v>8.94676</v>
      </c>
      <c r="R13" s="5"/>
      <c r="S13" s="1" t="n">
        <v>520</v>
      </c>
      <c r="T13" s="6" t="n">
        <f aca="false">Setup!S13-Setup!G13-Setup!H13</f>
        <v>118.8</v>
      </c>
    </row>
    <row r="14" customFormat="false" ht="13.15" hidden="false" customHeight="false" outlineLevel="0" collapsed="false">
      <c r="A14" s="1" t="s">
        <v>41</v>
      </c>
      <c r="B14" s="1" t="s">
        <v>64</v>
      </c>
      <c r="C14" s="1" t="s">
        <v>61</v>
      </c>
      <c r="D14" s="1" t="s">
        <v>61</v>
      </c>
      <c r="E14" s="1" t="s">
        <v>62</v>
      </c>
      <c r="F14" s="1" t="n">
        <v>321.95</v>
      </c>
      <c r="G14" s="1" t="n">
        <v>416.59</v>
      </c>
      <c r="H14" s="1" t="n">
        <v>0</v>
      </c>
      <c r="I14" s="1" t="n">
        <v>740.53</v>
      </c>
      <c r="J14" s="1" t="n">
        <v>740.54</v>
      </c>
      <c r="K14" s="5" t="n">
        <f aca="false">AVERAGE(Setup!I14:J14)</f>
        <v>740.535</v>
      </c>
      <c r="L14" s="6" t="n">
        <f aca="false">1000*STDEV(Setup!I14:J14)</f>
        <v>7.07106781185904</v>
      </c>
      <c r="M14" s="6" t="n">
        <f aca="false">Setup!K14-(Setup!F14+Setup!G14+Setup!H14)</f>
        <v>1.995</v>
      </c>
      <c r="O14" s="3" t="n">
        <v>22.3</v>
      </c>
      <c r="P14" s="8"/>
      <c r="Q14" s="5" t="n">
        <f aca="false">Setup!G14*Setup!O14/1000</f>
        <v>9.289957</v>
      </c>
      <c r="R14" s="5"/>
      <c r="S14" s="1" t="n">
        <v>520</v>
      </c>
      <c r="T14" s="6" t="n">
        <f aca="false">Setup!S14-Setup!G14-Setup!H14</f>
        <v>103.41</v>
      </c>
    </row>
    <row r="15" customFormat="false" ht="13.15" hidden="false" customHeight="false" outlineLevel="0" collapsed="false">
      <c r="A15" s="1" t="s">
        <v>41</v>
      </c>
      <c r="B15" s="1" t="s">
        <v>65</v>
      </c>
      <c r="C15" s="1" t="s">
        <v>61</v>
      </c>
      <c r="D15" s="1" t="s">
        <v>61</v>
      </c>
      <c r="E15" s="1" t="s">
        <v>62</v>
      </c>
      <c r="F15" s="1" t="n">
        <v>322.01</v>
      </c>
      <c r="G15" s="1" t="n">
        <v>399.71</v>
      </c>
      <c r="H15" s="1" t="n">
        <v>0</v>
      </c>
      <c r="I15" s="1" t="n">
        <v>723.77</v>
      </c>
      <c r="J15" s="1" t="n">
        <v>723.78</v>
      </c>
      <c r="K15" s="5" t="n">
        <f aca="false">AVERAGE(Setup!I15:J15)</f>
        <v>723.775</v>
      </c>
      <c r="L15" s="6" t="n">
        <f aca="false">1000*STDEV(Setup!I15:J15)</f>
        <v>7.07106781185904</v>
      </c>
      <c r="M15" s="6" t="n">
        <f aca="false">Setup!K15-(Setup!F15+Setup!G15+Setup!H15)</f>
        <v>2.05499999999995</v>
      </c>
      <c r="O15" s="3" t="n">
        <v>22.3</v>
      </c>
      <c r="P15" s="8"/>
      <c r="Q15" s="5" t="n">
        <f aca="false">Setup!G15*Setup!O15/1000</f>
        <v>8.913533</v>
      </c>
      <c r="R15" s="5"/>
      <c r="S15" s="1" t="n">
        <v>520</v>
      </c>
      <c r="T15" s="6" t="n">
        <f aca="false">Setup!S15-Setup!G15-Setup!H15</f>
        <v>120.29</v>
      </c>
    </row>
    <row r="16" customFormat="false" ht="13.15" hidden="false" customHeight="false" outlineLevel="0" collapsed="false">
      <c r="A16" s="1" t="s">
        <v>41</v>
      </c>
      <c r="B16" s="1" t="s">
        <v>66</v>
      </c>
      <c r="C16" s="1" t="s">
        <v>67</v>
      </c>
      <c r="D16" s="1" t="s">
        <v>67</v>
      </c>
      <c r="F16" s="1" t="n">
        <v>321.88</v>
      </c>
      <c r="G16" s="1" t="n">
        <v>165.85</v>
      </c>
      <c r="H16" s="1" t="n">
        <v>0</v>
      </c>
      <c r="I16" s="1" t="n">
        <v>487.66</v>
      </c>
      <c r="J16" s="1" t="n">
        <v>487.66</v>
      </c>
      <c r="K16" s="5" t="n">
        <f aca="false">AVERAGE(Setup!I16:J16)</f>
        <v>487.66</v>
      </c>
      <c r="L16" s="6" t="n">
        <f aca="false">1000*STDEV(Setup!I16:J16)</f>
        <v>0</v>
      </c>
      <c r="M16" s="6" t="n">
        <f aca="false">Setup!K16-(Setup!F16+Setup!G16+Setup!H16)</f>
        <v>-0.0699999999999932</v>
      </c>
      <c r="P16" s="8"/>
      <c r="Q16" s="5" t="n">
        <f aca="false">Setup!G16*Setup!O16/1000</f>
        <v>0</v>
      </c>
      <c r="R16" s="5"/>
      <c r="S16" s="1" t="n">
        <v>520</v>
      </c>
      <c r="T16" s="6" t="n">
        <f aca="false">Setup!S16-Setup!G16-Setup!H16</f>
        <v>354.15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28" activePane="bottomRight" state="frozen"/>
      <selection pane="topLeft" activeCell="A1" activeCellId="0" sqref="A1"/>
      <selection pane="topRight" activeCell="B1" activeCellId="0" sqref="B1"/>
      <selection pane="bottomLeft" activeCell="A228" activeCellId="0" sqref="A228"/>
      <selection pane="bottomRight" activeCell="H231" activeCellId="0" sqref="H231"/>
    </sheetView>
  </sheetViews>
  <sheetFormatPr defaultRowHeight="12.8" zeroHeight="false" outlineLevelRow="0" outlineLevelCol="0"/>
  <cols>
    <col collapsed="false" customWidth="true" hidden="false" outlineLevel="0" max="1" min="1" style="1" width="9.46"/>
    <col collapsed="false" customWidth="true" hidden="false" outlineLevel="0" max="2" min="2" style="1" width="7.25"/>
    <col collapsed="false" customWidth="true" hidden="false" outlineLevel="0" max="3" min="3" style="7" width="9.88"/>
    <col collapsed="false" customWidth="true" hidden="false" outlineLevel="0" max="4" min="4" style="7" width="8.88"/>
    <col collapsed="false" customWidth="true" hidden="false" outlineLevel="0" max="5" min="5" style="9" width="9"/>
    <col collapsed="false" customWidth="true" hidden="false" outlineLevel="0" max="6" min="6" style="7" width="10.58"/>
    <col collapsed="false" customWidth="true" hidden="false" outlineLevel="0" max="7" min="7" style="7" width="12"/>
    <col collapsed="false" customWidth="true" hidden="false" outlineLevel="0" max="8" min="8" style="9" width="10.66"/>
    <col collapsed="false" customWidth="true" hidden="false" outlineLevel="0" max="9" min="9" style="7" width="9.12"/>
    <col collapsed="false" customWidth="true" hidden="false" outlineLevel="0" max="10" min="10" style="2" width="9.12"/>
    <col collapsed="false" customWidth="true" hidden="false" outlineLevel="0" max="11" min="11" style="10" width="8.35"/>
    <col collapsed="false" customWidth="true" hidden="false" outlineLevel="0" max="12" min="12" style="11" width="7.88"/>
    <col collapsed="false" customWidth="true" hidden="false" outlineLevel="0" max="13" min="13" style="12" width="9.75"/>
    <col collapsed="false" customWidth="true" hidden="false" outlineLevel="0" max="1022" min="14" style="12" width="7.88"/>
    <col collapsed="false" customWidth="true" hidden="false" outlineLevel="0" max="1023" min="1023" style="12" width="5.35"/>
    <col collapsed="false" customWidth="true" hidden="false" outlineLevel="0" max="1025" min="1024" style="0" width="5.35"/>
  </cols>
  <sheetData>
    <row r="1" s="16" customFormat="true" ht="25.5" hidden="false" customHeight="true" outlineLevel="0" collapsed="false">
      <c r="A1" s="3" t="s">
        <v>0</v>
      </c>
      <c r="B1" s="3" t="s">
        <v>68</v>
      </c>
      <c r="C1" s="13" t="s">
        <v>69</v>
      </c>
      <c r="D1" s="13" t="s">
        <v>70</v>
      </c>
      <c r="E1" s="14" t="s">
        <v>71</v>
      </c>
      <c r="F1" s="13" t="s">
        <v>72</v>
      </c>
      <c r="G1" s="13" t="s">
        <v>73</v>
      </c>
      <c r="H1" s="14" t="s">
        <v>74</v>
      </c>
      <c r="I1" s="13" t="s">
        <v>75</v>
      </c>
      <c r="J1" s="4" t="s">
        <v>19</v>
      </c>
      <c r="K1" s="15" t="s">
        <v>76</v>
      </c>
      <c r="L1" s="3" t="s">
        <v>77</v>
      </c>
      <c r="AMJ1" s="0"/>
    </row>
    <row r="2" customFormat="false" ht="12.8" hidden="false" customHeight="false" outlineLevel="0" collapsed="false">
      <c r="A2" s="1" t="s">
        <v>20</v>
      </c>
      <c r="B2" s="1" t="s">
        <v>21</v>
      </c>
      <c r="C2" s="7" t="s">
        <v>78</v>
      </c>
      <c r="D2" s="7" t="s">
        <v>79</v>
      </c>
      <c r="E2" s="9" t="s">
        <v>80</v>
      </c>
      <c r="F2" s="7" t="s">
        <v>81</v>
      </c>
      <c r="G2" s="7" t="s">
        <v>82</v>
      </c>
      <c r="H2" s="9" t="s">
        <v>83</v>
      </c>
      <c r="I2" s="7" t="s">
        <v>84</v>
      </c>
      <c r="J2" s="2" t="s">
        <v>85</v>
      </c>
      <c r="K2" s="10" t="s">
        <v>86</v>
      </c>
      <c r="L2" s="1" t="s">
        <v>87</v>
      </c>
    </row>
    <row r="3" customFormat="false" ht="12.8" hidden="false" customHeight="false" outlineLevel="0" collapsed="false">
      <c r="A3" s="1" t="str">
        <f aca="false">Setup!A3</f>
        <v>IIS-BMP2</v>
      </c>
      <c r="B3" s="1" t="str">
        <f aca="false">Setup!B3</f>
        <v>C1</v>
      </c>
      <c r="C3" s="7" t="s">
        <v>88</v>
      </c>
      <c r="D3" s="7" t="n">
        <v>15.35</v>
      </c>
      <c r="E3" s="9" t="n">
        <v>20.8</v>
      </c>
      <c r="F3" s="7" t="n">
        <v>1007.24</v>
      </c>
      <c r="G3" s="7" t="n">
        <v>468.52</v>
      </c>
      <c r="H3" s="9" t="n">
        <v>0</v>
      </c>
      <c r="I3" s="5" t="n">
        <f aca="false">Setup!K3</f>
        <v>468.515</v>
      </c>
      <c r="K3" s="10" t="n">
        <v>41909.6493055556</v>
      </c>
      <c r="L3" s="5" t="n">
        <f aca="false">K3-K$3</f>
        <v>0</v>
      </c>
    </row>
    <row r="4" customFormat="false" ht="12.8" hidden="false" customHeight="false" outlineLevel="0" collapsed="false">
      <c r="A4" s="1" t="str">
        <f aca="false">Setup!A4</f>
        <v>IIS-BMP2</v>
      </c>
      <c r="B4" s="1" t="str">
        <f aca="false">Setup!B4</f>
        <v>C2</v>
      </c>
      <c r="C4" s="7" t="s">
        <v>88</v>
      </c>
      <c r="D4" s="7" t="n">
        <v>15.35</v>
      </c>
      <c r="E4" s="9" t="n">
        <v>20.8</v>
      </c>
      <c r="F4" s="7" t="n">
        <v>1007.24</v>
      </c>
      <c r="G4" s="7" t="n">
        <v>471.9</v>
      </c>
      <c r="H4" s="9" t="n">
        <v>0</v>
      </c>
      <c r="I4" s="5" t="n">
        <f aca="false">Setup!K4</f>
        <v>471.9</v>
      </c>
      <c r="K4" s="10" t="n">
        <v>41909.6493055556</v>
      </c>
      <c r="L4" s="5" t="n">
        <f aca="false">K4-K$3</f>
        <v>0</v>
      </c>
    </row>
    <row r="5" customFormat="false" ht="12.8" hidden="false" customHeight="false" outlineLevel="0" collapsed="false">
      <c r="A5" s="1" t="str">
        <f aca="false">Setup!A5</f>
        <v>IIS-BMP2</v>
      </c>
      <c r="B5" s="1" t="str">
        <f aca="false">Setup!B5</f>
        <v>C3</v>
      </c>
      <c r="C5" s="7" t="s">
        <v>88</v>
      </c>
      <c r="D5" s="7" t="n">
        <v>15.35</v>
      </c>
      <c r="E5" s="9" t="n">
        <v>20.8</v>
      </c>
      <c r="F5" s="7" t="n">
        <v>1007.24</v>
      </c>
      <c r="G5" s="7" t="n">
        <v>468.3</v>
      </c>
      <c r="H5" s="9" t="n">
        <v>0</v>
      </c>
      <c r="I5" s="5" t="n">
        <f aca="false">Setup!K5</f>
        <v>468.3</v>
      </c>
      <c r="K5" s="10" t="n">
        <v>41909.6493055556</v>
      </c>
      <c r="L5" s="5" t="n">
        <f aca="false">K5-K$3</f>
        <v>0</v>
      </c>
    </row>
    <row r="6" customFormat="false" ht="12.8" hidden="false" customHeight="false" outlineLevel="0" collapsed="false">
      <c r="A6" s="1" t="str">
        <f aca="false">Setup!A6</f>
        <v>IIS-BMP2</v>
      </c>
      <c r="B6" s="1" t="str">
        <f aca="false">Setup!B6</f>
        <v>D1</v>
      </c>
      <c r="C6" s="7" t="s">
        <v>88</v>
      </c>
      <c r="D6" s="7" t="n">
        <v>15.35</v>
      </c>
      <c r="E6" s="9" t="n">
        <v>20.8</v>
      </c>
      <c r="F6" s="7" t="n">
        <v>1007.24</v>
      </c>
      <c r="G6" s="7" t="n">
        <v>471.15</v>
      </c>
      <c r="H6" s="9" t="n">
        <v>0</v>
      </c>
      <c r="I6" s="5" t="n">
        <f aca="false">Setup!K6</f>
        <v>471.15</v>
      </c>
      <c r="K6" s="10" t="n">
        <v>41909.6493055556</v>
      </c>
      <c r="L6" s="5" t="n">
        <f aca="false">K6-K$3</f>
        <v>0</v>
      </c>
    </row>
    <row r="7" customFormat="false" ht="12.8" hidden="false" customHeight="false" outlineLevel="0" collapsed="false">
      <c r="A7" s="1" t="str">
        <f aca="false">Setup!A7</f>
        <v>IIS-BMP2</v>
      </c>
      <c r="B7" s="1" t="str">
        <f aca="false">Setup!B7</f>
        <v>D2</v>
      </c>
      <c r="C7" s="7" t="s">
        <v>88</v>
      </c>
      <c r="D7" s="7" t="n">
        <v>15.35</v>
      </c>
      <c r="E7" s="9" t="n">
        <v>20.8</v>
      </c>
      <c r="F7" s="7" t="n">
        <v>1007.24</v>
      </c>
      <c r="G7" s="7" t="n">
        <v>472.1</v>
      </c>
      <c r="H7" s="9" t="n">
        <v>0</v>
      </c>
      <c r="I7" s="5" t="n">
        <f aca="false">Setup!K7</f>
        <v>472.1</v>
      </c>
      <c r="K7" s="10" t="n">
        <v>41909.6493055556</v>
      </c>
      <c r="L7" s="5" t="n">
        <f aca="false">K7-K$3</f>
        <v>0</v>
      </c>
    </row>
    <row r="8" customFormat="false" ht="12.8" hidden="false" customHeight="false" outlineLevel="0" collapsed="false">
      <c r="A8" s="1" t="str">
        <f aca="false">Setup!A8</f>
        <v>IIS-BMP2</v>
      </c>
      <c r="B8" s="1" t="str">
        <f aca="false">Setup!B8</f>
        <v>D3</v>
      </c>
      <c r="C8" s="7" t="s">
        <v>88</v>
      </c>
      <c r="D8" s="7" t="n">
        <v>15.35</v>
      </c>
      <c r="E8" s="9" t="n">
        <v>20.8</v>
      </c>
      <c r="F8" s="7" t="n">
        <v>1007.24</v>
      </c>
      <c r="G8" s="7" t="n">
        <v>472.51</v>
      </c>
      <c r="H8" s="9" t="n">
        <v>0</v>
      </c>
      <c r="I8" s="5" t="n">
        <f aca="false">Setup!K8</f>
        <v>472.51</v>
      </c>
      <c r="K8" s="10" t="n">
        <v>41909.6493055556</v>
      </c>
      <c r="L8" s="5" t="n">
        <f aca="false">K8-K$3</f>
        <v>0</v>
      </c>
    </row>
    <row r="9" customFormat="false" ht="12.8" hidden="false" customHeight="false" outlineLevel="0" collapsed="false">
      <c r="A9" s="1" t="str">
        <f aca="false">Setup!A9</f>
        <v>IIS-BMP2</v>
      </c>
      <c r="B9" s="1" t="str">
        <f aca="false">Setup!B9</f>
        <v>L1</v>
      </c>
      <c r="C9" s="7" t="s">
        <v>88</v>
      </c>
      <c r="D9" s="7" t="n">
        <v>15.35</v>
      </c>
      <c r="E9" s="9" t="n">
        <v>20.8</v>
      </c>
      <c r="F9" s="7" t="n">
        <v>1007.24</v>
      </c>
      <c r="G9" s="7" t="n">
        <v>467.76</v>
      </c>
      <c r="H9" s="9" t="n">
        <v>0</v>
      </c>
      <c r="I9" s="5" t="n">
        <f aca="false">Setup!K9</f>
        <v>467.76</v>
      </c>
      <c r="K9" s="10" t="n">
        <v>41909.6493055556</v>
      </c>
      <c r="L9" s="5" t="n">
        <f aca="false">K9-K$3</f>
        <v>0</v>
      </c>
    </row>
    <row r="10" customFormat="false" ht="12.8" hidden="false" customHeight="false" outlineLevel="0" collapsed="false">
      <c r="A10" s="1" t="str">
        <f aca="false">Setup!A10</f>
        <v>IIS-BMP2</v>
      </c>
      <c r="B10" s="1" t="str">
        <f aca="false">Setup!B10</f>
        <v>L2</v>
      </c>
      <c r="C10" s="7" t="s">
        <v>88</v>
      </c>
      <c r="D10" s="7" t="n">
        <v>15.35</v>
      </c>
      <c r="E10" s="9" t="n">
        <v>20.8</v>
      </c>
      <c r="F10" s="7" t="n">
        <v>1007.24</v>
      </c>
      <c r="G10" s="7" t="n">
        <v>468.51</v>
      </c>
      <c r="H10" s="9" t="n">
        <v>0</v>
      </c>
      <c r="I10" s="5" t="n">
        <f aca="false">Setup!K10</f>
        <v>468.505</v>
      </c>
      <c r="K10" s="10" t="n">
        <v>41909.6493055556</v>
      </c>
      <c r="L10" s="5" t="n">
        <f aca="false">K10-K$3</f>
        <v>0</v>
      </c>
    </row>
    <row r="11" customFormat="false" ht="12.8" hidden="false" customHeight="false" outlineLevel="0" collapsed="false">
      <c r="A11" s="1" t="str">
        <f aca="false">Setup!A11</f>
        <v>IIS-BMP2</v>
      </c>
      <c r="B11" s="1" t="str">
        <f aca="false">Setup!B11</f>
        <v>L3</v>
      </c>
      <c r="C11" s="7" t="s">
        <v>88</v>
      </c>
      <c r="D11" s="7" t="n">
        <v>15.35</v>
      </c>
      <c r="E11" s="9" t="n">
        <v>20.8</v>
      </c>
      <c r="F11" s="7" t="n">
        <v>1007.24</v>
      </c>
      <c r="G11" s="7" t="n">
        <v>470.55</v>
      </c>
      <c r="H11" s="9" t="n">
        <v>0</v>
      </c>
      <c r="I11" s="5" t="n">
        <f aca="false">Setup!K11</f>
        <v>470.55</v>
      </c>
      <c r="K11" s="10" t="n">
        <v>41909.6493055556</v>
      </c>
      <c r="L11" s="5" t="n">
        <f aca="false">K11-K$3</f>
        <v>0</v>
      </c>
    </row>
    <row r="12" customFormat="false" ht="12.8" hidden="false" customHeight="false" outlineLevel="0" collapsed="false">
      <c r="A12" s="1" t="str">
        <f aca="false">Setup!A12</f>
        <v>IIS-BMP2</v>
      </c>
      <c r="B12" s="1" t="str">
        <f aca="false">Setup!B12</f>
        <v>I1</v>
      </c>
      <c r="C12" s="7" t="s">
        <v>88</v>
      </c>
      <c r="D12" s="7" t="n">
        <v>15.35</v>
      </c>
      <c r="E12" s="9" t="n">
        <v>20.8</v>
      </c>
      <c r="F12" s="7" t="n">
        <v>1007.24</v>
      </c>
      <c r="G12" s="7" t="n">
        <v>729.5</v>
      </c>
      <c r="H12" s="9" t="n">
        <v>0</v>
      </c>
      <c r="I12" s="5" t="n">
        <f aca="false">Setup!K12</f>
        <v>729.495</v>
      </c>
      <c r="K12" s="10" t="n">
        <v>41909.6493055556</v>
      </c>
      <c r="L12" s="5" t="n">
        <f aca="false">K12-K$3</f>
        <v>0</v>
      </c>
    </row>
    <row r="13" customFormat="false" ht="12.8" hidden="false" customHeight="false" outlineLevel="0" collapsed="false">
      <c r="A13" s="1" t="str">
        <f aca="false">Setup!A13</f>
        <v>IIS-BMP2</v>
      </c>
      <c r="B13" s="1" t="str">
        <f aca="false">Setup!B13</f>
        <v>I2</v>
      </c>
      <c r="C13" s="7" t="s">
        <v>88</v>
      </c>
      <c r="D13" s="7" t="n">
        <v>15.35</v>
      </c>
      <c r="E13" s="9" t="n">
        <v>20.8</v>
      </c>
      <c r="F13" s="7" t="n">
        <v>1007.24</v>
      </c>
      <c r="G13" s="7" t="n">
        <v>722.09</v>
      </c>
      <c r="H13" s="9" t="n">
        <v>0</v>
      </c>
      <c r="I13" s="5" t="n">
        <f aca="false">Setup!K13</f>
        <v>722.085</v>
      </c>
      <c r="K13" s="10" t="n">
        <v>41909.6493055556</v>
      </c>
      <c r="L13" s="5" t="n">
        <f aca="false">K13-K$3</f>
        <v>0</v>
      </c>
    </row>
    <row r="14" customFormat="false" ht="12.8" hidden="false" customHeight="false" outlineLevel="0" collapsed="false">
      <c r="A14" s="1" t="str">
        <f aca="false">Setup!A14</f>
        <v>IIS-BMP2</v>
      </c>
      <c r="B14" s="1" t="str">
        <f aca="false">Setup!B14</f>
        <v>I3</v>
      </c>
      <c r="C14" s="7" t="s">
        <v>88</v>
      </c>
      <c r="D14" s="7" t="n">
        <v>15.35</v>
      </c>
      <c r="E14" s="9" t="n">
        <v>20.8</v>
      </c>
      <c r="F14" s="7" t="n">
        <v>1007.24</v>
      </c>
      <c r="G14" s="7" t="n">
        <v>740.54</v>
      </c>
      <c r="H14" s="9" t="n">
        <v>0</v>
      </c>
      <c r="I14" s="5" t="n">
        <f aca="false">Setup!K14</f>
        <v>740.535</v>
      </c>
      <c r="K14" s="10" t="n">
        <v>41909.6493055556</v>
      </c>
      <c r="L14" s="5" t="n">
        <f aca="false">K14-K$3</f>
        <v>0</v>
      </c>
    </row>
    <row r="15" customFormat="false" ht="12.8" hidden="false" customHeight="false" outlineLevel="0" collapsed="false">
      <c r="A15" s="1" t="str">
        <f aca="false">Setup!A15</f>
        <v>IIS-BMP2</v>
      </c>
      <c r="B15" s="1" t="str">
        <f aca="false">Setup!B15</f>
        <v>I4</v>
      </c>
      <c r="C15" s="7" t="s">
        <v>88</v>
      </c>
      <c r="D15" s="7" t="n">
        <v>15.35</v>
      </c>
      <c r="E15" s="9" t="n">
        <v>20.8</v>
      </c>
      <c r="F15" s="7" t="n">
        <v>1007.24</v>
      </c>
      <c r="G15" s="7" t="n">
        <v>723.78</v>
      </c>
      <c r="H15" s="9" t="n">
        <v>0</v>
      </c>
      <c r="I15" s="5" t="n">
        <f aca="false">Setup!K15</f>
        <v>723.775</v>
      </c>
      <c r="K15" s="10" t="n">
        <v>41909.6493055556</v>
      </c>
      <c r="L15" s="5" t="n">
        <f aca="false">K15-K$3</f>
        <v>0</v>
      </c>
    </row>
    <row r="16" customFormat="false" ht="12.8" hidden="false" customHeight="false" outlineLevel="0" collapsed="false">
      <c r="A16" s="1" t="str">
        <f aca="false">Setup!A16</f>
        <v>IIS-BMP2</v>
      </c>
      <c r="B16" s="1" t="str">
        <f aca="false">Setup!B16</f>
        <v>W1</v>
      </c>
      <c r="C16" s="7" t="s">
        <v>88</v>
      </c>
      <c r="D16" s="7" t="n">
        <v>15.35</v>
      </c>
      <c r="E16" s="9" t="n">
        <v>20.8</v>
      </c>
      <c r="F16" s="7" t="n">
        <v>1007.24</v>
      </c>
      <c r="G16" s="7" t="n">
        <v>487.66</v>
      </c>
      <c r="H16" s="9" t="n">
        <v>0</v>
      </c>
      <c r="I16" s="5" t="n">
        <f aca="false">Setup!K16</f>
        <v>487.66</v>
      </c>
      <c r="K16" s="10" t="n">
        <v>41909.6493055556</v>
      </c>
      <c r="L16" s="5" t="n">
        <f aca="false">K16-K$3</f>
        <v>0</v>
      </c>
    </row>
    <row r="17" customFormat="false" ht="12.8" hidden="false" customHeight="false" outlineLevel="0" collapsed="false">
      <c r="A17" s="1" t="s">
        <v>41</v>
      </c>
      <c r="B17" s="1" t="s">
        <v>42</v>
      </c>
      <c r="C17" s="7" t="s">
        <v>89</v>
      </c>
      <c r="D17" s="7" t="s">
        <v>90</v>
      </c>
      <c r="E17" s="9" t="n">
        <v>20.3</v>
      </c>
      <c r="F17" s="7" t="n">
        <v>1011.22</v>
      </c>
      <c r="G17" s="7" t="n">
        <v>468.51</v>
      </c>
      <c r="H17" s="9" t="n">
        <f aca="false">70.5+140</f>
        <v>210.5</v>
      </c>
      <c r="I17" s="7" t="n">
        <v>468.25</v>
      </c>
      <c r="K17" s="10" t="n">
        <v>41910.375</v>
      </c>
      <c r="L17" s="5" t="n">
        <f aca="false">K17-K$3</f>
        <v>0.725694444445253</v>
      </c>
    </row>
    <row r="18" customFormat="false" ht="12.8" hidden="false" customHeight="false" outlineLevel="0" collapsed="false">
      <c r="A18" s="1" t="s">
        <v>41</v>
      </c>
      <c r="B18" s="1" t="s">
        <v>46</v>
      </c>
      <c r="C18" s="7" t="s">
        <v>89</v>
      </c>
      <c r="D18" s="7" t="s">
        <v>90</v>
      </c>
      <c r="E18" s="9" t="n">
        <v>20.3</v>
      </c>
      <c r="F18" s="7" t="n">
        <v>1011.22</v>
      </c>
      <c r="G18" s="7" t="n">
        <v>471.89</v>
      </c>
      <c r="H18" s="9" t="n">
        <f aca="false">139+77</f>
        <v>216</v>
      </c>
      <c r="I18" s="7" t="n">
        <v>471.66</v>
      </c>
      <c r="K18" s="10" t="n">
        <v>41910.375</v>
      </c>
      <c r="L18" s="5" t="n">
        <f aca="false">K18-K$3</f>
        <v>0.725694444445253</v>
      </c>
    </row>
    <row r="19" customFormat="false" ht="12.8" hidden="false" customHeight="false" outlineLevel="0" collapsed="false">
      <c r="A19" s="1" t="s">
        <v>41</v>
      </c>
      <c r="B19" s="1" t="s">
        <v>47</v>
      </c>
      <c r="C19" s="7" t="s">
        <v>89</v>
      </c>
      <c r="D19" s="7" t="s">
        <v>90</v>
      </c>
      <c r="E19" s="9" t="n">
        <v>20.3</v>
      </c>
      <c r="F19" s="7" t="n">
        <v>1011.22</v>
      </c>
      <c r="G19" s="7" t="n">
        <v>468.28</v>
      </c>
      <c r="H19" s="9" t="n">
        <f aca="false">130+72</f>
        <v>202</v>
      </c>
      <c r="I19" s="7" t="n">
        <v>468.05</v>
      </c>
      <c r="K19" s="10" t="n">
        <v>41910.375</v>
      </c>
      <c r="L19" s="5" t="n">
        <f aca="false">K19-K$3</f>
        <v>0.725694444445253</v>
      </c>
    </row>
    <row r="20" customFormat="false" ht="12.8" hidden="false" customHeight="false" outlineLevel="0" collapsed="false">
      <c r="A20" s="1" t="s">
        <v>41</v>
      </c>
      <c r="B20" s="1" t="s">
        <v>66</v>
      </c>
      <c r="C20" s="7" t="s">
        <v>89</v>
      </c>
      <c r="D20" s="7" t="s">
        <v>90</v>
      </c>
      <c r="E20" s="9" t="n">
        <v>20.3</v>
      </c>
      <c r="F20" s="7" t="n">
        <v>1011.22</v>
      </c>
      <c r="G20" s="7" t="n">
        <v>487.65</v>
      </c>
      <c r="I20" s="7" t="n">
        <v>487.64</v>
      </c>
      <c r="K20" s="10" t="n">
        <v>41910.375</v>
      </c>
      <c r="L20" s="5" t="n">
        <f aca="false">K20-K$3</f>
        <v>0.725694444445253</v>
      </c>
    </row>
    <row r="21" customFormat="false" ht="12.8" hidden="false" customHeight="false" outlineLevel="0" collapsed="false">
      <c r="A21" s="1" t="s">
        <v>41</v>
      </c>
      <c r="B21" s="1" t="s">
        <v>48</v>
      </c>
      <c r="C21" s="7" t="s">
        <v>89</v>
      </c>
      <c r="D21" s="7" t="s">
        <v>90</v>
      </c>
      <c r="E21" s="9" t="n">
        <v>20.3</v>
      </c>
      <c r="F21" s="7" t="n">
        <v>1011.22</v>
      </c>
      <c r="G21" s="7" t="n">
        <v>471.14</v>
      </c>
      <c r="H21" s="9" t="n">
        <f aca="false">92+52</f>
        <v>144</v>
      </c>
      <c r="I21" s="7" t="n">
        <v>470.97</v>
      </c>
      <c r="J21" s="2" t="s">
        <v>91</v>
      </c>
      <c r="K21" s="10" t="n">
        <v>41910.375</v>
      </c>
      <c r="L21" s="5" t="n">
        <f aca="false">K21-K$3</f>
        <v>0.725694444445253</v>
      </c>
    </row>
    <row r="22" customFormat="false" ht="12.8" hidden="false" customHeight="false" outlineLevel="0" collapsed="false">
      <c r="A22" s="1" t="s">
        <v>41</v>
      </c>
      <c r="B22" s="1" t="s">
        <v>53</v>
      </c>
      <c r="C22" s="7" t="s">
        <v>89</v>
      </c>
      <c r="D22" s="7" t="s">
        <v>90</v>
      </c>
      <c r="E22" s="9" t="n">
        <v>20.3</v>
      </c>
      <c r="F22" s="7" t="n">
        <v>1011.22</v>
      </c>
      <c r="G22" s="7" t="n">
        <v>472.09</v>
      </c>
      <c r="H22" s="9" t="n">
        <f aca="false">88+58</f>
        <v>146</v>
      </c>
      <c r="I22" s="7" t="n">
        <v>471.93</v>
      </c>
      <c r="K22" s="10" t="n">
        <v>41910.375</v>
      </c>
      <c r="L22" s="5" t="n">
        <f aca="false">K22-K$3</f>
        <v>0.725694444445253</v>
      </c>
    </row>
    <row r="23" customFormat="false" ht="12.8" hidden="false" customHeight="false" outlineLevel="0" collapsed="false">
      <c r="A23" s="1" t="s">
        <v>41</v>
      </c>
      <c r="B23" s="1" t="s">
        <v>54</v>
      </c>
      <c r="C23" s="7" t="s">
        <v>89</v>
      </c>
      <c r="D23" s="7" t="s">
        <v>90</v>
      </c>
      <c r="E23" s="9" t="n">
        <v>20.3</v>
      </c>
      <c r="F23" s="7" t="n">
        <v>1011.22</v>
      </c>
      <c r="G23" s="7" t="n">
        <v>472.5</v>
      </c>
      <c r="H23" s="9" t="n">
        <f aca="false">96+45</f>
        <v>141</v>
      </c>
      <c r="I23" s="7" t="n">
        <v>472.34</v>
      </c>
      <c r="K23" s="10" t="n">
        <v>41910.375</v>
      </c>
      <c r="L23" s="5" t="n">
        <f aca="false">K23-K$3</f>
        <v>0.725694444445253</v>
      </c>
    </row>
    <row r="24" customFormat="false" ht="12.8" hidden="false" customHeight="false" outlineLevel="0" collapsed="false">
      <c r="A24" s="1" t="s">
        <v>41</v>
      </c>
      <c r="B24" s="1" t="s">
        <v>55</v>
      </c>
      <c r="C24" s="7" t="s">
        <v>89</v>
      </c>
      <c r="D24" s="7" t="s">
        <v>90</v>
      </c>
      <c r="E24" s="9" t="n">
        <v>20.3</v>
      </c>
      <c r="F24" s="7" t="n">
        <v>1011.22</v>
      </c>
      <c r="G24" s="7" t="n">
        <v>467.75</v>
      </c>
      <c r="H24" s="9" t="n">
        <f aca="false">62</f>
        <v>62</v>
      </c>
      <c r="I24" s="7" t="n">
        <v>467.68</v>
      </c>
      <c r="K24" s="10" t="n">
        <v>41910.375</v>
      </c>
      <c r="L24" s="5" t="n">
        <f aca="false">K24-K$3</f>
        <v>0.725694444445253</v>
      </c>
    </row>
    <row r="25" customFormat="false" ht="12.8" hidden="false" customHeight="false" outlineLevel="0" collapsed="false">
      <c r="A25" s="1" t="s">
        <v>41</v>
      </c>
      <c r="B25" s="1" t="s">
        <v>58</v>
      </c>
      <c r="C25" s="7" t="s">
        <v>89</v>
      </c>
      <c r="D25" s="7" t="s">
        <v>90</v>
      </c>
      <c r="E25" s="9" t="n">
        <v>20.3</v>
      </c>
      <c r="F25" s="7" t="n">
        <v>1011.22</v>
      </c>
      <c r="G25" s="7" t="n">
        <v>468.51</v>
      </c>
      <c r="H25" s="9" t="n">
        <v>61</v>
      </c>
      <c r="I25" s="7" t="n">
        <v>468.43</v>
      </c>
      <c r="K25" s="10" t="n">
        <v>41910.375</v>
      </c>
      <c r="L25" s="5" t="n">
        <f aca="false">K25-K$3</f>
        <v>0.725694444445253</v>
      </c>
    </row>
    <row r="26" customFormat="false" ht="12.8" hidden="false" customHeight="false" outlineLevel="0" collapsed="false">
      <c r="A26" s="1" t="s">
        <v>41</v>
      </c>
      <c r="B26" s="1" t="s">
        <v>59</v>
      </c>
      <c r="C26" s="7" t="s">
        <v>89</v>
      </c>
      <c r="D26" s="7" t="s">
        <v>90</v>
      </c>
      <c r="E26" s="9" t="n">
        <v>20.3</v>
      </c>
      <c r="F26" s="7" t="n">
        <v>1011.22</v>
      </c>
      <c r="G26" s="7" t="n">
        <v>470.55</v>
      </c>
      <c r="H26" s="9" t="n">
        <v>61</v>
      </c>
      <c r="I26" s="7" t="n">
        <v>470.48</v>
      </c>
      <c r="K26" s="10" t="n">
        <v>41910.375</v>
      </c>
      <c r="L26" s="5" t="n">
        <f aca="false">K26-K$3</f>
        <v>0.725694444445253</v>
      </c>
    </row>
    <row r="27" customFormat="false" ht="12.8" hidden="false" customHeight="false" outlineLevel="0" collapsed="false">
      <c r="A27" s="1" t="s">
        <v>41</v>
      </c>
      <c r="B27" s="1" t="s">
        <v>60</v>
      </c>
      <c r="C27" s="7" t="s">
        <v>89</v>
      </c>
      <c r="D27" s="7" t="s">
        <v>90</v>
      </c>
      <c r="E27" s="9" t="n">
        <v>20.3</v>
      </c>
      <c r="F27" s="7" t="n">
        <v>1011.22</v>
      </c>
      <c r="G27" s="7" t="n">
        <v>729.49</v>
      </c>
      <c r="H27" s="9" t="n">
        <v>78</v>
      </c>
      <c r="I27" s="7" t="n">
        <v>729.4</v>
      </c>
      <c r="J27" s="2" t="s">
        <v>92</v>
      </c>
      <c r="K27" s="10" t="n">
        <v>41910.375</v>
      </c>
      <c r="L27" s="5" t="n">
        <f aca="false">K27-K$3</f>
        <v>0.725694444445253</v>
      </c>
    </row>
    <row r="28" customFormat="false" ht="12.8" hidden="false" customHeight="false" outlineLevel="0" collapsed="false">
      <c r="A28" s="1" t="s">
        <v>41</v>
      </c>
      <c r="B28" s="1" t="s">
        <v>63</v>
      </c>
      <c r="C28" s="7" t="s">
        <v>89</v>
      </c>
      <c r="D28" s="7" t="s">
        <v>90</v>
      </c>
      <c r="E28" s="9" t="n">
        <v>20.3</v>
      </c>
      <c r="F28" s="7" t="n">
        <v>1011.22</v>
      </c>
      <c r="G28" s="7" t="n">
        <v>722.08</v>
      </c>
      <c r="H28" s="9" t="n">
        <v>80</v>
      </c>
      <c r="I28" s="7" t="n">
        <v>721.98</v>
      </c>
      <c r="J28" s="2" t="s">
        <v>92</v>
      </c>
      <c r="K28" s="10" t="n">
        <v>41910.375</v>
      </c>
      <c r="L28" s="5" t="n">
        <f aca="false">K28-K$3</f>
        <v>0.725694444445253</v>
      </c>
    </row>
    <row r="29" customFormat="false" ht="12.8" hidden="false" customHeight="false" outlineLevel="0" collapsed="false">
      <c r="A29" s="1" t="s">
        <v>41</v>
      </c>
      <c r="B29" s="1" t="s">
        <v>64</v>
      </c>
      <c r="C29" s="7" t="s">
        <v>89</v>
      </c>
      <c r="D29" s="7" t="s">
        <v>90</v>
      </c>
      <c r="E29" s="9" t="n">
        <v>20.3</v>
      </c>
      <c r="F29" s="7" t="n">
        <v>1011.22</v>
      </c>
      <c r="G29" s="7" t="n">
        <v>740.53</v>
      </c>
      <c r="H29" s="9" t="n">
        <v>80</v>
      </c>
      <c r="I29" s="7" t="n">
        <v>740.44</v>
      </c>
      <c r="J29" s="2" t="s">
        <v>92</v>
      </c>
      <c r="K29" s="10" t="n">
        <v>41910.375</v>
      </c>
      <c r="L29" s="5" t="n">
        <f aca="false">K29-K$3</f>
        <v>0.725694444445253</v>
      </c>
    </row>
    <row r="30" customFormat="false" ht="12.8" hidden="false" customHeight="false" outlineLevel="0" collapsed="false">
      <c r="A30" s="1" t="s">
        <v>41</v>
      </c>
      <c r="B30" s="1" t="s">
        <v>65</v>
      </c>
      <c r="C30" s="7" t="s">
        <v>89</v>
      </c>
      <c r="D30" s="7" t="s">
        <v>90</v>
      </c>
      <c r="E30" s="9" t="n">
        <v>20.3</v>
      </c>
      <c r="F30" s="7" t="n">
        <v>1011.22</v>
      </c>
      <c r="G30" s="7" t="n">
        <v>723.76</v>
      </c>
      <c r="H30" s="9" t="n">
        <v>79</v>
      </c>
      <c r="I30" s="7" t="n">
        <v>723.68</v>
      </c>
      <c r="J30" s="2" t="s">
        <v>92</v>
      </c>
      <c r="K30" s="10" t="n">
        <v>41910.375</v>
      </c>
      <c r="L30" s="5" t="n">
        <f aca="false">K30-K$3</f>
        <v>0.725694444445253</v>
      </c>
    </row>
    <row r="31" customFormat="false" ht="12.8" hidden="false" customHeight="false" outlineLevel="0" collapsed="false">
      <c r="A31" s="1" t="s">
        <v>41</v>
      </c>
      <c r="B31" s="1" t="s">
        <v>66</v>
      </c>
      <c r="C31" s="7" t="s">
        <v>93</v>
      </c>
      <c r="D31" s="7" t="s">
        <v>94</v>
      </c>
      <c r="E31" s="9" t="n">
        <v>19</v>
      </c>
      <c r="F31" s="7" t="n">
        <v>1000</v>
      </c>
      <c r="G31" s="7" t="n">
        <v>487.63</v>
      </c>
      <c r="I31" s="7" t="n">
        <v>487.64</v>
      </c>
      <c r="J31" s="2" t="s">
        <v>95</v>
      </c>
      <c r="K31" s="10" t="n">
        <v>41911.2534722222</v>
      </c>
      <c r="L31" s="5" t="n">
        <f aca="false">K31-K$3</f>
        <v>1.60416666666424</v>
      </c>
    </row>
    <row r="32" customFormat="false" ht="12.8" hidden="false" customHeight="false" outlineLevel="0" collapsed="false">
      <c r="A32" s="1" t="s">
        <v>41</v>
      </c>
      <c r="B32" s="1" t="s">
        <v>60</v>
      </c>
      <c r="C32" s="7" t="s">
        <v>93</v>
      </c>
      <c r="D32" s="7" t="s">
        <v>94</v>
      </c>
      <c r="E32" s="9" t="n">
        <v>19</v>
      </c>
      <c r="F32" s="7" t="n">
        <v>1000</v>
      </c>
      <c r="G32" s="7" t="n">
        <v>729.39</v>
      </c>
      <c r="H32" s="9" t="n">
        <v>64</v>
      </c>
      <c r="I32" s="7" t="n">
        <v>729.33</v>
      </c>
      <c r="J32" s="2" t="s">
        <v>96</v>
      </c>
      <c r="K32" s="10" t="n">
        <v>41911.2534722222</v>
      </c>
      <c r="L32" s="5" t="n">
        <f aca="false">K32-K$3</f>
        <v>1.60416666666424</v>
      </c>
    </row>
    <row r="33" customFormat="false" ht="12.8" hidden="false" customHeight="false" outlineLevel="0" collapsed="false">
      <c r="A33" s="1" t="s">
        <v>41</v>
      </c>
      <c r="B33" s="1" t="s">
        <v>63</v>
      </c>
      <c r="C33" s="7" t="s">
        <v>93</v>
      </c>
      <c r="D33" s="7" t="s">
        <v>94</v>
      </c>
      <c r="E33" s="9" t="n">
        <v>19</v>
      </c>
      <c r="F33" s="7" t="n">
        <v>1000</v>
      </c>
      <c r="G33" s="7" t="n">
        <v>721.98</v>
      </c>
      <c r="H33" s="9" t="n">
        <v>66</v>
      </c>
      <c r="I33" s="7" t="n">
        <v>721.91</v>
      </c>
      <c r="J33" s="2" t="s">
        <v>96</v>
      </c>
      <c r="K33" s="10" t="n">
        <v>41911.2534722222</v>
      </c>
      <c r="L33" s="5" t="n">
        <f aca="false">K33-K$3</f>
        <v>1.60416666666424</v>
      </c>
    </row>
    <row r="34" customFormat="false" ht="12.8" hidden="false" customHeight="false" outlineLevel="0" collapsed="false">
      <c r="A34" s="1" t="s">
        <v>41</v>
      </c>
      <c r="B34" s="1" t="s">
        <v>64</v>
      </c>
      <c r="C34" s="7" t="s">
        <v>93</v>
      </c>
      <c r="D34" s="7" t="s">
        <v>94</v>
      </c>
      <c r="E34" s="9" t="n">
        <v>19</v>
      </c>
      <c r="F34" s="7" t="n">
        <v>1000</v>
      </c>
      <c r="G34" s="7" t="n">
        <v>740.43</v>
      </c>
      <c r="H34" s="9" t="n">
        <v>65</v>
      </c>
      <c r="I34" s="7" t="n">
        <v>740.35</v>
      </c>
      <c r="J34" s="2" t="s">
        <v>96</v>
      </c>
      <c r="K34" s="10" t="n">
        <v>41911.2534722222</v>
      </c>
      <c r="L34" s="5" t="n">
        <f aca="false">K34-K$3</f>
        <v>1.60416666666424</v>
      </c>
    </row>
    <row r="35" customFormat="false" ht="12.8" hidden="false" customHeight="false" outlineLevel="0" collapsed="false">
      <c r="A35" s="1" t="s">
        <v>41</v>
      </c>
      <c r="B35" s="1" t="s">
        <v>65</v>
      </c>
      <c r="C35" s="7" t="s">
        <v>93</v>
      </c>
      <c r="D35" s="7" t="s">
        <v>94</v>
      </c>
      <c r="E35" s="9" t="n">
        <v>19</v>
      </c>
      <c r="F35" s="7" t="n">
        <v>1000</v>
      </c>
      <c r="G35" s="7" t="n">
        <v>723.67</v>
      </c>
      <c r="H35" s="9" t="n">
        <v>62</v>
      </c>
      <c r="I35" s="7" t="n">
        <v>723.6</v>
      </c>
      <c r="J35" s="2" t="s">
        <v>96</v>
      </c>
      <c r="K35" s="10" t="n">
        <v>41911.2534722222</v>
      </c>
      <c r="L35" s="5" t="n">
        <f aca="false">K35-K$3</f>
        <v>1.60416666666424</v>
      </c>
    </row>
    <row r="36" customFormat="false" ht="12.8" hidden="false" customHeight="false" outlineLevel="0" collapsed="false">
      <c r="A36" s="1" t="s">
        <v>41</v>
      </c>
      <c r="B36" s="1" t="s">
        <v>55</v>
      </c>
      <c r="C36" s="7" t="s">
        <v>93</v>
      </c>
      <c r="D36" s="7" t="s">
        <v>94</v>
      </c>
      <c r="E36" s="9" t="n">
        <v>19</v>
      </c>
      <c r="F36" s="7" t="n">
        <v>1000</v>
      </c>
      <c r="G36" s="7" t="n">
        <v>467.66</v>
      </c>
      <c r="H36" s="9" t="n">
        <v>57.5</v>
      </c>
      <c r="I36" s="7" t="n">
        <v>467.6</v>
      </c>
      <c r="J36" s="2" t="s">
        <v>96</v>
      </c>
      <c r="K36" s="10" t="n">
        <v>41911.2534722222</v>
      </c>
      <c r="L36" s="5" t="n">
        <f aca="false">K36-K$3</f>
        <v>1.60416666666424</v>
      </c>
    </row>
    <row r="37" customFormat="false" ht="12.8" hidden="false" customHeight="false" outlineLevel="0" collapsed="false">
      <c r="A37" s="1" t="s">
        <v>41</v>
      </c>
      <c r="B37" s="1" t="s">
        <v>58</v>
      </c>
      <c r="C37" s="7" t="s">
        <v>93</v>
      </c>
      <c r="D37" s="7" t="s">
        <v>94</v>
      </c>
      <c r="E37" s="9" t="n">
        <v>19</v>
      </c>
      <c r="F37" s="7" t="n">
        <v>1000</v>
      </c>
      <c r="G37" s="7" t="n">
        <v>468.42</v>
      </c>
      <c r="H37" s="9" t="n">
        <v>57</v>
      </c>
      <c r="I37" s="7" t="n">
        <v>468.36</v>
      </c>
      <c r="J37" s="2" t="s">
        <v>96</v>
      </c>
      <c r="K37" s="10" t="n">
        <v>41911.2534722222</v>
      </c>
      <c r="L37" s="5" t="n">
        <f aca="false">K37-K$3</f>
        <v>1.60416666666424</v>
      </c>
    </row>
    <row r="38" customFormat="false" ht="12.8" hidden="false" customHeight="false" outlineLevel="0" collapsed="false">
      <c r="A38" s="1" t="s">
        <v>41</v>
      </c>
      <c r="B38" s="1" t="s">
        <v>59</v>
      </c>
      <c r="C38" s="7" t="s">
        <v>93</v>
      </c>
      <c r="D38" s="7" t="s">
        <v>94</v>
      </c>
      <c r="E38" s="9" t="n">
        <v>19</v>
      </c>
      <c r="F38" s="7" t="n">
        <v>1000</v>
      </c>
      <c r="G38" s="7" t="n">
        <v>470.48</v>
      </c>
      <c r="H38" s="9" t="n">
        <v>60</v>
      </c>
      <c r="I38" s="7" t="n">
        <v>470.39</v>
      </c>
      <c r="J38" s="2" t="s">
        <v>96</v>
      </c>
      <c r="K38" s="10" t="n">
        <v>41911.2534722222</v>
      </c>
      <c r="L38" s="5" t="n">
        <f aca="false">K38-K$3</f>
        <v>1.60416666666424</v>
      </c>
    </row>
    <row r="39" customFormat="false" ht="12.8" hidden="false" customHeight="false" outlineLevel="0" collapsed="false">
      <c r="A39" s="1" t="s">
        <v>41</v>
      </c>
      <c r="B39" s="1" t="s">
        <v>48</v>
      </c>
      <c r="C39" s="7" t="s">
        <v>93</v>
      </c>
      <c r="D39" s="7" t="s">
        <v>94</v>
      </c>
      <c r="E39" s="9" t="n">
        <v>19</v>
      </c>
      <c r="F39" s="7" t="n">
        <v>1000</v>
      </c>
      <c r="G39" s="7" t="n">
        <v>470.96</v>
      </c>
      <c r="H39" s="9" t="n">
        <f aca="false">80+63</f>
        <v>143</v>
      </c>
      <c r="I39" s="7" t="n">
        <v>470.8</v>
      </c>
      <c r="J39" s="2" t="s">
        <v>96</v>
      </c>
      <c r="K39" s="10" t="n">
        <v>41911.2534722222</v>
      </c>
      <c r="L39" s="5" t="n">
        <f aca="false">K39-K$3</f>
        <v>1.60416666666424</v>
      </c>
    </row>
    <row r="40" customFormat="false" ht="12.8" hidden="false" customHeight="false" outlineLevel="0" collapsed="false">
      <c r="A40" s="1" t="s">
        <v>41</v>
      </c>
      <c r="B40" s="1" t="s">
        <v>53</v>
      </c>
      <c r="C40" s="7" t="s">
        <v>93</v>
      </c>
      <c r="D40" s="7" t="s">
        <v>94</v>
      </c>
      <c r="E40" s="9" t="n">
        <v>19</v>
      </c>
      <c r="F40" s="7" t="n">
        <v>1000</v>
      </c>
      <c r="G40" s="7" t="n">
        <v>471.92</v>
      </c>
      <c r="H40" s="9" t="n">
        <f aca="false">95+45</f>
        <v>140</v>
      </c>
      <c r="I40" s="7" t="n">
        <v>471.75</v>
      </c>
      <c r="J40" s="2" t="s">
        <v>96</v>
      </c>
      <c r="K40" s="10" t="n">
        <v>41911.2534722222</v>
      </c>
      <c r="L40" s="5" t="n">
        <f aca="false">K40-K$3</f>
        <v>1.60416666666424</v>
      </c>
    </row>
    <row r="41" customFormat="false" ht="12.8" hidden="false" customHeight="false" outlineLevel="0" collapsed="false">
      <c r="A41" s="1" t="s">
        <v>41</v>
      </c>
      <c r="B41" s="1" t="s">
        <v>54</v>
      </c>
      <c r="C41" s="7" t="s">
        <v>93</v>
      </c>
      <c r="D41" s="7" t="s">
        <v>94</v>
      </c>
      <c r="E41" s="9" t="n">
        <v>19</v>
      </c>
      <c r="F41" s="7" t="n">
        <v>1000</v>
      </c>
      <c r="G41" s="7" t="n">
        <v>472.34</v>
      </c>
      <c r="H41" s="9" t="n">
        <f aca="false">95+40</f>
        <v>135</v>
      </c>
      <c r="I41" s="7" t="n">
        <v>472.18</v>
      </c>
      <c r="J41" s="2" t="s">
        <v>96</v>
      </c>
      <c r="K41" s="10" t="n">
        <v>41911.2534722222</v>
      </c>
      <c r="L41" s="5" t="n">
        <f aca="false">K41-K$3</f>
        <v>1.60416666666424</v>
      </c>
    </row>
    <row r="42" customFormat="false" ht="12.8" hidden="false" customHeight="false" outlineLevel="0" collapsed="false">
      <c r="A42" s="1" t="s">
        <v>41</v>
      </c>
      <c r="B42" s="1" t="s">
        <v>42</v>
      </c>
      <c r="C42" s="7" t="s">
        <v>93</v>
      </c>
      <c r="D42" s="7" t="s">
        <v>94</v>
      </c>
      <c r="E42" s="9" t="n">
        <v>19</v>
      </c>
      <c r="F42" s="7" t="n">
        <v>1000</v>
      </c>
      <c r="G42" s="7" t="n">
        <v>468.25</v>
      </c>
      <c r="H42" s="9" t="n">
        <f aca="false">144+150+38</f>
        <v>332</v>
      </c>
      <c r="I42" s="7" t="n">
        <v>467.87</v>
      </c>
      <c r="J42" s="2" t="s">
        <v>96</v>
      </c>
      <c r="K42" s="10" t="n">
        <v>41911.2534722222</v>
      </c>
      <c r="L42" s="5" t="n">
        <f aca="false">K42-K$3</f>
        <v>1.60416666666424</v>
      </c>
    </row>
    <row r="43" customFormat="false" ht="12.8" hidden="false" customHeight="false" outlineLevel="0" collapsed="false">
      <c r="A43" s="1" t="s">
        <v>41</v>
      </c>
      <c r="B43" s="1" t="s">
        <v>46</v>
      </c>
      <c r="C43" s="7" t="s">
        <v>93</v>
      </c>
      <c r="D43" s="7" t="s">
        <v>94</v>
      </c>
      <c r="E43" s="9" t="n">
        <v>19</v>
      </c>
      <c r="F43" s="7" t="n">
        <v>1000</v>
      </c>
      <c r="G43" s="7" t="n">
        <v>471.64</v>
      </c>
      <c r="H43" s="9" t="n">
        <f aca="false">142+147+53</f>
        <v>342</v>
      </c>
      <c r="I43" s="7" t="n">
        <v>471.23</v>
      </c>
      <c r="J43" s="2" t="s">
        <v>96</v>
      </c>
      <c r="K43" s="10" t="n">
        <v>41911.2534722222</v>
      </c>
      <c r="L43" s="5" t="n">
        <f aca="false">K43-K$3</f>
        <v>1.60416666666424</v>
      </c>
    </row>
    <row r="44" customFormat="false" ht="12.8" hidden="false" customHeight="false" outlineLevel="0" collapsed="false">
      <c r="A44" s="1" t="s">
        <v>41</v>
      </c>
      <c r="B44" s="1" t="s">
        <v>47</v>
      </c>
      <c r="C44" s="7" t="s">
        <v>93</v>
      </c>
      <c r="D44" s="7" t="s">
        <v>94</v>
      </c>
      <c r="E44" s="9" t="n">
        <v>19</v>
      </c>
      <c r="F44" s="7" t="n">
        <v>1000</v>
      </c>
      <c r="G44" s="7" t="n">
        <v>468.04</v>
      </c>
      <c r="H44" s="9" t="n">
        <f aca="false">143+147+41</f>
        <v>331</v>
      </c>
      <c r="I44" s="7" t="n">
        <v>467.66</v>
      </c>
      <c r="J44" s="2" t="s">
        <v>96</v>
      </c>
      <c r="K44" s="10" t="n">
        <v>41911.2534722222</v>
      </c>
      <c r="L44" s="5" t="n">
        <f aca="false">K44-K$3</f>
        <v>1.60416666666424</v>
      </c>
    </row>
    <row r="45" customFormat="false" ht="12.8" hidden="false" customHeight="false" outlineLevel="0" collapsed="false">
      <c r="A45" s="1" t="s">
        <v>41</v>
      </c>
      <c r="B45" s="1" t="s">
        <v>42</v>
      </c>
      <c r="C45" s="7" t="s">
        <v>97</v>
      </c>
      <c r="D45" s="7" t="s">
        <v>98</v>
      </c>
      <c r="E45" s="9" t="n">
        <v>20.3</v>
      </c>
      <c r="F45" s="7" t="n">
        <v>1002.34</v>
      </c>
      <c r="G45" s="7" t="n">
        <v>467.88</v>
      </c>
      <c r="H45" s="9" t="n">
        <f aca="false">147+147+152+23</f>
        <v>469</v>
      </c>
      <c r="I45" s="7" t="n">
        <v>467.39</v>
      </c>
      <c r="K45" s="10" t="n">
        <v>41912.6263888889</v>
      </c>
      <c r="L45" s="5" t="n">
        <f aca="false">K45-K$3</f>
        <v>2.97708333333139</v>
      </c>
    </row>
    <row r="46" customFormat="false" ht="12.8" hidden="false" customHeight="false" outlineLevel="0" collapsed="false">
      <c r="A46" s="1" t="s">
        <v>41</v>
      </c>
      <c r="B46" s="1" t="s">
        <v>46</v>
      </c>
      <c r="C46" s="7" t="s">
        <v>97</v>
      </c>
      <c r="D46" s="7" t="s">
        <v>98</v>
      </c>
      <c r="E46" s="9" t="n">
        <v>20.3</v>
      </c>
      <c r="F46" s="7" t="n">
        <v>1002.34</v>
      </c>
      <c r="G46" s="7" t="n">
        <v>471.24</v>
      </c>
      <c r="H46" s="9" t="n">
        <f aca="false">144+146+146</f>
        <v>436</v>
      </c>
      <c r="I46" s="7" t="n">
        <v>470.78</v>
      </c>
      <c r="K46" s="10" t="n">
        <v>41912.6263888889</v>
      </c>
      <c r="L46" s="5" t="n">
        <f aca="false">K46-K$3</f>
        <v>2.97708333333139</v>
      </c>
    </row>
    <row r="47" customFormat="false" ht="12.8" hidden="false" customHeight="false" outlineLevel="0" collapsed="false">
      <c r="A47" s="1" t="s">
        <v>41</v>
      </c>
      <c r="B47" s="1" t="s">
        <v>47</v>
      </c>
      <c r="C47" s="7" t="s">
        <v>97</v>
      </c>
      <c r="D47" s="7" t="s">
        <v>98</v>
      </c>
      <c r="E47" s="9" t="n">
        <v>20.3</v>
      </c>
      <c r="F47" s="7" t="n">
        <v>1002.34</v>
      </c>
      <c r="G47" s="7" t="n">
        <v>467.66</v>
      </c>
      <c r="H47" s="9" t="n">
        <f aca="false">143+146+145</f>
        <v>434</v>
      </c>
      <c r="I47" s="7" t="n">
        <v>467.22</v>
      </c>
      <c r="K47" s="10" t="n">
        <v>41912.6263888889</v>
      </c>
      <c r="L47" s="5" t="n">
        <f aca="false">K47-K$3</f>
        <v>2.97708333333139</v>
      </c>
    </row>
    <row r="48" customFormat="false" ht="12.8" hidden="false" customHeight="false" outlineLevel="0" collapsed="false">
      <c r="A48" s="1" t="s">
        <v>41</v>
      </c>
      <c r="B48" s="1" t="s">
        <v>66</v>
      </c>
      <c r="C48" s="7" t="s">
        <v>97</v>
      </c>
      <c r="D48" s="7" t="s">
        <v>98</v>
      </c>
      <c r="E48" s="9" t="n">
        <v>20.3</v>
      </c>
      <c r="F48" s="7" t="n">
        <v>1002.34</v>
      </c>
      <c r="G48" s="7" t="n">
        <v>487.63</v>
      </c>
      <c r="I48" s="7" t="n">
        <v>487.65</v>
      </c>
      <c r="J48" s="2" t="s">
        <v>99</v>
      </c>
      <c r="K48" s="10" t="n">
        <v>41912.6263888889</v>
      </c>
      <c r="L48" s="5" t="n">
        <f aca="false">K48-K$3</f>
        <v>2.97708333333139</v>
      </c>
    </row>
    <row r="49" customFormat="false" ht="12.8" hidden="false" customHeight="false" outlineLevel="0" collapsed="false">
      <c r="A49" s="1" t="s">
        <v>41</v>
      </c>
      <c r="B49" s="1" t="s">
        <v>48</v>
      </c>
      <c r="C49" s="7" t="s">
        <v>97</v>
      </c>
      <c r="D49" s="7" t="s">
        <v>98</v>
      </c>
      <c r="E49" s="9" t="n">
        <v>20.3</v>
      </c>
      <c r="F49" s="7" t="n">
        <v>1002.34</v>
      </c>
      <c r="G49" s="7" t="n">
        <v>470.81</v>
      </c>
      <c r="H49" s="9" t="n">
        <f aca="false">144+116</f>
        <v>260</v>
      </c>
      <c r="I49" s="7" t="n">
        <v>470.51</v>
      </c>
      <c r="K49" s="10" t="n">
        <v>41912.6263888889</v>
      </c>
      <c r="L49" s="5" t="n">
        <f aca="false">K49-K$3</f>
        <v>2.97708333333139</v>
      </c>
    </row>
    <row r="50" customFormat="false" ht="12.8" hidden="false" customHeight="false" outlineLevel="0" collapsed="false">
      <c r="A50" s="1" t="s">
        <v>41</v>
      </c>
      <c r="B50" s="1" t="s">
        <v>53</v>
      </c>
      <c r="C50" s="7" t="s">
        <v>97</v>
      </c>
      <c r="D50" s="7" t="s">
        <v>98</v>
      </c>
      <c r="E50" s="9" t="n">
        <v>20.3</v>
      </c>
      <c r="F50" s="7" t="n">
        <v>1002.34</v>
      </c>
      <c r="G50" s="7" t="n">
        <v>471.76</v>
      </c>
      <c r="H50" s="9" t="n">
        <f aca="false">141+148</f>
        <v>289</v>
      </c>
      <c r="I50" s="7" t="n">
        <v>471.43</v>
      </c>
      <c r="K50" s="10" t="n">
        <v>41912.6263888889</v>
      </c>
      <c r="L50" s="5" t="n">
        <f aca="false">K50-K$3</f>
        <v>2.97708333333139</v>
      </c>
    </row>
    <row r="51" customFormat="false" ht="12.8" hidden="false" customHeight="false" outlineLevel="0" collapsed="false">
      <c r="A51" s="1" t="s">
        <v>41</v>
      </c>
      <c r="B51" s="1" t="s">
        <v>54</v>
      </c>
      <c r="C51" s="7" t="s">
        <v>97</v>
      </c>
      <c r="D51" s="7" t="s">
        <v>98</v>
      </c>
      <c r="E51" s="9" t="n">
        <v>20.3</v>
      </c>
      <c r="F51" s="7" t="n">
        <v>1002.34</v>
      </c>
      <c r="G51" s="7" t="n">
        <v>472.18</v>
      </c>
      <c r="H51" s="9" t="n">
        <f aca="false">146+141</f>
        <v>287</v>
      </c>
      <c r="I51" s="7" t="n">
        <v>471.86</v>
      </c>
      <c r="K51" s="10" t="n">
        <v>41912.6263888889</v>
      </c>
      <c r="L51" s="5" t="n">
        <f aca="false">K51-K$3</f>
        <v>2.97708333333139</v>
      </c>
    </row>
    <row r="52" customFormat="false" ht="12.8" hidden="false" customHeight="false" outlineLevel="0" collapsed="false">
      <c r="A52" s="1" t="s">
        <v>41</v>
      </c>
      <c r="B52" s="1" t="s">
        <v>55</v>
      </c>
      <c r="C52" s="7" t="s">
        <v>97</v>
      </c>
      <c r="D52" s="7" t="s">
        <v>98</v>
      </c>
      <c r="E52" s="9" t="n">
        <v>20.3</v>
      </c>
      <c r="F52" s="7" t="n">
        <v>1002.34</v>
      </c>
      <c r="G52" s="7" t="n">
        <v>467.62</v>
      </c>
      <c r="H52" s="9" t="n">
        <f aca="false">142+144+61</f>
        <v>347</v>
      </c>
      <c r="I52" s="7" t="n">
        <v>467.19</v>
      </c>
      <c r="K52" s="10" t="n">
        <v>41912.6263888889</v>
      </c>
      <c r="L52" s="5" t="n">
        <f aca="false">K52-K$3</f>
        <v>2.97708333333139</v>
      </c>
    </row>
    <row r="53" customFormat="false" ht="12.8" hidden="false" customHeight="false" outlineLevel="0" collapsed="false">
      <c r="A53" s="1" t="s">
        <v>41</v>
      </c>
      <c r="B53" s="1" t="s">
        <v>58</v>
      </c>
      <c r="C53" s="7" t="s">
        <v>97</v>
      </c>
      <c r="D53" s="7" t="s">
        <v>98</v>
      </c>
      <c r="E53" s="9" t="n">
        <v>20.3</v>
      </c>
      <c r="F53" s="7" t="n">
        <v>1002.34</v>
      </c>
      <c r="G53" s="7" t="n">
        <v>468.36</v>
      </c>
      <c r="H53" s="9" t="n">
        <f aca="false">148+149+55</f>
        <v>352</v>
      </c>
      <c r="I53" s="7" t="n">
        <v>467.95</v>
      </c>
      <c r="K53" s="10" t="n">
        <v>41912.6263888889</v>
      </c>
      <c r="L53" s="5" t="n">
        <f aca="false">K53-K$3</f>
        <v>2.97708333333139</v>
      </c>
    </row>
    <row r="54" customFormat="false" ht="12.8" hidden="false" customHeight="false" outlineLevel="0" collapsed="false">
      <c r="A54" s="1" t="s">
        <v>41</v>
      </c>
      <c r="B54" s="1" t="s">
        <v>59</v>
      </c>
      <c r="C54" s="7" t="s">
        <v>97</v>
      </c>
      <c r="D54" s="7" t="s">
        <v>98</v>
      </c>
      <c r="E54" s="9" t="n">
        <v>20.3</v>
      </c>
      <c r="F54" s="7" t="n">
        <v>1002.34</v>
      </c>
      <c r="G54" s="7" t="n">
        <v>470.4</v>
      </c>
      <c r="H54" s="9" t="n">
        <f aca="false">148+148+86</f>
        <v>382</v>
      </c>
      <c r="I54" s="7" t="n">
        <v>469.96</v>
      </c>
      <c r="K54" s="10" t="n">
        <v>41912.6263888889</v>
      </c>
      <c r="L54" s="5" t="n">
        <f aca="false">K54-K$3</f>
        <v>2.97708333333139</v>
      </c>
    </row>
    <row r="55" customFormat="false" ht="12.8" hidden="false" customHeight="false" outlineLevel="0" collapsed="false">
      <c r="A55" s="1" t="s">
        <v>41</v>
      </c>
      <c r="B55" s="1" t="s">
        <v>60</v>
      </c>
      <c r="C55" s="7" t="s">
        <v>97</v>
      </c>
      <c r="D55" s="7" t="s">
        <v>98</v>
      </c>
      <c r="E55" s="9" t="n">
        <v>20.3</v>
      </c>
      <c r="F55" s="7" t="n">
        <v>1002.34</v>
      </c>
      <c r="G55" s="7" t="n">
        <v>729.33</v>
      </c>
      <c r="H55" s="9" t="n">
        <f aca="false">56+26</f>
        <v>82</v>
      </c>
      <c r="I55" s="7" t="n">
        <v>729.24</v>
      </c>
      <c r="J55" s="2" t="s">
        <v>100</v>
      </c>
      <c r="K55" s="10" t="n">
        <v>41912.6263888889</v>
      </c>
      <c r="L55" s="5" t="n">
        <f aca="false">K55-K$3</f>
        <v>2.97708333333139</v>
      </c>
    </row>
    <row r="56" customFormat="false" ht="12.8" hidden="false" customHeight="false" outlineLevel="0" collapsed="false">
      <c r="A56" s="1" t="s">
        <v>41</v>
      </c>
      <c r="B56" s="1" t="s">
        <v>63</v>
      </c>
      <c r="C56" s="7" t="s">
        <v>97</v>
      </c>
      <c r="D56" s="7" t="s">
        <v>98</v>
      </c>
      <c r="E56" s="9" t="n">
        <v>20.3</v>
      </c>
      <c r="F56" s="7" t="n">
        <v>1002.34</v>
      </c>
      <c r="G56" s="7" t="n">
        <v>721.91</v>
      </c>
      <c r="H56" s="9" t="n">
        <f aca="false">93</f>
        <v>93</v>
      </c>
      <c r="I56" s="7" t="n">
        <v>721.83</v>
      </c>
      <c r="J56" s="2" t="s">
        <v>100</v>
      </c>
      <c r="K56" s="10" t="n">
        <v>41912.6263888889</v>
      </c>
      <c r="L56" s="5" t="n">
        <f aca="false">K56-K$3</f>
        <v>2.97708333333139</v>
      </c>
    </row>
    <row r="57" customFormat="false" ht="12.8" hidden="false" customHeight="false" outlineLevel="0" collapsed="false">
      <c r="A57" s="1" t="s">
        <v>41</v>
      </c>
      <c r="B57" s="1" t="s">
        <v>64</v>
      </c>
      <c r="C57" s="7" t="s">
        <v>97</v>
      </c>
      <c r="D57" s="7" t="s">
        <v>98</v>
      </c>
      <c r="E57" s="9" t="n">
        <v>20.3</v>
      </c>
      <c r="F57" s="7" t="n">
        <v>1002.34</v>
      </c>
      <c r="G57" s="7" t="n">
        <v>740.37</v>
      </c>
      <c r="H57" s="9" t="n">
        <v>92</v>
      </c>
      <c r="I57" s="7" t="n">
        <v>740.27</v>
      </c>
      <c r="J57" s="2" t="s">
        <v>100</v>
      </c>
      <c r="K57" s="10" t="n">
        <v>41912.6263888889</v>
      </c>
      <c r="L57" s="5" t="n">
        <f aca="false">K57-K$3</f>
        <v>2.97708333333139</v>
      </c>
    </row>
    <row r="58" customFormat="false" ht="12.8" hidden="false" customHeight="false" outlineLevel="0" collapsed="false">
      <c r="A58" s="1" t="s">
        <v>41</v>
      </c>
      <c r="B58" s="1" t="s">
        <v>65</v>
      </c>
      <c r="C58" s="7" t="s">
        <v>97</v>
      </c>
      <c r="D58" s="7" t="s">
        <v>98</v>
      </c>
      <c r="E58" s="9" t="n">
        <v>20.3</v>
      </c>
      <c r="F58" s="7" t="n">
        <v>1002.34</v>
      </c>
      <c r="G58" s="7" t="n">
        <v>723.62</v>
      </c>
      <c r="H58" s="9" t="n">
        <v>91</v>
      </c>
      <c r="I58" s="7" t="n">
        <v>723.52</v>
      </c>
      <c r="J58" s="2" t="s">
        <v>100</v>
      </c>
      <c r="K58" s="10" t="n">
        <v>41912.6263888889</v>
      </c>
      <c r="L58" s="5" t="n">
        <f aca="false">K58-K$3</f>
        <v>2.97708333333139</v>
      </c>
    </row>
    <row r="59" customFormat="false" ht="12.8" hidden="false" customHeight="false" outlineLevel="0" collapsed="false">
      <c r="A59" s="1" t="s">
        <v>41</v>
      </c>
      <c r="B59" s="1" t="s">
        <v>66</v>
      </c>
      <c r="C59" s="7" t="s">
        <v>101</v>
      </c>
      <c r="D59" s="7" t="s">
        <v>102</v>
      </c>
      <c r="E59" s="9" t="n">
        <v>20.3</v>
      </c>
      <c r="F59" s="7" t="n">
        <v>1000.62</v>
      </c>
      <c r="G59" s="7" t="n">
        <v>487.64</v>
      </c>
      <c r="I59" s="7" t="n">
        <v>487.65</v>
      </c>
      <c r="J59" s="2" t="s">
        <v>100</v>
      </c>
      <c r="K59" s="10" t="n">
        <v>41913.3680555556</v>
      </c>
      <c r="L59" s="5" t="n">
        <f aca="false">K59-K$3</f>
        <v>3.71875</v>
      </c>
    </row>
    <row r="60" customFormat="false" ht="12.8" hidden="false" customHeight="false" outlineLevel="0" collapsed="false">
      <c r="A60" s="1" t="s">
        <v>41</v>
      </c>
      <c r="B60" s="1" t="s">
        <v>60</v>
      </c>
      <c r="C60" s="7" t="s">
        <v>101</v>
      </c>
      <c r="D60" s="7" t="s">
        <v>102</v>
      </c>
      <c r="E60" s="9" t="n">
        <v>20.3</v>
      </c>
      <c r="F60" s="7" t="n">
        <v>1000.62</v>
      </c>
      <c r="G60" s="7" t="n">
        <v>729.26</v>
      </c>
      <c r="H60" s="9" t="n">
        <v>60</v>
      </c>
      <c r="I60" s="7" t="n">
        <v>729.19</v>
      </c>
      <c r="J60" s="2" t="s">
        <v>103</v>
      </c>
      <c r="K60" s="10" t="n">
        <v>41913.3680555556</v>
      </c>
      <c r="L60" s="5" t="n">
        <f aca="false">K60-K$3</f>
        <v>3.71875</v>
      </c>
    </row>
    <row r="61" customFormat="false" ht="12.8" hidden="false" customHeight="false" outlineLevel="0" collapsed="false">
      <c r="A61" s="1" t="s">
        <v>41</v>
      </c>
      <c r="B61" s="1" t="s">
        <v>63</v>
      </c>
      <c r="C61" s="7" t="s">
        <v>101</v>
      </c>
      <c r="D61" s="7" t="s">
        <v>102</v>
      </c>
      <c r="E61" s="9" t="n">
        <v>20.3</v>
      </c>
      <c r="F61" s="7" t="n">
        <v>1000.62</v>
      </c>
      <c r="G61" s="7" t="n">
        <v>721.83</v>
      </c>
      <c r="H61" s="9" t="n">
        <v>52</v>
      </c>
      <c r="I61" s="7" t="n">
        <v>721.77</v>
      </c>
      <c r="K61" s="10" t="n">
        <v>41913.3680555556</v>
      </c>
      <c r="L61" s="5" t="n">
        <f aca="false">K61-K$3</f>
        <v>3.71875</v>
      </c>
    </row>
    <row r="62" customFormat="false" ht="12.8" hidden="false" customHeight="false" outlineLevel="0" collapsed="false">
      <c r="A62" s="1" t="s">
        <v>41</v>
      </c>
      <c r="B62" s="1" t="s">
        <v>64</v>
      </c>
      <c r="C62" s="7" t="s">
        <v>101</v>
      </c>
      <c r="D62" s="7" t="s">
        <v>102</v>
      </c>
      <c r="E62" s="9" t="n">
        <v>20.3</v>
      </c>
      <c r="F62" s="7" t="n">
        <v>1000.62</v>
      </c>
      <c r="G62" s="7" t="n">
        <v>740.29</v>
      </c>
      <c r="H62" s="9" t="n">
        <v>54</v>
      </c>
      <c r="I62" s="7" t="n">
        <v>740.24</v>
      </c>
      <c r="K62" s="10" t="n">
        <v>41913.3680555556</v>
      </c>
      <c r="L62" s="5" t="n">
        <f aca="false">K62-K$3</f>
        <v>3.71875</v>
      </c>
    </row>
    <row r="63" customFormat="false" ht="12.8" hidden="false" customHeight="false" outlineLevel="0" collapsed="false">
      <c r="A63" s="1" t="s">
        <v>41</v>
      </c>
      <c r="B63" s="1" t="s">
        <v>65</v>
      </c>
      <c r="C63" s="7" t="s">
        <v>101</v>
      </c>
      <c r="D63" s="7" t="s">
        <v>102</v>
      </c>
      <c r="E63" s="9" t="n">
        <v>20.3</v>
      </c>
      <c r="F63" s="7" t="n">
        <v>1000.62</v>
      </c>
      <c r="G63" s="7" t="n">
        <v>723.53</v>
      </c>
      <c r="H63" s="9" t="n">
        <v>50</v>
      </c>
      <c r="I63" s="7" t="n">
        <v>723.48</v>
      </c>
      <c r="K63" s="10" t="n">
        <v>41913.3680555556</v>
      </c>
      <c r="L63" s="5" t="n">
        <f aca="false">K63-K$3</f>
        <v>3.71875</v>
      </c>
    </row>
    <row r="64" customFormat="false" ht="12.8" hidden="false" customHeight="false" outlineLevel="0" collapsed="false">
      <c r="A64" s="1" t="s">
        <v>41</v>
      </c>
      <c r="B64" s="1" t="s">
        <v>55</v>
      </c>
      <c r="C64" s="7" t="s">
        <v>101</v>
      </c>
      <c r="D64" s="7" t="s">
        <v>102</v>
      </c>
      <c r="E64" s="9" t="n">
        <v>20.3</v>
      </c>
      <c r="F64" s="7" t="n">
        <v>1000.62</v>
      </c>
      <c r="G64" s="7" t="n">
        <v>467.2</v>
      </c>
      <c r="H64" s="9" t="n">
        <f aca="false">145+147+57</f>
        <v>349</v>
      </c>
      <c r="I64" s="7" t="n">
        <v>466.77</v>
      </c>
      <c r="K64" s="10" t="n">
        <v>41913.3680555556</v>
      </c>
      <c r="L64" s="5" t="n">
        <f aca="false">K64-K$3</f>
        <v>3.71875</v>
      </c>
    </row>
    <row r="65" customFormat="false" ht="12.8" hidden="false" customHeight="false" outlineLevel="0" collapsed="false">
      <c r="A65" s="1" t="s">
        <v>41</v>
      </c>
      <c r="B65" s="1" t="s">
        <v>58</v>
      </c>
      <c r="C65" s="7" t="s">
        <v>101</v>
      </c>
      <c r="D65" s="7" t="s">
        <v>102</v>
      </c>
      <c r="E65" s="9" t="n">
        <v>20.3</v>
      </c>
      <c r="F65" s="7" t="n">
        <v>1000.62</v>
      </c>
      <c r="G65" s="7" t="n">
        <v>467.96</v>
      </c>
      <c r="H65" s="9" t="n">
        <f aca="false">148+146+57</f>
        <v>351</v>
      </c>
      <c r="I65" s="7" t="n">
        <v>467.53</v>
      </c>
      <c r="K65" s="10" t="n">
        <v>41913.3680555556</v>
      </c>
      <c r="L65" s="5" t="n">
        <f aca="false">K65-K$3</f>
        <v>3.71875</v>
      </c>
    </row>
    <row r="66" customFormat="false" ht="12.8" hidden="false" customHeight="false" outlineLevel="0" collapsed="false">
      <c r="A66" s="1" t="s">
        <v>41</v>
      </c>
      <c r="B66" s="1" t="s">
        <v>59</v>
      </c>
      <c r="C66" s="7" t="s">
        <v>101</v>
      </c>
      <c r="D66" s="7" t="s">
        <v>102</v>
      </c>
      <c r="E66" s="9" t="n">
        <v>20.3</v>
      </c>
      <c r="F66" s="7" t="n">
        <v>1000.62</v>
      </c>
      <c r="G66" s="7" t="n">
        <v>469.95</v>
      </c>
      <c r="H66" s="9" t="n">
        <f aca="false">150+148+44</f>
        <v>342</v>
      </c>
      <c r="I66" s="7" t="n">
        <v>469.54</v>
      </c>
      <c r="K66" s="10" t="n">
        <v>41913.3680555556</v>
      </c>
      <c r="L66" s="5" t="n">
        <f aca="false">K66-K$3</f>
        <v>3.71875</v>
      </c>
    </row>
    <row r="67" customFormat="false" ht="12.8" hidden="false" customHeight="false" outlineLevel="0" collapsed="false">
      <c r="A67" s="1" t="s">
        <v>41</v>
      </c>
      <c r="B67" s="1" t="s">
        <v>48</v>
      </c>
      <c r="C67" s="7" t="s">
        <v>101</v>
      </c>
      <c r="D67" s="7" t="s">
        <v>102</v>
      </c>
      <c r="E67" s="9" t="n">
        <v>20.3</v>
      </c>
      <c r="F67" s="7" t="n">
        <v>1000.62</v>
      </c>
      <c r="G67" s="7" t="n">
        <v>470.51</v>
      </c>
      <c r="H67" s="9" t="n">
        <f aca="false">146+38</f>
        <v>184</v>
      </c>
      <c r="I67" s="7" t="n">
        <v>470.3</v>
      </c>
      <c r="K67" s="10" t="n">
        <v>41913.3680555556</v>
      </c>
      <c r="L67" s="5" t="n">
        <f aca="false">K67-K$3</f>
        <v>3.71875</v>
      </c>
    </row>
    <row r="68" customFormat="false" ht="12.8" hidden="false" customHeight="false" outlineLevel="0" collapsed="false">
      <c r="A68" s="1" t="s">
        <v>41</v>
      </c>
      <c r="B68" s="1" t="s">
        <v>53</v>
      </c>
      <c r="C68" s="7" t="s">
        <v>101</v>
      </c>
      <c r="D68" s="7" t="s">
        <v>102</v>
      </c>
      <c r="E68" s="9" t="n">
        <v>20.3</v>
      </c>
      <c r="F68" s="7" t="n">
        <v>1000.62</v>
      </c>
      <c r="G68" s="7" t="n">
        <v>471.43</v>
      </c>
      <c r="H68" s="9" t="n">
        <f aca="false">150+21</f>
        <v>171</v>
      </c>
      <c r="I68" s="7" t="n">
        <v>471.21</v>
      </c>
      <c r="K68" s="10" t="n">
        <v>41913.3680555556</v>
      </c>
      <c r="L68" s="5" t="n">
        <f aca="false">K68-K$3</f>
        <v>3.71875</v>
      </c>
    </row>
    <row r="69" customFormat="false" ht="12.8" hidden="false" customHeight="false" outlineLevel="0" collapsed="false">
      <c r="A69" s="1" t="s">
        <v>41</v>
      </c>
      <c r="B69" s="1" t="s">
        <v>54</v>
      </c>
      <c r="C69" s="7" t="s">
        <v>101</v>
      </c>
      <c r="D69" s="7" t="s">
        <v>102</v>
      </c>
      <c r="E69" s="9" t="n">
        <v>20.3</v>
      </c>
      <c r="F69" s="7" t="n">
        <v>1000.62</v>
      </c>
      <c r="G69" s="7" t="n">
        <v>471.86</v>
      </c>
      <c r="H69" s="9" t="n">
        <f aca="false">150+12</f>
        <v>162</v>
      </c>
      <c r="I69" s="7" t="n">
        <v>471.67</v>
      </c>
      <c r="K69" s="10" t="n">
        <v>41913.3680555556</v>
      </c>
      <c r="L69" s="5" t="n">
        <f aca="false">K69-K$3</f>
        <v>3.71875</v>
      </c>
    </row>
    <row r="70" customFormat="false" ht="12.8" hidden="false" customHeight="false" outlineLevel="0" collapsed="false">
      <c r="A70" s="1" t="s">
        <v>41</v>
      </c>
      <c r="B70" s="1" t="s">
        <v>42</v>
      </c>
      <c r="C70" s="7" t="s">
        <v>101</v>
      </c>
      <c r="D70" s="7" t="s">
        <v>102</v>
      </c>
      <c r="E70" s="9" t="n">
        <v>20.3</v>
      </c>
      <c r="F70" s="7" t="n">
        <v>1000.62</v>
      </c>
      <c r="G70" s="7" t="n">
        <v>467.38</v>
      </c>
      <c r="H70" s="9" t="n">
        <f aca="false">150+12</f>
        <v>162</v>
      </c>
      <c r="I70" s="7" t="n">
        <v>467.2</v>
      </c>
      <c r="K70" s="10" t="n">
        <v>41913.3680555556</v>
      </c>
      <c r="L70" s="5" t="n">
        <f aca="false">K70-K$3</f>
        <v>3.71875</v>
      </c>
    </row>
    <row r="71" customFormat="false" ht="12.8" hidden="false" customHeight="false" outlineLevel="0" collapsed="false">
      <c r="A71" s="1" t="s">
        <v>41</v>
      </c>
      <c r="B71" s="1" t="s">
        <v>46</v>
      </c>
      <c r="C71" s="7" t="s">
        <v>101</v>
      </c>
      <c r="D71" s="7" t="s">
        <v>102</v>
      </c>
      <c r="E71" s="9" t="n">
        <v>20.3</v>
      </c>
      <c r="F71" s="7" t="n">
        <v>1000.62</v>
      </c>
      <c r="G71" s="7" t="n">
        <v>470.79</v>
      </c>
      <c r="H71" s="9" t="n">
        <f aca="false">150+31</f>
        <v>181</v>
      </c>
      <c r="I71" s="7" t="n">
        <v>470.59</v>
      </c>
      <c r="K71" s="10" t="n">
        <v>41913.3680555556</v>
      </c>
      <c r="L71" s="5" t="n">
        <f aca="false">K71-K$3</f>
        <v>3.71875</v>
      </c>
    </row>
    <row r="72" customFormat="false" ht="12.8" hidden="false" customHeight="false" outlineLevel="0" collapsed="false">
      <c r="A72" s="1" t="s">
        <v>41</v>
      </c>
      <c r="B72" s="1" t="s">
        <v>47</v>
      </c>
      <c r="C72" s="7" t="s">
        <v>101</v>
      </c>
      <c r="D72" s="7" t="s">
        <v>102</v>
      </c>
      <c r="E72" s="9" t="n">
        <v>20.3</v>
      </c>
      <c r="F72" s="7" t="n">
        <v>1000.62</v>
      </c>
      <c r="G72" s="7" t="n">
        <v>467.2</v>
      </c>
      <c r="H72" s="9" t="n">
        <f aca="false">143+64</f>
        <v>207</v>
      </c>
      <c r="I72" s="7" t="n">
        <v>466.99</v>
      </c>
      <c r="K72" s="10" t="n">
        <v>41913.3680555556</v>
      </c>
      <c r="L72" s="5" t="n">
        <f aca="false">K72-K$3</f>
        <v>3.71875</v>
      </c>
    </row>
    <row r="73" customFormat="false" ht="12.8" hidden="false" customHeight="false" outlineLevel="0" collapsed="false">
      <c r="A73" s="1" t="s">
        <v>41</v>
      </c>
      <c r="B73" s="1" t="s">
        <v>66</v>
      </c>
      <c r="C73" s="7" t="s">
        <v>104</v>
      </c>
      <c r="D73" s="7" t="s">
        <v>105</v>
      </c>
      <c r="E73" s="9" t="n">
        <v>20.3</v>
      </c>
      <c r="F73" s="7" t="n">
        <v>1000</v>
      </c>
      <c r="G73" s="7" t="n">
        <v>487.65</v>
      </c>
      <c r="J73" s="2" t="s">
        <v>96</v>
      </c>
      <c r="K73" s="10" t="n">
        <v>41914.40625</v>
      </c>
      <c r="L73" s="5" t="n">
        <f aca="false">K73-K$3</f>
        <v>4.75694444444525</v>
      </c>
    </row>
    <row r="74" customFormat="false" ht="12.8" hidden="false" customHeight="false" outlineLevel="0" collapsed="false">
      <c r="A74" s="1" t="s">
        <v>41</v>
      </c>
      <c r="B74" s="1" t="s">
        <v>55</v>
      </c>
      <c r="C74" s="7" t="s">
        <v>104</v>
      </c>
      <c r="D74" s="7" t="s">
        <v>105</v>
      </c>
      <c r="E74" s="9" t="n">
        <v>20.3</v>
      </c>
      <c r="F74" s="7" t="n">
        <v>1000</v>
      </c>
      <c r="G74" s="7" t="n">
        <v>466.77</v>
      </c>
      <c r="H74" s="9" t="n">
        <f aca="false">109+137+80</f>
        <v>326</v>
      </c>
      <c r="I74" s="7" t="n">
        <v>466.4</v>
      </c>
      <c r="J74" s="2" t="s">
        <v>106</v>
      </c>
      <c r="K74" s="10" t="n">
        <v>41914.40625</v>
      </c>
      <c r="L74" s="5" t="n">
        <f aca="false">K74-K$3</f>
        <v>4.75694444444525</v>
      </c>
    </row>
    <row r="75" customFormat="false" ht="12.8" hidden="false" customHeight="false" outlineLevel="0" collapsed="false">
      <c r="A75" s="1" t="s">
        <v>41</v>
      </c>
      <c r="B75" s="1" t="s">
        <v>58</v>
      </c>
      <c r="C75" s="7" t="s">
        <v>104</v>
      </c>
      <c r="D75" s="7" t="s">
        <v>105</v>
      </c>
      <c r="E75" s="9" t="n">
        <v>20.3</v>
      </c>
      <c r="F75" s="7" t="n">
        <v>1000</v>
      </c>
      <c r="G75" s="7" t="n">
        <v>467.52</v>
      </c>
      <c r="H75" s="9" t="n">
        <f aca="false">144+142+76</f>
        <v>362</v>
      </c>
      <c r="I75" s="7" t="n">
        <v>467.11</v>
      </c>
      <c r="J75" s="2" t="s">
        <v>96</v>
      </c>
      <c r="K75" s="10" t="n">
        <v>41914.40625</v>
      </c>
      <c r="L75" s="5" t="n">
        <f aca="false">K75-K$3</f>
        <v>4.75694444444525</v>
      </c>
    </row>
    <row r="76" customFormat="false" ht="12.8" hidden="false" customHeight="false" outlineLevel="0" collapsed="false">
      <c r="A76" s="1" t="s">
        <v>41</v>
      </c>
      <c r="B76" s="1" t="s">
        <v>59</v>
      </c>
      <c r="C76" s="7" t="s">
        <v>104</v>
      </c>
      <c r="D76" s="7" t="s">
        <v>105</v>
      </c>
      <c r="E76" s="9" t="n">
        <v>20.3</v>
      </c>
      <c r="F76" s="7" t="n">
        <v>1000</v>
      </c>
      <c r="G76" s="7" t="n">
        <v>469.55</v>
      </c>
      <c r="H76" s="9" t="n">
        <f aca="false">140+145+52</f>
        <v>337</v>
      </c>
      <c r="I76" s="7" t="n">
        <v>469.17</v>
      </c>
      <c r="J76" s="2" t="s">
        <v>96</v>
      </c>
      <c r="K76" s="10" t="n">
        <v>41914.40625</v>
      </c>
      <c r="L76" s="5" t="n">
        <f aca="false">K76-K$3</f>
        <v>4.75694444444525</v>
      </c>
    </row>
    <row r="77" customFormat="false" ht="12.8" hidden="false" customHeight="false" outlineLevel="0" collapsed="false">
      <c r="A77" s="1" t="s">
        <v>41</v>
      </c>
      <c r="B77" s="1" t="s">
        <v>66</v>
      </c>
      <c r="C77" s="7" t="s">
        <v>107</v>
      </c>
      <c r="D77" s="7" t="s">
        <v>108</v>
      </c>
      <c r="E77" s="9" t="n">
        <v>20</v>
      </c>
      <c r="F77" s="7" t="n">
        <v>1002.27</v>
      </c>
      <c r="G77" s="7" t="n">
        <v>487.64</v>
      </c>
      <c r="I77" s="7" t="n">
        <v>487.64</v>
      </c>
      <c r="K77" s="10" t="n">
        <v>41915.3381944444</v>
      </c>
      <c r="L77" s="5" t="n">
        <f aca="false">K77-K$3</f>
        <v>5.68888888888614</v>
      </c>
    </row>
    <row r="78" customFormat="false" ht="12.8" hidden="false" customHeight="false" outlineLevel="0" collapsed="false">
      <c r="A78" s="1" t="s">
        <v>41</v>
      </c>
      <c r="B78" s="1" t="s">
        <v>55</v>
      </c>
      <c r="C78" s="7" t="s">
        <v>107</v>
      </c>
      <c r="D78" s="7" t="s">
        <v>108</v>
      </c>
      <c r="E78" s="9" t="n">
        <v>20</v>
      </c>
      <c r="F78" s="7" t="n">
        <v>1002.27</v>
      </c>
      <c r="G78" s="7" t="n">
        <v>466.39</v>
      </c>
      <c r="H78" s="9" t="n">
        <f aca="false">97+50</f>
        <v>147</v>
      </c>
      <c r="I78" s="7" t="n">
        <v>466.21</v>
      </c>
      <c r="K78" s="10" t="n">
        <v>41915.3381944444</v>
      </c>
      <c r="L78" s="5" t="n">
        <f aca="false">K78-K$3</f>
        <v>5.68888888888614</v>
      </c>
    </row>
    <row r="79" customFormat="false" ht="12.8" hidden="false" customHeight="false" outlineLevel="0" collapsed="false">
      <c r="A79" s="1" t="s">
        <v>41</v>
      </c>
      <c r="B79" s="1" t="s">
        <v>58</v>
      </c>
      <c r="C79" s="7" t="s">
        <v>107</v>
      </c>
      <c r="D79" s="7" t="s">
        <v>108</v>
      </c>
      <c r="E79" s="9" t="n">
        <v>20</v>
      </c>
      <c r="F79" s="7" t="n">
        <v>1002.27</v>
      </c>
      <c r="G79" s="7" t="n">
        <v>467.09</v>
      </c>
      <c r="H79" s="9" t="n">
        <v>146</v>
      </c>
      <c r="I79" s="7" t="n">
        <v>466.93</v>
      </c>
      <c r="K79" s="10" t="n">
        <v>41915.3381944444</v>
      </c>
      <c r="L79" s="5" t="n">
        <f aca="false">K79-K$3</f>
        <v>5.68888888888614</v>
      </c>
    </row>
    <row r="80" customFormat="false" ht="12.8" hidden="false" customHeight="false" outlineLevel="0" collapsed="false">
      <c r="A80" s="1" t="s">
        <v>41</v>
      </c>
      <c r="B80" s="1" t="s">
        <v>59</v>
      </c>
      <c r="C80" s="7" t="s">
        <v>107</v>
      </c>
      <c r="D80" s="7" t="s">
        <v>108</v>
      </c>
      <c r="E80" s="9" t="n">
        <v>20</v>
      </c>
      <c r="F80" s="7" t="n">
        <v>1002.27</v>
      </c>
      <c r="G80" s="7" t="n">
        <v>469.15</v>
      </c>
      <c r="H80" s="9" t="n">
        <v>147</v>
      </c>
      <c r="I80" s="7" t="n">
        <v>468.97</v>
      </c>
      <c r="K80" s="10" t="n">
        <v>41915.3381944444</v>
      </c>
      <c r="L80" s="5" t="n">
        <f aca="false">K80-K$3</f>
        <v>5.68888888888614</v>
      </c>
    </row>
    <row r="81" customFormat="false" ht="12.8" hidden="false" customHeight="false" outlineLevel="0" collapsed="false">
      <c r="A81" s="1" t="s">
        <v>41</v>
      </c>
      <c r="B81" s="1" t="s">
        <v>60</v>
      </c>
      <c r="C81" s="7" t="s">
        <v>107</v>
      </c>
      <c r="D81" s="1" t="n">
        <v>8.07</v>
      </c>
      <c r="E81" s="9" t="n">
        <v>20</v>
      </c>
      <c r="F81" s="7" t="n">
        <v>1002.27</v>
      </c>
      <c r="G81" s="7" t="n">
        <v>729.18</v>
      </c>
      <c r="H81" s="9" t="n">
        <f aca="false">95+8</f>
        <v>103</v>
      </c>
      <c r="I81" s="7" t="n">
        <v>729.09</v>
      </c>
      <c r="K81" s="10" t="n">
        <v>41915.3381944444</v>
      </c>
      <c r="L81" s="5" t="n">
        <f aca="false">K81-K$3</f>
        <v>5.68888888888614</v>
      </c>
    </row>
    <row r="82" customFormat="false" ht="12.8" hidden="false" customHeight="false" outlineLevel="0" collapsed="false">
      <c r="A82" s="1" t="s">
        <v>41</v>
      </c>
      <c r="B82" s="1" t="s">
        <v>64</v>
      </c>
      <c r="C82" s="7" t="s">
        <v>107</v>
      </c>
      <c r="D82" s="7" t="s">
        <v>108</v>
      </c>
      <c r="E82" s="9" t="n">
        <v>20</v>
      </c>
      <c r="F82" s="7" t="n">
        <v>1002.27</v>
      </c>
      <c r="G82" s="7" t="n">
        <v>740.22</v>
      </c>
      <c r="H82" s="9" t="n">
        <v>106</v>
      </c>
      <c r="I82" s="7" t="n">
        <v>740.11</v>
      </c>
      <c r="J82" s="2" t="s">
        <v>109</v>
      </c>
      <c r="K82" s="10" t="n">
        <v>41915.3381944444</v>
      </c>
      <c r="L82" s="5" t="n">
        <f aca="false">K82-K$3</f>
        <v>5.68888888888614</v>
      </c>
    </row>
    <row r="83" customFormat="false" ht="12.8" hidden="false" customHeight="false" outlineLevel="0" collapsed="false">
      <c r="A83" s="1" t="s">
        <v>41</v>
      </c>
      <c r="B83" s="1" t="s">
        <v>63</v>
      </c>
      <c r="C83" s="7" t="s">
        <v>107</v>
      </c>
      <c r="D83" s="7" t="s">
        <v>108</v>
      </c>
      <c r="E83" s="9" t="n">
        <v>20</v>
      </c>
      <c r="F83" s="7" t="n">
        <v>1002.27</v>
      </c>
      <c r="G83" s="7" t="n">
        <v>721.77</v>
      </c>
      <c r="H83" s="9" t="n">
        <v>105</v>
      </c>
      <c r="I83" s="7" t="n">
        <v>721.67</v>
      </c>
      <c r="J83" s="2" t="s">
        <v>110</v>
      </c>
      <c r="K83" s="10" t="n">
        <v>41915.3381944444</v>
      </c>
      <c r="L83" s="5" t="n">
        <f aca="false">K83-K$3</f>
        <v>5.68888888888614</v>
      </c>
    </row>
    <row r="84" customFormat="false" ht="12.8" hidden="false" customHeight="false" outlineLevel="0" collapsed="false">
      <c r="A84" s="1" t="s">
        <v>41</v>
      </c>
      <c r="B84" s="1" t="s">
        <v>65</v>
      </c>
      <c r="C84" s="7" t="s">
        <v>107</v>
      </c>
      <c r="D84" s="7" t="s">
        <v>108</v>
      </c>
      <c r="E84" s="9" t="n">
        <v>20</v>
      </c>
      <c r="F84" s="7" t="n">
        <v>1002.27</v>
      </c>
      <c r="G84" s="7" t="n">
        <v>723.47</v>
      </c>
      <c r="H84" s="9" t="n">
        <f aca="false">102</f>
        <v>102</v>
      </c>
      <c r="I84" s="7" t="n">
        <v>723.36</v>
      </c>
      <c r="K84" s="10" t="n">
        <v>41915.3381944444</v>
      </c>
      <c r="L84" s="5" t="n">
        <f aca="false">K84-K$3</f>
        <v>5.68888888888614</v>
      </c>
    </row>
    <row r="85" customFormat="false" ht="12.8" hidden="false" customHeight="false" outlineLevel="0" collapsed="false">
      <c r="A85" s="1" t="s">
        <v>41</v>
      </c>
      <c r="B85" s="1" t="s">
        <v>48</v>
      </c>
      <c r="C85" s="7" t="s">
        <v>107</v>
      </c>
      <c r="D85" s="7" t="s">
        <v>108</v>
      </c>
      <c r="E85" s="9" t="n">
        <v>20</v>
      </c>
      <c r="F85" s="7" t="n">
        <v>1002.27</v>
      </c>
      <c r="G85" s="7" t="n">
        <v>470.28</v>
      </c>
      <c r="H85" s="9" t="n">
        <f aca="false">144+144+105</f>
        <v>393</v>
      </c>
      <c r="I85" s="7" t="n">
        <v>469.83</v>
      </c>
      <c r="K85" s="10" t="n">
        <v>41915.3381944444</v>
      </c>
      <c r="L85" s="5" t="n">
        <f aca="false">K85-K$3</f>
        <v>5.68888888888614</v>
      </c>
    </row>
    <row r="86" customFormat="false" ht="12.8" hidden="false" customHeight="false" outlineLevel="0" collapsed="false">
      <c r="A86" s="1" t="s">
        <v>41</v>
      </c>
      <c r="B86" s="1" t="s">
        <v>53</v>
      </c>
      <c r="C86" s="7" t="s">
        <v>107</v>
      </c>
      <c r="D86" s="7" t="s">
        <v>108</v>
      </c>
      <c r="E86" s="9" t="n">
        <v>20</v>
      </c>
      <c r="F86" s="7" t="n">
        <v>1002.27</v>
      </c>
      <c r="G86" s="7" t="n">
        <v>471.23</v>
      </c>
      <c r="H86" s="9" t="n">
        <f aca="false">145+144+95</f>
        <v>384</v>
      </c>
      <c r="I86" s="7" t="n">
        <v>470.78</v>
      </c>
      <c r="K86" s="10" t="n">
        <v>41915.3381944444</v>
      </c>
      <c r="L86" s="5" t="n">
        <f aca="false">K86-K$3</f>
        <v>5.68888888888614</v>
      </c>
    </row>
    <row r="87" customFormat="false" ht="12.8" hidden="false" customHeight="false" outlineLevel="0" collapsed="false">
      <c r="A87" s="1" t="s">
        <v>41</v>
      </c>
      <c r="B87" s="1" t="s">
        <v>54</v>
      </c>
      <c r="C87" s="7" t="s">
        <v>107</v>
      </c>
      <c r="D87" s="7" t="s">
        <v>108</v>
      </c>
      <c r="E87" s="9" t="n">
        <v>20</v>
      </c>
      <c r="F87" s="7" t="n">
        <v>1002.27</v>
      </c>
      <c r="G87" s="7" t="n">
        <v>471.67</v>
      </c>
      <c r="H87" s="9" t="n">
        <f aca="false">146+137+101</f>
        <v>384</v>
      </c>
      <c r="I87" s="7" t="n">
        <v>471.23</v>
      </c>
      <c r="K87" s="10" t="n">
        <v>41915.3381944444</v>
      </c>
      <c r="L87" s="5" t="n">
        <f aca="false">K87-K$3</f>
        <v>5.68888888888614</v>
      </c>
    </row>
    <row r="88" customFormat="false" ht="12.8" hidden="false" customHeight="false" outlineLevel="0" collapsed="false">
      <c r="A88" s="1" t="s">
        <v>41</v>
      </c>
      <c r="B88" s="1" t="s">
        <v>42</v>
      </c>
      <c r="C88" s="7" t="s">
        <v>107</v>
      </c>
      <c r="D88" s="7" t="s">
        <v>108</v>
      </c>
      <c r="E88" s="9" t="n">
        <v>20</v>
      </c>
      <c r="F88" s="7" t="n">
        <v>1002.27</v>
      </c>
      <c r="G88" s="7" t="n">
        <v>467.2</v>
      </c>
      <c r="H88" s="9" t="n">
        <f aca="false">146+97</f>
        <v>243</v>
      </c>
      <c r="I88" s="7" t="n">
        <v>466.96</v>
      </c>
      <c r="K88" s="10" t="n">
        <v>41915.3381944444</v>
      </c>
      <c r="L88" s="5" t="n">
        <f aca="false">K88-K$3</f>
        <v>5.68888888888614</v>
      </c>
    </row>
    <row r="89" customFormat="false" ht="12.8" hidden="false" customHeight="false" outlineLevel="0" collapsed="false">
      <c r="A89" s="1" t="s">
        <v>41</v>
      </c>
      <c r="B89" s="1" t="s">
        <v>46</v>
      </c>
      <c r="C89" s="7" t="s">
        <v>107</v>
      </c>
      <c r="D89" s="7" t="s">
        <v>108</v>
      </c>
      <c r="E89" s="9" t="n">
        <v>20</v>
      </c>
      <c r="F89" s="7" t="n">
        <v>1002.27</v>
      </c>
      <c r="G89" s="7" t="n">
        <v>470.58</v>
      </c>
      <c r="H89" s="9" t="n">
        <f aca="false">142+100</f>
        <v>242</v>
      </c>
      <c r="I89" s="7" t="n">
        <v>470.34</v>
      </c>
      <c r="K89" s="10" t="n">
        <v>41915.3381944444</v>
      </c>
      <c r="L89" s="5" t="n">
        <f aca="false">K89-K$3</f>
        <v>5.68888888888614</v>
      </c>
    </row>
    <row r="90" customFormat="false" ht="12.8" hidden="false" customHeight="false" outlineLevel="0" collapsed="false">
      <c r="A90" s="1" t="s">
        <v>41</v>
      </c>
      <c r="B90" s="1" t="s">
        <v>47</v>
      </c>
      <c r="C90" s="7" t="s">
        <v>107</v>
      </c>
      <c r="D90" s="7" t="s">
        <v>108</v>
      </c>
      <c r="E90" s="9" t="n">
        <v>20</v>
      </c>
      <c r="F90" s="7" t="n">
        <v>1002.27</v>
      </c>
      <c r="G90" s="7" t="n">
        <v>466.98</v>
      </c>
      <c r="H90" s="9" t="n">
        <f aca="false">146+124</f>
        <v>270</v>
      </c>
      <c r="I90" s="7" t="n">
        <v>466.7</v>
      </c>
      <c r="K90" s="10" t="n">
        <v>41915.3381944444</v>
      </c>
      <c r="L90" s="5" t="n">
        <f aca="false">K90-K$3</f>
        <v>5.68888888888614</v>
      </c>
    </row>
    <row r="91" customFormat="false" ht="12.8" hidden="false" customHeight="false" outlineLevel="0" collapsed="false">
      <c r="A91" s="1" t="s">
        <v>41</v>
      </c>
      <c r="B91" s="1" t="s">
        <v>66</v>
      </c>
      <c r="C91" s="7" t="s">
        <v>111</v>
      </c>
      <c r="D91" s="7" t="s">
        <v>112</v>
      </c>
      <c r="E91" s="9" t="n">
        <v>20.1</v>
      </c>
      <c r="F91" s="7" t="n">
        <v>1009.23</v>
      </c>
      <c r="G91" s="7" t="n">
        <v>487.64</v>
      </c>
      <c r="I91" s="7" t="n">
        <v>487.64</v>
      </c>
      <c r="K91" s="10" t="n">
        <v>41917.4645833333</v>
      </c>
      <c r="L91" s="5" t="n">
        <f aca="false">K91-K$3</f>
        <v>7.81527777777956</v>
      </c>
    </row>
    <row r="92" customFormat="false" ht="12.8" hidden="false" customHeight="false" outlineLevel="0" collapsed="false">
      <c r="A92" s="1" t="s">
        <v>41</v>
      </c>
      <c r="B92" s="1" t="s">
        <v>55</v>
      </c>
      <c r="C92" s="7" t="s">
        <v>111</v>
      </c>
      <c r="D92" s="7" t="s">
        <v>112</v>
      </c>
      <c r="E92" s="9" t="n">
        <v>20.1</v>
      </c>
      <c r="F92" s="7" t="n">
        <v>1009.23</v>
      </c>
      <c r="G92" s="7" t="n">
        <v>466.2</v>
      </c>
      <c r="H92" s="9" t="n">
        <v>145</v>
      </c>
      <c r="I92" s="7" t="n">
        <v>466.03</v>
      </c>
      <c r="K92" s="10" t="n">
        <v>41917.4645833333</v>
      </c>
      <c r="L92" s="5" t="n">
        <f aca="false">K92-K$3</f>
        <v>7.81527777777956</v>
      </c>
    </row>
    <row r="93" customFormat="false" ht="12.8" hidden="false" customHeight="false" outlineLevel="0" collapsed="false">
      <c r="A93" s="1" t="s">
        <v>41</v>
      </c>
      <c r="B93" s="1" t="s">
        <v>58</v>
      </c>
      <c r="C93" s="7" t="s">
        <v>111</v>
      </c>
      <c r="D93" s="7" t="s">
        <v>112</v>
      </c>
      <c r="E93" s="9" t="n">
        <v>20.1</v>
      </c>
      <c r="F93" s="7" t="n">
        <v>1009.23</v>
      </c>
      <c r="G93" s="7" t="n">
        <v>466.92</v>
      </c>
      <c r="H93" s="9" t="n">
        <v>150</v>
      </c>
      <c r="I93" s="7" t="n">
        <v>466.75</v>
      </c>
      <c r="K93" s="10" t="n">
        <v>41917.4645833333</v>
      </c>
      <c r="L93" s="5" t="n">
        <f aca="false">K93-K$3</f>
        <v>7.81527777777956</v>
      </c>
    </row>
    <row r="94" customFormat="false" ht="12.8" hidden="false" customHeight="false" outlineLevel="0" collapsed="false">
      <c r="A94" s="1" t="s">
        <v>41</v>
      </c>
      <c r="B94" s="1" t="s">
        <v>59</v>
      </c>
      <c r="C94" s="7" t="s">
        <v>111</v>
      </c>
      <c r="D94" s="7" t="s">
        <v>112</v>
      </c>
      <c r="E94" s="9" t="n">
        <v>20.1</v>
      </c>
      <c r="F94" s="7" t="n">
        <v>1009.23</v>
      </c>
      <c r="G94" s="7" t="n">
        <v>468.97</v>
      </c>
      <c r="H94" s="9" t="n">
        <v>144</v>
      </c>
      <c r="I94" s="7" t="n">
        <v>468.8</v>
      </c>
      <c r="K94" s="10" t="n">
        <v>41917.4645833333</v>
      </c>
      <c r="L94" s="5" t="n">
        <f aca="false">K94-K$3</f>
        <v>7.81527777777956</v>
      </c>
    </row>
    <row r="95" customFormat="false" ht="12.8" hidden="false" customHeight="false" outlineLevel="0" collapsed="false">
      <c r="A95" s="1" t="s">
        <v>41</v>
      </c>
      <c r="B95" s="1" t="s">
        <v>60</v>
      </c>
      <c r="C95" s="7" t="s">
        <v>111</v>
      </c>
      <c r="D95" s="7" t="s">
        <v>112</v>
      </c>
      <c r="E95" s="9" t="n">
        <v>20.1</v>
      </c>
      <c r="F95" s="7" t="n">
        <v>1009.23</v>
      </c>
      <c r="G95" s="7" t="n">
        <v>729.08</v>
      </c>
      <c r="H95" s="9" t="n">
        <v>97</v>
      </c>
      <c r="I95" s="7" t="n">
        <v>728.98</v>
      </c>
      <c r="K95" s="10" t="n">
        <v>41917.4645833333</v>
      </c>
      <c r="L95" s="5" t="n">
        <f aca="false">K95-K$3</f>
        <v>7.81527777777956</v>
      </c>
    </row>
    <row r="96" customFormat="false" ht="12.8" hidden="false" customHeight="false" outlineLevel="0" collapsed="false">
      <c r="A96" s="1" t="s">
        <v>41</v>
      </c>
      <c r="B96" s="1" t="s">
        <v>63</v>
      </c>
      <c r="C96" s="7" t="s">
        <v>111</v>
      </c>
      <c r="D96" s="7" t="s">
        <v>112</v>
      </c>
      <c r="E96" s="9" t="n">
        <v>20.1</v>
      </c>
      <c r="F96" s="7" t="n">
        <v>1009.23</v>
      </c>
      <c r="G96" s="7" t="n">
        <v>721.67</v>
      </c>
      <c r="H96" s="9" t="n">
        <v>104</v>
      </c>
      <c r="I96" s="7" t="n">
        <v>721.56</v>
      </c>
      <c r="K96" s="10" t="n">
        <v>41917.4645833333</v>
      </c>
      <c r="L96" s="5" t="n">
        <f aca="false">K96-K$3</f>
        <v>7.81527777777956</v>
      </c>
    </row>
    <row r="97" customFormat="false" ht="12.8" hidden="false" customHeight="false" outlineLevel="0" collapsed="false">
      <c r="A97" s="1" t="s">
        <v>41</v>
      </c>
      <c r="B97" s="1" t="s">
        <v>64</v>
      </c>
      <c r="C97" s="7" t="s">
        <v>111</v>
      </c>
      <c r="D97" s="7" t="s">
        <v>112</v>
      </c>
      <c r="E97" s="9" t="n">
        <v>20.1</v>
      </c>
      <c r="F97" s="7" t="n">
        <v>1009.23</v>
      </c>
      <c r="G97" s="7" t="n">
        <v>740.11</v>
      </c>
      <c r="H97" s="9" t="n">
        <v>102</v>
      </c>
      <c r="I97" s="7" t="n">
        <v>740.01</v>
      </c>
      <c r="K97" s="10" t="n">
        <v>41917.4645833333</v>
      </c>
      <c r="L97" s="5" t="n">
        <f aca="false">K97-K$3</f>
        <v>7.81527777777956</v>
      </c>
    </row>
    <row r="98" customFormat="false" ht="12.8" hidden="false" customHeight="false" outlineLevel="0" collapsed="false">
      <c r="A98" s="1" t="s">
        <v>41</v>
      </c>
      <c r="B98" s="1" t="s">
        <v>65</v>
      </c>
      <c r="C98" s="7" t="s">
        <v>111</v>
      </c>
      <c r="D98" s="7" t="s">
        <v>112</v>
      </c>
      <c r="E98" s="9" t="n">
        <v>20.1</v>
      </c>
      <c r="F98" s="7" t="n">
        <v>1009.23</v>
      </c>
      <c r="G98" s="7" t="n">
        <v>723.36</v>
      </c>
      <c r="H98" s="9" t="n">
        <v>97</v>
      </c>
      <c r="I98" s="7" t="n">
        <v>723.27</v>
      </c>
      <c r="K98" s="10" t="n">
        <v>41917.4645833333</v>
      </c>
      <c r="L98" s="5" t="n">
        <f aca="false">K98-K$3</f>
        <v>7.81527777777956</v>
      </c>
    </row>
    <row r="99" customFormat="false" ht="12.8" hidden="false" customHeight="false" outlineLevel="0" collapsed="false">
      <c r="A99" s="1" t="s">
        <v>41</v>
      </c>
      <c r="B99" s="1" t="s">
        <v>48</v>
      </c>
      <c r="C99" s="7" t="s">
        <v>111</v>
      </c>
      <c r="D99" s="7" t="s">
        <v>112</v>
      </c>
      <c r="E99" s="9" t="n">
        <v>20.1</v>
      </c>
      <c r="F99" s="7" t="n">
        <v>1009.23</v>
      </c>
      <c r="G99" s="7" t="n">
        <v>469.82</v>
      </c>
      <c r="H99" s="9" t="n">
        <f aca="false">148+145+110</f>
        <v>403</v>
      </c>
      <c r="I99" s="7" t="n">
        <v>469.35</v>
      </c>
      <c r="K99" s="10" t="n">
        <v>41917.4645833333</v>
      </c>
      <c r="L99" s="5" t="n">
        <f aca="false">K99-K$3</f>
        <v>7.81527777777956</v>
      </c>
    </row>
    <row r="100" customFormat="false" ht="12.8" hidden="false" customHeight="false" outlineLevel="0" collapsed="false">
      <c r="A100" s="1" t="s">
        <v>41</v>
      </c>
      <c r="B100" s="1" t="s">
        <v>53</v>
      </c>
      <c r="C100" s="7" t="s">
        <v>111</v>
      </c>
      <c r="D100" s="7" t="s">
        <v>112</v>
      </c>
      <c r="E100" s="9" t="n">
        <v>20.1</v>
      </c>
      <c r="F100" s="7" t="n">
        <v>1009.23</v>
      </c>
      <c r="G100" s="7" t="n">
        <v>470.78</v>
      </c>
      <c r="H100" s="9" t="n">
        <f aca="false">136+139+117</f>
        <v>392</v>
      </c>
      <c r="I100" s="7" t="n">
        <v>470.32</v>
      </c>
      <c r="J100" s="2" t="s">
        <v>113</v>
      </c>
      <c r="K100" s="10" t="n">
        <v>41917.4645833333</v>
      </c>
      <c r="L100" s="5" t="n">
        <f aca="false">K100-K$3</f>
        <v>7.81527777777956</v>
      </c>
    </row>
    <row r="101" customFormat="false" ht="12.8" hidden="false" customHeight="false" outlineLevel="0" collapsed="false">
      <c r="A101" s="1" t="s">
        <v>41</v>
      </c>
      <c r="B101" s="1" t="s">
        <v>54</v>
      </c>
      <c r="C101" s="7" t="s">
        <v>111</v>
      </c>
      <c r="D101" s="7" t="s">
        <v>112</v>
      </c>
      <c r="E101" s="9" t="n">
        <v>20.1</v>
      </c>
      <c r="F101" s="7" t="n">
        <v>1009.23</v>
      </c>
      <c r="G101" s="7" t="n">
        <v>471.22</v>
      </c>
      <c r="H101" s="9" t="n">
        <f aca="false">139+129+120</f>
        <v>388</v>
      </c>
      <c r="I101" s="7" t="n">
        <v>470.77</v>
      </c>
      <c r="K101" s="10" t="n">
        <v>41917.4645833333</v>
      </c>
      <c r="L101" s="5" t="n">
        <f aca="false">K101-K$3</f>
        <v>7.81527777777956</v>
      </c>
    </row>
    <row r="102" customFormat="false" ht="12.8" hidden="false" customHeight="false" outlineLevel="0" collapsed="false">
      <c r="A102" s="1" t="s">
        <v>41</v>
      </c>
      <c r="B102" s="1" t="s">
        <v>42</v>
      </c>
      <c r="C102" s="7" t="s">
        <v>111</v>
      </c>
      <c r="D102" s="7" t="s">
        <v>112</v>
      </c>
      <c r="E102" s="9" t="n">
        <v>20.1</v>
      </c>
      <c r="F102" s="7" t="n">
        <v>1009.23</v>
      </c>
      <c r="G102" s="7" t="n">
        <v>466.95</v>
      </c>
      <c r="H102" s="9" t="n">
        <v>141</v>
      </c>
      <c r="I102" s="7" t="n">
        <v>466.8</v>
      </c>
      <c r="K102" s="10" t="n">
        <v>41917.4645833333</v>
      </c>
      <c r="L102" s="5" t="n">
        <f aca="false">K102-K$3</f>
        <v>7.81527777777956</v>
      </c>
    </row>
    <row r="103" customFormat="false" ht="12.8" hidden="false" customHeight="false" outlineLevel="0" collapsed="false">
      <c r="A103" s="1" t="s">
        <v>41</v>
      </c>
      <c r="B103" s="1" t="s">
        <v>46</v>
      </c>
      <c r="C103" s="7" t="s">
        <v>111</v>
      </c>
      <c r="D103" s="7" t="s">
        <v>112</v>
      </c>
      <c r="E103" s="9" t="n">
        <v>20.1</v>
      </c>
      <c r="F103" s="7" t="n">
        <v>1009.23</v>
      </c>
      <c r="G103" s="7" t="n">
        <v>470.33</v>
      </c>
      <c r="H103" s="9" t="n">
        <v>142</v>
      </c>
      <c r="I103" s="7" t="n">
        <v>470.19</v>
      </c>
      <c r="K103" s="10" t="n">
        <v>41917.4645833333</v>
      </c>
      <c r="L103" s="5" t="n">
        <f aca="false">K103-K$3</f>
        <v>7.81527777777956</v>
      </c>
    </row>
    <row r="104" customFormat="false" ht="12.8" hidden="false" customHeight="false" outlineLevel="0" collapsed="false">
      <c r="A104" s="1" t="s">
        <v>41</v>
      </c>
      <c r="B104" s="1" t="s">
        <v>47</v>
      </c>
      <c r="C104" s="7" t="s">
        <v>111</v>
      </c>
      <c r="D104" s="7" t="s">
        <v>112</v>
      </c>
      <c r="E104" s="9" t="n">
        <v>20.1</v>
      </c>
      <c r="F104" s="7" t="n">
        <v>1009.23</v>
      </c>
      <c r="G104" s="7" t="n">
        <v>466.7</v>
      </c>
      <c r="H104" s="9" t="n">
        <v>151</v>
      </c>
      <c r="I104" s="7" t="n">
        <v>466.54</v>
      </c>
      <c r="K104" s="10" t="n">
        <v>41917.4645833333</v>
      </c>
      <c r="L104" s="5" t="n">
        <f aca="false">K104-K$3</f>
        <v>7.81527777777956</v>
      </c>
    </row>
    <row r="105" customFormat="false" ht="12.8" hidden="false" customHeight="false" outlineLevel="0" collapsed="false">
      <c r="A105" s="1" t="s">
        <v>41</v>
      </c>
      <c r="B105" s="1" t="s">
        <v>66</v>
      </c>
      <c r="C105" s="7" t="s">
        <v>114</v>
      </c>
      <c r="D105" s="7" t="s">
        <v>115</v>
      </c>
      <c r="E105" s="9" t="n">
        <v>20.4</v>
      </c>
      <c r="F105" s="7" t="n">
        <v>1001.38</v>
      </c>
      <c r="G105" s="7" t="n">
        <v>487.64</v>
      </c>
      <c r="I105" s="7" t="n">
        <v>487.64</v>
      </c>
      <c r="J105" s="2" t="s">
        <v>116</v>
      </c>
      <c r="K105" s="10" t="n">
        <v>41918.8888888889</v>
      </c>
      <c r="L105" s="5" t="n">
        <f aca="false">K105-K$3</f>
        <v>9.23958333333576</v>
      </c>
    </row>
    <row r="106" customFormat="false" ht="12.8" hidden="false" customHeight="false" outlineLevel="0" collapsed="false">
      <c r="A106" s="1" t="s">
        <v>41</v>
      </c>
      <c r="B106" s="1" t="s">
        <v>48</v>
      </c>
      <c r="C106" s="7" t="s">
        <v>114</v>
      </c>
      <c r="D106" s="7" t="s">
        <v>115</v>
      </c>
      <c r="E106" s="9" t="n">
        <v>20.4</v>
      </c>
      <c r="F106" s="7" t="n">
        <v>1001.38</v>
      </c>
      <c r="G106" s="7" t="n">
        <v>469.35</v>
      </c>
      <c r="H106" s="9" t="n">
        <f aca="false">146+68</f>
        <v>214</v>
      </c>
      <c r="I106" s="7" t="n">
        <v>469.09</v>
      </c>
      <c r="K106" s="10" t="n">
        <v>41918.8888888889</v>
      </c>
      <c r="L106" s="5" t="n">
        <f aca="false">K106-K$3</f>
        <v>9.23958333333576</v>
      </c>
    </row>
    <row r="107" customFormat="false" ht="12.8" hidden="false" customHeight="false" outlineLevel="0" collapsed="false">
      <c r="A107" s="1" t="s">
        <v>41</v>
      </c>
      <c r="B107" s="1" t="s">
        <v>53</v>
      </c>
      <c r="C107" s="7" t="s">
        <v>114</v>
      </c>
      <c r="D107" s="7" t="s">
        <v>115</v>
      </c>
      <c r="E107" s="9" t="n">
        <v>20.4</v>
      </c>
      <c r="F107" s="7" t="n">
        <v>1001.38</v>
      </c>
      <c r="G107" s="7" t="n">
        <v>470.33</v>
      </c>
      <c r="H107" s="9" t="n">
        <f aca="false">142+81</f>
        <v>223</v>
      </c>
      <c r="I107" s="7" t="n">
        <v>470.04</v>
      </c>
      <c r="K107" s="10" t="n">
        <v>41918.8888888889</v>
      </c>
      <c r="L107" s="5" t="n">
        <f aca="false">K107-K$3</f>
        <v>9.23958333333576</v>
      </c>
    </row>
    <row r="108" customFormat="false" ht="12.8" hidden="false" customHeight="false" outlineLevel="0" collapsed="false">
      <c r="A108" s="1" t="s">
        <v>41</v>
      </c>
      <c r="B108" s="1" t="s">
        <v>54</v>
      </c>
      <c r="C108" s="7" t="s">
        <v>114</v>
      </c>
      <c r="D108" s="7" t="s">
        <v>115</v>
      </c>
      <c r="E108" s="9" t="n">
        <v>20.4</v>
      </c>
      <c r="F108" s="7" t="n">
        <v>1001.38</v>
      </c>
      <c r="G108" s="7" t="n">
        <v>470.76</v>
      </c>
      <c r="H108" s="9" t="n">
        <f aca="false">149+82</f>
        <v>231</v>
      </c>
      <c r="I108" s="7" t="n">
        <v>470.48</v>
      </c>
      <c r="K108" s="10" t="n">
        <v>41918.8888888889</v>
      </c>
      <c r="L108" s="5" t="n">
        <f aca="false">K108-K$3</f>
        <v>9.23958333333576</v>
      </c>
    </row>
    <row r="109" customFormat="false" ht="12.8" hidden="false" customHeight="false" outlineLevel="0" collapsed="false">
      <c r="A109" s="1" t="s">
        <v>41</v>
      </c>
      <c r="B109" s="1" t="s">
        <v>60</v>
      </c>
      <c r="C109" s="7" t="s">
        <v>114</v>
      </c>
      <c r="D109" s="7" t="s">
        <v>115</v>
      </c>
      <c r="E109" s="9" t="n">
        <v>20.4</v>
      </c>
      <c r="F109" s="7" t="n">
        <v>1001.38</v>
      </c>
      <c r="G109" s="7" t="n">
        <v>728.98</v>
      </c>
      <c r="H109" s="9" t="n">
        <v>65</v>
      </c>
      <c r="I109" s="7" t="n">
        <v>728.9</v>
      </c>
      <c r="K109" s="10" t="n">
        <v>41918.8888888889</v>
      </c>
      <c r="L109" s="5" t="n">
        <f aca="false">K109-K$3</f>
        <v>9.23958333333576</v>
      </c>
    </row>
    <row r="110" customFormat="false" ht="12.8" hidden="false" customHeight="false" outlineLevel="0" collapsed="false">
      <c r="A110" s="1" t="s">
        <v>41</v>
      </c>
      <c r="B110" s="1" t="s">
        <v>63</v>
      </c>
      <c r="C110" s="7" t="s">
        <v>114</v>
      </c>
      <c r="D110" s="7" t="s">
        <v>115</v>
      </c>
      <c r="E110" s="9" t="n">
        <v>20.4</v>
      </c>
      <c r="F110" s="7" t="n">
        <v>1001.38</v>
      </c>
      <c r="G110" s="7" t="n">
        <v>721.55</v>
      </c>
      <c r="H110" s="9" t="n">
        <v>68</v>
      </c>
      <c r="I110" s="7" t="n">
        <v>721.49</v>
      </c>
      <c r="K110" s="10" t="n">
        <v>41918.8888888889</v>
      </c>
      <c r="L110" s="5" t="n">
        <f aca="false">K110-K$3</f>
        <v>9.23958333333576</v>
      </c>
    </row>
    <row r="111" customFormat="false" ht="12.8" hidden="false" customHeight="false" outlineLevel="0" collapsed="false">
      <c r="A111" s="1" t="s">
        <v>41</v>
      </c>
      <c r="B111" s="1" t="s">
        <v>64</v>
      </c>
      <c r="C111" s="7" t="s">
        <v>114</v>
      </c>
      <c r="D111" s="7" t="s">
        <v>115</v>
      </c>
      <c r="E111" s="9" t="n">
        <v>20.4</v>
      </c>
      <c r="F111" s="7" t="n">
        <v>1001.38</v>
      </c>
      <c r="G111" s="7" t="n">
        <v>740.01</v>
      </c>
      <c r="H111" s="9" t="n">
        <v>70</v>
      </c>
      <c r="I111" s="7" t="n">
        <v>739.95</v>
      </c>
      <c r="K111" s="10" t="n">
        <v>41918.8888888889</v>
      </c>
      <c r="L111" s="5" t="n">
        <f aca="false">K111-K$3</f>
        <v>9.23958333333576</v>
      </c>
    </row>
    <row r="112" customFormat="false" ht="12.8" hidden="false" customHeight="false" outlineLevel="0" collapsed="false">
      <c r="A112" s="1" t="s">
        <v>41</v>
      </c>
      <c r="B112" s="1" t="s">
        <v>65</v>
      </c>
      <c r="C112" s="7" t="s">
        <v>114</v>
      </c>
      <c r="D112" s="7" t="s">
        <v>115</v>
      </c>
      <c r="E112" s="9" t="n">
        <v>20.4</v>
      </c>
      <c r="F112" s="7" t="n">
        <v>1001.38</v>
      </c>
      <c r="G112" s="7" t="n">
        <v>723.27</v>
      </c>
      <c r="H112" s="9" t="n">
        <v>64</v>
      </c>
      <c r="I112" s="7" t="n">
        <v>723.2</v>
      </c>
      <c r="K112" s="10" t="n">
        <v>41918.8888888889</v>
      </c>
      <c r="L112" s="5" t="n">
        <f aca="false">K112-K$3</f>
        <v>9.23958333333576</v>
      </c>
    </row>
    <row r="113" customFormat="false" ht="12.8" hidden="false" customHeight="false" outlineLevel="0" collapsed="false">
      <c r="A113" s="1" t="s">
        <v>41</v>
      </c>
      <c r="B113" s="1" t="s">
        <v>66</v>
      </c>
      <c r="C113" s="7" t="s">
        <v>117</v>
      </c>
      <c r="D113" s="7" t="s">
        <v>118</v>
      </c>
      <c r="E113" s="9" t="n">
        <v>20.4</v>
      </c>
      <c r="F113" s="7" t="n">
        <v>1007.72</v>
      </c>
      <c r="G113" s="7" t="n">
        <v>487.63</v>
      </c>
      <c r="I113" s="7" t="n">
        <v>487.64</v>
      </c>
      <c r="K113" s="10" t="n">
        <v>41920.4881944444</v>
      </c>
      <c r="L113" s="5" t="n">
        <f aca="false">K113-K$3</f>
        <v>10.8388888888876</v>
      </c>
    </row>
    <row r="114" customFormat="false" ht="12.8" hidden="false" customHeight="false" outlineLevel="0" collapsed="false">
      <c r="A114" s="1" t="s">
        <v>41</v>
      </c>
      <c r="B114" s="1" t="s">
        <v>60</v>
      </c>
      <c r="C114" s="7" t="s">
        <v>117</v>
      </c>
      <c r="D114" s="7" t="s">
        <v>118</v>
      </c>
      <c r="E114" s="9" t="n">
        <v>20.4</v>
      </c>
      <c r="F114" s="7" t="n">
        <v>1007.72</v>
      </c>
      <c r="G114" s="7" t="n">
        <v>728.91</v>
      </c>
      <c r="H114" s="9" t="n">
        <v>55</v>
      </c>
      <c r="I114" s="2" t="n">
        <v>728.85</v>
      </c>
      <c r="K114" s="10" t="n">
        <v>41920.4881944444</v>
      </c>
      <c r="L114" s="5" t="n">
        <f aca="false">K114-K$3</f>
        <v>10.8388888888876</v>
      </c>
    </row>
    <row r="115" customFormat="false" ht="12.8" hidden="false" customHeight="false" outlineLevel="0" collapsed="false">
      <c r="A115" s="1" t="s">
        <v>41</v>
      </c>
      <c r="B115" s="1" t="s">
        <v>63</v>
      </c>
      <c r="C115" s="7" t="s">
        <v>117</v>
      </c>
      <c r="D115" s="7" t="s">
        <v>118</v>
      </c>
      <c r="E115" s="9" t="n">
        <v>20.4</v>
      </c>
      <c r="F115" s="7" t="n">
        <v>1007.72</v>
      </c>
      <c r="G115" s="7" t="n">
        <v>721.49</v>
      </c>
      <c r="H115" s="9" t="n">
        <v>55</v>
      </c>
      <c r="I115" s="2" t="n">
        <v>721.42</v>
      </c>
      <c r="K115" s="10" t="n">
        <v>41920.4881944444</v>
      </c>
      <c r="L115" s="5" t="n">
        <f aca="false">K115-K$3</f>
        <v>10.8388888888876</v>
      </c>
    </row>
    <row r="116" customFormat="false" ht="12.8" hidden="false" customHeight="false" outlineLevel="0" collapsed="false">
      <c r="A116" s="1" t="s">
        <v>41</v>
      </c>
      <c r="B116" s="1" t="s">
        <v>64</v>
      </c>
      <c r="C116" s="7" t="s">
        <v>117</v>
      </c>
      <c r="D116" s="7" t="s">
        <v>118</v>
      </c>
      <c r="E116" s="9" t="n">
        <v>20.4</v>
      </c>
      <c r="F116" s="7" t="n">
        <v>1007.72</v>
      </c>
      <c r="G116" s="7" t="n">
        <v>739.93</v>
      </c>
      <c r="H116" s="9" t="n">
        <v>56</v>
      </c>
      <c r="I116" s="2" t="n">
        <v>739.87</v>
      </c>
      <c r="K116" s="10" t="n">
        <v>41920.4881944444</v>
      </c>
      <c r="L116" s="5" t="n">
        <f aca="false">K116-K$3</f>
        <v>10.8388888888876</v>
      </c>
    </row>
    <row r="117" customFormat="false" ht="12.8" hidden="false" customHeight="false" outlineLevel="0" collapsed="false">
      <c r="A117" s="1" t="s">
        <v>41</v>
      </c>
      <c r="B117" s="1" t="s">
        <v>65</v>
      </c>
      <c r="C117" s="7" t="s">
        <v>117</v>
      </c>
      <c r="D117" s="7" t="s">
        <v>118</v>
      </c>
      <c r="E117" s="9" t="n">
        <v>20.4</v>
      </c>
      <c r="F117" s="7" t="n">
        <v>1007.72</v>
      </c>
      <c r="G117" s="7" t="n">
        <v>723.19</v>
      </c>
      <c r="H117" s="9" t="n">
        <v>53</v>
      </c>
      <c r="I117" s="2" t="n">
        <v>723.14</v>
      </c>
      <c r="K117" s="10" t="n">
        <v>41920.4881944444</v>
      </c>
      <c r="L117" s="5" t="n">
        <f aca="false">K117-K$3</f>
        <v>10.8388888888876</v>
      </c>
    </row>
    <row r="118" customFormat="false" ht="12.8" hidden="false" customHeight="false" outlineLevel="0" collapsed="false">
      <c r="A118" s="1" t="s">
        <v>41</v>
      </c>
      <c r="B118" s="1" t="s">
        <v>55</v>
      </c>
      <c r="C118" s="7" t="s">
        <v>117</v>
      </c>
      <c r="D118" s="7" t="s">
        <v>118</v>
      </c>
      <c r="E118" s="9" t="n">
        <v>20.4</v>
      </c>
      <c r="F118" s="7" t="n">
        <v>1007.72</v>
      </c>
      <c r="G118" s="7" t="n">
        <v>466.02</v>
      </c>
      <c r="H118" s="9" t="n">
        <v>91</v>
      </c>
      <c r="I118" s="2" t="n">
        <v>465.91</v>
      </c>
      <c r="K118" s="10" t="n">
        <v>41920.4881944444</v>
      </c>
      <c r="L118" s="5" t="n">
        <f aca="false">K118-K$3</f>
        <v>10.8388888888876</v>
      </c>
    </row>
    <row r="119" customFormat="false" ht="12.8" hidden="false" customHeight="false" outlineLevel="0" collapsed="false">
      <c r="A119" s="1" t="s">
        <v>41</v>
      </c>
      <c r="B119" s="1" t="s">
        <v>58</v>
      </c>
      <c r="C119" s="7" t="s">
        <v>117</v>
      </c>
      <c r="D119" s="7" t="s">
        <v>118</v>
      </c>
      <c r="E119" s="9" t="n">
        <v>20.4</v>
      </c>
      <c r="F119" s="7" t="n">
        <v>1007.72</v>
      </c>
      <c r="G119" s="7" t="n">
        <v>466.74</v>
      </c>
      <c r="H119" s="9" t="n">
        <v>90</v>
      </c>
      <c r="I119" s="2" t="n">
        <v>466.63</v>
      </c>
      <c r="K119" s="10" t="n">
        <v>41920.4881944444</v>
      </c>
      <c r="L119" s="5" t="n">
        <f aca="false">K119-K$3</f>
        <v>10.8388888888876</v>
      </c>
    </row>
    <row r="120" customFormat="false" ht="12.8" hidden="false" customHeight="false" outlineLevel="0" collapsed="false">
      <c r="A120" s="1" t="s">
        <v>41</v>
      </c>
      <c r="B120" s="1" t="s">
        <v>59</v>
      </c>
      <c r="C120" s="7" t="s">
        <v>117</v>
      </c>
      <c r="D120" s="7" t="s">
        <v>118</v>
      </c>
      <c r="E120" s="9" t="n">
        <v>20.4</v>
      </c>
      <c r="F120" s="7" t="n">
        <v>1007.72</v>
      </c>
      <c r="G120" s="7" t="n">
        <v>468.78</v>
      </c>
      <c r="H120" s="9" t="n">
        <v>88</v>
      </c>
      <c r="I120" s="2" t="n">
        <v>468.68</v>
      </c>
      <c r="K120" s="10" t="n">
        <v>41920.4881944444</v>
      </c>
      <c r="L120" s="5" t="n">
        <f aca="false">K120-K$3</f>
        <v>10.8388888888876</v>
      </c>
    </row>
    <row r="121" customFormat="false" ht="12.8" hidden="false" customHeight="false" outlineLevel="0" collapsed="false">
      <c r="A121" s="1" t="s">
        <v>41</v>
      </c>
      <c r="B121" s="1" t="s">
        <v>48</v>
      </c>
      <c r="C121" s="7" t="s">
        <v>117</v>
      </c>
      <c r="D121" s="7" t="s">
        <v>118</v>
      </c>
      <c r="E121" s="9" t="n">
        <v>20.4</v>
      </c>
      <c r="F121" s="7" t="n">
        <v>1007.72</v>
      </c>
      <c r="G121" s="7" t="n">
        <v>469.09</v>
      </c>
      <c r="H121" s="9" t="n">
        <f aca="false">146+39</f>
        <v>185</v>
      </c>
      <c r="I121" s="2" t="n">
        <v>468.86</v>
      </c>
      <c r="K121" s="10" t="n">
        <v>41920.4881944444</v>
      </c>
      <c r="L121" s="5" t="n">
        <f aca="false">K121-K$3</f>
        <v>10.8388888888876</v>
      </c>
    </row>
    <row r="122" customFormat="false" ht="12.8" hidden="false" customHeight="false" outlineLevel="0" collapsed="false">
      <c r="A122" s="1" t="s">
        <v>41</v>
      </c>
      <c r="B122" s="1" t="s">
        <v>53</v>
      </c>
      <c r="C122" s="7" t="s">
        <v>117</v>
      </c>
      <c r="D122" s="7" t="s">
        <v>118</v>
      </c>
      <c r="E122" s="9" t="n">
        <v>20.4</v>
      </c>
      <c r="F122" s="7" t="n">
        <v>1007.72</v>
      </c>
      <c r="G122" s="7" t="n">
        <v>470.05</v>
      </c>
      <c r="H122" s="9" t="n">
        <f aca="false">149+33</f>
        <v>182</v>
      </c>
      <c r="I122" s="2" t="n">
        <v>469.82</v>
      </c>
      <c r="K122" s="10" t="n">
        <v>41920.4881944444</v>
      </c>
      <c r="L122" s="5" t="n">
        <f aca="false">K122-K$3</f>
        <v>10.8388888888876</v>
      </c>
    </row>
    <row r="123" customFormat="false" ht="12.8" hidden="false" customHeight="false" outlineLevel="0" collapsed="false">
      <c r="A123" s="1" t="s">
        <v>41</v>
      </c>
      <c r="B123" s="1" t="s">
        <v>54</v>
      </c>
      <c r="C123" s="7" t="s">
        <v>117</v>
      </c>
      <c r="D123" s="7" t="s">
        <v>118</v>
      </c>
      <c r="E123" s="9" t="n">
        <v>20.4</v>
      </c>
      <c r="F123" s="7" t="n">
        <v>1007.72</v>
      </c>
      <c r="G123" s="7" t="n">
        <v>470.47</v>
      </c>
      <c r="H123" s="9" t="n">
        <f aca="false">150+31</f>
        <v>181</v>
      </c>
      <c r="I123" s="2" t="n">
        <v>470.26</v>
      </c>
      <c r="K123" s="10" t="n">
        <v>41920.4881944444</v>
      </c>
      <c r="L123" s="5" t="n">
        <f aca="false">K123-K$3</f>
        <v>10.8388888888876</v>
      </c>
    </row>
    <row r="124" customFormat="false" ht="12.8" hidden="false" customHeight="false" outlineLevel="0" collapsed="false">
      <c r="A124" s="1" t="s">
        <v>41</v>
      </c>
      <c r="B124" s="1" t="s">
        <v>42</v>
      </c>
      <c r="C124" s="7" t="s">
        <v>117</v>
      </c>
      <c r="D124" s="7" t="s">
        <v>118</v>
      </c>
      <c r="E124" s="9" t="n">
        <v>20.4</v>
      </c>
      <c r="F124" s="7" t="n">
        <v>1007.72</v>
      </c>
      <c r="G124" s="7" t="n">
        <v>466.78</v>
      </c>
      <c r="H124" s="9" t="n">
        <v>122</v>
      </c>
      <c r="I124" s="2" t="n">
        <v>466.67</v>
      </c>
      <c r="K124" s="10" t="n">
        <v>41920.4881944444</v>
      </c>
      <c r="L124" s="5" t="n">
        <f aca="false">K124-K$3</f>
        <v>10.8388888888876</v>
      </c>
    </row>
    <row r="125" customFormat="false" ht="12.8" hidden="false" customHeight="false" outlineLevel="0" collapsed="false">
      <c r="A125" s="1" t="s">
        <v>41</v>
      </c>
      <c r="B125" s="1" t="s">
        <v>46</v>
      </c>
      <c r="C125" s="7" t="s">
        <v>117</v>
      </c>
      <c r="D125" s="7" t="s">
        <v>118</v>
      </c>
      <c r="E125" s="9" t="n">
        <v>20.4</v>
      </c>
      <c r="F125" s="7" t="n">
        <v>1007.72</v>
      </c>
      <c r="G125" s="7" t="n">
        <v>470.18</v>
      </c>
      <c r="H125" s="9" t="n">
        <v>107</v>
      </c>
      <c r="I125" s="2" t="n">
        <v>470.06</v>
      </c>
      <c r="K125" s="10" t="n">
        <v>41920.4881944444</v>
      </c>
      <c r="L125" s="5" t="n">
        <f aca="false">K125-K$3</f>
        <v>10.8388888888876</v>
      </c>
    </row>
    <row r="126" customFormat="false" ht="12.8" hidden="false" customHeight="false" outlineLevel="0" collapsed="false">
      <c r="A126" s="1" t="s">
        <v>41</v>
      </c>
      <c r="B126" s="1" t="s">
        <v>47</v>
      </c>
      <c r="C126" s="7" t="s">
        <v>117</v>
      </c>
      <c r="D126" s="7" t="s">
        <v>118</v>
      </c>
      <c r="E126" s="9" t="n">
        <v>20.4</v>
      </c>
      <c r="F126" s="7" t="n">
        <v>1007.72</v>
      </c>
      <c r="G126" s="7" t="n">
        <v>466.53</v>
      </c>
      <c r="H126" s="9" t="n">
        <v>102</v>
      </c>
      <c r="I126" s="2" t="n">
        <v>466.42</v>
      </c>
      <c r="K126" s="10" t="n">
        <v>41920.4881944444</v>
      </c>
      <c r="L126" s="5" t="n">
        <f aca="false">K126-K$3</f>
        <v>10.8388888888876</v>
      </c>
    </row>
    <row r="127" customFormat="false" ht="12.8" hidden="false" customHeight="false" outlineLevel="0" collapsed="false">
      <c r="A127" s="1" t="s">
        <v>41</v>
      </c>
      <c r="B127" s="1" t="s">
        <v>66</v>
      </c>
      <c r="C127" s="7" t="s">
        <v>119</v>
      </c>
      <c r="D127" s="7" t="s">
        <v>120</v>
      </c>
      <c r="E127" s="9" t="n">
        <v>20.5</v>
      </c>
      <c r="F127" s="7" t="n">
        <v>1009.19</v>
      </c>
      <c r="G127" s="7" t="n">
        <v>487.64</v>
      </c>
      <c r="I127" s="2" t="n">
        <v>487.64</v>
      </c>
      <c r="K127" s="10" t="n">
        <v>41923.5090277778</v>
      </c>
      <c r="L127" s="5" t="n">
        <f aca="false">K127-K$3</f>
        <v>13.8597222222234</v>
      </c>
    </row>
    <row r="128" customFormat="false" ht="12.8" hidden="false" customHeight="false" outlineLevel="0" collapsed="false">
      <c r="A128" s="1" t="s">
        <v>41</v>
      </c>
      <c r="B128" s="1" t="s">
        <v>42</v>
      </c>
      <c r="C128" s="7" t="s">
        <v>119</v>
      </c>
      <c r="D128" s="7" t="s">
        <v>120</v>
      </c>
      <c r="E128" s="9" t="n">
        <v>20.5</v>
      </c>
      <c r="F128" s="7" t="n">
        <v>1009.19</v>
      </c>
      <c r="G128" s="7" t="n">
        <v>466.67</v>
      </c>
      <c r="H128" s="9" t="n">
        <v>69</v>
      </c>
      <c r="I128" s="2" t="n">
        <v>466.58</v>
      </c>
      <c r="K128" s="10" t="n">
        <v>41923.5097222222</v>
      </c>
      <c r="L128" s="5" t="n">
        <f aca="false">K128-K$3</f>
        <v>13.8604166666701</v>
      </c>
    </row>
    <row r="129" customFormat="false" ht="12.8" hidden="false" customHeight="false" outlineLevel="0" collapsed="false">
      <c r="A129" s="1" t="s">
        <v>41</v>
      </c>
      <c r="B129" s="1" t="s">
        <v>46</v>
      </c>
      <c r="C129" s="7" t="s">
        <v>119</v>
      </c>
      <c r="D129" s="7" t="s">
        <v>120</v>
      </c>
      <c r="E129" s="9" t="n">
        <v>20.5</v>
      </c>
      <c r="F129" s="7" t="n">
        <v>1009.19</v>
      </c>
      <c r="G129" s="7" t="n">
        <v>470.06</v>
      </c>
      <c r="H129" s="9" t="n">
        <v>79</v>
      </c>
      <c r="I129" s="2" t="n">
        <v>469.99</v>
      </c>
      <c r="K129" s="10" t="n">
        <v>41923.5104166667</v>
      </c>
      <c r="L129" s="5" t="n">
        <f aca="false">K129-K$3</f>
        <v>13.8611111111095</v>
      </c>
    </row>
    <row r="130" customFormat="false" ht="12.8" hidden="false" customHeight="false" outlineLevel="0" collapsed="false">
      <c r="A130" s="1" t="s">
        <v>41</v>
      </c>
      <c r="B130" s="1" t="s">
        <v>47</v>
      </c>
      <c r="C130" s="7" t="s">
        <v>119</v>
      </c>
      <c r="D130" s="7" t="s">
        <v>120</v>
      </c>
      <c r="E130" s="9" t="n">
        <v>20.5</v>
      </c>
      <c r="F130" s="7" t="n">
        <v>1009.19</v>
      </c>
      <c r="G130" s="7" t="n">
        <v>466.43</v>
      </c>
      <c r="H130" s="9" t="n">
        <v>75</v>
      </c>
      <c r="I130" s="2" t="n">
        <v>466.34</v>
      </c>
      <c r="K130" s="10" t="n">
        <v>41923.5111111111</v>
      </c>
      <c r="L130" s="5" t="n">
        <f aca="false">K130-K$3</f>
        <v>13.8618055555562</v>
      </c>
    </row>
    <row r="131" customFormat="false" ht="12.8" hidden="false" customHeight="false" outlineLevel="0" collapsed="false">
      <c r="A131" s="1" t="s">
        <v>41</v>
      </c>
      <c r="B131" s="1" t="s">
        <v>48</v>
      </c>
      <c r="C131" s="7" t="s">
        <v>119</v>
      </c>
      <c r="D131" s="7" t="s">
        <v>120</v>
      </c>
      <c r="E131" s="9" t="n">
        <v>20.5</v>
      </c>
      <c r="F131" s="7" t="n">
        <v>1009.19</v>
      </c>
      <c r="G131" s="7" t="n">
        <v>468.87</v>
      </c>
      <c r="H131" s="9" t="n">
        <f aca="false">145+76</f>
        <v>221</v>
      </c>
      <c r="I131" s="2" t="n">
        <v>468.59</v>
      </c>
      <c r="K131" s="10" t="n">
        <v>41923.5118055556</v>
      </c>
      <c r="L131" s="5" t="n">
        <f aca="false">K131-K$3</f>
        <v>13.8625000000029</v>
      </c>
    </row>
    <row r="132" customFormat="false" ht="12.8" hidden="false" customHeight="false" outlineLevel="0" collapsed="false">
      <c r="A132" s="1" t="s">
        <v>41</v>
      </c>
      <c r="B132" s="1" t="s">
        <v>53</v>
      </c>
      <c r="C132" s="7" t="s">
        <v>119</v>
      </c>
      <c r="D132" s="7" t="s">
        <v>120</v>
      </c>
      <c r="E132" s="9" t="n">
        <v>20.5</v>
      </c>
      <c r="F132" s="7" t="n">
        <v>1009.19</v>
      </c>
      <c r="G132" s="7" t="n">
        <v>469.82</v>
      </c>
      <c r="H132" s="9" t="n">
        <f aca="false">146+78</f>
        <v>224</v>
      </c>
      <c r="I132" s="2" t="n">
        <v>469.55</v>
      </c>
      <c r="K132" s="10" t="n">
        <v>41923.5125</v>
      </c>
      <c r="L132" s="5" t="n">
        <f aca="false">K132-K$3</f>
        <v>13.8631944444423</v>
      </c>
    </row>
    <row r="133" customFormat="false" ht="12.8" hidden="false" customHeight="false" outlineLevel="0" collapsed="false">
      <c r="A133" s="1" t="s">
        <v>41</v>
      </c>
      <c r="B133" s="1" t="s">
        <v>54</v>
      </c>
      <c r="C133" s="7" t="s">
        <v>119</v>
      </c>
      <c r="D133" s="7" t="s">
        <v>120</v>
      </c>
      <c r="E133" s="9" t="n">
        <v>20.5</v>
      </c>
      <c r="F133" s="7" t="n">
        <v>1009.19</v>
      </c>
      <c r="G133" s="7" t="n">
        <v>470.26</v>
      </c>
      <c r="H133" s="9" t="n">
        <f aca="false">145+85</f>
        <v>230</v>
      </c>
      <c r="I133" s="2" t="n">
        <v>469.99</v>
      </c>
      <c r="K133" s="10" t="n">
        <v>41923.5131944444</v>
      </c>
      <c r="L133" s="5" t="n">
        <f aca="false">K133-K$3</f>
        <v>13.8638888888891</v>
      </c>
    </row>
    <row r="134" customFormat="false" ht="12.8" hidden="false" customHeight="false" outlineLevel="0" collapsed="false">
      <c r="A134" s="1" t="s">
        <v>41</v>
      </c>
      <c r="B134" s="1" t="s">
        <v>60</v>
      </c>
      <c r="C134" s="7" t="s">
        <v>119</v>
      </c>
      <c r="D134" s="7" t="s">
        <v>120</v>
      </c>
      <c r="E134" s="9" t="n">
        <v>20.5</v>
      </c>
      <c r="F134" s="7" t="n">
        <v>1009.19</v>
      </c>
      <c r="G134" s="7" t="n">
        <v>728.88</v>
      </c>
      <c r="H134" s="9" t="n">
        <f aca="false">55+21</f>
        <v>76</v>
      </c>
      <c r="I134" s="2" t="n">
        <v>728.77</v>
      </c>
      <c r="K134" s="10" t="n">
        <v>41923.5138888889</v>
      </c>
      <c r="L134" s="5" t="n">
        <f aca="false">K134-K$3</f>
        <v>13.8645833333358</v>
      </c>
    </row>
    <row r="135" customFormat="false" ht="12.8" hidden="false" customHeight="false" outlineLevel="0" collapsed="false">
      <c r="A135" s="1" t="s">
        <v>41</v>
      </c>
      <c r="B135" s="1" t="s">
        <v>63</v>
      </c>
      <c r="C135" s="7" t="s">
        <v>119</v>
      </c>
      <c r="D135" s="7" t="s">
        <v>120</v>
      </c>
      <c r="E135" s="9" t="n">
        <v>20.5</v>
      </c>
      <c r="F135" s="7" t="n">
        <v>1009.19</v>
      </c>
      <c r="G135" s="7" t="n">
        <v>721.43</v>
      </c>
      <c r="H135" s="9" t="n">
        <f aca="false">55+33</f>
        <v>88</v>
      </c>
      <c r="I135" s="2" t="n">
        <v>721.33</v>
      </c>
      <c r="K135" s="10" t="n">
        <v>41923.5145833333</v>
      </c>
      <c r="L135" s="5" t="n">
        <f aca="false">K135-K$3</f>
        <v>13.8652777777752</v>
      </c>
    </row>
    <row r="136" customFormat="false" ht="12.8" hidden="false" customHeight="false" outlineLevel="0" collapsed="false">
      <c r="A136" s="1" t="s">
        <v>41</v>
      </c>
      <c r="B136" s="1" t="s">
        <v>64</v>
      </c>
      <c r="C136" s="7" t="s">
        <v>119</v>
      </c>
      <c r="D136" s="7" t="s">
        <v>120</v>
      </c>
      <c r="E136" s="9" t="n">
        <v>20.5</v>
      </c>
      <c r="F136" s="7" t="n">
        <v>1009.19</v>
      </c>
      <c r="G136" s="7" t="n">
        <v>739.87</v>
      </c>
      <c r="H136" s="9" t="n">
        <f aca="false">56+30</f>
        <v>86</v>
      </c>
      <c r="I136" s="2" t="n">
        <v>739.78</v>
      </c>
      <c r="K136" s="10" t="n">
        <v>41923.5152777778</v>
      </c>
      <c r="L136" s="5" t="n">
        <f aca="false">K136-K$3</f>
        <v>13.8659722222219</v>
      </c>
    </row>
    <row r="137" customFormat="false" ht="12.8" hidden="false" customHeight="false" outlineLevel="0" collapsed="false">
      <c r="A137" s="1" t="s">
        <v>41</v>
      </c>
      <c r="B137" s="1" t="s">
        <v>65</v>
      </c>
      <c r="C137" s="7" t="s">
        <v>119</v>
      </c>
      <c r="D137" s="7" t="s">
        <v>120</v>
      </c>
      <c r="E137" s="9" t="n">
        <v>20.5</v>
      </c>
      <c r="F137" s="7" t="n">
        <v>1009.19</v>
      </c>
      <c r="G137" s="7" t="n">
        <v>723.14</v>
      </c>
      <c r="H137" s="9" t="n">
        <f aca="false">54+25</f>
        <v>79</v>
      </c>
      <c r="I137" s="2" t="n">
        <v>723.06</v>
      </c>
      <c r="K137" s="10" t="n">
        <v>41923.5159722222</v>
      </c>
      <c r="L137" s="5" t="n">
        <f aca="false">K137-K$3</f>
        <v>13.8666666666686</v>
      </c>
    </row>
    <row r="138" customFormat="false" ht="12.8" hidden="false" customHeight="false" outlineLevel="0" collapsed="false">
      <c r="A138" s="1" t="s">
        <v>41</v>
      </c>
      <c r="B138" s="1" t="s">
        <v>55</v>
      </c>
      <c r="C138" s="7" t="s">
        <v>119</v>
      </c>
      <c r="D138" s="7" t="s">
        <v>120</v>
      </c>
      <c r="E138" s="9" t="n">
        <v>20.5</v>
      </c>
      <c r="F138" s="7" t="n">
        <v>1009.19</v>
      </c>
      <c r="G138" s="7" t="n">
        <v>465.91</v>
      </c>
      <c r="H138" s="9" t="n">
        <v>60</v>
      </c>
      <c r="I138" s="2" t="n">
        <v>465.85</v>
      </c>
      <c r="K138" s="10" t="n">
        <v>41923.5166666667</v>
      </c>
      <c r="L138" s="5" t="n">
        <f aca="false">K138-K$3</f>
        <v>13.8673611111153</v>
      </c>
    </row>
    <row r="139" customFormat="false" ht="12.8" hidden="false" customHeight="false" outlineLevel="0" collapsed="false">
      <c r="A139" s="1" t="s">
        <v>41</v>
      </c>
      <c r="B139" s="1" t="s">
        <v>58</v>
      </c>
      <c r="C139" s="7" t="s">
        <v>119</v>
      </c>
      <c r="D139" s="7" t="s">
        <v>120</v>
      </c>
      <c r="E139" s="9" t="n">
        <v>20.5</v>
      </c>
      <c r="F139" s="7" t="n">
        <v>1009.19</v>
      </c>
      <c r="G139" s="7" t="n">
        <v>466.63</v>
      </c>
      <c r="H139" s="9" t="n">
        <v>59</v>
      </c>
      <c r="I139" s="2" t="n">
        <v>466.56</v>
      </c>
      <c r="K139" s="10" t="n">
        <v>41923.5173611111</v>
      </c>
      <c r="L139" s="5" t="n">
        <f aca="false">K139-K$3</f>
        <v>13.8680555555547</v>
      </c>
    </row>
    <row r="140" customFormat="false" ht="12.8" hidden="false" customHeight="false" outlineLevel="0" collapsed="false">
      <c r="A140" s="1" t="s">
        <v>41</v>
      </c>
      <c r="B140" s="1" t="s">
        <v>59</v>
      </c>
      <c r="C140" s="7" t="s">
        <v>119</v>
      </c>
      <c r="D140" s="7" t="s">
        <v>120</v>
      </c>
      <c r="E140" s="9" t="n">
        <v>20.5</v>
      </c>
      <c r="F140" s="7" t="n">
        <v>1009.19</v>
      </c>
      <c r="G140" s="7" t="n">
        <v>468.68</v>
      </c>
      <c r="H140" s="9" t="n">
        <v>59</v>
      </c>
      <c r="I140" s="2" t="n">
        <v>468.6</v>
      </c>
      <c r="K140" s="10" t="n">
        <v>41923.5180555556</v>
      </c>
      <c r="L140" s="5" t="n">
        <f aca="false">K140-K$3</f>
        <v>13.8687500000015</v>
      </c>
    </row>
    <row r="141" customFormat="false" ht="12.8" hidden="false" customHeight="false" outlineLevel="0" collapsed="false">
      <c r="A141" s="1" t="s">
        <v>41</v>
      </c>
      <c r="B141" s="1" t="s">
        <v>66</v>
      </c>
      <c r="C141" s="7" t="s">
        <v>121</v>
      </c>
      <c r="D141" s="7" t="s">
        <v>122</v>
      </c>
      <c r="E141" s="9" t="n">
        <v>20.1</v>
      </c>
      <c r="F141" s="7" t="n">
        <v>1006.09</v>
      </c>
      <c r="G141" s="7" t="n">
        <v>487.63</v>
      </c>
      <c r="I141" s="2" t="n">
        <v>487.64</v>
      </c>
      <c r="K141" s="10" t="n">
        <v>41927.8902777778</v>
      </c>
      <c r="L141" s="5" t="n">
        <f aca="false">K141-K$3</f>
        <v>18.2409722222219</v>
      </c>
    </row>
    <row r="142" customFormat="false" ht="12.8" hidden="false" customHeight="false" outlineLevel="0" collapsed="false">
      <c r="A142" s="1" t="s">
        <v>41</v>
      </c>
      <c r="B142" s="1" t="s">
        <v>55</v>
      </c>
      <c r="C142" s="7" t="s">
        <v>121</v>
      </c>
      <c r="D142" s="7" t="s">
        <v>122</v>
      </c>
      <c r="E142" s="9" t="n">
        <v>20.1</v>
      </c>
      <c r="F142" s="7" t="n">
        <v>1006.09</v>
      </c>
      <c r="G142" s="7" t="n">
        <v>465.83</v>
      </c>
      <c r="H142" s="9" t="n">
        <v>52</v>
      </c>
      <c r="I142" s="2" t="n">
        <v>465.78</v>
      </c>
      <c r="K142" s="10" t="n">
        <v>41927.8902777778</v>
      </c>
      <c r="L142" s="5" t="n">
        <f aca="false">K142-K$3</f>
        <v>18.2409722222219</v>
      </c>
    </row>
    <row r="143" customFormat="false" ht="12.8" hidden="false" customHeight="false" outlineLevel="0" collapsed="false">
      <c r="A143" s="1" t="s">
        <v>41</v>
      </c>
      <c r="B143" s="1" t="s">
        <v>58</v>
      </c>
      <c r="C143" s="7" t="s">
        <v>121</v>
      </c>
      <c r="D143" s="7" t="s">
        <v>122</v>
      </c>
      <c r="E143" s="9" t="n">
        <v>20.1</v>
      </c>
      <c r="F143" s="7" t="n">
        <v>1006.09</v>
      </c>
      <c r="G143" s="7" t="n">
        <v>466.57</v>
      </c>
      <c r="H143" s="9" t="n">
        <v>55</v>
      </c>
      <c r="I143" s="2" t="n">
        <v>466.49</v>
      </c>
      <c r="K143" s="10" t="n">
        <v>41927.8902777778</v>
      </c>
      <c r="L143" s="5" t="n">
        <f aca="false">K143-K$3</f>
        <v>18.2409722222219</v>
      </c>
    </row>
    <row r="144" customFormat="false" ht="12.8" hidden="false" customHeight="false" outlineLevel="0" collapsed="false">
      <c r="A144" s="1" t="s">
        <v>41</v>
      </c>
      <c r="B144" s="1" t="s">
        <v>59</v>
      </c>
      <c r="C144" s="7" t="s">
        <v>121</v>
      </c>
      <c r="D144" s="7" t="s">
        <v>122</v>
      </c>
      <c r="E144" s="9" t="n">
        <v>20.1</v>
      </c>
      <c r="F144" s="7" t="n">
        <v>1006.09</v>
      </c>
      <c r="G144" s="7" t="n">
        <v>468.59</v>
      </c>
      <c r="H144" s="9" t="n">
        <v>55</v>
      </c>
      <c r="I144" s="2" t="n">
        <v>468.54</v>
      </c>
      <c r="K144" s="10" t="n">
        <v>41927.8902777778</v>
      </c>
      <c r="L144" s="5" t="n">
        <f aca="false">K144-K$3</f>
        <v>18.2409722222219</v>
      </c>
    </row>
    <row r="145" customFormat="false" ht="12.8" hidden="false" customHeight="false" outlineLevel="0" collapsed="false">
      <c r="A145" s="1" t="s">
        <v>41</v>
      </c>
      <c r="B145" s="1" t="s">
        <v>60</v>
      </c>
      <c r="C145" s="7" t="s">
        <v>121</v>
      </c>
      <c r="D145" s="7" t="s">
        <v>122</v>
      </c>
      <c r="E145" s="9" t="n">
        <v>20.1</v>
      </c>
      <c r="F145" s="7" t="n">
        <v>1006.09</v>
      </c>
      <c r="G145" s="7" t="n">
        <v>728.76</v>
      </c>
      <c r="H145" s="9" t="n">
        <v>104</v>
      </c>
      <c r="I145" s="2" t="n">
        <v>728.65</v>
      </c>
      <c r="K145" s="10" t="n">
        <v>41927.8902777778</v>
      </c>
      <c r="L145" s="5" t="n">
        <f aca="false">K145-K$3</f>
        <v>18.2409722222219</v>
      </c>
    </row>
    <row r="146" customFormat="false" ht="12.8" hidden="false" customHeight="false" outlineLevel="0" collapsed="false">
      <c r="A146" s="1" t="s">
        <v>41</v>
      </c>
      <c r="B146" s="1" t="s">
        <v>63</v>
      </c>
      <c r="C146" s="7" t="s">
        <v>121</v>
      </c>
      <c r="D146" s="7" t="s">
        <v>122</v>
      </c>
      <c r="E146" s="9" t="n">
        <v>20.1</v>
      </c>
      <c r="F146" s="7" t="n">
        <v>1006.09</v>
      </c>
      <c r="G146" s="7" t="n">
        <v>721.32</v>
      </c>
      <c r="H146" s="9" t="n">
        <v>105</v>
      </c>
      <c r="I146" s="2" t="n">
        <v>721.21</v>
      </c>
      <c r="K146" s="10" t="n">
        <v>41927.8902777778</v>
      </c>
      <c r="L146" s="5" t="n">
        <f aca="false">K146-K$3</f>
        <v>18.2409722222219</v>
      </c>
    </row>
    <row r="147" customFormat="false" ht="12.8" hidden="false" customHeight="false" outlineLevel="0" collapsed="false">
      <c r="A147" s="1" t="s">
        <v>41</v>
      </c>
      <c r="B147" s="1" t="s">
        <v>64</v>
      </c>
      <c r="C147" s="7" t="s">
        <v>121</v>
      </c>
      <c r="D147" s="7" t="s">
        <v>122</v>
      </c>
      <c r="E147" s="9" t="n">
        <v>20.1</v>
      </c>
      <c r="F147" s="7" t="n">
        <v>1006.09</v>
      </c>
      <c r="G147" s="7" t="n">
        <v>739.76</v>
      </c>
      <c r="H147" s="9" t="n">
        <v>105</v>
      </c>
      <c r="I147" s="2" t="n">
        <v>739.65</v>
      </c>
      <c r="K147" s="10" t="n">
        <v>41927.8902777778</v>
      </c>
      <c r="L147" s="5" t="n">
        <f aca="false">K147-K$3</f>
        <v>18.2409722222219</v>
      </c>
    </row>
    <row r="148" customFormat="false" ht="12.8" hidden="false" customHeight="false" outlineLevel="0" collapsed="false">
      <c r="A148" s="1" t="s">
        <v>41</v>
      </c>
      <c r="B148" s="1" t="s">
        <v>65</v>
      </c>
      <c r="C148" s="7" t="s">
        <v>121</v>
      </c>
      <c r="D148" s="7" t="s">
        <v>122</v>
      </c>
      <c r="E148" s="9" t="n">
        <v>20.1</v>
      </c>
      <c r="F148" s="7" t="n">
        <v>1006.09</v>
      </c>
      <c r="G148" s="7" t="n">
        <v>723.02</v>
      </c>
      <c r="H148" s="9" t="n">
        <v>101</v>
      </c>
      <c r="I148" s="2" t="n">
        <v>722.92</v>
      </c>
      <c r="K148" s="10" t="n">
        <v>41927.8902777778</v>
      </c>
      <c r="L148" s="5" t="n">
        <f aca="false">K148-K$3</f>
        <v>18.2409722222219</v>
      </c>
    </row>
    <row r="149" customFormat="false" ht="12.8" hidden="false" customHeight="false" outlineLevel="0" collapsed="false">
      <c r="A149" s="1" t="s">
        <v>41</v>
      </c>
      <c r="B149" s="1" t="s">
        <v>48</v>
      </c>
      <c r="C149" s="7" t="s">
        <v>121</v>
      </c>
      <c r="D149" s="7" t="s">
        <v>122</v>
      </c>
      <c r="E149" s="9" t="n">
        <v>20.1</v>
      </c>
      <c r="F149" s="7" t="n">
        <v>1006.09</v>
      </c>
      <c r="G149" s="7" t="n">
        <v>468.58</v>
      </c>
      <c r="H149" s="9" t="n">
        <f aca="false">150+50</f>
        <v>200</v>
      </c>
      <c r="I149" s="2" t="n">
        <v>468.34</v>
      </c>
      <c r="K149" s="10" t="n">
        <v>41927.8902777778</v>
      </c>
      <c r="L149" s="5" t="n">
        <f aca="false">K149-K$3</f>
        <v>18.2409722222219</v>
      </c>
    </row>
    <row r="150" customFormat="false" ht="12.8" hidden="false" customHeight="false" outlineLevel="0" collapsed="false">
      <c r="A150" s="1" t="s">
        <v>41</v>
      </c>
      <c r="B150" s="1" t="s">
        <v>53</v>
      </c>
      <c r="C150" s="7" t="s">
        <v>121</v>
      </c>
      <c r="D150" s="7" t="s">
        <v>122</v>
      </c>
      <c r="E150" s="9" t="n">
        <v>20.1</v>
      </c>
      <c r="F150" s="7" t="n">
        <v>1006.09</v>
      </c>
      <c r="G150" s="7" t="n">
        <v>469.54</v>
      </c>
      <c r="H150" s="9" t="n">
        <f aca="false">148+50</f>
        <v>198</v>
      </c>
      <c r="I150" s="2" t="n">
        <v>469.32</v>
      </c>
      <c r="K150" s="10" t="n">
        <v>41927.8902777778</v>
      </c>
      <c r="L150" s="5" t="n">
        <f aca="false">K150-K$3</f>
        <v>18.2409722222219</v>
      </c>
    </row>
    <row r="151" customFormat="false" ht="12.8" hidden="false" customHeight="false" outlineLevel="0" collapsed="false">
      <c r="A151" s="1" t="s">
        <v>41</v>
      </c>
      <c r="B151" s="1" t="s">
        <v>54</v>
      </c>
      <c r="C151" s="7" t="s">
        <v>121</v>
      </c>
      <c r="D151" s="7" t="s">
        <v>122</v>
      </c>
      <c r="E151" s="9" t="n">
        <v>20.1</v>
      </c>
      <c r="F151" s="7" t="n">
        <v>1006.09</v>
      </c>
      <c r="G151" s="7" t="n">
        <v>469.98</v>
      </c>
      <c r="H151" s="9" t="n">
        <f aca="false">150+43</f>
        <v>193</v>
      </c>
      <c r="I151" s="2" t="n">
        <v>469.74</v>
      </c>
      <c r="K151" s="10" t="n">
        <v>41927.8902777778</v>
      </c>
      <c r="L151" s="5" t="n">
        <f aca="false">K151-K$3</f>
        <v>18.2409722222219</v>
      </c>
    </row>
    <row r="152" customFormat="false" ht="12.8" hidden="false" customHeight="false" outlineLevel="0" collapsed="false">
      <c r="A152" s="1" t="s">
        <v>41</v>
      </c>
      <c r="B152" s="1" t="s">
        <v>42</v>
      </c>
      <c r="C152" s="7" t="s">
        <v>121</v>
      </c>
      <c r="D152" s="7" t="s">
        <v>122</v>
      </c>
      <c r="E152" s="9" t="n">
        <v>20.1</v>
      </c>
      <c r="F152" s="7" t="n">
        <v>1006.09</v>
      </c>
      <c r="G152" s="7" t="n">
        <v>466.56</v>
      </c>
      <c r="H152" s="9" t="n">
        <v>60</v>
      </c>
      <c r="I152" s="2" t="n">
        <v>466.5</v>
      </c>
      <c r="K152" s="10" t="n">
        <v>41927.8902777778</v>
      </c>
      <c r="L152" s="5" t="n">
        <f aca="false">K152-K$3</f>
        <v>18.2409722222219</v>
      </c>
    </row>
    <row r="153" customFormat="false" ht="12.8" hidden="false" customHeight="false" outlineLevel="0" collapsed="false">
      <c r="A153" s="1" t="s">
        <v>41</v>
      </c>
      <c r="B153" s="1" t="s">
        <v>46</v>
      </c>
      <c r="C153" s="7" t="s">
        <v>121</v>
      </c>
      <c r="D153" s="7" t="s">
        <v>122</v>
      </c>
      <c r="E153" s="9" t="n">
        <v>20.1</v>
      </c>
      <c r="F153" s="7" t="n">
        <v>1006.09</v>
      </c>
      <c r="G153" s="7" t="n">
        <v>469.95</v>
      </c>
      <c r="H153" s="9" t="n">
        <v>60</v>
      </c>
      <c r="I153" s="2" t="n">
        <v>469.89</v>
      </c>
      <c r="K153" s="10" t="n">
        <v>41927.8902777778</v>
      </c>
      <c r="L153" s="5" t="n">
        <f aca="false">K153-K$3</f>
        <v>18.2409722222219</v>
      </c>
    </row>
    <row r="154" customFormat="false" ht="12.8" hidden="false" customHeight="false" outlineLevel="0" collapsed="false">
      <c r="A154" s="1" t="s">
        <v>41</v>
      </c>
      <c r="B154" s="1" t="s">
        <v>47</v>
      </c>
      <c r="C154" s="7" t="s">
        <v>121</v>
      </c>
      <c r="D154" s="7" t="s">
        <v>122</v>
      </c>
      <c r="E154" s="9" t="n">
        <v>20.1</v>
      </c>
      <c r="F154" s="7" t="n">
        <v>1006.09</v>
      </c>
      <c r="G154" s="7" t="n">
        <v>466.33</v>
      </c>
      <c r="H154" s="9" t="n">
        <v>59</v>
      </c>
      <c r="I154" s="2" t="n">
        <v>466.26</v>
      </c>
      <c r="K154" s="10" t="n">
        <v>41927.8902777778</v>
      </c>
      <c r="L154" s="5" t="n">
        <f aca="false">K154-K$3</f>
        <v>18.2409722222219</v>
      </c>
    </row>
    <row r="155" customFormat="false" ht="12.8" hidden="false" customHeight="false" outlineLevel="0" collapsed="false">
      <c r="A155" s="1" t="s">
        <v>41</v>
      </c>
      <c r="B155" s="1" t="s">
        <v>66</v>
      </c>
      <c r="C155" s="7" t="s">
        <v>123</v>
      </c>
      <c r="D155" s="7" t="s">
        <v>124</v>
      </c>
      <c r="E155" s="9" t="n">
        <v>20.5</v>
      </c>
      <c r="F155" s="7" t="n">
        <v>1017.29</v>
      </c>
      <c r="G155" s="7" t="n">
        <v>487.64</v>
      </c>
      <c r="I155" s="2" t="n">
        <v>487.64</v>
      </c>
      <c r="K155" s="10" t="n">
        <v>41931.45</v>
      </c>
      <c r="L155" s="5" t="n">
        <f aca="false">K155-K$3</f>
        <v>21.8006944444423</v>
      </c>
    </row>
    <row r="156" customFormat="false" ht="12.8" hidden="false" customHeight="false" outlineLevel="0" collapsed="false">
      <c r="A156" s="1" t="s">
        <v>41</v>
      </c>
      <c r="B156" s="1" t="s">
        <v>55</v>
      </c>
      <c r="C156" s="7" t="s">
        <v>123</v>
      </c>
      <c r="D156" s="7" t="s">
        <v>124</v>
      </c>
      <c r="E156" s="9" t="n">
        <v>20.5</v>
      </c>
      <c r="F156" s="7" t="n">
        <v>1017.29</v>
      </c>
      <c r="G156" s="7" t="n">
        <v>465.78</v>
      </c>
      <c r="H156" s="9" t="n">
        <v>32</v>
      </c>
      <c r="I156" s="2" t="n">
        <v>465.74</v>
      </c>
      <c r="K156" s="10" t="n">
        <v>41931.45</v>
      </c>
      <c r="L156" s="5" t="n">
        <f aca="false">K156-K$3</f>
        <v>21.8006944444423</v>
      </c>
    </row>
    <row r="157" customFormat="false" ht="12.8" hidden="false" customHeight="false" outlineLevel="0" collapsed="false">
      <c r="A157" s="1" t="s">
        <v>41</v>
      </c>
      <c r="B157" s="1" t="s">
        <v>58</v>
      </c>
      <c r="C157" s="7" t="s">
        <v>123</v>
      </c>
      <c r="D157" s="7" t="s">
        <v>124</v>
      </c>
      <c r="E157" s="9" t="n">
        <v>20.5</v>
      </c>
      <c r="F157" s="7" t="n">
        <v>1017.29</v>
      </c>
      <c r="G157" s="7" t="n">
        <v>466.49</v>
      </c>
      <c r="H157" s="9" t="n">
        <v>33</v>
      </c>
      <c r="I157" s="2" t="n">
        <v>466.44</v>
      </c>
      <c r="K157" s="10" t="n">
        <v>41931.45</v>
      </c>
      <c r="L157" s="5" t="n">
        <f aca="false">K157-K$3</f>
        <v>21.8006944444423</v>
      </c>
    </row>
    <row r="158" customFormat="false" ht="12.8" hidden="false" customHeight="false" outlineLevel="0" collapsed="false">
      <c r="A158" s="1" t="s">
        <v>41</v>
      </c>
      <c r="B158" s="1" t="s">
        <v>59</v>
      </c>
      <c r="C158" s="7" t="s">
        <v>123</v>
      </c>
      <c r="D158" s="7" t="s">
        <v>124</v>
      </c>
      <c r="E158" s="9" t="n">
        <v>20.5</v>
      </c>
      <c r="F158" s="7" t="n">
        <v>1017.29</v>
      </c>
      <c r="G158" s="7" t="n">
        <v>468.54</v>
      </c>
      <c r="H158" s="9" t="n">
        <v>40</v>
      </c>
      <c r="I158" s="2" t="n">
        <v>468.49</v>
      </c>
      <c r="K158" s="10" t="n">
        <v>41931.45</v>
      </c>
      <c r="L158" s="5" t="n">
        <f aca="false">K158-K$3</f>
        <v>21.8006944444423</v>
      </c>
    </row>
    <row r="159" customFormat="false" ht="12.8" hidden="false" customHeight="false" outlineLevel="0" collapsed="false">
      <c r="A159" s="1" t="s">
        <v>41</v>
      </c>
      <c r="B159" s="1" t="s">
        <v>60</v>
      </c>
      <c r="C159" s="7" t="s">
        <v>123</v>
      </c>
      <c r="D159" s="7" t="s">
        <v>124</v>
      </c>
      <c r="E159" s="9" t="n">
        <v>20.5</v>
      </c>
      <c r="F159" s="7" t="n">
        <v>1017.29</v>
      </c>
      <c r="G159" s="7" t="n">
        <v>728.66</v>
      </c>
      <c r="H159" s="9" t="n">
        <v>82</v>
      </c>
      <c r="I159" s="2" t="n">
        <v>728.57</v>
      </c>
      <c r="K159" s="10" t="n">
        <v>41931.45</v>
      </c>
      <c r="L159" s="5" t="n">
        <f aca="false">K159-K$3</f>
        <v>21.8006944444423</v>
      </c>
    </row>
    <row r="160" customFormat="false" ht="12.8" hidden="false" customHeight="false" outlineLevel="0" collapsed="false">
      <c r="A160" s="1" t="s">
        <v>41</v>
      </c>
      <c r="B160" s="1" t="s">
        <v>63</v>
      </c>
      <c r="C160" s="7" t="s">
        <v>123</v>
      </c>
      <c r="D160" s="7" t="s">
        <v>124</v>
      </c>
      <c r="E160" s="9" t="n">
        <v>20.5</v>
      </c>
      <c r="F160" s="7" t="n">
        <v>1017.29</v>
      </c>
      <c r="G160" s="7" t="n">
        <v>721.21</v>
      </c>
      <c r="H160" s="9" t="n">
        <v>88</v>
      </c>
      <c r="I160" s="2" t="n">
        <v>721.12</v>
      </c>
      <c r="K160" s="10" t="n">
        <v>41931.45</v>
      </c>
      <c r="L160" s="5" t="n">
        <f aca="false">K160-K$3</f>
        <v>21.8006944444423</v>
      </c>
    </row>
    <row r="161" customFormat="false" ht="12.8" hidden="false" customHeight="false" outlineLevel="0" collapsed="false">
      <c r="A161" s="1" t="s">
        <v>41</v>
      </c>
      <c r="B161" s="1" t="s">
        <v>64</v>
      </c>
      <c r="C161" s="7" t="s">
        <v>123</v>
      </c>
      <c r="D161" s="7" t="s">
        <v>124</v>
      </c>
      <c r="E161" s="9" t="n">
        <v>20.5</v>
      </c>
      <c r="F161" s="7" t="n">
        <v>1017.29</v>
      </c>
      <c r="G161" s="7" t="n">
        <v>739.67</v>
      </c>
      <c r="H161" s="9" t="n">
        <v>86</v>
      </c>
      <c r="I161" s="2" t="n">
        <v>739.58</v>
      </c>
      <c r="K161" s="10" t="n">
        <v>41931.45</v>
      </c>
      <c r="L161" s="5" t="n">
        <f aca="false">K161-K$3</f>
        <v>21.8006944444423</v>
      </c>
    </row>
    <row r="162" customFormat="false" ht="12.8" hidden="false" customHeight="false" outlineLevel="0" collapsed="false">
      <c r="A162" s="1" t="s">
        <v>41</v>
      </c>
      <c r="B162" s="1" t="s">
        <v>65</v>
      </c>
      <c r="C162" s="7" t="s">
        <v>123</v>
      </c>
      <c r="D162" s="7" t="s">
        <v>124</v>
      </c>
      <c r="E162" s="9" t="n">
        <v>20.5</v>
      </c>
      <c r="F162" s="7" t="n">
        <v>1017.29</v>
      </c>
      <c r="G162" s="7" t="n">
        <v>722.94</v>
      </c>
      <c r="H162" s="9" t="n">
        <v>79</v>
      </c>
      <c r="I162" s="2" t="n">
        <v>722.85</v>
      </c>
      <c r="K162" s="10" t="n">
        <v>41931.45</v>
      </c>
      <c r="L162" s="5" t="n">
        <f aca="false">K162-K$3</f>
        <v>21.8006944444423</v>
      </c>
    </row>
    <row r="163" customFormat="false" ht="12.8" hidden="false" customHeight="false" outlineLevel="0" collapsed="false">
      <c r="A163" s="1" t="s">
        <v>41</v>
      </c>
      <c r="B163" s="1" t="s">
        <v>42</v>
      </c>
      <c r="C163" s="7" t="s">
        <v>123</v>
      </c>
      <c r="D163" s="7" t="s">
        <v>124</v>
      </c>
      <c r="E163" s="9" t="n">
        <v>20.5</v>
      </c>
      <c r="F163" s="7" t="n">
        <v>1017.29</v>
      </c>
      <c r="G163" s="7" t="n">
        <v>466.49</v>
      </c>
      <c r="H163" s="9" t="n">
        <v>53</v>
      </c>
      <c r="I163" s="2" t="n">
        <v>466.44</v>
      </c>
      <c r="K163" s="10" t="n">
        <v>41931.45</v>
      </c>
      <c r="L163" s="5" t="n">
        <f aca="false">K163-K$3</f>
        <v>21.8006944444423</v>
      </c>
    </row>
    <row r="164" customFormat="false" ht="12.8" hidden="false" customHeight="false" outlineLevel="0" collapsed="false">
      <c r="A164" s="1" t="s">
        <v>41</v>
      </c>
      <c r="B164" s="1" t="s">
        <v>46</v>
      </c>
      <c r="C164" s="7" t="s">
        <v>123</v>
      </c>
      <c r="D164" s="7" t="s">
        <v>124</v>
      </c>
      <c r="E164" s="9" t="n">
        <v>20.5</v>
      </c>
      <c r="F164" s="7" t="n">
        <v>1017.29</v>
      </c>
      <c r="G164" s="7" t="n">
        <v>469.89</v>
      </c>
      <c r="H164" s="9" t="n">
        <v>52</v>
      </c>
      <c r="I164" s="2" t="n">
        <v>469.84</v>
      </c>
      <c r="K164" s="10" t="n">
        <v>41931.45</v>
      </c>
      <c r="L164" s="5" t="n">
        <f aca="false">K164-K$3</f>
        <v>21.8006944444423</v>
      </c>
    </row>
    <row r="165" customFormat="false" ht="12.8" hidden="false" customHeight="false" outlineLevel="0" collapsed="false">
      <c r="A165" s="1" t="s">
        <v>41</v>
      </c>
      <c r="B165" s="1" t="s">
        <v>47</v>
      </c>
      <c r="C165" s="7" t="s">
        <v>123</v>
      </c>
      <c r="D165" s="7" t="s">
        <v>124</v>
      </c>
      <c r="E165" s="9" t="n">
        <v>20.5</v>
      </c>
      <c r="F165" s="7" t="n">
        <v>1017.29</v>
      </c>
      <c r="G165" s="7" t="n">
        <v>466.27</v>
      </c>
      <c r="H165" s="9" t="n">
        <v>46</v>
      </c>
      <c r="I165" s="2" t="n">
        <v>466.2</v>
      </c>
      <c r="K165" s="10" t="n">
        <v>41931.45</v>
      </c>
      <c r="L165" s="5" t="n">
        <f aca="false">K165-K$3</f>
        <v>21.8006944444423</v>
      </c>
    </row>
    <row r="166" customFormat="false" ht="12.8" hidden="false" customHeight="false" outlineLevel="0" collapsed="false">
      <c r="A166" s="1" t="s">
        <v>41</v>
      </c>
      <c r="B166" s="1" t="s">
        <v>48</v>
      </c>
      <c r="C166" s="7" t="s">
        <v>123</v>
      </c>
      <c r="D166" s="7" t="s">
        <v>124</v>
      </c>
      <c r="E166" s="9" t="n">
        <v>20.5</v>
      </c>
      <c r="F166" s="7" t="n">
        <v>1017.29</v>
      </c>
      <c r="G166" s="7" t="n">
        <v>468.35</v>
      </c>
      <c r="H166" s="9" t="n">
        <v>107</v>
      </c>
      <c r="I166" s="2" t="n">
        <v>468.21</v>
      </c>
      <c r="K166" s="10" t="n">
        <v>41931.45</v>
      </c>
      <c r="L166" s="5" t="n">
        <f aca="false">K166-K$3</f>
        <v>21.8006944444423</v>
      </c>
    </row>
    <row r="167" customFormat="false" ht="12.8" hidden="false" customHeight="false" outlineLevel="0" collapsed="false">
      <c r="A167" s="1" t="s">
        <v>41</v>
      </c>
      <c r="B167" s="1" t="s">
        <v>53</v>
      </c>
      <c r="C167" s="7" t="s">
        <v>123</v>
      </c>
      <c r="D167" s="7" t="s">
        <v>124</v>
      </c>
      <c r="E167" s="9" t="n">
        <v>20.5</v>
      </c>
      <c r="F167" s="7" t="n">
        <v>1017.29</v>
      </c>
      <c r="G167" s="7" t="n">
        <v>469.3</v>
      </c>
      <c r="H167" s="9" t="n">
        <v>108</v>
      </c>
      <c r="I167" s="2" t="n">
        <v>469.18</v>
      </c>
      <c r="K167" s="10" t="n">
        <v>41931.45</v>
      </c>
      <c r="L167" s="5" t="n">
        <f aca="false">K167-K$3</f>
        <v>21.8006944444423</v>
      </c>
    </row>
    <row r="168" customFormat="false" ht="12.8" hidden="false" customHeight="false" outlineLevel="0" collapsed="false">
      <c r="A168" s="1" t="s">
        <v>41</v>
      </c>
      <c r="B168" s="1" t="s">
        <v>54</v>
      </c>
      <c r="C168" s="7" t="s">
        <v>123</v>
      </c>
      <c r="D168" s="7" t="s">
        <v>124</v>
      </c>
      <c r="E168" s="9" t="n">
        <v>20.5</v>
      </c>
      <c r="F168" s="7" t="n">
        <v>1017.29</v>
      </c>
      <c r="G168" s="7" t="n">
        <v>469.74</v>
      </c>
      <c r="H168" s="9" t="n">
        <v>117</v>
      </c>
      <c r="I168" s="2" t="n">
        <v>469.6</v>
      </c>
      <c r="K168" s="10" t="n">
        <v>41931.45</v>
      </c>
      <c r="L168" s="5" t="n">
        <f aca="false">K168-K$3</f>
        <v>21.8006944444423</v>
      </c>
    </row>
    <row r="169" customFormat="false" ht="12.8" hidden="false" customHeight="false" outlineLevel="0" collapsed="false">
      <c r="A169" s="1" t="s">
        <v>41</v>
      </c>
      <c r="B169" s="1" t="s">
        <v>66</v>
      </c>
      <c r="C169" s="7" t="s">
        <v>125</v>
      </c>
      <c r="D169" s="7" t="s">
        <v>126</v>
      </c>
      <c r="E169" s="9" t="n">
        <v>20.6</v>
      </c>
      <c r="F169" s="7" t="n">
        <v>997.15</v>
      </c>
      <c r="G169" s="7" t="n">
        <v>487.64</v>
      </c>
      <c r="I169" s="2" t="n">
        <v>487.64</v>
      </c>
      <c r="K169" s="10" t="n">
        <v>41937.5888888889</v>
      </c>
      <c r="L169" s="5" t="n">
        <f aca="false">K169-K$3</f>
        <v>27.9395833333328</v>
      </c>
    </row>
    <row r="170" customFormat="false" ht="12.8" hidden="false" customHeight="false" outlineLevel="0" collapsed="false">
      <c r="A170" s="1" t="s">
        <v>41</v>
      </c>
      <c r="B170" s="1" t="s">
        <v>55</v>
      </c>
      <c r="C170" s="7" t="s">
        <v>125</v>
      </c>
      <c r="D170" s="7" t="s">
        <v>126</v>
      </c>
      <c r="E170" s="9" t="n">
        <v>20.6</v>
      </c>
      <c r="F170" s="7" t="n">
        <v>997.15</v>
      </c>
      <c r="G170" s="7" t="n">
        <v>465.7</v>
      </c>
      <c r="H170" s="9" t="n">
        <v>26</v>
      </c>
      <c r="I170" s="2" t="n">
        <v>465.67</v>
      </c>
      <c r="K170" s="10" t="n">
        <v>41937.5888888889</v>
      </c>
      <c r="L170" s="5" t="n">
        <f aca="false">K170-K$3</f>
        <v>27.9395833333328</v>
      </c>
    </row>
    <row r="171" customFormat="false" ht="12.8" hidden="false" customHeight="false" outlineLevel="0" collapsed="false">
      <c r="A171" s="1" t="s">
        <v>41</v>
      </c>
      <c r="B171" s="1" t="s">
        <v>58</v>
      </c>
      <c r="C171" s="7" t="s">
        <v>125</v>
      </c>
      <c r="D171" s="7" t="s">
        <v>126</v>
      </c>
      <c r="E171" s="9" t="n">
        <v>20.6</v>
      </c>
      <c r="F171" s="7" t="n">
        <v>997.15</v>
      </c>
      <c r="G171" s="7" t="n">
        <v>466.41</v>
      </c>
      <c r="H171" s="9" t="n">
        <v>21</v>
      </c>
      <c r="I171" s="2" t="n">
        <v>466.4</v>
      </c>
      <c r="K171" s="10" t="n">
        <v>41937.5888888889</v>
      </c>
      <c r="L171" s="5" t="n">
        <f aca="false">K171-K$3</f>
        <v>27.9395833333328</v>
      </c>
    </row>
    <row r="172" customFormat="false" ht="12.8" hidden="false" customHeight="false" outlineLevel="0" collapsed="false">
      <c r="A172" s="1" t="s">
        <v>41</v>
      </c>
      <c r="B172" s="1" t="s">
        <v>59</v>
      </c>
      <c r="C172" s="7" t="s">
        <v>125</v>
      </c>
      <c r="D172" s="7" t="s">
        <v>126</v>
      </c>
      <c r="E172" s="9" t="n">
        <v>20.6</v>
      </c>
      <c r="F172" s="7" t="n">
        <v>997.15</v>
      </c>
      <c r="G172" s="7" t="n">
        <v>468.45</v>
      </c>
      <c r="H172" s="9" t="n">
        <v>22</v>
      </c>
      <c r="I172" s="2" t="n">
        <v>468.43</v>
      </c>
      <c r="K172" s="10" t="n">
        <v>41937.5888888889</v>
      </c>
      <c r="L172" s="5" t="n">
        <f aca="false">K172-K$3</f>
        <v>27.9395833333328</v>
      </c>
    </row>
    <row r="173" customFormat="false" ht="12.8" hidden="false" customHeight="false" outlineLevel="0" collapsed="false">
      <c r="A173" s="1" t="s">
        <v>41</v>
      </c>
      <c r="B173" s="1" t="s">
        <v>60</v>
      </c>
      <c r="C173" s="7" t="s">
        <v>125</v>
      </c>
      <c r="D173" s="7" t="s">
        <v>126</v>
      </c>
      <c r="E173" s="9" t="n">
        <v>20.6</v>
      </c>
      <c r="F173" s="7" t="n">
        <v>997.15</v>
      </c>
      <c r="G173" s="7" t="n">
        <v>728.5</v>
      </c>
      <c r="H173" s="9" t="n">
        <v>56</v>
      </c>
      <c r="I173" s="2" t="n">
        <v>728.44</v>
      </c>
      <c r="K173" s="10" t="n">
        <v>41937.5888888889</v>
      </c>
      <c r="L173" s="5" t="n">
        <f aca="false">K173-K$3</f>
        <v>27.9395833333328</v>
      </c>
    </row>
    <row r="174" customFormat="false" ht="12.8" hidden="false" customHeight="false" outlineLevel="0" collapsed="false">
      <c r="A174" s="1" t="s">
        <v>41</v>
      </c>
      <c r="B174" s="1" t="s">
        <v>63</v>
      </c>
      <c r="C174" s="7" t="s">
        <v>125</v>
      </c>
      <c r="D174" s="7" t="s">
        <v>126</v>
      </c>
      <c r="E174" s="9" t="n">
        <v>20.6</v>
      </c>
      <c r="F174" s="7" t="n">
        <v>997.15</v>
      </c>
      <c r="G174" s="7" t="n">
        <v>721.04</v>
      </c>
      <c r="H174" s="9" t="n">
        <v>58</v>
      </c>
      <c r="I174" s="2" t="n">
        <v>720.98</v>
      </c>
      <c r="K174" s="10" t="n">
        <v>41937.5888888889</v>
      </c>
      <c r="L174" s="5" t="n">
        <f aca="false">K174-K$3</f>
        <v>27.9395833333328</v>
      </c>
    </row>
    <row r="175" customFormat="false" ht="12.8" hidden="false" customHeight="false" outlineLevel="0" collapsed="false">
      <c r="A175" s="1" t="s">
        <v>41</v>
      </c>
      <c r="B175" s="1" t="s">
        <v>64</v>
      </c>
      <c r="C175" s="7" t="s">
        <v>125</v>
      </c>
      <c r="D175" s="7" t="s">
        <v>126</v>
      </c>
      <c r="E175" s="9" t="n">
        <v>20.6</v>
      </c>
      <c r="F175" s="7" t="n">
        <v>997.15</v>
      </c>
      <c r="G175" s="7" t="n">
        <v>739.51</v>
      </c>
      <c r="H175" s="9" t="n">
        <v>56</v>
      </c>
      <c r="I175" s="2" t="n">
        <v>739.44</v>
      </c>
      <c r="K175" s="10" t="n">
        <v>41937.5888888889</v>
      </c>
      <c r="L175" s="5" t="n">
        <f aca="false">K175-K$3</f>
        <v>27.9395833333328</v>
      </c>
    </row>
    <row r="176" customFormat="false" ht="12.8" hidden="false" customHeight="false" outlineLevel="0" collapsed="false">
      <c r="A176" s="1" t="s">
        <v>41</v>
      </c>
      <c r="B176" s="1" t="s">
        <v>65</v>
      </c>
      <c r="C176" s="7" t="s">
        <v>125</v>
      </c>
      <c r="D176" s="7" t="s">
        <v>126</v>
      </c>
      <c r="E176" s="9" t="n">
        <v>20.6</v>
      </c>
      <c r="F176" s="7" t="n">
        <v>997.15</v>
      </c>
      <c r="G176" s="7" t="n">
        <v>722.79</v>
      </c>
      <c r="H176" s="9" t="n">
        <v>51</v>
      </c>
      <c r="I176" s="2" t="n">
        <v>722.74</v>
      </c>
      <c r="K176" s="10" t="n">
        <v>41937.5888888889</v>
      </c>
      <c r="L176" s="5" t="n">
        <f aca="false">K176-K$3</f>
        <v>27.9395833333328</v>
      </c>
    </row>
    <row r="177" customFormat="false" ht="12.8" hidden="false" customHeight="false" outlineLevel="0" collapsed="false">
      <c r="A177" s="1" t="s">
        <v>41</v>
      </c>
      <c r="B177" s="1" t="s">
        <v>42</v>
      </c>
      <c r="C177" s="7" t="s">
        <v>125</v>
      </c>
      <c r="D177" s="7" t="s">
        <v>126</v>
      </c>
      <c r="E177" s="9" t="n">
        <v>20.6</v>
      </c>
      <c r="F177" s="7" t="n">
        <v>997.15</v>
      </c>
      <c r="G177" s="7" t="n">
        <v>466.4</v>
      </c>
      <c r="H177" s="9" t="n">
        <v>34</v>
      </c>
      <c r="I177" s="2" t="n">
        <v>466.37</v>
      </c>
      <c r="K177" s="10" t="n">
        <v>41937.5888888889</v>
      </c>
      <c r="L177" s="5" t="n">
        <f aca="false">K177-K$3</f>
        <v>27.9395833333328</v>
      </c>
    </row>
    <row r="178" customFormat="false" ht="12.8" hidden="false" customHeight="false" outlineLevel="0" collapsed="false">
      <c r="A178" s="1" t="s">
        <v>41</v>
      </c>
      <c r="B178" s="1" t="s">
        <v>46</v>
      </c>
      <c r="C178" s="7" t="s">
        <v>125</v>
      </c>
      <c r="D178" s="7" t="s">
        <v>126</v>
      </c>
      <c r="E178" s="9" t="n">
        <v>20.6</v>
      </c>
      <c r="F178" s="7" t="n">
        <v>997.15</v>
      </c>
      <c r="G178" s="7" t="n">
        <v>469.78</v>
      </c>
      <c r="H178" s="9" t="n">
        <v>38</v>
      </c>
      <c r="I178" s="2" t="n">
        <v>469.75</v>
      </c>
      <c r="K178" s="10" t="n">
        <v>41937.5888888889</v>
      </c>
      <c r="L178" s="5" t="n">
        <f aca="false">K178-K$3</f>
        <v>27.9395833333328</v>
      </c>
    </row>
    <row r="179" customFormat="false" ht="12.8" hidden="false" customHeight="false" outlineLevel="0" collapsed="false">
      <c r="A179" s="1" t="s">
        <v>41</v>
      </c>
      <c r="B179" s="1" t="s">
        <v>47</v>
      </c>
      <c r="C179" s="7" t="s">
        <v>125</v>
      </c>
      <c r="D179" s="7" t="s">
        <v>126</v>
      </c>
      <c r="E179" s="9" t="n">
        <v>20.6</v>
      </c>
      <c r="F179" s="7" t="n">
        <v>997.15</v>
      </c>
      <c r="G179" s="7" t="n">
        <v>466.16</v>
      </c>
      <c r="H179" s="9" t="n">
        <v>30</v>
      </c>
      <c r="I179" s="2" t="n">
        <v>466.14</v>
      </c>
      <c r="K179" s="10" t="n">
        <v>41937.5888888889</v>
      </c>
      <c r="L179" s="5" t="n">
        <f aca="false">K179-K$3</f>
        <v>27.9395833333328</v>
      </c>
    </row>
    <row r="180" customFormat="false" ht="12.8" hidden="false" customHeight="false" outlineLevel="0" collapsed="false">
      <c r="A180" s="1" t="s">
        <v>41</v>
      </c>
      <c r="B180" s="1" t="s">
        <v>48</v>
      </c>
      <c r="C180" s="7" t="s">
        <v>125</v>
      </c>
      <c r="D180" s="7" t="s">
        <v>126</v>
      </c>
      <c r="E180" s="9" t="n">
        <v>20.6</v>
      </c>
      <c r="F180" s="7" t="n">
        <v>997.15</v>
      </c>
      <c r="G180" s="7" t="n">
        <v>468.14</v>
      </c>
      <c r="H180" s="9" t="n">
        <v>60</v>
      </c>
      <c r="I180" s="2" t="n">
        <v>468.07</v>
      </c>
      <c r="K180" s="10" t="n">
        <v>41937.5888888889</v>
      </c>
      <c r="L180" s="5" t="n">
        <f aca="false">K180-K$3</f>
        <v>27.9395833333328</v>
      </c>
    </row>
    <row r="181" customFormat="false" ht="12.8" hidden="false" customHeight="false" outlineLevel="0" collapsed="false">
      <c r="A181" s="1" t="s">
        <v>41</v>
      </c>
      <c r="B181" s="1" t="s">
        <v>53</v>
      </c>
      <c r="C181" s="7" t="s">
        <v>125</v>
      </c>
      <c r="D181" s="7" t="s">
        <v>126</v>
      </c>
      <c r="E181" s="9" t="n">
        <v>20.6</v>
      </c>
      <c r="F181" s="7" t="n">
        <v>997.15</v>
      </c>
      <c r="G181" s="7" t="n">
        <v>469.1</v>
      </c>
      <c r="H181" s="9" t="n">
        <v>56</v>
      </c>
      <c r="I181" s="2" t="n">
        <v>469.03</v>
      </c>
      <c r="K181" s="10" t="n">
        <v>41937.5888888889</v>
      </c>
      <c r="L181" s="5" t="n">
        <f aca="false">K181-K$3</f>
        <v>27.9395833333328</v>
      </c>
    </row>
    <row r="182" customFormat="false" ht="12.8" hidden="false" customHeight="false" outlineLevel="0" collapsed="false">
      <c r="A182" s="1" t="s">
        <v>41</v>
      </c>
      <c r="B182" s="1" t="s">
        <v>54</v>
      </c>
      <c r="C182" s="7" t="s">
        <v>125</v>
      </c>
      <c r="D182" s="7" t="s">
        <v>126</v>
      </c>
      <c r="E182" s="9" t="n">
        <v>20.6</v>
      </c>
      <c r="F182" s="7" t="n">
        <v>997.15</v>
      </c>
      <c r="G182" s="7" t="n">
        <v>469.54</v>
      </c>
      <c r="H182" s="9" t="n">
        <v>64</v>
      </c>
      <c r="I182" s="2" t="n">
        <v>469.46</v>
      </c>
      <c r="K182" s="10" t="n">
        <v>41937.5888888889</v>
      </c>
      <c r="L182" s="5" t="n">
        <f aca="false">K182-K$3</f>
        <v>27.9395833333328</v>
      </c>
    </row>
    <row r="183" customFormat="false" ht="12.8" hidden="false" customHeight="false" outlineLevel="0" collapsed="false">
      <c r="A183" s="1" t="s">
        <v>41</v>
      </c>
      <c r="B183" s="1" t="s">
        <v>66</v>
      </c>
      <c r="C183" s="7" t="s">
        <v>127</v>
      </c>
      <c r="D183" s="7" t="s">
        <v>128</v>
      </c>
      <c r="E183" s="9" t="n">
        <v>20</v>
      </c>
      <c r="F183" s="7" t="n">
        <v>1010.42</v>
      </c>
      <c r="G183" s="7" t="n">
        <v>487.63</v>
      </c>
      <c r="I183" s="7" t="n">
        <v>487.63</v>
      </c>
      <c r="K183" s="10" t="n">
        <v>41941.4069444445</v>
      </c>
      <c r="L183" s="5" t="n">
        <f aca="false">K183-K$3</f>
        <v>31.757638888892</v>
      </c>
    </row>
    <row r="184" customFormat="false" ht="12.8" hidden="false" customHeight="false" outlineLevel="0" collapsed="false">
      <c r="A184" s="1" t="s">
        <v>41</v>
      </c>
      <c r="B184" s="1" t="s">
        <v>55</v>
      </c>
      <c r="C184" s="7" t="s">
        <v>127</v>
      </c>
      <c r="D184" s="7" t="s">
        <v>128</v>
      </c>
      <c r="E184" s="9" t="n">
        <v>20</v>
      </c>
      <c r="F184" s="7" t="n">
        <v>1010.42</v>
      </c>
      <c r="G184" s="7" t="n">
        <v>465.65</v>
      </c>
      <c r="H184" s="9" t="n">
        <v>24</v>
      </c>
      <c r="I184" s="7" t="n">
        <v>465.63</v>
      </c>
      <c r="K184" s="10" t="n">
        <v>41941.4069444445</v>
      </c>
      <c r="L184" s="5" t="n">
        <f aca="false">K184-K$3</f>
        <v>31.757638888892</v>
      </c>
    </row>
    <row r="185" customFormat="false" ht="12.8" hidden="false" customHeight="false" outlineLevel="0" collapsed="false">
      <c r="A185" s="1" t="s">
        <v>41</v>
      </c>
      <c r="B185" s="1" t="s">
        <v>58</v>
      </c>
      <c r="C185" s="7" t="s">
        <v>127</v>
      </c>
      <c r="D185" s="7" t="s">
        <v>128</v>
      </c>
      <c r="E185" s="9" t="n">
        <v>20</v>
      </c>
      <c r="F185" s="7" t="n">
        <v>1010.42</v>
      </c>
      <c r="G185" s="7" t="n">
        <v>466.38</v>
      </c>
      <c r="H185" s="9" t="n">
        <v>26</v>
      </c>
      <c r="I185" s="7" t="n">
        <v>466.34</v>
      </c>
      <c r="K185" s="10" t="n">
        <v>41941.4069444445</v>
      </c>
      <c r="L185" s="5" t="n">
        <f aca="false">K185-K$3</f>
        <v>31.757638888892</v>
      </c>
    </row>
    <row r="186" customFormat="false" ht="12.8" hidden="false" customHeight="false" outlineLevel="0" collapsed="false">
      <c r="A186" s="1" t="s">
        <v>41</v>
      </c>
      <c r="B186" s="1" t="s">
        <v>59</v>
      </c>
      <c r="C186" s="7" t="s">
        <v>127</v>
      </c>
      <c r="D186" s="7" t="s">
        <v>128</v>
      </c>
      <c r="E186" s="9" t="n">
        <v>20</v>
      </c>
      <c r="F186" s="7" t="n">
        <v>1010.42</v>
      </c>
      <c r="G186" s="7" t="n">
        <v>468.4</v>
      </c>
      <c r="H186" s="9" t="n">
        <v>26</v>
      </c>
      <c r="I186" s="7" t="n">
        <v>468.38</v>
      </c>
      <c r="K186" s="10" t="n">
        <v>41941.4069444445</v>
      </c>
      <c r="L186" s="5" t="n">
        <f aca="false">K186-K$3</f>
        <v>31.757638888892</v>
      </c>
    </row>
    <row r="187" customFormat="false" ht="12.8" hidden="false" customHeight="false" outlineLevel="0" collapsed="false">
      <c r="A187" s="1" t="s">
        <v>41</v>
      </c>
      <c r="B187" s="1" t="s">
        <v>60</v>
      </c>
      <c r="C187" s="7" t="s">
        <v>127</v>
      </c>
      <c r="D187" s="7" t="s">
        <v>128</v>
      </c>
      <c r="E187" s="9" t="n">
        <v>20</v>
      </c>
      <c r="F187" s="7" t="n">
        <v>1010.42</v>
      </c>
      <c r="G187" s="7" t="n">
        <v>728.43</v>
      </c>
      <c r="H187" s="9" t="n">
        <v>55</v>
      </c>
      <c r="I187" s="7" t="n">
        <v>728.36</v>
      </c>
      <c r="K187" s="10" t="n">
        <v>41941.4069444445</v>
      </c>
      <c r="L187" s="5" t="n">
        <f aca="false">K187-K$3</f>
        <v>31.757638888892</v>
      </c>
    </row>
    <row r="188" customFormat="false" ht="12.8" hidden="false" customHeight="false" outlineLevel="0" collapsed="false">
      <c r="A188" s="1" t="s">
        <v>41</v>
      </c>
      <c r="B188" s="1" t="s">
        <v>63</v>
      </c>
      <c r="C188" s="7" t="s">
        <v>127</v>
      </c>
      <c r="D188" s="7" t="s">
        <v>128</v>
      </c>
      <c r="E188" s="9" t="n">
        <v>20</v>
      </c>
      <c r="F188" s="7" t="n">
        <v>1010.42</v>
      </c>
      <c r="G188" s="7" t="n">
        <v>720.96</v>
      </c>
      <c r="H188" s="9" t="n">
        <v>57</v>
      </c>
      <c r="I188" s="7" t="n">
        <v>720.89</v>
      </c>
      <c r="K188" s="10" t="n">
        <v>41941.4069444445</v>
      </c>
      <c r="L188" s="5" t="n">
        <f aca="false">K188-K$3</f>
        <v>31.757638888892</v>
      </c>
    </row>
    <row r="189" customFormat="false" ht="12.8" hidden="false" customHeight="false" outlineLevel="0" collapsed="false">
      <c r="A189" s="1" t="s">
        <v>41</v>
      </c>
      <c r="B189" s="1" t="s">
        <v>64</v>
      </c>
      <c r="C189" s="7" t="s">
        <v>127</v>
      </c>
      <c r="D189" s="7" t="s">
        <v>128</v>
      </c>
      <c r="E189" s="9" t="n">
        <v>20</v>
      </c>
      <c r="F189" s="7" t="n">
        <v>1010.42</v>
      </c>
      <c r="G189" s="7" t="n">
        <v>739.42</v>
      </c>
      <c r="H189" s="9" t="n">
        <v>56</v>
      </c>
      <c r="I189" s="7" t="n">
        <v>739.36</v>
      </c>
      <c r="K189" s="10" t="n">
        <v>41941.4069444445</v>
      </c>
      <c r="L189" s="5" t="n">
        <f aca="false">K189-K$3</f>
        <v>31.757638888892</v>
      </c>
    </row>
    <row r="190" customFormat="false" ht="12.8" hidden="false" customHeight="false" outlineLevel="0" collapsed="false">
      <c r="A190" s="1" t="s">
        <v>41</v>
      </c>
      <c r="B190" s="1" t="s">
        <v>65</v>
      </c>
      <c r="C190" s="7" t="s">
        <v>127</v>
      </c>
      <c r="D190" s="7" t="s">
        <v>128</v>
      </c>
      <c r="E190" s="9" t="n">
        <v>20</v>
      </c>
      <c r="F190" s="7" t="n">
        <v>1010.42</v>
      </c>
      <c r="G190" s="7" t="n">
        <v>722.73</v>
      </c>
      <c r="H190" s="9" t="n">
        <v>55</v>
      </c>
      <c r="I190" s="7" t="n">
        <v>722.68</v>
      </c>
      <c r="K190" s="10" t="n">
        <v>41941.4069444445</v>
      </c>
      <c r="L190" s="5" t="n">
        <f aca="false">K190-K$3</f>
        <v>31.757638888892</v>
      </c>
    </row>
    <row r="191" customFormat="false" ht="12.8" hidden="false" customHeight="false" outlineLevel="0" collapsed="false">
      <c r="A191" s="1" t="s">
        <v>41</v>
      </c>
      <c r="B191" s="1" t="s">
        <v>42</v>
      </c>
      <c r="C191" s="7" t="s">
        <v>127</v>
      </c>
      <c r="D191" s="7" t="s">
        <v>128</v>
      </c>
      <c r="E191" s="9" t="n">
        <v>20</v>
      </c>
      <c r="F191" s="7" t="n">
        <v>1010.42</v>
      </c>
      <c r="G191" s="7" t="n">
        <v>466.34</v>
      </c>
      <c r="H191" s="9" t="n">
        <v>27</v>
      </c>
      <c r="I191" s="7" t="n">
        <v>466.32</v>
      </c>
      <c r="K191" s="10" t="n">
        <v>41941.4069444445</v>
      </c>
      <c r="L191" s="5" t="n">
        <f aca="false">K191-K$3</f>
        <v>31.757638888892</v>
      </c>
    </row>
    <row r="192" customFormat="false" ht="12.8" hidden="false" customHeight="false" outlineLevel="0" collapsed="false">
      <c r="A192" s="1" t="s">
        <v>41</v>
      </c>
      <c r="B192" s="1" t="s">
        <v>46</v>
      </c>
      <c r="C192" s="7" t="s">
        <v>127</v>
      </c>
      <c r="D192" s="7" t="s">
        <v>128</v>
      </c>
      <c r="E192" s="9" t="n">
        <v>20</v>
      </c>
      <c r="F192" s="7" t="n">
        <v>1010.42</v>
      </c>
      <c r="G192" s="7" t="n">
        <v>469.73</v>
      </c>
      <c r="H192" s="9" t="n">
        <v>27</v>
      </c>
      <c r="I192" s="7" t="n">
        <v>469.7</v>
      </c>
      <c r="K192" s="10" t="n">
        <v>41941.4069444445</v>
      </c>
      <c r="L192" s="5" t="n">
        <f aca="false">K192-K$3</f>
        <v>31.757638888892</v>
      </c>
    </row>
    <row r="193" customFormat="false" ht="12.8" hidden="false" customHeight="false" outlineLevel="0" collapsed="false">
      <c r="A193" s="1" t="s">
        <v>41</v>
      </c>
      <c r="B193" s="1" t="s">
        <v>47</v>
      </c>
      <c r="C193" s="7" t="s">
        <v>127</v>
      </c>
      <c r="D193" s="7" t="s">
        <v>128</v>
      </c>
      <c r="E193" s="9" t="n">
        <v>20</v>
      </c>
      <c r="F193" s="7" t="n">
        <v>1010.42</v>
      </c>
      <c r="G193" s="7" t="n">
        <v>466.11</v>
      </c>
      <c r="H193" s="9" t="n">
        <v>27</v>
      </c>
      <c r="I193" s="7" t="n">
        <v>466.08</v>
      </c>
      <c r="K193" s="10" t="n">
        <v>41941.4069444445</v>
      </c>
      <c r="L193" s="5" t="n">
        <f aca="false">K193-K$3</f>
        <v>31.757638888892</v>
      </c>
    </row>
    <row r="194" customFormat="false" ht="12.8" hidden="false" customHeight="false" outlineLevel="0" collapsed="false">
      <c r="A194" s="1" t="s">
        <v>41</v>
      </c>
      <c r="B194" s="1" t="s">
        <v>48</v>
      </c>
      <c r="C194" s="7" t="s">
        <v>127</v>
      </c>
      <c r="D194" s="7" t="s">
        <v>128</v>
      </c>
      <c r="E194" s="9" t="n">
        <v>20</v>
      </c>
      <c r="F194" s="7" t="n">
        <v>1010.42</v>
      </c>
      <c r="G194" s="7" t="n">
        <v>468.04</v>
      </c>
      <c r="H194" s="9" t="n">
        <v>46</v>
      </c>
      <c r="I194" s="7" t="n">
        <v>467.98</v>
      </c>
      <c r="K194" s="10" t="n">
        <v>41941.4069444445</v>
      </c>
      <c r="L194" s="5" t="n">
        <f aca="false">K194-K$3</f>
        <v>31.757638888892</v>
      </c>
    </row>
    <row r="195" customFormat="false" ht="12.8" hidden="false" customHeight="false" outlineLevel="0" collapsed="false">
      <c r="A195" s="1" t="s">
        <v>41</v>
      </c>
      <c r="B195" s="1" t="s">
        <v>53</v>
      </c>
      <c r="C195" s="7" t="s">
        <v>127</v>
      </c>
      <c r="D195" s="7" t="s">
        <v>128</v>
      </c>
      <c r="E195" s="9" t="n">
        <v>20</v>
      </c>
      <c r="F195" s="7" t="n">
        <v>1010.42</v>
      </c>
      <c r="G195" s="7" t="n">
        <v>469.01</v>
      </c>
      <c r="H195" s="9" t="n">
        <v>44</v>
      </c>
      <c r="I195" s="7" t="n">
        <v>468.97</v>
      </c>
      <c r="K195" s="10" t="n">
        <v>41941.4069444445</v>
      </c>
      <c r="L195" s="5" t="n">
        <f aca="false">K195-K$3</f>
        <v>31.757638888892</v>
      </c>
    </row>
    <row r="196" customFormat="false" ht="12.8" hidden="false" customHeight="false" outlineLevel="0" collapsed="false">
      <c r="A196" s="1" t="s">
        <v>41</v>
      </c>
      <c r="B196" s="1" t="s">
        <v>54</v>
      </c>
      <c r="C196" s="7" t="s">
        <v>127</v>
      </c>
      <c r="D196" s="7" t="s">
        <v>128</v>
      </c>
      <c r="E196" s="9" t="n">
        <v>20</v>
      </c>
      <c r="F196" s="7" t="n">
        <v>1010.42</v>
      </c>
      <c r="G196" s="7" t="n">
        <v>469.44</v>
      </c>
      <c r="H196" s="9" t="n">
        <v>45</v>
      </c>
      <c r="I196" s="7" t="n">
        <v>469.39</v>
      </c>
      <c r="K196" s="10" t="n">
        <v>41941.4069444445</v>
      </c>
      <c r="L196" s="5" t="n">
        <f aca="false">K196-K$3</f>
        <v>31.757638888892</v>
      </c>
    </row>
    <row r="197" customFormat="false" ht="12.8" hidden="false" customHeight="false" outlineLevel="0" collapsed="false">
      <c r="A197" s="1" t="s">
        <v>41</v>
      </c>
      <c r="B197" s="1" t="s">
        <v>66</v>
      </c>
      <c r="C197" s="7" t="s">
        <v>129</v>
      </c>
      <c r="D197" s="7" t="s">
        <v>130</v>
      </c>
      <c r="E197" s="9" t="n">
        <v>21.5</v>
      </c>
      <c r="F197" s="7" t="n">
        <v>1000</v>
      </c>
      <c r="G197" s="7" t="n">
        <v>487.6</v>
      </c>
      <c r="I197" s="7" t="n">
        <v>487.62</v>
      </c>
      <c r="J197" s="2" t="s">
        <v>131</v>
      </c>
      <c r="K197" s="10" t="n">
        <v>41959.5881944444</v>
      </c>
      <c r="L197" s="5" t="n">
        <f aca="false">K197-K$3</f>
        <v>49.9388888888861</v>
      </c>
    </row>
    <row r="198" customFormat="false" ht="12.8" hidden="false" customHeight="false" outlineLevel="0" collapsed="false">
      <c r="A198" s="1" t="s">
        <v>41</v>
      </c>
      <c r="B198" s="1" t="s">
        <v>55</v>
      </c>
      <c r="C198" s="7" t="s">
        <v>129</v>
      </c>
      <c r="D198" s="7" t="s">
        <v>130</v>
      </c>
      <c r="E198" s="9" t="n">
        <v>21.5</v>
      </c>
      <c r="F198" s="7" t="n">
        <v>1000</v>
      </c>
      <c r="G198" s="7" t="n">
        <v>465.58</v>
      </c>
      <c r="H198" s="9" t="n">
        <v>71</v>
      </c>
      <c r="I198" s="7" t="n">
        <v>465.51</v>
      </c>
      <c r="J198" s="2" t="s">
        <v>132</v>
      </c>
      <c r="K198" s="10" t="n">
        <v>41959.5881944444</v>
      </c>
      <c r="L198" s="5" t="n">
        <f aca="false">K198-K$3</f>
        <v>49.9388888888861</v>
      </c>
    </row>
    <row r="199" customFormat="false" ht="12.8" hidden="false" customHeight="false" outlineLevel="0" collapsed="false">
      <c r="A199" s="1" t="s">
        <v>41</v>
      </c>
      <c r="B199" s="1" t="s">
        <v>58</v>
      </c>
      <c r="C199" s="7" t="s">
        <v>129</v>
      </c>
      <c r="D199" s="7" t="s">
        <v>130</v>
      </c>
      <c r="E199" s="9" t="n">
        <v>21.5</v>
      </c>
      <c r="F199" s="7" t="n">
        <v>1000</v>
      </c>
      <c r="G199" s="7" t="n">
        <v>466.31</v>
      </c>
      <c r="H199" s="9" t="n">
        <v>66</v>
      </c>
      <c r="I199" s="7" t="n">
        <v>466.25</v>
      </c>
      <c r="J199" s="2" t="s">
        <v>132</v>
      </c>
      <c r="K199" s="10" t="n">
        <v>41959.5881944444</v>
      </c>
      <c r="L199" s="5" t="n">
        <f aca="false">K199-K$3</f>
        <v>49.9388888888861</v>
      </c>
    </row>
    <row r="200" customFormat="false" ht="12.8" hidden="false" customHeight="false" outlineLevel="0" collapsed="false">
      <c r="A200" s="1" t="s">
        <v>41</v>
      </c>
      <c r="B200" s="1" t="s">
        <v>59</v>
      </c>
      <c r="C200" s="7" t="s">
        <v>129</v>
      </c>
      <c r="D200" s="7" t="s">
        <v>130</v>
      </c>
      <c r="E200" s="9" t="n">
        <v>21.5</v>
      </c>
      <c r="F200" s="7" t="n">
        <v>1000</v>
      </c>
      <c r="G200" s="7" t="n">
        <v>468.33</v>
      </c>
      <c r="H200" s="9" t="n">
        <v>68</v>
      </c>
      <c r="I200" s="7" t="n">
        <v>468.25</v>
      </c>
      <c r="J200" s="2" t="s">
        <v>132</v>
      </c>
      <c r="K200" s="10" t="n">
        <v>41959.5881944444</v>
      </c>
      <c r="L200" s="5" t="n">
        <f aca="false">K200-K$3</f>
        <v>49.9388888888861</v>
      </c>
    </row>
    <row r="201" customFormat="false" ht="12.8" hidden="false" customHeight="false" outlineLevel="0" collapsed="false">
      <c r="A201" s="1" t="s">
        <v>41</v>
      </c>
      <c r="B201" s="1" t="s">
        <v>60</v>
      </c>
      <c r="C201" s="7" t="s">
        <v>129</v>
      </c>
      <c r="D201" s="7" t="s">
        <v>130</v>
      </c>
      <c r="E201" s="9" t="n">
        <v>21.5</v>
      </c>
      <c r="F201" s="7" t="n">
        <v>1000</v>
      </c>
      <c r="G201" s="7" t="n">
        <v>728.28</v>
      </c>
      <c r="H201" s="9" t="n">
        <f aca="false">148+24</f>
        <v>172</v>
      </c>
      <c r="I201" s="7" t="n">
        <v>728.14</v>
      </c>
      <c r="J201" s="2" t="s">
        <v>132</v>
      </c>
      <c r="K201" s="10" t="n">
        <v>41959.5881944444</v>
      </c>
      <c r="L201" s="5" t="n">
        <f aca="false">K201-K$3</f>
        <v>49.9388888888861</v>
      </c>
    </row>
    <row r="202" customFormat="false" ht="12.8" hidden="false" customHeight="false" outlineLevel="0" collapsed="false">
      <c r="A202" s="1" t="s">
        <v>41</v>
      </c>
      <c r="B202" s="1" t="s">
        <v>63</v>
      </c>
      <c r="C202" s="7" t="s">
        <v>129</v>
      </c>
      <c r="D202" s="7" t="s">
        <v>130</v>
      </c>
      <c r="E202" s="9" t="n">
        <v>21.5</v>
      </c>
      <c r="F202" s="7" t="n">
        <v>1000</v>
      </c>
      <c r="G202" s="7" t="n">
        <v>720.86</v>
      </c>
      <c r="H202" s="9" t="n">
        <f aca="false">146+27</f>
        <v>173</v>
      </c>
      <c r="I202" s="7" t="n">
        <v>720.68</v>
      </c>
      <c r="J202" s="2" t="s">
        <v>132</v>
      </c>
      <c r="K202" s="10" t="n">
        <v>41959.5881944444</v>
      </c>
      <c r="L202" s="5" t="n">
        <f aca="false">K202-K$3</f>
        <v>49.9388888888861</v>
      </c>
    </row>
    <row r="203" customFormat="false" ht="12.8" hidden="false" customHeight="false" outlineLevel="0" collapsed="false">
      <c r="A203" s="1" t="s">
        <v>41</v>
      </c>
      <c r="B203" s="1" t="s">
        <v>64</v>
      </c>
      <c r="C203" s="7" t="s">
        <v>129</v>
      </c>
      <c r="D203" s="7" t="s">
        <v>130</v>
      </c>
      <c r="E203" s="9" t="n">
        <v>21.5</v>
      </c>
      <c r="F203" s="7" t="n">
        <v>1000</v>
      </c>
      <c r="G203" s="7" t="n">
        <v>739.32</v>
      </c>
      <c r="H203" s="9" t="n">
        <v>146.26</v>
      </c>
      <c r="I203" s="7" t="n">
        <v>739.16</v>
      </c>
      <c r="J203" s="2" t="s">
        <v>132</v>
      </c>
      <c r="K203" s="10" t="n">
        <v>41959.5881944444</v>
      </c>
      <c r="L203" s="5" t="n">
        <f aca="false">K203-K$3</f>
        <v>49.9388888888861</v>
      </c>
    </row>
    <row r="204" customFormat="false" ht="12.8" hidden="false" customHeight="false" outlineLevel="0" collapsed="false">
      <c r="A204" s="1" t="s">
        <v>41</v>
      </c>
      <c r="B204" s="1" t="s">
        <v>65</v>
      </c>
      <c r="C204" s="7" t="s">
        <v>129</v>
      </c>
      <c r="D204" s="7" t="s">
        <v>130</v>
      </c>
      <c r="E204" s="9" t="n">
        <v>21.5</v>
      </c>
      <c r="F204" s="7" t="n">
        <v>1000</v>
      </c>
      <c r="G204" s="7" t="n">
        <v>722.62</v>
      </c>
      <c r="H204" s="9" t="n">
        <v>160</v>
      </c>
      <c r="I204" s="7" t="n">
        <v>722.46</v>
      </c>
      <c r="J204" s="2" t="s">
        <v>132</v>
      </c>
      <c r="K204" s="10" t="n">
        <v>41959.5881944444</v>
      </c>
      <c r="L204" s="5" t="n">
        <f aca="false">K204-K$3</f>
        <v>49.9388888888861</v>
      </c>
    </row>
    <row r="205" customFormat="false" ht="12.8" hidden="false" customHeight="false" outlineLevel="0" collapsed="false">
      <c r="A205" s="1" t="s">
        <v>41</v>
      </c>
      <c r="B205" s="1" t="s">
        <v>42</v>
      </c>
      <c r="C205" s="7" t="s">
        <v>129</v>
      </c>
      <c r="D205" s="7" t="s">
        <v>130</v>
      </c>
      <c r="E205" s="9" t="n">
        <v>21.5</v>
      </c>
      <c r="F205" s="7" t="n">
        <v>1000</v>
      </c>
      <c r="G205" s="7" t="n">
        <v>466.28</v>
      </c>
      <c r="H205" s="9" t="n">
        <v>76</v>
      </c>
      <c r="I205" s="7" t="n">
        <v>466.2</v>
      </c>
      <c r="J205" s="2" t="s">
        <v>132</v>
      </c>
      <c r="K205" s="10" t="n">
        <v>41959.5881944444</v>
      </c>
      <c r="L205" s="5" t="n">
        <f aca="false">K205-K$3</f>
        <v>49.9388888888861</v>
      </c>
    </row>
    <row r="206" customFormat="false" ht="12.8" hidden="false" customHeight="false" outlineLevel="0" collapsed="false">
      <c r="A206" s="1" t="s">
        <v>41</v>
      </c>
      <c r="B206" s="1" t="s">
        <v>46</v>
      </c>
      <c r="C206" s="7" t="s">
        <v>129</v>
      </c>
      <c r="D206" s="7" t="s">
        <v>130</v>
      </c>
      <c r="E206" s="9" t="n">
        <v>21.5</v>
      </c>
      <c r="F206" s="7" t="n">
        <v>1000</v>
      </c>
      <c r="G206" s="7" t="n">
        <v>469.66</v>
      </c>
      <c r="H206" s="9" t="n">
        <v>92</v>
      </c>
      <c r="I206" s="7" t="n">
        <v>469.55</v>
      </c>
      <c r="J206" s="2" t="s">
        <v>132</v>
      </c>
      <c r="K206" s="10" t="n">
        <v>41959.5881944444</v>
      </c>
      <c r="L206" s="5" t="n">
        <f aca="false">K206-K$3</f>
        <v>49.9388888888861</v>
      </c>
    </row>
    <row r="207" customFormat="false" ht="12.8" hidden="false" customHeight="false" outlineLevel="0" collapsed="false">
      <c r="A207" s="1" t="s">
        <v>41</v>
      </c>
      <c r="B207" s="1" t="s">
        <v>47</v>
      </c>
      <c r="C207" s="7" t="s">
        <v>129</v>
      </c>
      <c r="D207" s="7" t="s">
        <v>130</v>
      </c>
      <c r="E207" s="9" t="n">
        <v>21.5</v>
      </c>
      <c r="F207" s="7" t="n">
        <v>1000</v>
      </c>
      <c r="G207" s="7" t="n">
        <v>466.04</v>
      </c>
      <c r="H207" s="9" t="n">
        <v>81</v>
      </c>
      <c r="I207" s="7" t="n">
        <v>465.95</v>
      </c>
      <c r="J207" s="2" t="s">
        <v>132</v>
      </c>
      <c r="K207" s="10" t="n">
        <v>41959.5881944444</v>
      </c>
      <c r="L207" s="5" t="n">
        <f aca="false">K207-K$3</f>
        <v>49.9388888888861</v>
      </c>
    </row>
    <row r="208" customFormat="false" ht="12.8" hidden="false" customHeight="false" outlineLevel="0" collapsed="false">
      <c r="A208" s="1" t="s">
        <v>41</v>
      </c>
      <c r="B208" s="1" t="s">
        <v>48</v>
      </c>
      <c r="C208" s="7" t="s">
        <v>129</v>
      </c>
      <c r="D208" s="7" t="s">
        <v>130</v>
      </c>
      <c r="E208" s="9" t="n">
        <v>21.5</v>
      </c>
      <c r="F208" s="7" t="n">
        <v>1000</v>
      </c>
      <c r="G208" s="7" t="n">
        <v>467.95</v>
      </c>
      <c r="H208" s="9" t="n">
        <v>125</v>
      </c>
      <c r="I208" s="7" t="n">
        <v>467.82</v>
      </c>
      <c r="J208" s="2" t="s">
        <v>132</v>
      </c>
      <c r="K208" s="10" t="n">
        <v>41959.5881944444</v>
      </c>
      <c r="L208" s="5" t="n">
        <f aca="false">K208-K$3</f>
        <v>49.9388888888861</v>
      </c>
    </row>
    <row r="209" customFormat="false" ht="12.8" hidden="false" customHeight="false" outlineLevel="0" collapsed="false">
      <c r="A209" s="1" t="s">
        <v>41</v>
      </c>
      <c r="B209" s="1" t="s">
        <v>53</v>
      </c>
      <c r="C209" s="7" t="s">
        <v>129</v>
      </c>
      <c r="D209" s="7" t="s">
        <v>130</v>
      </c>
      <c r="E209" s="9" t="n">
        <v>21.5</v>
      </c>
      <c r="F209" s="7" t="n">
        <v>1000</v>
      </c>
      <c r="G209" s="7" t="n">
        <v>468.94</v>
      </c>
      <c r="H209" s="9" t="n">
        <v>125</v>
      </c>
      <c r="I209" s="7" t="n">
        <v>468.79</v>
      </c>
      <c r="J209" s="2" t="s">
        <v>132</v>
      </c>
      <c r="K209" s="10" t="n">
        <v>41959.5881944444</v>
      </c>
      <c r="L209" s="5" t="n">
        <f aca="false">K209-K$3</f>
        <v>49.9388888888861</v>
      </c>
    </row>
    <row r="210" customFormat="false" ht="12.8" hidden="false" customHeight="false" outlineLevel="0" collapsed="false">
      <c r="A210" s="1" t="s">
        <v>41</v>
      </c>
      <c r="B210" s="1" t="s">
        <v>54</v>
      </c>
      <c r="C210" s="7" t="s">
        <v>129</v>
      </c>
      <c r="D210" s="7" t="s">
        <v>130</v>
      </c>
      <c r="E210" s="9" t="n">
        <v>21.5</v>
      </c>
      <c r="F210" s="7" t="n">
        <v>1000</v>
      </c>
      <c r="G210" s="7" t="n">
        <v>469.34</v>
      </c>
      <c r="H210" s="9" t="n">
        <v>121</v>
      </c>
      <c r="I210" s="7" t="n">
        <v>469.22</v>
      </c>
      <c r="J210" s="2" t="s">
        <v>132</v>
      </c>
      <c r="K210" s="10" t="n">
        <v>41959.5881944444</v>
      </c>
      <c r="L210" s="5" t="n">
        <f aca="false">K210-K$3</f>
        <v>49.9388888888861</v>
      </c>
    </row>
    <row r="211" customFormat="false" ht="12.8" hidden="false" customHeight="false" outlineLevel="0" collapsed="false">
      <c r="A211" s="1" t="s">
        <v>41</v>
      </c>
      <c r="B211" s="1" t="s">
        <v>66</v>
      </c>
      <c r="C211" s="7" t="s">
        <v>133</v>
      </c>
      <c r="D211" s="7" t="s">
        <v>134</v>
      </c>
      <c r="E211" s="9" t="n">
        <v>21.4</v>
      </c>
      <c r="F211" s="7" t="n">
        <v>1010.47</v>
      </c>
      <c r="G211" s="7" t="n">
        <v>487.6</v>
      </c>
      <c r="I211" s="7" t="n">
        <v>487.6</v>
      </c>
      <c r="J211" s="2" t="s">
        <v>131</v>
      </c>
      <c r="K211" s="10" t="n">
        <v>41990.4847222222</v>
      </c>
      <c r="L211" s="5" t="n">
        <f aca="false">K211-K$3</f>
        <v>80.8354166666686</v>
      </c>
    </row>
    <row r="212" customFormat="false" ht="12.8" hidden="false" customHeight="false" outlineLevel="0" collapsed="false">
      <c r="A212" s="1" t="s">
        <v>41</v>
      </c>
      <c r="B212" s="1" t="s">
        <v>48</v>
      </c>
      <c r="C212" s="7" t="s">
        <v>133</v>
      </c>
      <c r="D212" s="7" t="s">
        <v>134</v>
      </c>
      <c r="E212" s="9" t="n">
        <v>21.4</v>
      </c>
      <c r="F212" s="7" t="n">
        <v>1010.47</v>
      </c>
      <c r="G212" s="7" t="n">
        <v>467.79</v>
      </c>
      <c r="H212" s="9" t="n">
        <v>133</v>
      </c>
      <c r="I212" s="7" t="n">
        <v>467.63</v>
      </c>
      <c r="K212" s="10" t="n">
        <v>41990.4847222222</v>
      </c>
      <c r="L212" s="5" t="n">
        <f aca="false">K212-K$3</f>
        <v>80.8354166666686</v>
      </c>
    </row>
    <row r="213" customFormat="false" ht="12.8" hidden="false" customHeight="false" outlineLevel="0" collapsed="false">
      <c r="A213" s="1" t="s">
        <v>41</v>
      </c>
      <c r="B213" s="1" t="s">
        <v>53</v>
      </c>
      <c r="C213" s="7" t="s">
        <v>133</v>
      </c>
      <c r="D213" s="7" t="s">
        <v>134</v>
      </c>
      <c r="E213" s="9" t="n">
        <v>21.4</v>
      </c>
      <c r="F213" s="7" t="n">
        <v>1010.47</v>
      </c>
      <c r="G213" s="7" t="n">
        <v>468.76</v>
      </c>
      <c r="H213" s="9" t="n">
        <v>146</v>
      </c>
      <c r="I213" s="7" t="n">
        <v>468.6</v>
      </c>
      <c r="K213" s="10" t="n">
        <v>41990.4847222222</v>
      </c>
      <c r="L213" s="5" t="n">
        <f aca="false">K213-K$3</f>
        <v>80.8354166666686</v>
      </c>
    </row>
    <row r="214" customFormat="false" ht="12.8" hidden="false" customHeight="false" outlineLevel="0" collapsed="false">
      <c r="A214" s="1" t="s">
        <v>41</v>
      </c>
      <c r="B214" s="1" t="s">
        <v>54</v>
      </c>
      <c r="C214" s="7" t="s">
        <v>133</v>
      </c>
      <c r="D214" s="7" t="s">
        <v>134</v>
      </c>
      <c r="E214" s="9" t="n">
        <v>21.4</v>
      </c>
      <c r="F214" s="7" t="n">
        <v>1010.47</v>
      </c>
      <c r="G214" s="7" t="n">
        <v>469.18</v>
      </c>
      <c r="H214" s="9" t="n">
        <v>153</v>
      </c>
      <c r="I214" s="7" t="n">
        <v>469.01</v>
      </c>
      <c r="K214" s="10" t="n">
        <v>41990.4847222222</v>
      </c>
      <c r="L214" s="5" t="n">
        <f aca="false">K214-K$3</f>
        <v>80.8354166666686</v>
      </c>
    </row>
    <row r="215" customFormat="false" ht="12.8" hidden="false" customHeight="false" outlineLevel="0" collapsed="false">
      <c r="A215" s="1" t="s">
        <v>41</v>
      </c>
      <c r="B215" s="1" t="s">
        <v>42</v>
      </c>
      <c r="C215" s="7" t="s">
        <v>133</v>
      </c>
      <c r="D215" s="7" t="s">
        <v>134</v>
      </c>
      <c r="E215" s="9" t="n">
        <v>21.4</v>
      </c>
      <c r="F215" s="7" t="n">
        <v>1010.47</v>
      </c>
      <c r="G215" s="7" t="n">
        <v>466.17</v>
      </c>
      <c r="H215" s="9" t="n">
        <v>111</v>
      </c>
      <c r="I215" s="7" t="n">
        <v>466.06</v>
      </c>
      <c r="K215" s="10" t="n">
        <v>41990.4847222222</v>
      </c>
      <c r="L215" s="5" t="n">
        <f aca="false">K215-K$3</f>
        <v>80.8354166666686</v>
      </c>
    </row>
    <row r="216" customFormat="false" ht="12.8" hidden="false" customHeight="false" outlineLevel="0" collapsed="false">
      <c r="A216" s="1" t="s">
        <v>41</v>
      </c>
      <c r="B216" s="1" t="s">
        <v>46</v>
      </c>
      <c r="C216" s="7" t="s">
        <v>133</v>
      </c>
      <c r="D216" s="7" t="s">
        <v>134</v>
      </c>
      <c r="E216" s="9" t="n">
        <v>21.4</v>
      </c>
      <c r="F216" s="7" t="n">
        <v>1010.47</v>
      </c>
      <c r="G216" s="7" t="n">
        <v>469.53</v>
      </c>
      <c r="H216" s="9" t="n">
        <v>105</v>
      </c>
      <c r="I216" s="7" t="n">
        <v>469.43</v>
      </c>
      <c r="K216" s="10" t="n">
        <v>41990.4847222222</v>
      </c>
      <c r="L216" s="5" t="n">
        <f aca="false">K216-K$3</f>
        <v>80.8354166666686</v>
      </c>
    </row>
    <row r="217" customFormat="false" ht="12.8" hidden="false" customHeight="false" outlineLevel="0" collapsed="false">
      <c r="A217" s="1" t="s">
        <v>41</v>
      </c>
      <c r="B217" s="1" t="s">
        <v>47</v>
      </c>
      <c r="C217" s="7" t="s">
        <v>133</v>
      </c>
      <c r="D217" s="7" t="s">
        <v>134</v>
      </c>
      <c r="E217" s="9" t="n">
        <v>21.4</v>
      </c>
      <c r="F217" s="7" t="n">
        <v>1010.47</v>
      </c>
      <c r="G217" s="7" t="n">
        <v>465.93</v>
      </c>
      <c r="H217" s="9" t="n">
        <v>104</v>
      </c>
      <c r="I217" s="7" t="n">
        <v>465.82</v>
      </c>
      <c r="K217" s="10" t="n">
        <v>41990.4847222222</v>
      </c>
      <c r="L217" s="5" t="n">
        <f aca="false">K217-K$3</f>
        <v>80.8354166666686</v>
      </c>
    </row>
    <row r="218" customFormat="false" ht="12.8" hidden="false" customHeight="false" outlineLevel="0" collapsed="false">
      <c r="A218" s="1" t="s">
        <v>41</v>
      </c>
      <c r="B218" s="1" t="s">
        <v>60</v>
      </c>
      <c r="C218" s="7" t="s">
        <v>133</v>
      </c>
      <c r="D218" s="7" t="s">
        <v>134</v>
      </c>
      <c r="E218" s="9" t="n">
        <v>21.4</v>
      </c>
      <c r="F218" s="7" t="n">
        <v>1010.47</v>
      </c>
      <c r="G218" s="7" t="n">
        <v>728.11</v>
      </c>
      <c r="H218" s="9" t="n">
        <f aca="false">136+64</f>
        <v>200</v>
      </c>
      <c r="I218" s="7" t="n">
        <v>727.92</v>
      </c>
      <c r="K218" s="10" t="n">
        <v>41990.4847222222</v>
      </c>
      <c r="L218" s="5" t="n">
        <f aca="false">K218-K$3</f>
        <v>80.8354166666686</v>
      </c>
    </row>
    <row r="219" customFormat="false" ht="12.8" hidden="false" customHeight="false" outlineLevel="0" collapsed="false">
      <c r="A219" s="1" t="s">
        <v>41</v>
      </c>
      <c r="B219" s="1" t="s">
        <v>63</v>
      </c>
      <c r="C219" s="7" t="s">
        <v>133</v>
      </c>
      <c r="D219" s="7" t="s">
        <v>134</v>
      </c>
      <c r="E219" s="9" t="n">
        <v>21.4</v>
      </c>
      <c r="F219" s="7" t="n">
        <v>1010.47</v>
      </c>
      <c r="G219" s="7" t="n">
        <v>720.66</v>
      </c>
      <c r="H219" s="9" t="n">
        <f aca="false">142+64</f>
        <v>206</v>
      </c>
      <c r="I219" s="7" t="n">
        <v>720.46</v>
      </c>
      <c r="K219" s="10" t="n">
        <v>41990.4847222222</v>
      </c>
      <c r="L219" s="5" t="n">
        <f aca="false">K219-K$3</f>
        <v>80.8354166666686</v>
      </c>
    </row>
    <row r="220" customFormat="false" ht="12.8" hidden="false" customHeight="false" outlineLevel="0" collapsed="false">
      <c r="A220" s="1" t="s">
        <v>41</v>
      </c>
      <c r="B220" s="1" t="s">
        <v>64</v>
      </c>
      <c r="C220" s="7" t="s">
        <v>133</v>
      </c>
      <c r="D220" s="7" t="s">
        <v>134</v>
      </c>
      <c r="E220" s="9" t="n">
        <v>21.4</v>
      </c>
      <c r="F220" s="7" t="n">
        <v>1010.47</v>
      </c>
      <c r="G220" s="7" t="n">
        <v>739.11</v>
      </c>
      <c r="H220" s="9" t="n">
        <f aca="false">148+62</f>
        <v>210</v>
      </c>
      <c r="I220" s="7" t="n">
        <v>738.92</v>
      </c>
      <c r="K220" s="10" t="n">
        <v>41990.4847222222</v>
      </c>
      <c r="L220" s="5" t="n">
        <f aca="false">K220-K$3</f>
        <v>80.8354166666686</v>
      </c>
    </row>
    <row r="221" customFormat="false" ht="12.8" hidden="false" customHeight="false" outlineLevel="0" collapsed="false">
      <c r="A221" s="1" t="s">
        <v>41</v>
      </c>
      <c r="B221" s="1" t="s">
        <v>65</v>
      </c>
      <c r="C221" s="7" t="s">
        <v>133</v>
      </c>
      <c r="D221" s="7" t="s">
        <v>134</v>
      </c>
      <c r="E221" s="9" t="n">
        <v>21.4</v>
      </c>
      <c r="F221" s="7" t="n">
        <v>1010.47</v>
      </c>
      <c r="G221" s="7" t="n">
        <v>722.4</v>
      </c>
      <c r="H221" s="9" t="n">
        <f aca="false">148+56</f>
        <v>204</v>
      </c>
      <c r="I221" s="7" t="n">
        <v>722.22</v>
      </c>
      <c r="K221" s="10" t="n">
        <v>41990.4847222222</v>
      </c>
      <c r="L221" s="5" t="n">
        <f aca="false">K221-K$3</f>
        <v>80.8354166666686</v>
      </c>
    </row>
    <row r="222" customFormat="false" ht="12.8" hidden="false" customHeight="false" outlineLevel="0" collapsed="false">
      <c r="A222" s="1" t="s">
        <v>41</v>
      </c>
      <c r="B222" s="1" t="s">
        <v>55</v>
      </c>
      <c r="C222" s="7" t="s">
        <v>133</v>
      </c>
      <c r="D222" s="7" t="s">
        <v>134</v>
      </c>
      <c r="E222" s="9" t="n">
        <v>21.4</v>
      </c>
      <c r="F222" s="7" t="n">
        <v>1010.47</v>
      </c>
      <c r="G222" s="7" t="n">
        <v>465.48</v>
      </c>
      <c r="H222" s="9" t="n">
        <v>92</v>
      </c>
      <c r="I222" s="7" t="n">
        <v>465.37</v>
      </c>
      <c r="K222" s="10" t="n">
        <v>41990.4847222222</v>
      </c>
      <c r="L222" s="5" t="n">
        <f aca="false">K222-K$3</f>
        <v>80.8354166666686</v>
      </c>
    </row>
    <row r="223" customFormat="false" ht="12.8" hidden="false" customHeight="false" outlineLevel="0" collapsed="false">
      <c r="A223" s="1" t="s">
        <v>41</v>
      </c>
      <c r="B223" s="1" t="s">
        <v>58</v>
      </c>
      <c r="C223" s="7" t="s">
        <v>133</v>
      </c>
      <c r="D223" s="7" t="s">
        <v>134</v>
      </c>
      <c r="E223" s="9" t="n">
        <v>21.4</v>
      </c>
      <c r="F223" s="7" t="n">
        <v>1010.47</v>
      </c>
      <c r="G223" s="7" t="n">
        <v>466.2</v>
      </c>
      <c r="H223" s="9" t="n">
        <v>91</v>
      </c>
      <c r="I223" s="7" t="n">
        <v>466.1</v>
      </c>
      <c r="K223" s="10" t="n">
        <v>41990.4847222222</v>
      </c>
      <c r="L223" s="5" t="n">
        <f aca="false">K223-K$3</f>
        <v>80.8354166666686</v>
      </c>
    </row>
    <row r="224" customFormat="false" ht="12.8" hidden="false" customHeight="false" outlineLevel="0" collapsed="false">
      <c r="A224" s="1" t="s">
        <v>41</v>
      </c>
      <c r="B224" s="1" t="s">
        <v>59</v>
      </c>
      <c r="C224" s="7" t="s">
        <v>133</v>
      </c>
      <c r="D224" s="7" t="s">
        <v>134</v>
      </c>
      <c r="E224" s="9" t="n">
        <v>21.4</v>
      </c>
      <c r="F224" s="7" t="n">
        <v>1010.47</v>
      </c>
      <c r="G224" s="7" t="n">
        <v>468.22</v>
      </c>
      <c r="H224" s="9" t="n">
        <v>90</v>
      </c>
      <c r="I224" s="7" t="n">
        <v>468.13</v>
      </c>
      <c r="K224" s="10" t="n">
        <v>41990.4847222222</v>
      </c>
      <c r="L224" s="5" t="n">
        <f aca="false">K224-K$3</f>
        <v>80.8354166666686</v>
      </c>
    </row>
    <row r="225" customFormat="false" ht="12.8" hidden="false" customHeight="false" outlineLevel="0" collapsed="false">
      <c r="A225" s="1" t="s">
        <v>41</v>
      </c>
      <c r="B225" s="1" t="s">
        <v>66</v>
      </c>
      <c r="C225" s="7" t="s">
        <v>135</v>
      </c>
      <c r="D225" s="7" t="s">
        <v>136</v>
      </c>
      <c r="E225" s="9" t="n">
        <v>22.1</v>
      </c>
      <c r="F225" s="7" t="n">
        <v>1009.4</v>
      </c>
      <c r="G225" s="7" t="n">
        <v>487.57</v>
      </c>
      <c r="J225" s="2" t="s">
        <v>137</v>
      </c>
      <c r="K225" s="10" t="n">
        <v>42038.5486111111</v>
      </c>
      <c r="L225" s="5" t="n">
        <f aca="false">K225-K$3</f>
        <v>128.899305555555</v>
      </c>
    </row>
    <row r="226" customFormat="false" ht="12.8" hidden="false" customHeight="false" outlineLevel="0" collapsed="false">
      <c r="A226" s="1" t="s">
        <v>41</v>
      </c>
      <c r="B226" s="1" t="s">
        <v>55</v>
      </c>
      <c r="C226" s="7" t="s">
        <v>135</v>
      </c>
      <c r="D226" s="7" t="s">
        <v>136</v>
      </c>
      <c r="E226" s="9" t="n">
        <v>22.1</v>
      </c>
      <c r="F226" s="7" t="n">
        <v>1009.4</v>
      </c>
      <c r="G226" s="7" t="n">
        <v>465.33</v>
      </c>
      <c r="H226" s="9" t="n">
        <v>73</v>
      </c>
      <c r="I226" s="7" t="n">
        <v>465.25</v>
      </c>
      <c r="K226" s="10" t="n">
        <v>42038.5486111111</v>
      </c>
      <c r="L226" s="5" t="n">
        <f aca="false">K226-K$3</f>
        <v>128.899305555555</v>
      </c>
    </row>
    <row r="227" customFormat="false" ht="12.8" hidden="false" customHeight="false" outlineLevel="0" collapsed="false">
      <c r="A227" s="1" t="s">
        <v>41</v>
      </c>
      <c r="B227" s="1" t="s">
        <v>58</v>
      </c>
      <c r="C227" s="7" t="s">
        <v>135</v>
      </c>
      <c r="D227" s="7" t="s">
        <v>136</v>
      </c>
      <c r="E227" s="9" t="n">
        <v>22.1</v>
      </c>
      <c r="F227" s="7" t="n">
        <v>1009.4</v>
      </c>
      <c r="G227" s="7" t="n">
        <v>466.05</v>
      </c>
      <c r="H227" s="9" t="n">
        <v>70</v>
      </c>
      <c r="I227" s="7" t="n">
        <v>465.98</v>
      </c>
      <c r="K227" s="10" t="n">
        <v>42038.5486111111</v>
      </c>
      <c r="L227" s="5" t="n">
        <f aca="false">K227-K$3</f>
        <v>128.899305555555</v>
      </c>
    </row>
    <row r="228" customFormat="false" ht="12.8" hidden="false" customHeight="false" outlineLevel="0" collapsed="false">
      <c r="A228" s="1" t="s">
        <v>41</v>
      </c>
      <c r="B228" s="1" t="s">
        <v>59</v>
      </c>
      <c r="C228" s="7" t="s">
        <v>135</v>
      </c>
      <c r="D228" s="7" t="s">
        <v>136</v>
      </c>
      <c r="E228" s="9" t="n">
        <v>22.1</v>
      </c>
      <c r="F228" s="7" t="n">
        <v>1009.4</v>
      </c>
      <c r="G228" s="7" t="n">
        <v>468.06</v>
      </c>
      <c r="H228" s="9" t="n">
        <v>74</v>
      </c>
      <c r="I228" s="7" t="n">
        <v>467.98</v>
      </c>
      <c r="J228" s="2" t="s">
        <v>138</v>
      </c>
      <c r="K228" s="10" t="n">
        <v>42038.5486111111</v>
      </c>
      <c r="L228" s="5" t="n">
        <f aca="false">K228-K$3</f>
        <v>128.899305555555</v>
      </c>
    </row>
    <row r="229" customFormat="false" ht="12.8" hidden="false" customHeight="false" outlineLevel="0" collapsed="false">
      <c r="A229" s="1" t="s">
        <v>41</v>
      </c>
      <c r="B229" s="1" t="s">
        <v>60</v>
      </c>
      <c r="C229" s="7" t="s">
        <v>135</v>
      </c>
      <c r="D229" s="7" t="s">
        <v>136</v>
      </c>
      <c r="E229" s="9" t="n">
        <v>22.1</v>
      </c>
      <c r="F229" s="7" t="n">
        <v>1009.4</v>
      </c>
      <c r="G229" s="7" t="n">
        <v>727.83</v>
      </c>
      <c r="H229" s="9" t="n">
        <f aca="false">150+64</f>
        <v>214</v>
      </c>
      <c r="I229" s="7" t="n">
        <v>727.61</v>
      </c>
      <c r="K229" s="10" t="n">
        <v>42038.5486111111</v>
      </c>
      <c r="L229" s="5" t="n">
        <f aca="false">K229-K$3</f>
        <v>128.899305555555</v>
      </c>
    </row>
    <row r="230" customFormat="false" ht="12.8" hidden="false" customHeight="false" outlineLevel="0" collapsed="false">
      <c r="A230" s="1" t="s">
        <v>41</v>
      </c>
      <c r="B230" s="1" t="s">
        <v>63</v>
      </c>
      <c r="C230" s="7" t="s">
        <v>135</v>
      </c>
      <c r="D230" s="7" t="s">
        <v>136</v>
      </c>
      <c r="E230" s="9" t="n">
        <v>22.1</v>
      </c>
      <c r="F230" s="7" t="n">
        <v>1009.4</v>
      </c>
      <c r="G230" s="7" t="n">
        <v>720.4</v>
      </c>
      <c r="H230" s="9" t="n">
        <f aca="false">140+75</f>
        <v>215</v>
      </c>
      <c r="I230" s="7" t="n">
        <v>720.21</v>
      </c>
      <c r="K230" s="10" t="n">
        <v>42038.5486111111</v>
      </c>
      <c r="L230" s="5" t="n">
        <f aca="false">K230-K$3</f>
        <v>128.899305555555</v>
      </c>
    </row>
    <row r="231" customFormat="false" ht="12.8" hidden="false" customHeight="false" outlineLevel="0" collapsed="false">
      <c r="A231" s="1" t="s">
        <v>41</v>
      </c>
      <c r="B231" s="1" t="s">
        <v>64</v>
      </c>
      <c r="C231" s="7" t="s">
        <v>135</v>
      </c>
      <c r="D231" s="7" t="s">
        <v>136</v>
      </c>
      <c r="E231" s="9" t="n">
        <v>22.1</v>
      </c>
      <c r="F231" s="7" t="n">
        <v>1009.4</v>
      </c>
      <c r="G231" s="7" t="n">
        <v>738.83</v>
      </c>
      <c r="H231" s="9" t="n">
        <f aca="false">149+65</f>
        <v>214</v>
      </c>
      <c r="I231" s="7" t="n">
        <v>738.64</v>
      </c>
      <c r="K231" s="10" t="n">
        <v>42038.5486111111</v>
      </c>
      <c r="L231" s="5" t="n">
        <f aca="false">K231-K$3</f>
        <v>128.899305555555</v>
      </c>
    </row>
    <row r="232" customFormat="false" ht="12.8" hidden="false" customHeight="false" outlineLevel="0" collapsed="false">
      <c r="A232" s="1" t="s">
        <v>41</v>
      </c>
      <c r="B232" s="1" t="s">
        <v>65</v>
      </c>
      <c r="C232" s="7" t="s">
        <v>135</v>
      </c>
      <c r="D232" s="7" t="s">
        <v>136</v>
      </c>
      <c r="E232" s="9" t="n">
        <v>22.1</v>
      </c>
      <c r="F232" s="7" t="n">
        <v>1009.4</v>
      </c>
      <c r="G232" s="7" t="n">
        <v>722.14</v>
      </c>
      <c r="H232" s="9" t="n">
        <f aca="false">130+81</f>
        <v>211</v>
      </c>
      <c r="I232" s="7" t="n">
        <v>721.94</v>
      </c>
      <c r="K232" s="10" t="n">
        <v>42038.5486111111</v>
      </c>
      <c r="L232" s="5" t="n">
        <f aca="false">K232-K$3</f>
        <v>128.899305555555</v>
      </c>
    </row>
    <row r="233" customFormat="false" ht="12.8" hidden="false" customHeight="false" outlineLevel="0" collapsed="false">
      <c r="A233" s="1" t="s">
        <v>41</v>
      </c>
      <c r="B233" s="1" t="s">
        <v>42</v>
      </c>
      <c r="C233" s="7" t="s">
        <v>135</v>
      </c>
      <c r="D233" s="7" t="s">
        <v>136</v>
      </c>
      <c r="E233" s="9" t="n">
        <v>22.1</v>
      </c>
      <c r="F233" s="7" t="n">
        <v>1009.4</v>
      </c>
      <c r="G233" s="7" t="n">
        <v>466.01</v>
      </c>
      <c r="H233" s="9" t="n">
        <v>111</v>
      </c>
      <c r="I233" s="7" t="n">
        <v>465.88</v>
      </c>
      <c r="K233" s="10" t="n">
        <v>42038.5486111111</v>
      </c>
      <c r="L233" s="5" t="n">
        <f aca="false">K233-K$3</f>
        <v>128.899305555555</v>
      </c>
    </row>
    <row r="234" customFormat="false" ht="12.8" hidden="false" customHeight="false" outlineLevel="0" collapsed="false">
      <c r="A234" s="1" t="s">
        <v>41</v>
      </c>
      <c r="B234" s="1" t="s">
        <v>46</v>
      </c>
      <c r="C234" s="7" t="s">
        <v>135</v>
      </c>
      <c r="D234" s="7" t="s">
        <v>136</v>
      </c>
      <c r="E234" s="9" t="n">
        <v>22.1</v>
      </c>
      <c r="F234" s="7" t="n">
        <v>1009.4</v>
      </c>
      <c r="G234" s="7" t="n">
        <v>469.35</v>
      </c>
      <c r="H234" s="9" t="n">
        <v>110</v>
      </c>
      <c r="I234" s="7" t="n">
        <v>469.25</v>
      </c>
      <c r="K234" s="10" t="n">
        <v>42038.5486111111</v>
      </c>
      <c r="L234" s="5" t="n">
        <f aca="false">K234-K$3</f>
        <v>128.899305555555</v>
      </c>
    </row>
    <row r="235" customFormat="false" ht="12.8" hidden="false" customHeight="false" outlineLevel="0" collapsed="false">
      <c r="A235" s="1" t="s">
        <v>41</v>
      </c>
      <c r="B235" s="1" t="s">
        <v>47</v>
      </c>
      <c r="C235" s="7" t="s">
        <v>135</v>
      </c>
      <c r="D235" s="7" t="s">
        <v>136</v>
      </c>
      <c r="E235" s="9" t="n">
        <v>22.1</v>
      </c>
      <c r="F235" s="7" t="n">
        <v>1009.4</v>
      </c>
      <c r="G235" s="7" t="n">
        <v>465.78</v>
      </c>
      <c r="H235" s="9" t="n">
        <v>99</v>
      </c>
      <c r="I235" s="7" t="n">
        <v>465.66</v>
      </c>
      <c r="K235" s="10" t="n">
        <v>42038.5486111111</v>
      </c>
      <c r="L235" s="5" t="n">
        <f aca="false">K235-K$3</f>
        <v>128.899305555555</v>
      </c>
    </row>
    <row r="236" customFormat="false" ht="12.8" hidden="false" customHeight="false" outlineLevel="0" collapsed="false">
      <c r="A236" s="1" t="s">
        <v>41</v>
      </c>
      <c r="B236" s="1" t="s">
        <v>48</v>
      </c>
      <c r="C236" s="7" t="s">
        <v>135</v>
      </c>
      <c r="D236" s="7" t="s">
        <v>136</v>
      </c>
      <c r="E236" s="9" t="n">
        <v>22.1</v>
      </c>
      <c r="F236" s="7" t="n">
        <v>1009.4</v>
      </c>
      <c r="G236" s="7" t="n">
        <v>467.58</v>
      </c>
      <c r="H236" s="9" t="n">
        <v>145</v>
      </c>
      <c r="I236" s="7" t="n">
        <v>467.42</v>
      </c>
      <c r="K236" s="10" t="n">
        <v>42038.5486111111</v>
      </c>
      <c r="L236" s="5" t="n">
        <f aca="false">K236-K$3</f>
        <v>128.899305555555</v>
      </c>
    </row>
    <row r="237" customFormat="false" ht="12.8" hidden="false" customHeight="false" outlineLevel="0" collapsed="false">
      <c r="A237" s="1" t="s">
        <v>41</v>
      </c>
      <c r="B237" s="1" t="s">
        <v>53</v>
      </c>
      <c r="C237" s="7" t="s">
        <v>135</v>
      </c>
      <c r="D237" s="7" t="s">
        <v>136</v>
      </c>
      <c r="E237" s="9" t="n">
        <v>22.1</v>
      </c>
      <c r="F237" s="7" t="n">
        <v>1009.4</v>
      </c>
      <c r="G237" s="7" t="n">
        <v>468.55</v>
      </c>
      <c r="H237" s="9" t="n">
        <v>135</v>
      </c>
      <c r="I237" s="7" t="n">
        <v>468.41</v>
      </c>
      <c r="K237" s="10" t="n">
        <v>42038.5486111111</v>
      </c>
      <c r="L237" s="5" t="n">
        <f aca="false">K237-K$3</f>
        <v>128.899305555555</v>
      </c>
    </row>
    <row r="238" customFormat="false" ht="12.8" hidden="false" customHeight="false" outlineLevel="0" collapsed="false">
      <c r="A238" s="1" t="s">
        <v>41</v>
      </c>
      <c r="B238" s="1" t="s">
        <v>54</v>
      </c>
      <c r="C238" s="7" t="s">
        <v>135</v>
      </c>
      <c r="D238" s="7" t="s">
        <v>136</v>
      </c>
      <c r="E238" s="9" t="n">
        <v>22.1</v>
      </c>
      <c r="F238" s="7" t="n">
        <v>1009.4</v>
      </c>
      <c r="G238" s="7" t="n">
        <v>468.97</v>
      </c>
      <c r="H238" s="9" t="n">
        <v>138</v>
      </c>
      <c r="I238" s="7" t="n">
        <v>468.79</v>
      </c>
      <c r="K238" s="10" t="n">
        <v>42038.5486111111</v>
      </c>
      <c r="L238" s="5" t="n">
        <f aca="false">K238-K$3</f>
        <v>128.899305555555</v>
      </c>
    </row>
    <row r="239" customFormat="false" ht="12.8" hidden="false" customHeight="false" outlineLevel="0" collapsed="false">
      <c r="A239" s="1" t="s">
        <v>41</v>
      </c>
      <c r="B239" s="1" t="s">
        <v>66</v>
      </c>
      <c r="C239" s="7" t="s">
        <v>139</v>
      </c>
      <c r="D239" s="7" t="n">
        <v>11.09</v>
      </c>
      <c r="E239" s="9" t="n">
        <v>20.4</v>
      </c>
      <c r="F239" s="7" t="n">
        <v>1004.06</v>
      </c>
      <c r="G239" s="7" t="n">
        <v>487.56</v>
      </c>
      <c r="K239" s="10" t="n">
        <v>42100.4645833333</v>
      </c>
      <c r="L239" s="5" t="n">
        <f aca="false">K239-K$3</f>
        <v>190.81527777778</v>
      </c>
    </row>
    <row r="240" customFormat="false" ht="12.8" hidden="false" customHeight="false" outlineLevel="0" collapsed="false">
      <c r="A240" s="1" t="s">
        <v>41</v>
      </c>
      <c r="B240" s="1" t="s">
        <v>48</v>
      </c>
      <c r="C240" s="7" t="s">
        <v>139</v>
      </c>
      <c r="D240" s="7" t="n">
        <v>11.09</v>
      </c>
      <c r="E240" s="9" t="n">
        <v>20.4</v>
      </c>
      <c r="F240" s="7" t="n">
        <v>1004.06</v>
      </c>
      <c r="G240" s="7" t="n">
        <v>467.35</v>
      </c>
      <c r="H240" s="9" t="n">
        <v>97</v>
      </c>
      <c r="I240" s="7" t="n">
        <v>467.24</v>
      </c>
      <c r="K240" s="10" t="n">
        <v>42100.4645833333</v>
      </c>
      <c r="L240" s="5" t="n">
        <f aca="false">K240-K$3</f>
        <v>190.81527777778</v>
      </c>
    </row>
    <row r="241" customFormat="false" ht="12.8" hidden="false" customHeight="false" outlineLevel="0" collapsed="false">
      <c r="A241" s="1" t="s">
        <v>41</v>
      </c>
      <c r="B241" s="1" t="s">
        <v>53</v>
      </c>
      <c r="C241" s="7" t="s">
        <v>139</v>
      </c>
      <c r="D241" s="7" t="n">
        <v>11.09</v>
      </c>
      <c r="E241" s="9" t="n">
        <v>20.4</v>
      </c>
      <c r="F241" s="7" t="n">
        <v>1004.06</v>
      </c>
      <c r="G241" s="7" t="n">
        <v>468.33</v>
      </c>
      <c r="H241" s="9" t="n">
        <v>97</v>
      </c>
      <c r="I241" s="7" t="n">
        <v>468.22</v>
      </c>
      <c r="K241" s="10" t="n">
        <v>42100.4645833333</v>
      </c>
      <c r="L241" s="5" t="n">
        <f aca="false">K241-K$3</f>
        <v>190.81527777778</v>
      </c>
    </row>
    <row r="242" customFormat="false" ht="12.8" hidden="false" customHeight="false" outlineLevel="0" collapsed="false">
      <c r="A242" s="1" t="s">
        <v>41</v>
      </c>
      <c r="B242" s="1" t="s">
        <v>54</v>
      </c>
      <c r="C242" s="7" t="s">
        <v>139</v>
      </c>
      <c r="D242" s="7" t="n">
        <v>11.09</v>
      </c>
      <c r="E242" s="9" t="n">
        <v>20.4</v>
      </c>
      <c r="F242" s="7" t="n">
        <v>1004.06</v>
      </c>
      <c r="G242" s="7" t="n">
        <v>468.73</v>
      </c>
      <c r="H242" s="9" t="n">
        <v>101</v>
      </c>
      <c r="I242" s="7" t="n">
        <v>468.61</v>
      </c>
      <c r="K242" s="10" t="n">
        <v>42100.4645833333</v>
      </c>
      <c r="L242" s="5" t="n">
        <f aca="false">K242-K$3</f>
        <v>190.81527777778</v>
      </c>
    </row>
    <row r="243" customFormat="false" ht="12.8" hidden="false" customHeight="false" outlineLevel="0" collapsed="false">
      <c r="A243" s="1" t="s">
        <v>41</v>
      </c>
      <c r="B243" s="1" t="s">
        <v>42</v>
      </c>
      <c r="C243" s="7" t="s">
        <v>139</v>
      </c>
      <c r="D243" s="7" t="n">
        <v>11.09</v>
      </c>
      <c r="E243" s="9" t="n">
        <v>20.4</v>
      </c>
      <c r="F243" s="7" t="n">
        <v>1004.06</v>
      </c>
      <c r="G243" s="7" t="n">
        <v>465.82</v>
      </c>
      <c r="H243" s="9" t="n">
        <v>82</v>
      </c>
      <c r="I243" s="7" t="n">
        <v>465.74</v>
      </c>
      <c r="K243" s="10" t="n">
        <v>42100.4645833333</v>
      </c>
      <c r="L243" s="5" t="n">
        <f aca="false">K243-K$3</f>
        <v>190.81527777778</v>
      </c>
    </row>
    <row r="244" customFormat="false" ht="12.8" hidden="false" customHeight="false" outlineLevel="0" collapsed="false">
      <c r="A244" s="1" t="s">
        <v>41</v>
      </c>
      <c r="B244" s="1" t="s">
        <v>46</v>
      </c>
      <c r="C244" s="7" t="s">
        <v>139</v>
      </c>
      <c r="D244" s="7" t="n">
        <v>11.09</v>
      </c>
      <c r="E244" s="9" t="n">
        <v>20.4</v>
      </c>
      <c r="F244" s="7" t="n">
        <v>1004.06</v>
      </c>
      <c r="G244" s="7" t="n">
        <v>469.17</v>
      </c>
      <c r="H244" s="9" t="n">
        <v>77</v>
      </c>
      <c r="I244" s="7" t="n">
        <v>469.09</v>
      </c>
      <c r="K244" s="10" t="n">
        <v>42100.4645833333</v>
      </c>
      <c r="L244" s="5" t="n">
        <f aca="false">K244-K$3</f>
        <v>190.81527777778</v>
      </c>
    </row>
    <row r="245" customFormat="false" ht="12.8" hidden="false" customHeight="false" outlineLevel="0" collapsed="false">
      <c r="A245" s="1" t="s">
        <v>41</v>
      </c>
      <c r="B245" s="1" t="s">
        <v>47</v>
      </c>
      <c r="C245" s="7" t="s">
        <v>139</v>
      </c>
      <c r="D245" s="7" t="n">
        <v>11.09</v>
      </c>
      <c r="E245" s="9" t="n">
        <v>20.4</v>
      </c>
      <c r="F245" s="7" t="n">
        <v>1004.06</v>
      </c>
      <c r="G245" s="7" t="n">
        <v>465.6</v>
      </c>
      <c r="H245" s="9" t="n">
        <v>75</v>
      </c>
      <c r="I245" s="7" t="n">
        <v>465.51</v>
      </c>
      <c r="K245" s="10" t="n">
        <v>42100.4645833333</v>
      </c>
      <c r="L245" s="5" t="n">
        <f aca="false">K245-K$3</f>
        <v>190.81527777778</v>
      </c>
    </row>
    <row r="246" customFormat="false" ht="12.8" hidden="false" customHeight="false" outlineLevel="0" collapsed="false">
      <c r="A246" s="1" t="s">
        <v>41</v>
      </c>
      <c r="B246" s="1" t="s">
        <v>55</v>
      </c>
      <c r="C246" s="7" t="s">
        <v>139</v>
      </c>
      <c r="D246" s="7" t="n">
        <v>11.09</v>
      </c>
      <c r="E246" s="9" t="n">
        <v>20.4</v>
      </c>
      <c r="F246" s="7" t="n">
        <v>1004.06</v>
      </c>
      <c r="G246" s="7" t="n">
        <v>465.16</v>
      </c>
      <c r="H246" s="9" t="n">
        <v>77</v>
      </c>
      <c r="I246" s="7" t="n">
        <v>465.08</v>
      </c>
      <c r="K246" s="10" t="n">
        <v>42100.4645833333</v>
      </c>
      <c r="L246" s="5" t="n">
        <f aca="false">K246-K$3</f>
        <v>190.81527777778</v>
      </c>
    </row>
    <row r="247" customFormat="false" ht="12.8" hidden="false" customHeight="false" outlineLevel="0" collapsed="false">
      <c r="A247" s="1" t="s">
        <v>41</v>
      </c>
      <c r="B247" s="1" t="s">
        <v>58</v>
      </c>
      <c r="C247" s="7" t="s">
        <v>139</v>
      </c>
      <c r="D247" s="7" t="n">
        <v>11.09</v>
      </c>
      <c r="E247" s="9" t="n">
        <v>20.4</v>
      </c>
      <c r="F247" s="7" t="n">
        <v>1004.06</v>
      </c>
      <c r="G247" s="7" t="n">
        <v>465.89</v>
      </c>
      <c r="H247" s="9" t="n">
        <v>81</v>
      </c>
      <c r="I247" s="7" t="n">
        <v>465.82</v>
      </c>
      <c r="K247" s="10" t="n">
        <v>42100.4645833333</v>
      </c>
      <c r="L247" s="5" t="n">
        <f aca="false">K247-K$3</f>
        <v>190.81527777778</v>
      </c>
    </row>
    <row r="248" customFormat="false" ht="12.8" hidden="false" customHeight="false" outlineLevel="0" collapsed="false">
      <c r="A248" s="1" t="s">
        <v>41</v>
      </c>
      <c r="B248" s="1" t="s">
        <v>59</v>
      </c>
      <c r="C248" s="7" t="s">
        <v>139</v>
      </c>
      <c r="D248" s="7" t="n">
        <v>11.09</v>
      </c>
      <c r="E248" s="9" t="n">
        <v>20.4</v>
      </c>
      <c r="F248" s="7" t="n">
        <v>1004.06</v>
      </c>
      <c r="G248" s="7" t="n">
        <v>467.91</v>
      </c>
      <c r="H248" s="9" t="n">
        <v>78</v>
      </c>
      <c r="I248" s="7" t="n">
        <v>467.82</v>
      </c>
      <c r="K248" s="10" t="n">
        <v>42100.4645833333</v>
      </c>
      <c r="L248" s="5" t="n">
        <f aca="false">K248-K$3</f>
        <v>190.81527777778</v>
      </c>
    </row>
    <row r="249" customFormat="false" ht="12.8" hidden="false" customHeight="false" outlineLevel="0" collapsed="false">
      <c r="A249" s="1" t="s">
        <v>41</v>
      </c>
      <c r="B249" s="1" t="s">
        <v>60</v>
      </c>
      <c r="C249" s="7" t="s">
        <v>139</v>
      </c>
      <c r="D249" s="7" t="n">
        <v>11.09</v>
      </c>
      <c r="E249" s="9" t="n">
        <v>20.4</v>
      </c>
      <c r="F249" s="7" t="n">
        <v>1004.06</v>
      </c>
      <c r="G249" s="7" t="n">
        <v>727.5</v>
      </c>
      <c r="H249" s="9" t="n">
        <f aca="false">144+42</f>
        <v>186</v>
      </c>
      <c r="I249" s="7" t="n">
        <v>727.33</v>
      </c>
      <c r="K249" s="10" t="n">
        <v>42100.4645833333</v>
      </c>
      <c r="L249" s="5" t="n">
        <f aca="false">K249-K$3</f>
        <v>190.81527777778</v>
      </c>
    </row>
    <row r="250" customFormat="false" ht="12.8" hidden="false" customHeight="false" outlineLevel="0" collapsed="false">
      <c r="A250" s="1" t="s">
        <v>41</v>
      </c>
      <c r="B250" s="1" t="s">
        <v>63</v>
      </c>
      <c r="C250" s="7" t="s">
        <v>139</v>
      </c>
      <c r="D250" s="7" t="n">
        <v>11.09</v>
      </c>
      <c r="E250" s="9" t="n">
        <v>20.4</v>
      </c>
      <c r="F250" s="7" t="n">
        <v>1004.06</v>
      </c>
      <c r="G250" s="7" t="n">
        <v>720.07</v>
      </c>
      <c r="H250" s="9" t="n">
        <f aca="false">145+43</f>
        <v>188</v>
      </c>
      <c r="I250" s="7" t="n">
        <v>719.88</v>
      </c>
      <c r="K250" s="10" t="n">
        <v>42100.4645833333</v>
      </c>
      <c r="L250" s="5" t="n">
        <f aca="false">K250-K$3</f>
        <v>190.81527777778</v>
      </c>
    </row>
    <row r="251" customFormat="false" ht="12.8" hidden="false" customHeight="false" outlineLevel="0" collapsed="false">
      <c r="A251" s="1" t="s">
        <v>41</v>
      </c>
      <c r="B251" s="1" t="s">
        <v>64</v>
      </c>
      <c r="C251" s="7" t="s">
        <v>139</v>
      </c>
      <c r="D251" s="7" t="n">
        <v>11.09</v>
      </c>
      <c r="E251" s="9" t="n">
        <v>20.4</v>
      </c>
      <c r="F251" s="7" t="n">
        <v>1004.06</v>
      </c>
      <c r="G251" s="7" t="n">
        <v>738.41</v>
      </c>
      <c r="H251" s="9" t="n">
        <f aca="false">143+46</f>
        <v>189</v>
      </c>
      <c r="I251" s="7" t="n">
        <v>738.23</v>
      </c>
      <c r="K251" s="10" t="n">
        <v>42100.4645833333</v>
      </c>
      <c r="L251" s="5" t="n">
        <f aca="false">K251-K$3</f>
        <v>190.81527777778</v>
      </c>
    </row>
    <row r="252" customFormat="false" ht="12.8" hidden="false" customHeight="false" outlineLevel="0" collapsed="false">
      <c r="A252" s="1" t="s">
        <v>41</v>
      </c>
      <c r="B252" s="1" t="s">
        <v>65</v>
      </c>
      <c r="C252" s="7" t="s">
        <v>139</v>
      </c>
      <c r="D252" s="7" t="n">
        <v>11.09</v>
      </c>
      <c r="E252" s="9" t="n">
        <v>20.4</v>
      </c>
      <c r="F252" s="7" t="n">
        <v>1004.06</v>
      </c>
      <c r="G252" s="7" t="n">
        <v>721.94</v>
      </c>
      <c r="H252" s="9" t="n">
        <f aca="false">171+13</f>
        <v>184</v>
      </c>
      <c r="I252" s="7" t="n">
        <v>721.59</v>
      </c>
      <c r="J252" s="2" t="s">
        <v>140</v>
      </c>
      <c r="K252" s="10" t="n">
        <v>42100.4645833333</v>
      </c>
      <c r="L252" s="5" t="n">
        <f aca="false">K252-K$3</f>
        <v>190.81527777778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RowHeight="13.15" zeroHeight="false" outlineLevelRow="0" outlineLevelCol="0"/>
  <cols>
    <col collapsed="false" customWidth="true" hidden="false" outlineLevel="0" max="1" min="1" style="12" width="11.25"/>
    <col collapsed="false" customWidth="true" hidden="false" outlineLevel="0" max="2" min="2" style="12" width="18.24"/>
    <col collapsed="false" customWidth="true" hidden="false" outlineLevel="0" max="3" min="3" style="12" width="8.66"/>
    <col collapsed="false" customWidth="true" hidden="false" outlineLevel="0" max="4" min="4" style="12" width="48.24"/>
    <col collapsed="false" customWidth="true" hidden="false" outlineLevel="0" max="1025" min="5" style="12" width="8.66"/>
  </cols>
  <sheetData>
    <row r="1" customFormat="false" ht="13.15" hidden="false" customHeight="false" outlineLevel="0" collapsed="false">
      <c r="A1" s="12" t="s">
        <v>141</v>
      </c>
      <c r="B1" s="12" t="s">
        <v>142</v>
      </c>
      <c r="C1" s="12" t="s">
        <v>143</v>
      </c>
      <c r="D1" s="12" t="s">
        <v>144</v>
      </c>
    </row>
    <row r="2" customFormat="false" ht="13.15" hidden="false" customHeight="false" outlineLevel="0" collapsed="false">
      <c r="A2" s="17" t="s">
        <v>145</v>
      </c>
      <c r="B2" s="12" t="s">
        <v>146</v>
      </c>
      <c r="C2" s="12" t="s">
        <v>147</v>
      </c>
      <c r="D2" s="12" t="s">
        <v>148</v>
      </c>
    </row>
    <row r="3" customFormat="false" ht="13.15" hidden="false" customHeight="false" outlineLevel="0" collapsed="false">
      <c r="A3" s="12" t="s">
        <v>149</v>
      </c>
      <c r="B3" s="12" t="s">
        <v>146</v>
      </c>
      <c r="C3" s="12" t="s">
        <v>147</v>
      </c>
      <c r="D3" s="12" t="s">
        <v>150</v>
      </c>
    </row>
    <row r="4" customFormat="false" ht="13.15" hidden="false" customHeight="false" outlineLevel="0" collapsed="false">
      <c r="A4" s="12" t="s">
        <v>151</v>
      </c>
      <c r="B4" s="12" t="s">
        <v>146</v>
      </c>
      <c r="C4" s="12" t="s">
        <v>152</v>
      </c>
      <c r="D4" s="12" t="s">
        <v>153</v>
      </c>
    </row>
    <row r="5" customFormat="false" ht="13.15" hidden="false" customHeight="false" outlineLevel="0" collapsed="false">
      <c r="A5" s="17" t="s">
        <v>154</v>
      </c>
      <c r="B5" s="12" t="s">
        <v>146</v>
      </c>
      <c r="C5" s="12" t="s">
        <v>147</v>
      </c>
      <c r="D5" s="12" t="s">
        <v>155</v>
      </c>
    </row>
    <row r="6" customFormat="false" ht="13.15" hidden="false" customHeight="false" outlineLevel="0" collapsed="false">
      <c r="A6" s="17" t="s">
        <v>156</v>
      </c>
      <c r="B6" s="12" t="s">
        <v>146</v>
      </c>
      <c r="C6" s="12" t="s">
        <v>147</v>
      </c>
      <c r="D6" s="12" t="s">
        <v>157</v>
      </c>
    </row>
    <row r="7" customFormat="false" ht="13.15" hidden="false" customHeight="false" outlineLevel="0" collapsed="false">
      <c r="A7" s="17" t="s">
        <v>158</v>
      </c>
      <c r="B7" s="12" t="s">
        <v>146</v>
      </c>
      <c r="C7" s="12" t="s">
        <v>147</v>
      </c>
      <c r="D7" s="12" t="s">
        <v>159</v>
      </c>
    </row>
    <row r="8" customFormat="false" ht="13.15" hidden="false" customHeight="false" outlineLevel="0" collapsed="false">
      <c r="A8" s="17" t="s">
        <v>158</v>
      </c>
      <c r="B8" s="12" t="s">
        <v>146</v>
      </c>
      <c r="C8" s="12" t="s">
        <v>147</v>
      </c>
      <c r="D8" s="12" t="s">
        <v>160</v>
      </c>
    </row>
    <row r="9" customFormat="false" ht="13.15" hidden="false" customHeight="false" outlineLevel="0" collapsed="false">
      <c r="A9" s="17" t="s">
        <v>158</v>
      </c>
      <c r="B9" s="12" t="s">
        <v>146</v>
      </c>
      <c r="C9" s="12" t="s">
        <v>147</v>
      </c>
      <c r="D9" s="12" t="s">
        <v>161</v>
      </c>
    </row>
    <row r="10" customFormat="false" ht="13.15" hidden="false" customHeight="false" outlineLevel="0" collapsed="false">
      <c r="A10" s="17" t="s">
        <v>158</v>
      </c>
      <c r="B10" s="12" t="s">
        <v>146</v>
      </c>
      <c r="C10" s="12" t="s">
        <v>147</v>
      </c>
      <c r="D10" s="12" t="s">
        <v>162</v>
      </c>
    </row>
    <row r="11" customFormat="false" ht="13.15" hidden="false" customHeight="false" outlineLevel="0" collapsed="false">
      <c r="A11" s="12" t="s">
        <v>163</v>
      </c>
      <c r="B11" s="12" t="s">
        <v>146</v>
      </c>
      <c r="C11" s="12" t="s">
        <v>147</v>
      </c>
      <c r="D11" s="12" t="s">
        <v>164</v>
      </c>
    </row>
    <row r="12" customFormat="false" ht="13.15" hidden="false" customHeight="false" outlineLevel="0" collapsed="false">
      <c r="A12" s="12" t="s">
        <v>165</v>
      </c>
      <c r="B12" s="12" t="s">
        <v>146</v>
      </c>
      <c r="C12" s="12" t="s">
        <v>147</v>
      </c>
      <c r="D12" s="12" t="s">
        <v>166</v>
      </c>
    </row>
    <row r="13" customFormat="false" ht="13.15" hidden="false" customHeight="false" outlineLevel="0" collapsed="false">
      <c r="A13" s="17" t="s">
        <v>167</v>
      </c>
      <c r="B13" s="12" t="s">
        <v>146</v>
      </c>
      <c r="C13" s="12" t="s">
        <v>152</v>
      </c>
      <c r="D13" s="12" t="s">
        <v>168</v>
      </c>
    </row>
    <row r="14" customFormat="false" ht="13.15" hidden="false" customHeight="false" outlineLevel="0" collapsed="false">
      <c r="A14" s="17" t="s">
        <v>169</v>
      </c>
      <c r="B14" s="12" t="s">
        <v>146</v>
      </c>
      <c r="C14" s="12" t="s">
        <v>152</v>
      </c>
      <c r="D14" s="12" t="s">
        <v>170</v>
      </c>
    </row>
    <row r="15" customFormat="false" ht="13.15" hidden="false" customHeight="false" outlineLevel="0" collapsed="false">
      <c r="A15" s="17" t="s">
        <v>169</v>
      </c>
      <c r="B15" s="12" t="s">
        <v>146</v>
      </c>
      <c r="C15" s="12" t="s">
        <v>152</v>
      </c>
      <c r="D15" s="12" t="s">
        <v>171</v>
      </c>
    </row>
    <row r="16" customFormat="false" ht="13.15" hidden="false" customHeight="false" outlineLevel="0" collapsed="false">
      <c r="A16" s="17" t="s">
        <v>169</v>
      </c>
      <c r="B16" s="12" t="s">
        <v>146</v>
      </c>
      <c r="C16" s="12" t="s">
        <v>152</v>
      </c>
      <c r="D16" s="12" t="s">
        <v>172</v>
      </c>
    </row>
    <row r="17" customFormat="false" ht="13.15" hidden="false" customHeight="false" outlineLevel="0" collapsed="false">
      <c r="A17" s="17" t="s">
        <v>169</v>
      </c>
      <c r="B17" s="12" t="s">
        <v>146</v>
      </c>
      <c r="C17" s="12" t="s">
        <v>152</v>
      </c>
      <c r="D17" s="12" t="s">
        <v>173</v>
      </c>
    </row>
    <row r="18" customFormat="false" ht="13.15" hidden="false" customHeight="false" outlineLevel="0" collapsed="false">
      <c r="A18" s="17" t="s">
        <v>174</v>
      </c>
      <c r="B18" s="12" t="s">
        <v>146</v>
      </c>
      <c r="C18" s="12" t="s">
        <v>147</v>
      </c>
      <c r="D18" s="12" t="s">
        <v>175</v>
      </c>
    </row>
    <row r="19" customFormat="false" ht="13.15" hidden="false" customHeight="false" outlineLevel="0" collapsed="false">
      <c r="A19" s="17" t="s">
        <v>174</v>
      </c>
      <c r="B19" s="12" t="s">
        <v>146</v>
      </c>
      <c r="C19" s="12" t="s">
        <v>147</v>
      </c>
      <c r="D19" s="12" t="s">
        <v>176</v>
      </c>
    </row>
    <row r="20" customFormat="false" ht="13.15" hidden="false" customHeight="false" outlineLevel="0" collapsed="false">
      <c r="A20" s="17" t="s">
        <v>174</v>
      </c>
      <c r="B20" s="12" t="s">
        <v>146</v>
      </c>
      <c r="C20" s="12" t="s">
        <v>147</v>
      </c>
      <c r="D20" s="12" t="s">
        <v>177</v>
      </c>
    </row>
    <row r="21" customFormat="false" ht="13.15" hidden="false" customHeight="false" outlineLevel="0" collapsed="false">
      <c r="A21" s="17" t="s">
        <v>178</v>
      </c>
      <c r="B21" s="12" t="s">
        <v>146</v>
      </c>
      <c r="C21" s="12" t="s">
        <v>152</v>
      </c>
      <c r="D21" s="12" t="s">
        <v>179</v>
      </c>
    </row>
    <row r="22" customFormat="false" ht="13.15" hidden="false" customHeight="false" outlineLevel="0" collapsed="false">
      <c r="A22" s="17" t="s">
        <v>180</v>
      </c>
      <c r="B22" s="12" t="s">
        <v>146</v>
      </c>
      <c r="C22" s="12" t="s">
        <v>152</v>
      </c>
      <c r="D22" s="12" t="s">
        <v>181</v>
      </c>
    </row>
    <row r="23" customFormat="false" ht="13.15" hidden="false" customHeight="false" outlineLevel="0" collapsed="false">
      <c r="A23" s="17" t="s">
        <v>182</v>
      </c>
      <c r="B23" s="12" t="s">
        <v>146</v>
      </c>
      <c r="C23" s="12" t="s">
        <v>152</v>
      </c>
      <c r="D23" s="12" t="s">
        <v>183</v>
      </c>
    </row>
    <row r="24" customFormat="false" ht="13.15" hidden="false" customHeight="false" outlineLevel="0" collapsed="false">
      <c r="A24" s="17" t="s">
        <v>184</v>
      </c>
      <c r="B24" s="12" t="s">
        <v>146</v>
      </c>
      <c r="C24" s="12" t="s">
        <v>147</v>
      </c>
      <c r="D24" s="12" t="s">
        <v>185</v>
      </c>
    </row>
    <row r="25" customFormat="false" ht="12.8" hidden="false" customHeight="false" outlineLevel="0" collapsed="false">
      <c r="A25" s="12" t="s">
        <v>186</v>
      </c>
      <c r="B25" s="12" t="s">
        <v>146</v>
      </c>
      <c r="C25" s="12" t="s">
        <v>147</v>
      </c>
      <c r="D25" s="12" t="s">
        <v>187</v>
      </c>
    </row>
    <row r="26" customFormat="false" ht="12.8" hidden="false" customHeight="false" outlineLevel="0" collapsed="false">
      <c r="A26" s="12" t="s">
        <v>188</v>
      </c>
      <c r="B26" s="12" t="s">
        <v>146</v>
      </c>
      <c r="C26" s="12" t="s">
        <v>147</v>
      </c>
      <c r="D26" s="12" t="s">
        <v>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2016-08-02T11:07:48Z</dcterms:created>
  <dc:creator>Johanna</dc:creator>
  <dc:description/>
  <dc:language>en-US</dc:language>
  <cp:lastModifiedBy>Sasha Hafner</cp:lastModifiedBy>
  <dcterms:modified xsi:type="dcterms:W3CDTF">2019-11-15T12:33:00Z</dcterms:modified>
  <cp:revision>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