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16380" windowHeight="8010" tabRatio="993" activeTab="6"/>
  </bookViews>
  <sheets>
    <sheet name="DMVS" sheetId="4" r:id="rId1"/>
    <sheet name="ISR" sheetId="10" r:id="rId2"/>
    <sheet name="Setup" sheetId="1" r:id="rId3"/>
    <sheet name="Measurements" sheetId="2" r:id="rId4"/>
    <sheet name="Comp" sheetId="3" r:id="rId5"/>
    <sheet name="pH" sheetId="6" r:id="rId6"/>
    <sheet name="vol in manometer" sheetId="7" r:id="rId7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2" i="4" l="1"/>
  <c r="L27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8" i="1"/>
  <c r="L29" i="1"/>
  <c r="L30" i="1"/>
  <c r="L31" i="1"/>
  <c r="L32" i="1"/>
  <c r="L33" i="1"/>
  <c r="L34" i="1"/>
  <c r="L35" i="1"/>
  <c r="L36" i="1"/>
  <c r="L37" i="1"/>
  <c r="L38" i="1"/>
  <c r="L3" i="1"/>
  <c r="B8" i="7"/>
  <c r="N22" i="4" l="1"/>
  <c r="E357" i="2"/>
  <c r="E346" i="2"/>
  <c r="E342" i="2"/>
  <c r="E287" i="2"/>
  <c r="E285" i="2"/>
  <c r="E283" i="2"/>
  <c r="E260" i="2"/>
  <c r="E259" i="2"/>
  <c r="E258" i="2"/>
  <c r="E257" i="2"/>
  <c r="E256" i="2"/>
  <c r="E255" i="2"/>
  <c r="E242" i="2"/>
  <c r="E240" i="2"/>
  <c r="E239" i="2"/>
  <c r="E238" i="2"/>
  <c r="E236" i="2"/>
  <c r="E235" i="2"/>
  <c r="E234" i="2"/>
  <c r="E233" i="2"/>
  <c r="E232" i="2"/>
  <c r="E231" i="2"/>
  <c r="E230" i="2"/>
  <c r="E229" i="2"/>
  <c r="E227" i="2"/>
  <c r="E226" i="2"/>
  <c r="E225" i="2"/>
  <c r="E224" i="2"/>
  <c r="E223" i="2"/>
  <c r="E222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18" i="2"/>
  <c r="E117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N38" i="1"/>
  <c r="J38" i="1"/>
  <c r="I38" i="1"/>
  <c r="N37" i="1"/>
  <c r="J37" i="1"/>
  <c r="I37" i="1"/>
  <c r="N36" i="1"/>
  <c r="J36" i="1"/>
  <c r="I36" i="1"/>
  <c r="N35" i="1"/>
  <c r="J35" i="1"/>
  <c r="I35" i="1"/>
  <c r="N34" i="1"/>
  <c r="J34" i="1"/>
  <c r="I34" i="1"/>
  <c r="N33" i="1"/>
  <c r="J33" i="1"/>
  <c r="I33" i="1"/>
  <c r="N32" i="1"/>
  <c r="J32" i="1"/>
  <c r="I32" i="1"/>
  <c r="N31" i="1"/>
  <c r="J31" i="1"/>
  <c r="I31" i="1"/>
  <c r="N30" i="1"/>
  <c r="J30" i="1"/>
  <c r="I30" i="1"/>
  <c r="N29" i="1"/>
  <c r="J29" i="1"/>
  <c r="I29" i="1"/>
  <c r="N28" i="1"/>
  <c r="J28" i="1"/>
  <c r="I28" i="1"/>
  <c r="N27" i="1"/>
  <c r="J27" i="1"/>
  <c r="I27" i="1"/>
  <c r="N26" i="1"/>
  <c r="J26" i="1"/>
  <c r="I26" i="1"/>
  <c r="N25" i="1"/>
  <c r="J25" i="1"/>
  <c r="I25" i="1"/>
  <c r="N24" i="1"/>
  <c r="J24" i="1"/>
  <c r="I24" i="1"/>
  <c r="N23" i="1"/>
  <c r="J23" i="1"/>
  <c r="I23" i="1"/>
  <c r="N22" i="1"/>
  <c r="J22" i="1"/>
  <c r="I22" i="1"/>
  <c r="N21" i="1"/>
  <c r="J21" i="1"/>
  <c r="I21" i="1"/>
  <c r="N20" i="1"/>
  <c r="J20" i="1"/>
  <c r="I20" i="1"/>
  <c r="N19" i="1"/>
  <c r="J19" i="1"/>
  <c r="I19" i="1"/>
  <c r="N18" i="1"/>
  <c r="J18" i="1"/>
  <c r="I18" i="1"/>
  <c r="N17" i="1"/>
  <c r="J17" i="1"/>
  <c r="I17" i="1"/>
  <c r="N16" i="1"/>
  <c r="J16" i="1"/>
  <c r="I16" i="1"/>
  <c r="N15" i="1"/>
  <c r="J15" i="1"/>
  <c r="I15" i="1"/>
  <c r="N14" i="1"/>
  <c r="J14" i="1"/>
  <c r="I14" i="1"/>
  <c r="N13" i="1"/>
  <c r="J13" i="1"/>
  <c r="I13" i="1"/>
  <c r="N12" i="1"/>
  <c r="J12" i="1"/>
  <c r="I12" i="1"/>
  <c r="N11" i="1"/>
  <c r="J11" i="1"/>
  <c r="I11" i="1"/>
  <c r="N10" i="1"/>
  <c r="J10" i="1"/>
  <c r="I10" i="1"/>
  <c r="N9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</calcChain>
</file>

<file path=xl/comments1.xml><?xml version="1.0" encoding="utf-8"?>
<comments xmlns="http://schemas.openxmlformats.org/spreadsheetml/2006/main">
  <authors>
    <author/>
  </authors>
  <commentList>
    <comment ref="E1" authorId="0">
      <text>
        <r>
          <rPr>
            <sz val="11"/>
            <color rgb="FF000000"/>
            <rFont val="Calibri"/>
            <family val="2"/>
            <charset val="1"/>
          </rPr>
          <t>This time doesn’t seem to match measurement time. Just merge by date.</t>
        </r>
      </text>
    </comment>
  </commentList>
</comments>
</file>

<file path=xl/sharedStrings.xml><?xml version="1.0" encoding="utf-8"?>
<sst xmlns="http://schemas.openxmlformats.org/spreadsheetml/2006/main" count="1314" uniqueCount="285">
  <si>
    <t>bottle ID</t>
  </si>
  <si>
    <t>description</t>
  </si>
  <si>
    <t>tare mass [g]</t>
  </si>
  <si>
    <t>inocolum mass [g]</t>
  </si>
  <si>
    <t>substrate mass [g]</t>
  </si>
  <si>
    <t>water mass [g]</t>
  </si>
  <si>
    <t>total m1 [g]</t>
  </si>
  <si>
    <t>total m2 [g]</t>
  </si>
  <si>
    <t>total mass [g]</t>
  </si>
  <si>
    <t>toal mass sd [mg]</t>
  </si>
  <si>
    <t>Time</t>
  </si>
  <si>
    <t>Vol headspace</t>
  </si>
  <si>
    <t>Substrate VS conc. (g/kg)</t>
  </si>
  <si>
    <t>Substrate VS</t>
  </si>
  <si>
    <t>inoc VS</t>
  </si>
  <si>
    <t>VS tot</t>
  </si>
  <si>
    <t>id</t>
  </si>
  <si>
    <t>descrip</t>
  </si>
  <si>
    <t>tare</t>
  </si>
  <si>
    <t>m.inoc</t>
  </si>
  <si>
    <t>m.sub</t>
  </si>
  <si>
    <t>m.w</t>
  </si>
  <si>
    <t>m1</t>
  </si>
  <si>
    <t>m2</t>
  </si>
  <si>
    <t>m.tot</t>
  </si>
  <si>
    <t>m.tot sd</t>
  </si>
  <si>
    <t>time.setup</t>
  </si>
  <si>
    <t>vol.hs</t>
  </si>
  <si>
    <t>c.sub.vs</t>
  </si>
  <si>
    <t>m.sub.vs</t>
  </si>
  <si>
    <t>ivs</t>
  </si>
  <si>
    <t>vs.tot</t>
  </si>
  <si>
    <t>W1</t>
  </si>
  <si>
    <t>Water</t>
  </si>
  <si>
    <t>W2</t>
  </si>
  <si>
    <t>W3</t>
  </si>
  <si>
    <t>I1</t>
  </si>
  <si>
    <t>Inoculum</t>
  </si>
  <si>
    <t>I2</t>
  </si>
  <si>
    <t>I3</t>
  </si>
  <si>
    <t>C1-1</t>
  </si>
  <si>
    <t>Conf. 1</t>
  </si>
  <si>
    <t>C1-2</t>
  </si>
  <si>
    <t>C1-3</t>
  </si>
  <si>
    <t>C2-1</t>
  </si>
  <si>
    <t>Conf. 2</t>
  </si>
  <si>
    <t>C2-2</t>
  </si>
  <si>
    <t>C2-3</t>
  </si>
  <si>
    <t>C3-1</t>
  </si>
  <si>
    <t>Conf. 3</t>
  </si>
  <si>
    <t>C3-2</t>
  </si>
  <si>
    <t>C3-3</t>
  </si>
  <si>
    <t>C4-1</t>
  </si>
  <si>
    <t>Conf. 4</t>
  </si>
  <si>
    <t>C4-2</t>
  </si>
  <si>
    <t>C4-3</t>
  </si>
  <si>
    <t>C5-1</t>
  </si>
  <si>
    <t>Conf. 5</t>
  </si>
  <si>
    <t>C5-2</t>
  </si>
  <si>
    <t>C5-3</t>
  </si>
  <si>
    <t>C6-1</t>
  </si>
  <si>
    <t>Conf. 6</t>
  </si>
  <si>
    <t>C6-2</t>
  </si>
  <si>
    <t>C6-3</t>
  </si>
  <si>
    <t>A1</t>
  </si>
  <si>
    <t>After preheater</t>
  </si>
  <si>
    <t>A2</t>
  </si>
  <si>
    <t>A3</t>
  </si>
  <si>
    <t>B1</t>
  </si>
  <si>
    <t>Before preheater</t>
  </si>
  <si>
    <t>B2</t>
  </si>
  <si>
    <t>B3</t>
  </si>
  <si>
    <t>E1</t>
  </si>
  <si>
    <t>Ethanol</t>
  </si>
  <si>
    <t>E2</t>
  </si>
  <si>
    <t>E3</t>
  </si>
  <si>
    <t>C1</t>
  </si>
  <si>
    <t>Cellulose</t>
  </si>
  <si>
    <t>C2</t>
  </si>
  <si>
    <t>C3</t>
  </si>
  <si>
    <t>date</t>
  </si>
  <si>
    <t>day</t>
  </si>
  <si>
    <t>time</t>
  </si>
  <si>
    <t>volume [mL]</t>
  </si>
  <si>
    <t>initial pressure [kPa]</t>
  </si>
  <si>
    <t>end pressure [kPa]</t>
  </si>
  <si>
    <t>initial mass [g]</t>
  </si>
  <si>
    <t>final mass [g]</t>
  </si>
  <si>
    <t>Sheet order</t>
  </si>
  <si>
    <t>Notes</t>
  </si>
  <si>
    <t>vol</t>
  </si>
  <si>
    <t>pres</t>
  </si>
  <si>
    <t>pres.resid</t>
  </si>
  <si>
    <t>mass.init</t>
  </si>
  <si>
    <t>mass.final</t>
  </si>
  <si>
    <t>sheet.order</t>
  </si>
  <si>
    <t>notes</t>
  </si>
  <si>
    <t>ID</t>
  </si>
  <si>
    <t>Date</t>
  </si>
  <si>
    <t>time.comp</t>
  </si>
  <si>
    <t>0.2439</t>
  </si>
  <si>
    <t>0.4528</t>
  </si>
  <si>
    <t>0.4681</t>
  </si>
  <si>
    <t>0.4892</t>
  </si>
  <si>
    <t>0.4764</t>
  </si>
  <si>
    <t>0.4856</t>
  </si>
  <si>
    <t>0.3948</t>
  </si>
  <si>
    <t>0.4862</t>
  </si>
  <si>
    <t>0.4329</t>
  </si>
  <si>
    <t>0.3782</t>
  </si>
  <si>
    <t>0.4715</t>
  </si>
  <si>
    <t>0.4739</t>
  </si>
  <si>
    <t>0.3783</t>
  </si>
  <si>
    <t>0.4348</t>
  </si>
  <si>
    <t>0.3329</t>
  </si>
  <si>
    <t>0.2484</t>
  </si>
  <si>
    <t>0.4412</t>
  </si>
  <si>
    <t>0.4405</t>
  </si>
  <si>
    <t>0.4615</t>
  </si>
  <si>
    <t>0.4637</t>
  </si>
  <si>
    <t>0.4597</t>
  </si>
  <si>
    <t>0.4095</t>
  </si>
  <si>
    <t>0.4103</t>
  </si>
  <si>
    <t>0.414</t>
  </si>
  <si>
    <t>0.2623</t>
  </si>
  <si>
    <t>0.251</t>
  </si>
  <si>
    <t>0.2432</t>
  </si>
  <si>
    <t>0.5163</t>
  </si>
  <si>
    <t>0.5176</t>
  </si>
  <si>
    <t>0.3971</t>
  </si>
  <si>
    <t>0.3693</t>
  </si>
  <si>
    <t>0.3663</t>
  </si>
  <si>
    <t>0.5682</t>
  </si>
  <si>
    <t>0.5518</t>
  </si>
  <si>
    <t>0.5489</t>
  </si>
  <si>
    <t>0.4903</t>
  </si>
  <si>
    <t>0.4766</t>
  </si>
  <si>
    <t>0.4916</t>
  </si>
  <si>
    <t>0.5645</t>
  </si>
  <si>
    <t>0.5553</t>
  </si>
  <si>
    <t>0.565</t>
  </si>
  <si>
    <t>0.5608</t>
  </si>
  <si>
    <t>0.5377</t>
  </si>
  <si>
    <t>0.5521</t>
  </si>
  <si>
    <t>0.5693</t>
  </si>
  <si>
    <t>0.5595</t>
  </si>
  <si>
    <t>0.5606</t>
  </si>
  <si>
    <t>0.5579</t>
  </si>
  <si>
    <t>0.5143</t>
  </si>
  <si>
    <t>0.5468</t>
  </si>
  <si>
    <t>0.5443</t>
  </si>
  <si>
    <t>0.5483</t>
  </si>
  <si>
    <t>0.5577</t>
  </si>
  <si>
    <t>0.5184</t>
  </si>
  <si>
    <t>0.5186</t>
  </si>
  <si>
    <t>0.5173</t>
  </si>
  <si>
    <t>0.4573</t>
  </si>
  <si>
    <t>0.3621</t>
  </si>
  <si>
    <t>0.4238</t>
  </si>
  <si>
    <t>0.4345</t>
  </si>
  <si>
    <t>0.4399</t>
  </si>
  <si>
    <t>0.5937</t>
  </si>
  <si>
    <t>0.5719</t>
  </si>
  <si>
    <t>0.5917</t>
  </si>
  <si>
    <t>0.5168</t>
  </si>
  <si>
    <t>0.5092</t>
  </si>
  <si>
    <t>0.5303</t>
  </si>
  <si>
    <t>0.5908</t>
  </si>
  <si>
    <t>0.6023</t>
  </si>
  <si>
    <t>0.5868</t>
  </si>
  <si>
    <t>0.6004</t>
  </si>
  <si>
    <t>0.5905</t>
  </si>
  <si>
    <t>0.5971</t>
  </si>
  <si>
    <t>0.603</t>
  </si>
  <si>
    <t>0.6005</t>
  </si>
  <si>
    <t>0.6007</t>
  </si>
  <si>
    <t>0.6011</t>
  </si>
  <si>
    <t>0.5829</t>
  </si>
  <si>
    <t>0.562</t>
  </si>
  <si>
    <t>0.6059</t>
  </si>
  <si>
    <t>0.5786</t>
  </si>
  <si>
    <t>0.5792</t>
  </si>
  <si>
    <t>0.5775</t>
  </si>
  <si>
    <t>0.438</t>
  </si>
  <si>
    <t>0.4488</t>
  </si>
  <si>
    <t>0.7067</t>
  </si>
  <si>
    <t>0.7112</t>
  </si>
  <si>
    <t>0.7154</t>
  </si>
  <si>
    <t>0.5337</t>
  </si>
  <si>
    <t>0.4844</t>
  </si>
  <si>
    <t>0.6846</t>
  </si>
  <si>
    <t>0.6684</t>
  </si>
  <si>
    <t>0.6807</t>
  </si>
  <si>
    <t>0.6334</t>
  </si>
  <si>
    <t>0.6179</t>
  </si>
  <si>
    <t>0.6387</t>
  </si>
  <si>
    <t>0.6809</t>
  </si>
  <si>
    <t>0.7035</t>
  </si>
  <si>
    <t>0.6861</t>
  </si>
  <si>
    <t>0.668</t>
  </si>
  <si>
    <t>0.6804</t>
  </si>
  <si>
    <t>0.6871</t>
  </si>
  <si>
    <t>0.6857</t>
  </si>
  <si>
    <t>0.6853</t>
  </si>
  <si>
    <t>0.6666</t>
  </si>
  <si>
    <t>0.6659</t>
  </si>
  <si>
    <t>0.6616</t>
  </si>
  <si>
    <t>0.6657</t>
  </si>
  <si>
    <t>0.6854</t>
  </si>
  <si>
    <t>0.6897</t>
  </si>
  <si>
    <t>0.699</t>
  </si>
  <si>
    <t>0.6838</t>
  </si>
  <si>
    <t>0.6829</t>
  </si>
  <si>
    <t>0.4894</t>
  </si>
  <si>
    <t>0.4772</t>
  </si>
  <si>
    <t>0.4803</t>
  </si>
  <si>
    <t>0.7518</t>
  </si>
  <si>
    <t>0.7608</t>
  </si>
  <si>
    <t>0.7186</t>
  </si>
  <si>
    <t>0.7131</t>
  </si>
  <si>
    <t>0.7167</t>
  </si>
  <si>
    <t>0.6889</t>
  </si>
  <si>
    <t>0.6762</t>
  </si>
  <si>
    <t>0.6865</t>
  </si>
  <si>
    <t>0.716</t>
  </si>
  <si>
    <t>0.7086</t>
  </si>
  <si>
    <t>0.7228</t>
  </si>
  <si>
    <t>0.7031</t>
  </si>
  <si>
    <t>0.7015</t>
  </si>
  <si>
    <t>0.7044</t>
  </si>
  <si>
    <t>0.7027</t>
  </si>
  <si>
    <t>0.6998</t>
  </si>
  <si>
    <t>0.7004</t>
  </si>
  <si>
    <t>0.7095</t>
  </si>
  <si>
    <t>0.7008</t>
  </si>
  <si>
    <t>0.7201</t>
  </si>
  <si>
    <t>0.727</t>
  </si>
  <si>
    <t>0.7333</t>
  </si>
  <si>
    <t>0.7355</t>
  </si>
  <si>
    <t>0.7247</t>
  </si>
  <si>
    <t>0.7217</t>
  </si>
  <si>
    <t>Substrate</t>
  </si>
  <si>
    <t>Tare mass [g]</t>
  </si>
  <si>
    <t>Total mass [g]</t>
  </si>
  <si>
    <t>Mass DW [g]</t>
  </si>
  <si>
    <t>Mass ignited</t>
  </si>
  <si>
    <t>DM (g/kg)</t>
  </si>
  <si>
    <t>Mean DM</t>
  </si>
  <si>
    <t>sd DM</t>
  </si>
  <si>
    <t>VS [g]</t>
  </si>
  <si>
    <t>VS (g/kg)</t>
  </si>
  <si>
    <t>Volatile Solids %DM</t>
  </si>
  <si>
    <t>Mean VS (g/kg)</t>
  </si>
  <si>
    <t>sd VS [g/kg]</t>
  </si>
  <si>
    <t>Water vol [ml/kg]</t>
  </si>
  <si>
    <t>10.02.2017</t>
  </si>
  <si>
    <t>Conf 1</t>
  </si>
  <si>
    <t>Conf 2</t>
  </si>
  <si>
    <t>Conf 3</t>
  </si>
  <si>
    <t>C4</t>
  </si>
  <si>
    <t>Conf 4</t>
  </si>
  <si>
    <t>C5</t>
  </si>
  <si>
    <t>Conf 5</t>
  </si>
  <si>
    <t>C6</t>
  </si>
  <si>
    <t>Conf 6</t>
  </si>
  <si>
    <t>AP</t>
  </si>
  <si>
    <t>After preheater 2</t>
  </si>
  <si>
    <t xml:space="preserve">Before preheater </t>
  </si>
  <si>
    <t>Mean B</t>
  </si>
  <si>
    <t>I</t>
  </si>
  <si>
    <t>Inoc</t>
  </si>
  <si>
    <t>VS [g/kg]</t>
  </si>
  <si>
    <t>inoc mass [g]</t>
  </si>
  <si>
    <t>inoc VS [g]</t>
  </si>
  <si>
    <t>mass sludge at 1:1 [g]</t>
  </si>
  <si>
    <t>A</t>
  </si>
  <si>
    <t>B</t>
  </si>
  <si>
    <t>fCH4</t>
  </si>
  <si>
    <t>Test</t>
  </si>
  <si>
    <t>Mean</t>
  </si>
  <si>
    <t>Vol</t>
  </si>
  <si>
    <t>E</t>
  </si>
  <si>
    <t>C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</si>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</sst>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sz val="11"/>
      <color rgb="FF0000FF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 applyFont="1" applyAlignment="1">
      <alignment wrapText="1"/>
    </xf>
    <xf numFmtId="1" fontId="1" fillId="0" borderId="0" xfId="1" applyNumberFormat="1" applyFont="1" applyAlignment="1">
      <alignment wrapText="1"/>
    </xf>
    <xf numFmtId="0" fontId="1" fillId="0" borderId="0" xfId="1" applyFont="1"/>
    <xf numFmtId="1" fontId="1" fillId="0" borderId="0" xfId="1" applyNumberFormat="1" applyFont="1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49" fontId="3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/>
    <xf numFmtId="164" fontId="1" fillId="0" borderId="0" xfId="1" applyNumberFormat="1" applyFont="1" applyAlignment="1">
      <alignment wrapText="1"/>
    </xf>
    <xf numFmtId="164" fontId="1" fillId="0" borderId="0" xfId="1" applyNumberFormat="1" applyFont="1"/>
    <xf numFmtId="164" fontId="1" fillId="0" borderId="0" xfId="1" applyNumberFormat="1"/>
    <xf numFmtId="164" fontId="1" fillId="2" borderId="0" xfId="1" applyNumberFormat="1" applyFill="1"/>
    <xf numFmtId="164" fontId="1" fillId="0" borderId="0" xfId="1" applyNumberFormat="1" applyFont="1" applyAlignment="1">
      <alignment horizontal="center" vertical="center"/>
    </xf>
    <xf numFmtId="164" fontId="1" fillId="0" borderId="0" xfId="1" applyNumberFormat="1" applyAlignment="1">
      <alignment horizontal="center"/>
    </xf>
    <xf numFmtId="164" fontId="0" fillId="0" borderId="0" xfId="0" applyNumberFormat="1"/>
    <xf numFmtId="164" fontId="1" fillId="0" borderId="0" xfId="1" applyNumberFormat="1" applyAlignment="1"/>
    <xf numFmtId="3" fontId="0" fillId="0" borderId="0" xfId="0" applyNumberFormat="1"/>
    <xf numFmtId="3" fontId="0" fillId="0" borderId="1" xfId="0" applyNumberFormat="1" applyBorder="1"/>
    <xf numFmtId="164" fontId="1" fillId="0" borderId="0" xfId="1" applyNumberFormat="1" applyBorder="1" applyAlignment="1"/>
    <xf numFmtId="164" fontId="1" fillId="0" borderId="0" xfId="1" applyNumberFormat="1" applyFont="1" applyBorder="1" applyAlignment="1">
      <alignment horizontal="center" vertical="center"/>
    </xf>
    <xf numFmtId="164" fontId="1" fillId="0" borderId="0" xfId="1" applyNumberFormat="1" applyBorder="1" applyAlignment="1">
      <alignment horizontal="center"/>
    </xf>
  </cellXfs>
  <cellStyles count="2">
    <cellStyle name="Forklarende teks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50</xdr:row>
      <xdr:rowOff>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Normal="100" workbookViewId="0">
      <selection activeCell="I28" sqref="I28"/>
    </sheetView>
  </sheetViews>
  <sheetFormatPr defaultRowHeight="15" x14ac:dyDescent="0.25"/>
  <cols>
    <col min="1" max="7" width="8.5703125"/>
    <col min="8" max="8" width="10.28515625"/>
    <col min="9" max="9" width="9.5703125"/>
    <col min="10" max="11" width="8.5703125"/>
    <col min="12" max="12" width="9.5703125"/>
    <col min="13" max="13" width="8.5703125"/>
    <col min="14" max="14" width="9.5703125"/>
    <col min="15" max="15" width="8.5703125"/>
    <col min="16" max="16" width="17.5703125"/>
    <col min="17" max="1025" width="8.5703125"/>
  </cols>
  <sheetData>
    <row r="1" spans="1:16" ht="39" x14ac:dyDescent="0.25">
      <c r="A1" s="13" t="s">
        <v>98</v>
      </c>
      <c r="B1" s="13" t="s">
        <v>241</v>
      </c>
      <c r="C1" s="13" t="s">
        <v>1</v>
      </c>
      <c r="D1" s="13" t="s">
        <v>242</v>
      </c>
      <c r="E1" s="13" t="s">
        <v>243</v>
      </c>
      <c r="F1" s="12" t="s">
        <v>244</v>
      </c>
      <c r="G1" s="13" t="s">
        <v>245</v>
      </c>
      <c r="H1" s="13" t="s">
        <v>246</v>
      </c>
      <c r="I1" s="13" t="s">
        <v>247</v>
      </c>
      <c r="J1" s="13" t="s">
        <v>248</v>
      </c>
      <c r="K1" s="13" t="s">
        <v>249</v>
      </c>
      <c r="L1" s="12" t="s">
        <v>250</v>
      </c>
      <c r="M1" s="12" t="s">
        <v>251</v>
      </c>
      <c r="N1" s="12" t="s">
        <v>252</v>
      </c>
      <c r="O1" s="12" t="s">
        <v>253</v>
      </c>
      <c r="P1" s="13" t="s">
        <v>254</v>
      </c>
    </row>
    <row r="2" spans="1:16" x14ac:dyDescent="0.25">
      <c r="A2" s="13" t="s">
        <v>255</v>
      </c>
      <c r="B2" s="23" t="s">
        <v>76</v>
      </c>
      <c r="C2" s="23" t="s">
        <v>256</v>
      </c>
      <c r="D2" s="13">
        <v>14.2963</v>
      </c>
      <c r="E2" s="13">
        <v>18.300799999999999</v>
      </c>
      <c r="F2" s="13">
        <v>14.632999999999999</v>
      </c>
      <c r="G2" s="13">
        <v>14.3759</v>
      </c>
      <c r="H2" s="13">
        <v>84.080409539268004</v>
      </c>
      <c r="I2" s="24">
        <v>83.917453119924303</v>
      </c>
      <c r="J2" s="24">
        <v>0.16295641934378599</v>
      </c>
      <c r="K2" s="13">
        <v>0.257099999999999</v>
      </c>
      <c r="L2" s="13">
        <v>64.202771881633097</v>
      </c>
      <c r="M2" s="13">
        <v>76.358776358776495</v>
      </c>
      <c r="N2" s="22">
        <v>64.080375590128995</v>
      </c>
      <c r="O2" s="22">
        <v>0.12239629150404201</v>
      </c>
      <c r="P2" s="22">
        <v>916.08254688007605</v>
      </c>
    </row>
    <row r="3" spans="1:16" x14ac:dyDescent="0.25">
      <c r="A3" s="13" t="s">
        <v>255</v>
      </c>
      <c r="B3" s="23"/>
      <c r="C3" s="23"/>
      <c r="D3" s="13">
        <v>14.180899999999999</v>
      </c>
      <c r="E3" s="13">
        <v>18.712</v>
      </c>
      <c r="F3" s="13">
        <v>14.5604</v>
      </c>
      <c r="G3" s="13">
        <v>14.2706</v>
      </c>
      <c r="H3" s="13">
        <v>83.754496700580503</v>
      </c>
      <c r="I3" s="24"/>
      <c r="J3" s="24"/>
      <c r="K3" s="13">
        <v>0.2898</v>
      </c>
      <c r="L3" s="13">
        <v>63.957979298624998</v>
      </c>
      <c r="M3" s="13">
        <v>76.363636363636203</v>
      </c>
      <c r="N3" s="22"/>
      <c r="O3" s="22"/>
      <c r="P3" s="22"/>
    </row>
    <row r="4" spans="1:16" x14ac:dyDescent="0.25">
      <c r="A4" s="13" t="s">
        <v>255</v>
      </c>
      <c r="B4" s="23" t="s">
        <v>78</v>
      </c>
      <c r="C4" s="23" t="s">
        <v>257</v>
      </c>
      <c r="D4" s="13">
        <v>14.2607</v>
      </c>
      <c r="E4" s="13">
        <v>19.2349</v>
      </c>
      <c r="F4" s="13">
        <v>14.7102</v>
      </c>
      <c r="G4" s="13">
        <v>14.3634</v>
      </c>
      <c r="H4" s="13">
        <v>90.366290056692606</v>
      </c>
      <c r="I4" s="24">
        <v>90.2119722353914</v>
      </c>
      <c r="J4" s="24">
        <v>0.15431782130121299</v>
      </c>
      <c r="K4" s="13">
        <v>0.3468</v>
      </c>
      <c r="L4" s="13">
        <v>69.719753930280305</v>
      </c>
      <c r="M4" s="13">
        <v>77.152391546162306</v>
      </c>
      <c r="N4" s="22">
        <v>69.671466232174794</v>
      </c>
      <c r="O4" s="22">
        <v>4.8287698105411898E-2</v>
      </c>
      <c r="P4" s="22">
        <v>909.78802776460896</v>
      </c>
    </row>
    <row r="5" spans="1:16" x14ac:dyDescent="0.25">
      <c r="A5" s="13" t="s">
        <v>255</v>
      </c>
      <c r="B5" s="23"/>
      <c r="C5" s="23"/>
      <c r="D5" s="13">
        <v>13.763199999999999</v>
      </c>
      <c r="E5" s="13">
        <v>17.873899999999999</v>
      </c>
      <c r="F5" s="13">
        <v>14.1334</v>
      </c>
      <c r="G5" s="13">
        <v>13.847200000000001</v>
      </c>
      <c r="H5" s="13">
        <v>90.057654414090194</v>
      </c>
      <c r="I5" s="24"/>
      <c r="J5" s="24"/>
      <c r="K5" s="13">
        <v>0.28619999999999901</v>
      </c>
      <c r="L5" s="13">
        <v>69.623178534069396</v>
      </c>
      <c r="M5" s="13">
        <v>77.309562398703093</v>
      </c>
      <c r="N5" s="22"/>
      <c r="O5" s="22"/>
      <c r="P5" s="22"/>
    </row>
    <row r="6" spans="1:16" x14ac:dyDescent="0.25">
      <c r="A6" s="13" t="s">
        <v>255</v>
      </c>
      <c r="B6" s="23" t="s">
        <v>79</v>
      </c>
      <c r="C6" s="23" t="s">
        <v>258</v>
      </c>
      <c r="D6" s="13">
        <v>14.781599999999999</v>
      </c>
      <c r="E6" s="13">
        <v>19.000699999999998</v>
      </c>
      <c r="F6" s="13">
        <v>15.186400000000001</v>
      </c>
      <c r="G6" s="13">
        <v>14.8681</v>
      </c>
      <c r="H6" s="13">
        <v>95.944632741580307</v>
      </c>
      <c r="I6" s="24">
        <v>96.001822411720497</v>
      </c>
      <c r="J6" s="24">
        <v>5.71896701401471E-2</v>
      </c>
      <c r="K6" s="13">
        <v>0.31830000000000103</v>
      </c>
      <c r="L6" s="13">
        <v>75.442629944775106</v>
      </c>
      <c r="M6" s="13">
        <v>78.631422924901102</v>
      </c>
      <c r="N6" s="22">
        <v>75.610687866280898</v>
      </c>
      <c r="O6" s="22">
        <v>0.168057921505778</v>
      </c>
      <c r="P6" s="22">
        <v>903.99817758827999</v>
      </c>
    </row>
    <row r="7" spans="1:16" x14ac:dyDescent="0.25">
      <c r="A7" s="13" t="s">
        <v>255</v>
      </c>
      <c r="B7" s="23"/>
      <c r="C7" s="23"/>
      <c r="D7" s="13">
        <v>14.111700000000001</v>
      </c>
      <c r="E7" s="13">
        <v>18.9785</v>
      </c>
      <c r="F7" s="13">
        <v>14.5792</v>
      </c>
      <c r="G7" s="13">
        <v>14.2104</v>
      </c>
      <c r="H7" s="13">
        <v>96.059012081860701</v>
      </c>
      <c r="I7" s="24"/>
      <c r="J7" s="24"/>
      <c r="K7" s="13">
        <v>0.36880000000000002</v>
      </c>
      <c r="L7" s="13">
        <v>75.778745787786704</v>
      </c>
      <c r="M7" s="13">
        <v>78.887700534759503</v>
      </c>
      <c r="N7" s="22"/>
      <c r="O7" s="22"/>
      <c r="P7" s="22"/>
    </row>
    <row r="8" spans="1:16" x14ac:dyDescent="0.25">
      <c r="A8" s="13" t="s">
        <v>255</v>
      </c>
      <c r="B8" s="23" t="s">
        <v>259</v>
      </c>
      <c r="C8" s="23" t="s">
        <v>260</v>
      </c>
      <c r="D8" s="13">
        <v>14.8477</v>
      </c>
      <c r="E8" s="13">
        <v>19.689900000000002</v>
      </c>
      <c r="F8" s="13">
        <v>15.316800000000001</v>
      </c>
      <c r="G8" s="13">
        <v>14.9422</v>
      </c>
      <c r="H8" s="13">
        <v>96.877452397670595</v>
      </c>
      <c r="I8" s="24">
        <v>97.052249148366499</v>
      </c>
      <c r="J8" s="24">
        <v>0.17479675069584699</v>
      </c>
      <c r="K8" s="13">
        <v>0.37460000000000099</v>
      </c>
      <c r="L8" s="13">
        <v>77.361529883111103</v>
      </c>
      <c r="M8" s="13">
        <v>79.855041568961894</v>
      </c>
      <c r="N8" s="22">
        <v>77.304707033061206</v>
      </c>
      <c r="O8" s="22">
        <v>5.6822850049982797E-2</v>
      </c>
      <c r="P8" s="22">
        <v>902.94775085163405</v>
      </c>
    </row>
    <row r="9" spans="1:16" x14ac:dyDescent="0.25">
      <c r="A9" s="13" t="s">
        <v>255</v>
      </c>
      <c r="B9" s="23"/>
      <c r="C9" s="23"/>
      <c r="D9" s="13">
        <v>14.6717</v>
      </c>
      <c r="E9" s="13">
        <v>20.142399999999999</v>
      </c>
      <c r="F9" s="13">
        <v>15.2036</v>
      </c>
      <c r="G9" s="13">
        <v>14.781000000000001</v>
      </c>
      <c r="H9" s="13">
        <v>97.227045899062304</v>
      </c>
      <c r="I9" s="24"/>
      <c r="J9" s="24"/>
      <c r="K9" s="13">
        <v>0.42259999999999898</v>
      </c>
      <c r="L9" s="13">
        <v>77.247884183011195</v>
      </c>
      <c r="M9" s="13">
        <v>79.451024628689396</v>
      </c>
      <c r="N9" s="22"/>
      <c r="O9" s="22"/>
      <c r="P9" s="22"/>
    </row>
    <row r="10" spans="1:16" x14ac:dyDescent="0.25">
      <c r="A10" s="13" t="s">
        <v>255</v>
      </c>
      <c r="B10" s="23" t="s">
        <v>261</v>
      </c>
      <c r="C10" s="23" t="s">
        <v>262</v>
      </c>
      <c r="D10" s="13">
        <v>13.777900000000001</v>
      </c>
      <c r="E10" s="13">
        <v>19.1709</v>
      </c>
      <c r="F10" s="13">
        <v>14.3317</v>
      </c>
      <c r="G10" s="13">
        <v>13.891299999999999</v>
      </c>
      <c r="H10" s="13">
        <v>102.68867049879501</v>
      </c>
      <c r="I10" s="24">
        <v>102.44358148055299</v>
      </c>
      <c r="J10" s="24">
        <v>0.24508901824155099</v>
      </c>
      <c r="K10" s="13">
        <v>0.44040000000000001</v>
      </c>
      <c r="L10" s="13">
        <v>81.661412942703606</v>
      </c>
      <c r="M10" s="13">
        <v>79.523293607800895</v>
      </c>
      <c r="N10" s="22">
        <v>81.534224059291503</v>
      </c>
      <c r="O10" s="22">
        <v>0.127188883412089</v>
      </c>
      <c r="P10" s="22">
        <v>897.55641851944699</v>
      </c>
    </row>
    <row r="11" spans="1:16" x14ac:dyDescent="0.25">
      <c r="A11" s="13" t="s">
        <v>255</v>
      </c>
      <c r="B11" s="23"/>
      <c r="C11" s="23"/>
      <c r="D11" s="13">
        <v>14.9717</v>
      </c>
      <c r="E11" s="13">
        <v>19.747699999999998</v>
      </c>
      <c r="F11" s="13">
        <v>15.4598</v>
      </c>
      <c r="G11" s="13">
        <v>15.071</v>
      </c>
      <c r="H11" s="13">
        <v>102.19849246231099</v>
      </c>
      <c r="I11" s="24"/>
      <c r="J11" s="24"/>
      <c r="K11" s="13">
        <v>0.38879999999999998</v>
      </c>
      <c r="L11" s="13">
        <v>81.4070351758794</v>
      </c>
      <c r="M11" s="13">
        <v>79.655808236017293</v>
      </c>
      <c r="N11" s="22"/>
      <c r="O11" s="22"/>
      <c r="P11" s="22"/>
    </row>
    <row r="12" spans="1:16" x14ac:dyDescent="0.25">
      <c r="A12" s="13" t="s">
        <v>255</v>
      </c>
      <c r="B12" s="23" t="s">
        <v>263</v>
      </c>
      <c r="C12" s="23" t="s">
        <v>264</v>
      </c>
      <c r="D12" s="13">
        <v>15.0418</v>
      </c>
      <c r="E12" s="13">
        <v>19.727799999999998</v>
      </c>
      <c r="F12" s="13">
        <v>15.529</v>
      </c>
      <c r="G12" s="13">
        <v>15.141299999999999</v>
      </c>
      <c r="H12" s="13">
        <v>103.969270166453</v>
      </c>
      <c r="I12" s="24">
        <v>104.26179262354199</v>
      </c>
      <c r="J12" s="24">
        <v>0.29252245708888602</v>
      </c>
      <c r="K12" s="13">
        <v>0.38770000000000099</v>
      </c>
      <c r="L12" s="13">
        <v>82.735808792146997</v>
      </c>
      <c r="M12" s="13">
        <v>79.577175697865499</v>
      </c>
      <c r="N12" s="22">
        <v>82.9139693339514</v>
      </c>
      <c r="O12" s="22">
        <v>0.17816054180437399</v>
      </c>
      <c r="P12" s="22">
        <v>895.73820737645804</v>
      </c>
    </row>
    <row r="13" spans="1:16" x14ac:dyDescent="0.25">
      <c r="A13" s="13" t="s">
        <v>255</v>
      </c>
      <c r="B13" s="23"/>
      <c r="C13" s="23"/>
      <c r="D13" s="13">
        <v>15.2387</v>
      </c>
      <c r="E13" s="13">
        <v>20.317399999999999</v>
      </c>
      <c r="F13" s="13">
        <v>15.7697</v>
      </c>
      <c r="G13" s="13">
        <v>15.3477</v>
      </c>
      <c r="H13" s="13">
        <v>104.554315080631</v>
      </c>
      <c r="I13" s="24"/>
      <c r="J13" s="24"/>
      <c r="K13" s="13">
        <v>0.42200000000000099</v>
      </c>
      <c r="L13" s="13">
        <v>83.092129875755703</v>
      </c>
      <c r="M13" s="13">
        <v>79.472693032015101</v>
      </c>
      <c r="N13" s="22"/>
      <c r="O13" s="22"/>
      <c r="P13" s="22"/>
    </row>
    <row r="14" spans="1:16" x14ac:dyDescent="0.25">
      <c r="A14" s="13" t="s">
        <v>255</v>
      </c>
      <c r="B14" s="23" t="s">
        <v>275</v>
      </c>
      <c r="C14" s="23" t="s">
        <v>266</v>
      </c>
      <c r="D14" s="13">
        <v>14.933299999999999</v>
      </c>
      <c r="E14" s="13">
        <v>21.058499999999999</v>
      </c>
      <c r="F14" s="13">
        <v>15.658899999999999</v>
      </c>
      <c r="G14" s="13">
        <v>15.0838</v>
      </c>
      <c r="H14" s="13">
        <v>118.461437993861</v>
      </c>
      <c r="I14" s="24">
        <v>118.368312736742</v>
      </c>
      <c r="J14" s="24">
        <v>9.3125257119751795E-2</v>
      </c>
      <c r="K14" s="13">
        <v>0.57509999999999895</v>
      </c>
      <c r="L14" s="13">
        <v>93.890811728596503</v>
      </c>
      <c r="M14" s="13">
        <v>79.258544652701104</v>
      </c>
      <c r="N14" s="22">
        <v>93.764365759961805</v>
      </c>
      <c r="O14" s="22">
        <v>0.12644596863469801</v>
      </c>
      <c r="P14" s="22">
        <v>881.63168726325796</v>
      </c>
    </row>
    <row r="15" spans="1:16" x14ac:dyDescent="0.25">
      <c r="A15" s="13" t="s">
        <v>255</v>
      </c>
      <c r="B15" s="23"/>
      <c r="C15" s="23"/>
      <c r="D15" s="13">
        <v>14.231</v>
      </c>
      <c r="E15" s="13">
        <v>19.138200000000001</v>
      </c>
      <c r="F15" s="13">
        <v>14.811400000000001</v>
      </c>
      <c r="G15" s="13">
        <v>14.351900000000001</v>
      </c>
      <c r="H15" s="13">
        <v>118.27518747962201</v>
      </c>
      <c r="I15" s="24"/>
      <c r="J15" s="24"/>
      <c r="K15" s="13">
        <v>0.45950000000000002</v>
      </c>
      <c r="L15" s="13">
        <v>93.637919791327107</v>
      </c>
      <c r="M15" s="13">
        <v>79.169538249482997</v>
      </c>
      <c r="N15" s="22"/>
      <c r="O15" s="22"/>
      <c r="P15" s="22"/>
    </row>
    <row r="16" spans="1:16" x14ac:dyDescent="0.25">
      <c r="A16" s="13" t="s">
        <v>255</v>
      </c>
      <c r="B16" s="23" t="s">
        <v>68</v>
      </c>
      <c r="C16" s="23" t="s">
        <v>267</v>
      </c>
      <c r="D16" s="14">
        <v>14.6526</v>
      </c>
      <c r="E16" s="14">
        <v>18.678699999999999</v>
      </c>
      <c r="F16" s="14">
        <v>15.198399999999999</v>
      </c>
      <c r="G16" s="14">
        <v>14.762700000000001</v>
      </c>
      <c r="H16" s="13">
        <v>135.565435533146</v>
      </c>
      <c r="I16" s="24">
        <v>137.34497946373301</v>
      </c>
      <c r="J16" s="24">
        <v>1.7795439305866301</v>
      </c>
      <c r="K16" s="13">
        <v>0.43569999999999898</v>
      </c>
      <c r="L16" s="13">
        <v>108.218871861106</v>
      </c>
      <c r="M16" s="13">
        <v>79.8277757420299</v>
      </c>
      <c r="N16" s="22">
        <v>109.83904903019</v>
      </c>
      <c r="O16" s="22">
        <v>1.62017716908353</v>
      </c>
      <c r="P16" s="22">
        <v>862.65502053626699</v>
      </c>
    </row>
    <row r="17" spans="1:16" x14ac:dyDescent="0.25">
      <c r="A17" s="13" t="s">
        <v>255</v>
      </c>
      <c r="B17" s="23"/>
      <c r="C17" s="23"/>
      <c r="D17" s="14">
        <v>15.7788</v>
      </c>
      <c r="E17" s="14">
        <v>19.162099999999999</v>
      </c>
      <c r="F17" s="14">
        <v>16.249500000000001</v>
      </c>
      <c r="G17" s="14">
        <v>15.872400000000001</v>
      </c>
      <c r="H17" s="13">
        <v>139.124523394319</v>
      </c>
      <c r="I17" s="24"/>
      <c r="J17" s="24"/>
      <c r="K17" s="13">
        <v>0.37709999999999999</v>
      </c>
      <c r="L17" s="13">
        <v>111.459226199273</v>
      </c>
      <c r="M17" s="13">
        <v>80.114722753346001</v>
      </c>
      <c r="N17" s="22"/>
      <c r="O17" s="22"/>
      <c r="P17" s="22"/>
    </row>
    <row r="18" spans="1:16" x14ac:dyDescent="0.25">
      <c r="A18" s="13" t="s">
        <v>255</v>
      </c>
      <c r="B18" s="23" t="s">
        <v>70</v>
      </c>
      <c r="C18" s="23" t="s">
        <v>267</v>
      </c>
      <c r="D18" s="13">
        <v>15.428800000000001</v>
      </c>
      <c r="E18" s="13">
        <v>19.1571</v>
      </c>
      <c r="F18" s="13">
        <v>15.9543</v>
      </c>
      <c r="G18" s="13">
        <v>15.538500000000001</v>
      </c>
      <c r="H18" s="13">
        <v>140.94895797012001</v>
      </c>
      <c r="I18" s="24">
        <v>140.94895797012001</v>
      </c>
      <c r="J18" s="24">
        <v>0</v>
      </c>
      <c r="K18" s="13">
        <v>0.415799999999999</v>
      </c>
      <c r="L18" s="13">
        <v>111.52536008368401</v>
      </c>
      <c r="M18" s="13">
        <v>79.124643196955205</v>
      </c>
      <c r="N18" s="22">
        <v>111.52536008368401</v>
      </c>
      <c r="O18" s="22">
        <v>0</v>
      </c>
      <c r="P18" s="22">
        <v>859.05104202988002</v>
      </c>
    </row>
    <row r="19" spans="1:16" x14ac:dyDescent="0.25">
      <c r="A19" s="13" t="s">
        <v>255</v>
      </c>
      <c r="B19" s="23"/>
      <c r="C19" s="23"/>
      <c r="D19" s="15"/>
      <c r="E19" s="15"/>
      <c r="F19" s="15"/>
      <c r="G19" s="15"/>
      <c r="H19" s="15"/>
      <c r="I19" s="24"/>
      <c r="J19" s="24"/>
      <c r="K19" s="3"/>
      <c r="L19" s="3"/>
      <c r="M19" s="3"/>
      <c r="N19" s="22"/>
      <c r="O19" s="22"/>
      <c r="P19" s="22"/>
    </row>
    <row r="20" spans="1:16" x14ac:dyDescent="0.25">
      <c r="A20" s="13" t="s">
        <v>255</v>
      </c>
      <c r="B20" s="23" t="s">
        <v>71</v>
      </c>
      <c r="C20" s="23" t="s">
        <v>267</v>
      </c>
      <c r="D20" s="13">
        <v>13.755699999999999</v>
      </c>
      <c r="E20" s="13">
        <v>17.700099999999999</v>
      </c>
      <c r="F20" s="13">
        <v>14.2562</v>
      </c>
      <c r="G20" s="13">
        <v>13.858499999999999</v>
      </c>
      <c r="H20" s="13">
        <v>126.88875367609801</v>
      </c>
      <c r="I20" s="24">
        <v>127.215772124365</v>
      </c>
      <c r="J20" s="24">
        <v>0.32701844826701898</v>
      </c>
      <c r="K20" s="13">
        <v>0.3977</v>
      </c>
      <c r="L20" s="13">
        <v>100.826488185782</v>
      </c>
      <c r="M20" s="13">
        <v>79.460539460539493</v>
      </c>
      <c r="N20" s="22">
        <v>101.11223145735001</v>
      </c>
      <c r="O20" s="22">
        <v>0.28574327156776702</v>
      </c>
      <c r="P20" s="22">
        <v>872.784227875635</v>
      </c>
    </row>
    <row r="21" spans="1:16" x14ac:dyDescent="0.25">
      <c r="A21" s="13" t="s">
        <v>255</v>
      </c>
      <c r="B21" s="23"/>
      <c r="C21" s="23"/>
      <c r="D21" s="13">
        <v>14.374599999999999</v>
      </c>
      <c r="E21" s="13">
        <v>18.838200000000001</v>
      </c>
      <c r="F21" s="13">
        <v>14.943899999999999</v>
      </c>
      <c r="G21" s="13">
        <v>14.491300000000001</v>
      </c>
      <c r="H21" s="13">
        <v>127.542790572632</v>
      </c>
      <c r="I21" s="24"/>
      <c r="J21" s="24"/>
      <c r="K21" s="13">
        <v>0.452599999999999</v>
      </c>
      <c r="L21" s="13">
        <v>101.397974728918</v>
      </c>
      <c r="M21" s="13">
        <v>79.501141753029799</v>
      </c>
      <c r="N21" s="22"/>
      <c r="O21" s="22"/>
      <c r="P21" s="22"/>
    </row>
    <row r="22" spans="1:16" x14ac:dyDescent="0.25">
      <c r="A22" s="13"/>
      <c r="B22" s="16" t="s">
        <v>268</v>
      </c>
      <c r="C22" s="16"/>
      <c r="D22" s="13"/>
      <c r="E22" s="13"/>
      <c r="F22" s="13"/>
      <c r="G22" s="13"/>
      <c r="H22" s="13"/>
      <c r="I22" s="17">
        <f>AVERAGE(I16:I21)</f>
        <v>135.16990318607267</v>
      </c>
      <c r="J22" s="17"/>
      <c r="K22" s="13"/>
      <c r="L22" s="13"/>
      <c r="M22" s="13"/>
      <c r="N22" s="18">
        <f>AVERAGE(N16:N21)</f>
        <v>107.49221352374133</v>
      </c>
      <c r="O22" s="19"/>
    </row>
    <row r="23" spans="1:16" x14ac:dyDescent="0.25">
      <c r="A23" s="13" t="s">
        <v>255</v>
      </c>
      <c r="B23" s="23" t="s">
        <v>269</v>
      </c>
      <c r="C23" s="23" t="s">
        <v>270</v>
      </c>
      <c r="D23" s="13">
        <v>13.9048</v>
      </c>
      <c r="E23" s="13">
        <v>18.949400000000001</v>
      </c>
      <c r="F23" s="13">
        <v>14.189500000000001</v>
      </c>
      <c r="G23" s="13">
        <v>14.025700000000001</v>
      </c>
      <c r="H23" s="13">
        <v>56.436585655949102</v>
      </c>
      <c r="I23" s="24">
        <v>56.3545636314335</v>
      </c>
      <c r="J23" s="24">
        <v>8.2022024515588002E-2</v>
      </c>
      <c r="K23" s="13">
        <v>0.1638</v>
      </c>
      <c r="L23" s="13">
        <v>32.470364349998</v>
      </c>
      <c r="M23" s="13">
        <v>57.534246575342401</v>
      </c>
      <c r="N23" s="22">
        <v>32.497729430897799</v>
      </c>
      <c r="O23" s="22">
        <v>2.7365080899745198E-2</v>
      </c>
      <c r="P23" s="22">
        <v>943.64543636856604</v>
      </c>
    </row>
    <row r="24" spans="1:16" x14ac:dyDescent="0.25">
      <c r="A24" s="13" t="s">
        <v>255</v>
      </c>
      <c r="B24" s="23"/>
      <c r="C24" s="23"/>
      <c r="D24" s="13">
        <v>14.5702</v>
      </c>
      <c r="E24" s="13">
        <v>19.172799999999999</v>
      </c>
      <c r="F24" s="13">
        <v>14.8292</v>
      </c>
      <c r="G24" s="13">
        <v>14.679500000000001</v>
      </c>
      <c r="H24" s="13">
        <v>56.272541606917898</v>
      </c>
      <c r="I24" s="24"/>
      <c r="J24" s="24"/>
      <c r="K24" s="13">
        <v>0.149699999999999</v>
      </c>
      <c r="L24" s="13">
        <v>32.525094511797498</v>
      </c>
      <c r="M24" s="13">
        <v>57.799227799227502</v>
      </c>
      <c r="N24" s="22"/>
      <c r="O24" s="22"/>
      <c r="P24" s="22"/>
    </row>
  </sheetData>
  <mergeCells count="77">
    <mergeCell ref="O2:O3"/>
    <mergeCell ref="P2:P3"/>
    <mergeCell ref="B4:B5"/>
    <mergeCell ref="C4:C5"/>
    <mergeCell ref="I4:I5"/>
    <mergeCell ref="J4:J5"/>
    <mergeCell ref="N4:N5"/>
    <mergeCell ref="O4:O5"/>
    <mergeCell ref="P4:P5"/>
    <mergeCell ref="B2:B3"/>
    <mergeCell ref="C2:C3"/>
    <mergeCell ref="I2:I3"/>
    <mergeCell ref="J2:J3"/>
    <mergeCell ref="N2:N3"/>
    <mergeCell ref="O6:O7"/>
    <mergeCell ref="P6:P7"/>
    <mergeCell ref="B8:B9"/>
    <mergeCell ref="C8:C9"/>
    <mergeCell ref="I8:I9"/>
    <mergeCell ref="J8:J9"/>
    <mergeCell ref="N8:N9"/>
    <mergeCell ref="O8:O9"/>
    <mergeCell ref="P8:P9"/>
    <mergeCell ref="B6:B7"/>
    <mergeCell ref="C6:C7"/>
    <mergeCell ref="I6:I7"/>
    <mergeCell ref="J6:J7"/>
    <mergeCell ref="N6:N7"/>
    <mergeCell ref="O10:O11"/>
    <mergeCell ref="P10:P11"/>
    <mergeCell ref="B12:B13"/>
    <mergeCell ref="C12:C13"/>
    <mergeCell ref="I12:I13"/>
    <mergeCell ref="J12:J13"/>
    <mergeCell ref="N12:N13"/>
    <mergeCell ref="O12:O13"/>
    <mergeCell ref="P12:P13"/>
    <mergeCell ref="B10:B11"/>
    <mergeCell ref="C10:C11"/>
    <mergeCell ref="I10:I11"/>
    <mergeCell ref="J10:J11"/>
    <mergeCell ref="N10:N11"/>
    <mergeCell ref="O14:O15"/>
    <mergeCell ref="P14:P15"/>
    <mergeCell ref="B16:B17"/>
    <mergeCell ref="C16:C17"/>
    <mergeCell ref="I16:I17"/>
    <mergeCell ref="J16:J17"/>
    <mergeCell ref="N16:N17"/>
    <mergeCell ref="O16:O17"/>
    <mergeCell ref="P16:P17"/>
    <mergeCell ref="B14:B15"/>
    <mergeCell ref="C14:C15"/>
    <mergeCell ref="I14:I15"/>
    <mergeCell ref="J14:J15"/>
    <mergeCell ref="N14:N15"/>
    <mergeCell ref="O18:O19"/>
    <mergeCell ref="P18:P19"/>
    <mergeCell ref="B20:B21"/>
    <mergeCell ref="C20:C21"/>
    <mergeCell ref="I20:I21"/>
    <mergeCell ref="J20:J21"/>
    <mergeCell ref="N20:N21"/>
    <mergeCell ref="O20:O21"/>
    <mergeCell ref="P20:P21"/>
    <mergeCell ref="B18:B19"/>
    <mergeCell ref="C18:C19"/>
    <mergeCell ref="I18:I19"/>
    <mergeCell ref="J18:J19"/>
    <mergeCell ref="N18:N19"/>
    <mergeCell ref="O23:O24"/>
    <mergeCell ref="P23:P24"/>
    <mergeCell ref="B23:B24"/>
    <mergeCell ref="C23:C24"/>
    <mergeCell ref="I23:I24"/>
    <mergeCell ref="J23:J24"/>
    <mergeCell ref="N23:N2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6" sqref="E6"/>
    </sheetView>
  </sheetViews>
  <sheetFormatPr defaultRowHeight="15" x14ac:dyDescent="0.25"/>
  <sheetData>
    <row r="1" spans="1:6" x14ac:dyDescent="0.25">
      <c r="A1" t="s">
        <v>97</v>
      </c>
      <c r="B1" t="s">
        <v>271</v>
      </c>
      <c r="C1" t="s">
        <v>272</v>
      </c>
      <c r="D1" t="s">
        <v>273</v>
      </c>
      <c r="E1" t="s">
        <v>274</v>
      </c>
    </row>
    <row r="2" spans="1:6" x14ac:dyDescent="0.25">
      <c r="A2" t="s">
        <v>76</v>
      </c>
      <c r="B2">
        <v>64.080375590129009</v>
      </c>
      <c r="C2">
        <v>100</v>
      </c>
      <c r="D2">
        <v>3.2497729430897793</v>
      </c>
      <c r="E2">
        <v>50.714012100615349</v>
      </c>
    </row>
    <row r="3" spans="1:6" x14ac:dyDescent="0.25">
      <c r="A3" t="s">
        <v>78</v>
      </c>
      <c r="B3">
        <v>69.671466232174836</v>
      </c>
      <c r="C3">
        <v>100</v>
      </c>
      <c r="D3">
        <v>3.2497729430897793</v>
      </c>
      <c r="E3">
        <v>46.644245037992441</v>
      </c>
    </row>
    <row r="4" spans="1:6" x14ac:dyDescent="0.25">
      <c r="A4" t="s">
        <v>79</v>
      </c>
      <c r="B4">
        <v>75.610687866280912</v>
      </c>
      <c r="C4">
        <v>100</v>
      </c>
      <c r="D4">
        <v>3.2497729430897793</v>
      </c>
      <c r="E4">
        <v>42.980338293404643</v>
      </c>
    </row>
    <row r="5" spans="1:6" x14ac:dyDescent="0.25">
      <c r="A5" t="s">
        <v>259</v>
      </c>
      <c r="B5">
        <v>77.304707033061163</v>
      </c>
      <c r="C5">
        <v>100</v>
      </c>
      <c r="D5">
        <v>3.2497729430897793</v>
      </c>
      <c r="E5">
        <v>42.038487277365114</v>
      </c>
    </row>
    <row r="6" spans="1:6" x14ac:dyDescent="0.25">
      <c r="A6" t="s">
        <v>261</v>
      </c>
      <c r="B6">
        <v>81.534224059291489</v>
      </c>
      <c r="C6">
        <v>100</v>
      </c>
      <c r="D6">
        <v>3.2497729430897793</v>
      </c>
      <c r="E6">
        <v>39.85777727799988</v>
      </c>
    </row>
    <row r="7" spans="1:6" x14ac:dyDescent="0.25">
      <c r="A7" t="s">
        <v>263</v>
      </c>
      <c r="B7">
        <v>82.913969333951357</v>
      </c>
      <c r="C7">
        <v>100</v>
      </c>
      <c r="D7">
        <v>3.2497729430897793</v>
      </c>
      <c r="E7">
        <v>39.194516547636468</v>
      </c>
    </row>
    <row r="8" spans="1:6" x14ac:dyDescent="0.25">
      <c r="A8" t="s">
        <v>265</v>
      </c>
      <c r="B8">
        <v>93.764365759961763</v>
      </c>
      <c r="C8">
        <v>100</v>
      </c>
      <c r="D8">
        <v>3.2497729430897793</v>
      </c>
      <c r="E8">
        <v>34.65893377244452</v>
      </c>
    </row>
    <row r="9" spans="1:6" x14ac:dyDescent="0.25">
      <c r="A9" t="s">
        <v>68</v>
      </c>
      <c r="B9">
        <v>109.83904903018954</v>
      </c>
      <c r="C9">
        <v>100</v>
      </c>
      <c r="D9">
        <v>3.2497729430897793</v>
      </c>
      <c r="E9">
        <v>29.586681346781972</v>
      </c>
      <c r="F9">
        <v>30.288751613739461</v>
      </c>
    </row>
    <row r="10" spans="1:6" x14ac:dyDescent="0.25">
      <c r="A10" t="s">
        <v>70</v>
      </c>
      <c r="B10">
        <v>111.52536008368402</v>
      </c>
      <c r="C10">
        <v>100</v>
      </c>
      <c r="D10">
        <v>3.2497729430897793</v>
      </c>
      <c r="E10">
        <v>29.139318094568658</v>
      </c>
    </row>
    <row r="11" spans="1:6" x14ac:dyDescent="0.25">
      <c r="A11" t="s">
        <v>71</v>
      </c>
      <c r="B11">
        <v>101.11223145735025</v>
      </c>
      <c r="C11">
        <v>100</v>
      </c>
      <c r="D11">
        <v>3.2497729430897793</v>
      </c>
      <c r="E11">
        <v>32.140255399867748</v>
      </c>
    </row>
    <row r="12" spans="1:6" x14ac:dyDescent="0.25">
      <c r="A12" t="s">
        <v>269</v>
      </c>
      <c r="B12">
        <v>32.497729430897792</v>
      </c>
      <c r="C12">
        <v>100</v>
      </c>
      <c r="D12">
        <v>3.2497729430897793</v>
      </c>
      <c r="E12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16" zoomScaleNormal="100" workbookViewId="0">
      <selection activeCell="M39" sqref="M39"/>
    </sheetView>
  </sheetViews>
  <sheetFormatPr defaultRowHeight="15" x14ac:dyDescent="0.25"/>
  <cols>
    <col min="1" max="10" width="8.5703125"/>
    <col min="11" max="11" width="11.42578125"/>
    <col min="12" max="12" width="8.5703125"/>
    <col min="13" max="14" width="11.7109375"/>
    <col min="15" max="1025" width="8.5703125"/>
  </cols>
  <sheetData>
    <row r="1" spans="1:16" ht="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26</v>
      </c>
      <c r="L2" s="3" t="s">
        <v>27</v>
      </c>
      <c r="M2" s="3" t="s">
        <v>28</v>
      </c>
      <c r="N2" s="3" t="s">
        <v>29</v>
      </c>
      <c r="O2" s="3" t="s">
        <v>30</v>
      </c>
      <c r="P2" s="3" t="s">
        <v>31</v>
      </c>
    </row>
    <row r="3" spans="1:16" x14ac:dyDescent="0.25">
      <c r="A3" t="s">
        <v>32</v>
      </c>
      <c r="B3" t="s">
        <v>33</v>
      </c>
      <c r="C3">
        <v>248.94</v>
      </c>
      <c r="F3">
        <v>112.35</v>
      </c>
      <c r="G3">
        <v>361.3</v>
      </c>
      <c r="H3">
        <v>361.3</v>
      </c>
      <c r="I3">
        <f t="shared" ref="I3:I38" si="0">AVERAGE(G3:H3)</f>
        <v>361.3</v>
      </c>
      <c r="J3" s="5">
        <f t="shared" ref="J3:J38" si="1">STDEV(G3:H3)</f>
        <v>0</v>
      </c>
      <c r="K3">
        <v>1230</v>
      </c>
      <c r="L3" s="5">
        <f>321.87-D3-E3-F3+5.534</f>
        <v>215.054</v>
      </c>
      <c r="M3" s="5"/>
    </row>
    <row r="4" spans="1:16" x14ac:dyDescent="0.25">
      <c r="A4" t="s">
        <v>34</v>
      </c>
      <c r="B4" t="s">
        <v>33</v>
      </c>
      <c r="C4">
        <v>257.82</v>
      </c>
      <c r="F4">
        <v>102.26</v>
      </c>
      <c r="G4">
        <v>360.08</v>
      </c>
      <c r="H4">
        <v>360.08</v>
      </c>
      <c r="I4">
        <f t="shared" si="0"/>
        <v>360.08</v>
      </c>
      <c r="J4" s="5">
        <f t="shared" si="1"/>
        <v>0</v>
      </c>
      <c r="K4">
        <v>1230</v>
      </c>
      <c r="L4" s="5">
        <f t="shared" ref="L4:L38" si="2">321.87-D4-E4-F4+5.534</f>
        <v>225.14400000000001</v>
      </c>
      <c r="M4" s="5"/>
    </row>
    <row r="5" spans="1:16" x14ac:dyDescent="0.25">
      <c r="A5" t="s">
        <v>35</v>
      </c>
      <c r="B5" t="s">
        <v>33</v>
      </c>
      <c r="C5">
        <v>248.9</v>
      </c>
      <c r="F5">
        <v>99.58</v>
      </c>
      <c r="G5">
        <v>348.07</v>
      </c>
      <c r="H5">
        <v>348.07</v>
      </c>
      <c r="I5">
        <f t="shared" si="0"/>
        <v>348.07</v>
      </c>
      <c r="J5" s="5">
        <f t="shared" si="1"/>
        <v>0</v>
      </c>
      <c r="K5">
        <v>1230</v>
      </c>
      <c r="L5" s="5">
        <f t="shared" si="2"/>
        <v>227.82400000000001</v>
      </c>
      <c r="M5" s="5"/>
    </row>
    <row r="6" spans="1:16" x14ac:dyDescent="0.25">
      <c r="A6" t="s">
        <v>36</v>
      </c>
      <c r="B6" t="s">
        <v>269</v>
      </c>
      <c r="C6">
        <v>255.78</v>
      </c>
      <c r="D6">
        <v>98.96</v>
      </c>
      <c r="G6">
        <v>354.72</v>
      </c>
      <c r="H6">
        <v>354.72</v>
      </c>
      <c r="I6">
        <f t="shared" si="0"/>
        <v>354.72</v>
      </c>
      <c r="J6" s="5">
        <f t="shared" si="1"/>
        <v>0</v>
      </c>
      <c r="K6">
        <v>1230</v>
      </c>
      <c r="L6" s="5">
        <f t="shared" si="2"/>
        <v>228.44400000000002</v>
      </c>
      <c r="M6" s="5"/>
    </row>
    <row r="7" spans="1:16" x14ac:dyDescent="0.25">
      <c r="A7" t="s">
        <v>38</v>
      </c>
      <c r="B7" t="s">
        <v>269</v>
      </c>
      <c r="C7">
        <v>257.48</v>
      </c>
      <c r="D7">
        <v>100.39</v>
      </c>
      <c r="G7">
        <v>357.83</v>
      </c>
      <c r="H7">
        <v>357.83</v>
      </c>
      <c r="I7">
        <f t="shared" si="0"/>
        <v>357.83</v>
      </c>
      <c r="J7" s="5">
        <f t="shared" si="1"/>
        <v>0</v>
      </c>
      <c r="K7">
        <v>1230</v>
      </c>
      <c r="L7" s="5">
        <f t="shared" si="2"/>
        <v>227.01400000000001</v>
      </c>
      <c r="M7" s="5"/>
    </row>
    <row r="8" spans="1:16" x14ac:dyDescent="0.25">
      <c r="A8" t="s">
        <v>39</v>
      </c>
      <c r="B8" t="s">
        <v>269</v>
      </c>
      <c r="C8">
        <v>257.17</v>
      </c>
      <c r="D8">
        <v>100.48</v>
      </c>
      <c r="G8">
        <v>357.61</v>
      </c>
      <c r="H8">
        <v>357.62</v>
      </c>
      <c r="I8">
        <f t="shared" si="0"/>
        <v>357.61500000000001</v>
      </c>
      <c r="J8" s="5">
        <f t="shared" si="1"/>
        <v>7.0710678118590439E-3</v>
      </c>
      <c r="K8">
        <v>1230</v>
      </c>
      <c r="L8" s="5">
        <f t="shared" si="2"/>
        <v>226.92399999999998</v>
      </c>
      <c r="M8" s="5"/>
    </row>
    <row r="9" spans="1:16" x14ac:dyDescent="0.25">
      <c r="A9" t="s">
        <v>40</v>
      </c>
      <c r="B9" t="s">
        <v>76</v>
      </c>
      <c r="C9">
        <v>257.39</v>
      </c>
      <c r="D9">
        <v>101.39</v>
      </c>
      <c r="E9">
        <v>50.86</v>
      </c>
      <c r="G9">
        <v>409.53</v>
      </c>
      <c r="H9">
        <v>409.53</v>
      </c>
      <c r="I9">
        <f t="shared" si="0"/>
        <v>409.53</v>
      </c>
      <c r="J9" s="5">
        <f t="shared" si="1"/>
        <v>0</v>
      </c>
      <c r="K9">
        <v>1230</v>
      </c>
      <c r="L9" s="5">
        <f t="shared" si="2"/>
        <v>175.154</v>
      </c>
      <c r="M9" s="6">
        <v>64.080399999999997</v>
      </c>
      <c r="N9" s="7">
        <f t="shared" ref="N9:N38" si="3">M9/1000*E9</f>
        <v>3.2591291439999996</v>
      </c>
    </row>
    <row r="10" spans="1:16" x14ac:dyDescent="0.25">
      <c r="A10" t="s">
        <v>42</v>
      </c>
      <c r="B10" t="s">
        <v>76</v>
      </c>
      <c r="C10">
        <v>257.10000000000002</v>
      </c>
      <c r="D10">
        <v>99.93</v>
      </c>
      <c r="E10">
        <v>53.6</v>
      </c>
      <c r="G10">
        <v>410.62</v>
      </c>
      <c r="H10">
        <v>410.61</v>
      </c>
      <c r="I10">
        <f t="shared" si="0"/>
        <v>410.61500000000001</v>
      </c>
      <c r="J10" s="5">
        <f t="shared" si="1"/>
        <v>7.0710678118590439E-3</v>
      </c>
      <c r="K10">
        <v>1230</v>
      </c>
      <c r="L10" s="5">
        <f t="shared" si="2"/>
        <v>173.874</v>
      </c>
      <c r="M10" s="6">
        <v>64.080399999999997</v>
      </c>
      <c r="N10" s="7">
        <f t="shared" si="3"/>
        <v>3.4347094399999998</v>
      </c>
    </row>
    <row r="11" spans="1:16" x14ac:dyDescent="0.25">
      <c r="A11" t="s">
        <v>43</v>
      </c>
      <c r="B11" t="s">
        <v>76</v>
      </c>
      <c r="C11">
        <v>234.47</v>
      </c>
      <c r="D11">
        <v>100.13</v>
      </c>
      <c r="E11">
        <v>50.13</v>
      </c>
      <c r="G11">
        <v>384.73</v>
      </c>
      <c r="H11">
        <v>384.72</v>
      </c>
      <c r="I11">
        <f t="shared" si="0"/>
        <v>384.72500000000002</v>
      </c>
      <c r="J11" s="5">
        <f t="shared" si="1"/>
        <v>7.0710678118590439E-3</v>
      </c>
      <c r="K11">
        <v>1230</v>
      </c>
      <c r="L11" s="5">
        <f t="shared" si="2"/>
        <v>177.14400000000001</v>
      </c>
      <c r="M11" s="6">
        <v>64.080399999999997</v>
      </c>
      <c r="N11" s="7">
        <f t="shared" si="3"/>
        <v>3.2123504519999999</v>
      </c>
    </row>
    <row r="12" spans="1:16" x14ac:dyDescent="0.25">
      <c r="A12" t="s">
        <v>44</v>
      </c>
      <c r="B12" t="s">
        <v>78</v>
      </c>
      <c r="C12">
        <v>248.38</v>
      </c>
      <c r="D12">
        <v>101.18</v>
      </c>
      <c r="E12">
        <v>46.78</v>
      </c>
      <c r="G12">
        <v>396.28</v>
      </c>
      <c r="H12">
        <v>396.29</v>
      </c>
      <c r="I12">
        <f t="shared" si="0"/>
        <v>396.28499999999997</v>
      </c>
      <c r="J12" s="5">
        <f t="shared" si="1"/>
        <v>7.0710678118992383E-3</v>
      </c>
      <c r="K12">
        <v>1230</v>
      </c>
      <c r="L12" s="5">
        <f t="shared" si="2"/>
        <v>179.44399999999999</v>
      </c>
      <c r="M12" s="6">
        <v>69.671499999999995</v>
      </c>
      <c r="N12" s="7">
        <f t="shared" si="3"/>
        <v>3.2592327700000001</v>
      </c>
    </row>
    <row r="13" spans="1:16" x14ac:dyDescent="0.25">
      <c r="A13" t="s">
        <v>46</v>
      </c>
      <c r="B13" t="s">
        <v>78</v>
      </c>
      <c r="C13">
        <v>257.06</v>
      </c>
      <c r="D13">
        <v>100.61</v>
      </c>
      <c r="E13">
        <v>49.95</v>
      </c>
      <c r="G13">
        <v>407.58</v>
      </c>
      <c r="H13">
        <v>407.58</v>
      </c>
      <c r="I13">
        <f t="shared" si="0"/>
        <v>407.58</v>
      </c>
      <c r="J13" s="5">
        <f t="shared" si="1"/>
        <v>0</v>
      </c>
      <c r="K13">
        <v>1230</v>
      </c>
      <c r="L13" s="5">
        <f t="shared" si="2"/>
        <v>176.84399999999999</v>
      </c>
      <c r="M13" s="6">
        <v>69.671499999999995</v>
      </c>
      <c r="N13" s="7">
        <f t="shared" si="3"/>
        <v>3.4800914249999999</v>
      </c>
    </row>
    <row r="14" spans="1:16" x14ac:dyDescent="0.25">
      <c r="A14" t="s">
        <v>47</v>
      </c>
      <c r="B14" t="s">
        <v>78</v>
      </c>
      <c r="C14">
        <v>255.5</v>
      </c>
      <c r="D14">
        <v>102.71</v>
      </c>
      <c r="E14">
        <v>46.8</v>
      </c>
      <c r="G14">
        <v>404.93</v>
      </c>
      <c r="H14">
        <v>404.94</v>
      </c>
      <c r="I14">
        <f t="shared" si="0"/>
        <v>404.935</v>
      </c>
      <c r="J14" s="5">
        <f t="shared" si="1"/>
        <v>7.0710678118590439E-3</v>
      </c>
      <c r="K14">
        <v>1230</v>
      </c>
      <c r="L14" s="5">
        <f t="shared" si="2"/>
        <v>177.89400000000001</v>
      </c>
      <c r="M14" s="6">
        <v>69.671499999999995</v>
      </c>
      <c r="N14" s="7">
        <f t="shared" si="3"/>
        <v>3.2606261999999995</v>
      </c>
    </row>
    <row r="15" spans="1:16" x14ac:dyDescent="0.25">
      <c r="A15" t="s">
        <v>48</v>
      </c>
      <c r="B15" t="s">
        <v>79</v>
      </c>
      <c r="C15">
        <v>256.51</v>
      </c>
      <c r="D15">
        <v>101.69</v>
      </c>
      <c r="E15">
        <v>44.15</v>
      </c>
      <c r="G15">
        <v>402.31</v>
      </c>
      <c r="H15">
        <v>402.32</v>
      </c>
      <c r="I15">
        <f t="shared" si="0"/>
        <v>402.315</v>
      </c>
      <c r="J15" s="5">
        <f t="shared" si="1"/>
        <v>7.0710678118590439E-3</v>
      </c>
      <c r="K15">
        <v>1230</v>
      </c>
      <c r="L15" s="5">
        <f t="shared" si="2"/>
        <v>181.56399999999999</v>
      </c>
      <c r="M15" s="6">
        <v>75.610699999999994</v>
      </c>
      <c r="N15" s="7">
        <f t="shared" si="3"/>
        <v>3.3382124049999993</v>
      </c>
    </row>
    <row r="16" spans="1:16" x14ac:dyDescent="0.25">
      <c r="A16" t="s">
        <v>50</v>
      </c>
      <c r="B16" t="s">
        <v>79</v>
      </c>
      <c r="C16">
        <v>257.49</v>
      </c>
      <c r="D16">
        <v>102.82</v>
      </c>
      <c r="E16">
        <v>43.84</v>
      </c>
      <c r="G16">
        <v>404.12</v>
      </c>
      <c r="H16">
        <v>404.11</v>
      </c>
      <c r="I16">
        <f t="shared" si="0"/>
        <v>404.11500000000001</v>
      </c>
      <c r="J16" s="5">
        <f t="shared" si="1"/>
        <v>7.0710678118590439E-3</v>
      </c>
      <c r="K16">
        <v>1230</v>
      </c>
      <c r="L16" s="5">
        <f t="shared" si="2"/>
        <v>180.744</v>
      </c>
      <c r="M16" s="6">
        <v>75.610699999999994</v>
      </c>
      <c r="N16" s="7">
        <f t="shared" si="3"/>
        <v>3.3147730879999999</v>
      </c>
    </row>
    <row r="17" spans="1:14" x14ac:dyDescent="0.25">
      <c r="A17" t="s">
        <v>51</v>
      </c>
      <c r="B17" t="s">
        <v>79</v>
      </c>
      <c r="C17">
        <v>257.8</v>
      </c>
      <c r="D17">
        <v>101.3</v>
      </c>
      <c r="E17">
        <v>42.81</v>
      </c>
      <c r="G17">
        <v>401.85</v>
      </c>
      <c r="H17">
        <v>401.86</v>
      </c>
      <c r="I17">
        <f t="shared" si="0"/>
        <v>401.85500000000002</v>
      </c>
      <c r="J17" s="5">
        <f t="shared" si="1"/>
        <v>7.0710678118590439E-3</v>
      </c>
      <c r="K17">
        <v>1230</v>
      </c>
      <c r="L17" s="5">
        <f t="shared" si="2"/>
        <v>183.29399999999998</v>
      </c>
      <c r="M17" s="6">
        <v>75.610699999999994</v>
      </c>
      <c r="N17" s="7">
        <f t="shared" si="3"/>
        <v>3.2368940669999997</v>
      </c>
    </row>
    <row r="18" spans="1:14" x14ac:dyDescent="0.25">
      <c r="A18" t="s">
        <v>52</v>
      </c>
      <c r="B18" t="s">
        <v>259</v>
      </c>
      <c r="C18">
        <v>248.33</v>
      </c>
      <c r="D18">
        <v>99.89</v>
      </c>
      <c r="E18">
        <v>43.48</v>
      </c>
      <c r="G18">
        <v>391.69</v>
      </c>
      <c r="H18">
        <v>391.69</v>
      </c>
      <c r="I18">
        <f t="shared" si="0"/>
        <v>391.69</v>
      </c>
      <c r="J18" s="5">
        <f t="shared" si="1"/>
        <v>0</v>
      </c>
      <c r="K18">
        <v>1230</v>
      </c>
      <c r="L18" s="5">
        <f t="shared" si="2"/>
        <v>184.03400000000002</v>
      </c>
      <c r="M18" s="6">
        <v>77.304699999999997</v>
      </c>
      <c r="N18" s="7">
        <f t="shared" si="3"/>
        <v>3.3612083559999992</v>
      </c>
    </row>
    <row r="19" spans="1:14" x14ac:dyDescent="0.25">
      <c r="A19" t="s">
        <v>54</v>
      </c>
      <c r="B19" t="s">
        <v>259</v>
      </c>
      <c r="C19">
        <v>234.42</v>
      </c>
      <c r="D19">
        <v>100.53</v>
      </c>
      <c r="E19">
        <v>42.62</v>
      </c>
      <c r="G19">
        <v>377.52</v>
      </c>
      <c r="H19">
        <v>377.52</v>
      </c>
      <c r="I19">
        <f t="shared" si="0"/>
        <v>377.52</v>
      </c>
      <c r="J19" s="5">
        <f t="shared" si="1"/>
        <v>0</v>
      </c>
      <c r="K19">
        <v>1230</v>
      </c>
      <c r="L19" s="5">
        <f t="shared" si="2"/>
        <v>184.25399999999999</v>
      </c>
      <c r="M19" s="6">
        <v>77.304699999999997</v>
      </c>
      <c r="N19" s="7">
        <f t="shared" si="3"/>
        <v>3.2947263139999996</v>
      </c>
    </row>
    <row r="20" spans="1:14" x14ac:dyDescent="0.25">
      <c r="A20" t="s">
        <v>55</v>
      </c>
      <c r="B20" t="s">
        <v>259</v>
      </c>
      <c r="C20">
        <v>257.01</v>
      </c>
      <c r="D20">
        <v>100.29</v>
      </c>
      <c r="E20">
        <v>42.92</v>
      </c>
      <c r="G20">
        <v>400.18</v>
      </c>
      <c r="H20">
        <v>400.19</v>
      </c>
      <c r="I20">
        <f t="shared" si="0"/>
        <v>400.185</v>
      </c>
      <c r="J20" s="5">
        <f t="shared" si="1"/>
        <v>7.0710678118590439E-3</v>
      </c>
      <c r="K20">
        <v>1230</v>
      </c>
      <c r="L20" s="5">
        <f t="shared" si="2"/>
        <v>184.19399999999996</v>
      </c>
      <c r="M20" s="6">
        <v>77.304699999999997</v>
      </c>
      <c r="N20" s="7">
        <f t="shared" si="3"/>
        <v>3.3179177239999995</v>
      </c>
    </row>
    <row r="21" spans="1:14" x14ac:dyDescent="0.25">
      <c r="A21" t="s">
        <v>56</v>
      </c>
      <c r="B21" t="s">
        <v>261</v>
      </c>
      <c r="C21">
        <v>257.51</v>
      </c>
      <c r="D21">
        <v>101.72</v>
      </c>
      <c r="E21">
        <v>39.79</v>
      </c>
      <c r="G21">
        <v>398.95</v>
      </c>
      <c r="H21">
        <v>398.94</v>
      </c>
      <c r="I21">
        <f t="shared" si="0"/>
        <v>398.94499999999999</v>
      </c>
      <c r="J21" s="5">
        <f t="shared" si="1"/>
        <v>7.0710678118590439E-3</v>
      </c>
      <c r="K21">
        <v>1230</v>
      </c>
      <c r="L21" s="5">
        <f t="shared" si="2"/>
        <v>185.89400000000001</v>
      </c>
      <c r="M21" s="6">
        <v>81.534199999999998</v>
      </c>
      <c r="N21" s="7">
        <f t="shared" si="3"/>
        <v>3.244245818</v>
      </c>
    </row>
    <row r="22" spans="1:14" x14ac:dyDescent="0.25">
      <c r="A22" t="s">
        <v>58</v>
      </c>
      <c r="B22" t="s">
        <v>261</v>
      </c>
      <c r="C22">
        <v>258.04000000000002</v>
      </c>
      <c r="D22">
        <v>107.63</v>
      </c>
      <c r="E22">
        <v>41.63</v>
      </c>
      <c r="G22">
        <v>407.23</v>
      </c>
      <c r="H22">
        <v>407.24</v>
      </c>
      <c r="I22">
        <f t="shared" si="0"/>
        <v>407.23500000000001</v>
      </c>
      <c r="J22" s="5">
        <f t="shared" si="1"/>
        <v>7.0710678118590439E-3</v>
      </c>
      <c r="K22">
        <v>1230</v>
      </c>
      <c r="L22" s="5">
        <f t="shared" si="2"/>
        <v>178.14400000000001</v>
      </c>
      <c r="M22" s="6">
        <v>81.534199999999998</v>
      </c>
      <c r="N22" s="7">
        <f t="shared" si="3"/>
        <v>3.3942687460000003</v>
      </c>
    </row>
    <row r="23" spans="1:14" x14ac:dyDescent="0.25">
      <c r="A23" t="s">
        <v>59</v>
      </c>
      <c r="B23" t="s">
        <v>261</v>
      </c>
      <c r="C23">
        <v>257.5</v>
      </c>
      <c r="D23">
        <v>102.14</v>
      </c>
      <c r="E23">
        <v>39.799999999999997</v>
      </c>
      <c r="G23">
        <v>399.38</v>
      </c>
      <c r="H23">
        <v>399.38</v>
      </c>
      <c r="I23">
        <f t="shared" si="0"/>
        <v>399.38</v>
      </c>
      <c r="J23" s="5">
        <f t="shared" si="1"/>
        <v>0</v>
      </c>
      <c r="K23">
        <v>1230</v>
      </c>
      <c r="L23" s="5">
        <f t="shared" si="2"/>
        <v>185.464</v>
      </c>
      <c r="M23" s="6">
        <v>81.534199999999998</v>
      </c>
      <c r="N23" s="7">
        <f t="shared" si="3"/>
        <v>3.2450611599999997</v>
      </c>
    </row>
    <row r="24" spans="1:14" x14ac:dyDescent="0.25">
      <c r="A24" t="s">
        <v>60</v>
      </c>
      <c r="B24" t="s">
        <v>263</v>
      </c>
      <c r="C24">
        <v>248.49</v>
      </c>
      <c r="D24">
        <v>103.03</v>
      </c>
      <c r="E24">
        <v>39.46</v>
      </c>
      <c r="G24">
        <v>390.92</v>
      </c>
      <c r="H24">
        <v>390.92</v>
      </c>
      <c r="I24">
        <f t="shared" si="0"/>
        <v>390.92</v>
      </c>
      <c r="J24" s="5">
        <f t="shared" si="1"/>
        <v>0</v>
      </c>
      <c r="K24">
        <v>1230</v>
      </c>
      <c r="L24" s="5">
        <f t="shared" si="2"/>
        <v>184.91399999999999</v>
      </c>
      <c r="M24" s="6">
        <v>82.914000000000001</v>
      </c>
      <c r="N24" s="7">
        <f t="shared" si="3"/>
        <v>3.2717864400000001</v>
      </c>
    </row>
    <row r="25" spans="1:14" x14ac:dyDescent="0.25">
      <c r="A25" t="s">
        <v>62</v>
      </c>
      <c r="B25" t="s">
        <v>263</v>
      </c>
      <c r="C25">
        <v>255.87</v>
      </c>
      <c r="D25">
        <v>99.26</v>
      </c>
      <c r="E25">
        <v>38.630000000000003</v>
      </c>
      <c r="G25">
        <v>393.73</v>
      </c>
      <c r="H25">
        <v>393.73</v>
      </c>
      <c r="I25">
        <f t="shared" si="0"/>
        <v>393.73</v>
      </c>
      <c r="J25" s="5">
        <f t="shared" si="1"/>
        <v>0</v>
      </c>
      <c r="K25">
        <v>1230</v>
      </c>
      <c r="L25" s="5">
        <f t="shared" si="2"/>
        <v>189.51400000000001</v>
      </c>
      <c r="M25" s="6">
        <v>82.914000000000001</v>
      </c>
      <c r="N25" s="7">
        <f t="shared" si="3"/>
        <v>3.2029678200000005</v>
      </c>
    </row>
    <row r="26" spans="1:14" x14ac:dyDescent="0.25">
      <c r="A26" t="s">
        <v>63</v>
      </c>
      <c r="B26" t="s">
        <v>263</v>
      </c>
      <c r="C26">
        <v>257.27999999999997</v>
      </c>
      <c r="D26">
        <v>100.51</v>
      </c>
      <c r="E26">
        <v>39.01</v>
      </c>
      <c r="G26">
        <v>396.75</v>
      </c>
      <c r="H26">
        <v>396.75</v>
      </c>
      <c r="I26">
        <f t="shared" si="0"/>
        <v>396.75</v>
      </c>
      <c r="J26" s="5">
        <f t="shared" si="1"/>
        <v>0</v>
      </c>
      <c r="K26">
        <v>1230</v>
      </c>
      <c r="L26" s="5">
        <f t="shared" si="2"/>
        <v>187.88400000000001</v>
      </c>
      <c r="M26" s="6">
        <v>82.914000000000001</v>
      </c>
      <c r="N26" s="7">
        <f t="shared" si="3"/>
        <v>3.2344751399999998</v>
      </c>
    </row>
    <row r="27" spans="1:14" x14ac:dyDescent="0.25">
      <c r="A27" t="s">
        <v>64</v>
      </c>
      <c r="B27" t="s">
        <v>275</v>
      </c>
      <c r="C27">
        <v>248.44</v>
      </c>
      <c r="D27">
        <v>101.36</v>
      </c>
      <c r="E27">
        <v>35.5</v>
      </c>
      <c r="G27">
        <v>385.27</v>
      </c>
      <c r="H27">
        <v>385.27</v>
      </c>
      <c r="I27">
        <f t="shared" si="0"/>
        <v>385.27</v>
      </c>
      <c r="J27" s="5">
        <f t="shared" si="1"/>
        <v>0</v>
      </c>
      <c r="K27">
        <v>1230</v>
      </c>
      <c r="L27" s="5">
        <f>321.87-D27-E27-F27+5.534</f>
        <v>190.54399999999998</v>
      </c>
      <c r="M27" s="6">
        <v>93.764399999999995</v>
      </c>
      <c r="N27" s="7">
        <f t="shared" si="3"/>
        <v>3.3286362</v>
      </c>
    </row>
    <row r="28" spans="1:14" x14ac:dyDescent="0.25">
      <c r="A28" t="s">
        <v>66</v>
      </c>
      <c r="B28" t="s">
        <v>275</v>
      </c>
      <c r="C28">
        <v>257.13</v>
      </c>
      <c r="D28">
        <v>100.34</v>
      </c>
      <c r="E28">
        <v>33.69</v>
      </c>
      <c r="G28">
        <v>391.09</v>
      </c>
      <c r="H28">
        <v>391.09</v>
      </c>
      <c r="I28">
        <f t="shared" si="0"/>
        <v>391.09</v>
      </c>
      <c r="J28" s="5">
        <f t="shared" si="1"/>
        <v>0</v>
      </c>
      <c r="K28">
        <v>1230</v>
      </c>
      <c r="L28" s="5">
        <f t="shared" si="2"/>
        <v>193.374</v>
      </c>
      <c r="M28" s="6">
        <v>93.764399999999995</v>
      </c>
      <c r="N28" s="7">
        <f t="shared" si="3"/>
        <v>3.1589226359999998</v>
      </c>
    </row>
    <row r="29" spans="1:14" x14ac:dyDescent="0.25">
      <c r="A29" t="s">
        <v>67</v>
      </c>
      <c r="B29" t="s">
        <v>275</v>
      </c>
      <c r="C29">
        <v>254.13</v>
      </c>
      <c r="D29">
        <v>103.49</v>
      </c>
      <c r="E29">
        <v>33.6</v>
      </c>
      <c r="G29">
        <v>391.14</v>
      </c>
      <c r="H29">
        <v>391.14</v>
      </c>
      <c r="I29">
        <f t="shared" si="0"/>
        <v>391.14</v>
      </c>
      <c r="J29" s="5">
        <f t="shared" si="1"/>
        <v>0</v>
      </c>
      <c r="K29">
        <v>1230</v>
      </c>
      <c r="L29" s="5">
        <f t="shared" si="2"/>
        <v>190.31399999999999</v>
      </c>
      <c r="M29" s="6">
        <v>93.764399999999995</v>
      </c>
      <c r="N29" s="7">
        <f t="shared" si="3"/>
        <v>3.1504838400000001</v>
      </c>
    </row>
    <row r="30" spans="1:14" x14ac:dyDescent="0.25">
      <c r="A30" t="s">
        <v>68</v>
      </c>
      <c r="B30" t="s">
        <v>276</v>
      </c>
      <c r="C30">
        <v>257.37</v>
      </c>
      <c r="D30">
        <v>101.41</v>
      </c>
      <c r="E30">
        <v>29.82</v>
      </c>
      <c r="G30">
        <v>388.55</v>
      </c>
      <c r="H30">
        <v>388.55</v>
      </c>
      <c r="I30">
        <f t="shared" si="0"/>
        <v>388.55</v>
      </c>
      <c r="J30" s="5">
        <f t="shared" si="1"/>
        <v>0</v>
      </c>
      <c r="K30">
        <v>1230</v>
      </c>
      <c r="L30" s="5">
        <f t="shared" si="2"/>
        <v>196.17400000000001</v>
      </c>
      <c r="M30" s="6">
        <v>107.4922</v>
      </c>
      <c r="N30" s="7">
        <f t="shared" si="3"/>
        <v>3.2054174039999999</v>
      </c>
    </row>
    <row r="31" spans="1:14" x14ac:dyDescent="0.25">
      <c r="A31" t="s">
        <v>70</v>
      </c>
      <c r="B31" t="s">
        <v>276</v>
      </c>
      <c r="C31">
        <v>255.12</v>
      </c>
      <c r="D31">
        <v>102.59</v>
      </c>
      <c r="E31">
        <v>29.76</v>
      </c>
      <c r="G31">
        <v>387.4</v>
      </c>
      <c r="H31">
        <v>387.4</v>
      </c>
      <c r="I31">
        <f t="shared" si="0"/>
        <v>387.4</v>
      </c>
      <c r="J31" s="5">
        <f t="shared" si="1"/>
        <v>0</v>
      </c>
      <c r="K31">
        <v>1230</v>
      </c>
      <c r="L31" s="5">
        <f t="shared" si="2"/>
        <v>195.054</v>
      </c>
      <c r="M31" s="6">
        <v>107.4922</v>
      </c>
      <c r="N31" s="7">
        <f t="shared" si="3"/>
        <v>3.1989678719999999</v>
      </c>
    </row>
    <row r="32" spans="1:14" x14ac:dyDescent="0.25">
      <c r="A32" t="s">
        <v>71</v>
      </c>
      <c r="B32" t="s">
        <v>276</v>
      </c>
      <c r="C32">
        <v>255.9</v>
      </c>
      <c r="D32">
        <v>100.25</v>
      </c>
      <c r="E32">
        <v>29.36</v>
      </c>
      <c r="G32">
        <v>385.45</v>
      </c>
      <c r="H32">
        <v>385.45</v>
      </c>
      <c r="I32">
        <f t="shared" si="0"/>
        <v>385.45</v>
      </c>
      <c r="J32" s="5">
        <f t="shared" si="1"/>
        <v>0</v>
      </c>
      <c r="K32">
        <v>1230</v>
      </c>
      <c r="L32" s="5">
        <f t="shared" si="2"/>
        <v>197.79399999999998</v>
      </c>
      <c r="M32" s="6">
        <v>107.4922</v>
      </c>
      <c r="N32" s="7">
        <f t="shared" si="3"/>
        <v>3.1559709919999999</v>
      </c>
    </row>
    <row r="33" spans="1:14" x14ac:dyDescent="0.25">
      <c r="A33" t="s">
        <v>72</v>
      </c>
      <c r="B33" t="s">
        <v>281</v>
      </c>
      <c r="C33">
        <v>255.81</v>
      </c>
      <c r="D33">
        <v>100.67</v>
      </c>
      <c r="E33">
        <v>0.61</v>
      </c>
      <c r="G33">
        <v>357.05</v>
      </c>
      <c r="H33">
        <v>357.05</v>
      </c>
      <c r="I33">
        <f t="shared" si="0"/>
        <v>357.05</v>
      </c>
      <c r="J33" s="5">
        <f t="shared" si="1"/>
        <v>0</v>
      </c>
      <c r="K33">
        <v>1230</v>
      </c>
      <c r="L33" s="5">
        <f t="shared" si="2"/>
        <v>226.12399999999997</v>
      </c>
      <c r="M33" s="6">
        <v>1000</v>
      </c>
      <c r="N33" s="7">
        <f t="shared" si="3"/>
        <v>0.61</v>
      </c>
    </row>
    <row r="34" spans="1:14" x14ac:dyDescent="0.25">
      <c r="A34" t="s">
        <v>74</v>
      </c>
      <c r="B34" t="s">
        <v>281</v>
      </c>
      <c r="C34">
        <v>248.2</v>
      </c>
      <c r="D34">
        <v>100.36</v>
      </c>
      <c r="E34">
        <v>0.61</v>
      </c>
      <c r="G34">
        <v>349.14</v>
      </c>
      <c r="H34">
        <v>349.14</v>
      </c>
      <c r="I34">
        <f t="shared" si="0"/>
        <v>349.14</v>
      </c>
      <c r="J34" s="5">
        <f t="shared" si="1"/>
        <v>0</v>
      </c>
      <c r="K34">
        <v>1230</v>
      </c>
      <c r="L34" s="5">
        <f t="shared" si="2"/>
        <v>226.43399999999997</v>
      </c>
      <c r="M34" s="6">
        <v>1000</v>
      </c>
      <c r="N34" s="7">
        <f t="shared" si="3"/>
        <v>0.61</v>
      </c>
    </row>
    <row r="35" spans="1:14" x14ac:dyDescent="0.25">
      <c r="A35" t="s">
        <v>75</v>
      </c>
      <c r="B35" t="s">
        <v>281</v>
      </c>
      <c r="C35">
        <v>256.31</v>
      </c>
      <c r="D35">
        <v>102.54</v>
      </c>
      <c r="E35">
        <v>0.61</v>
      </c>
      <c r="G35">
        <v>359.42</v>
      </c>
      <c r="H35">
        <v>359.42</v>
      </c>
      <c r="I35">
        <f t="shared" si="0"/>
        <v>359.42</v>
      </c>
      <c r="J35" s="5">
        <f t="shared" si="1"/>
        <v>0</v>
      </c>
      <c r="K35">
        <v>1230</v>
      </c>
      <c r="L35" s="5">
        <f t="shared" si="2"/>
        <v>224.25399999999996</v>
      </c>
      <c r="M35" s="6">
        <v>1000</v>
      </c>
      <c r="N35" s="7">
        <f t="shared" si="3"/>
        <v>0.61</v>
      </c>
    </row>
    <row r="36" spans="1:14" x14ac:dyDescent="0.25">
      <c r="A36" t="s">
        <v>76</v>
      </c>
      <c r="B36" t="s">
        <v>282</v>
      </c>
      <c r="C36">
        <v>255.78</v>
      </c>
      <c r="D36">
        <v>101.53</v>
      </c>
      <c r="E36">
        <v>1</v>
      </c>
      <c r="G36">
        <v>358.26</v>
      </c>
      <c r="H36">
        <v>358.26</v>
      </c>
      <c r="I36">
        <f t="shared" si="0"/>
        <v>358.26</v>
      </c>
      <c r="J36" s="5">
        <f t="shared" si="1"/>
        <v>0</v>
      </c>
      <c r="K36">
        <v>1230</v>
      </c>
      <c r="L36" s="5">
        <f t="shared" si="2"/>
        <v>224.874</v>
      </c>
      <c r="M36" s="6">
        <v>952</v>
      </c>
      <c r="N36" s="7">
        <f t="shared" si="3"/>
        <v>0.95199999999999996</v>
      </c>
    </row>
    <row r="37" spans="1:14" x14ac:dyDescent="0.25">
      <c r="A37" t="s">
        <v>78</v>
      </c>
      <c r="B37" t="s">
        <v>282</v>
      </c>
      <c r="C37">
        <v>257.58999999999997</v>
      </c>
      <c r="D37">
        <v>101.68</v>
      </c>
      <c r="E37">
        <v>0.98</v>
      </c>
      <c r="G37">
        <v>360.2</v>
      </c>
      <c r="H37">
        <v>360.2</v>
      </c>
      <c r="I37">
        <f t="shared" si="0"/>
        <v>360.2</v>
      </c>
      <c r="J37" s="5">
        <f t="shared" si="1"/>
        <v>0</v>
      </c>
      <c r="K37">
        <v>1230</v>
      </c>
      <c r="L37" s="5">
        <f t="shared" si="2"/>
        <v>224.744</v>
      </c>
      <c r="M37" s="6">
        <v>952</v>
      </c>
      <c r="N37" s="7">
        <f t="shared" si="3"/>
        <v>0.9329599999999999</v>
      </c>
    </row>
    <row r="38" spans="1:14" x14ac:dyDescent="0.25">
      <c r="A38" t="s">
        <v>79</v>
      </c>
      <c r="B38" t="s">
        <v>282</v>
      </c>
      <c r="C38">
        <v>257.69</v>
      </c>
      <c r="D38">
        <v>102.85</v>
      </c>
      <c r="E38">
        <v>1.03</v>
      </c>
      <c r="G38">
        <v>361.51</v>
      </c>
      <c r="H38">
        <v>361.51</v>
      </c>
      <c r="I38">
        <f t="shared" si="0"/>
        <v>361.51</v>
      </c>
      <c r="J38" s="5">
        <f t="shared" si="1"/>
        <v>0</v>
      </c>
      <c r="K38">
        <v>1230</v>
      </c>
      <c r="L38" s="5">
        <f t="shared" si="2"/>
        <v>223.524</v>
      </c>
      <c r="M38" s="6">
        <v>952</v>
      </c>
      <c r="N38" s="7">
        <f t="shared" si="3"/>
        <v>0.98055999999999999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8"/>
  <sheetViews>
    <sheetView topLeftCell="A462" zoomScaleNormal="100" workbookViewId="0">
      <selection activeCell="F486" sqref="F486"/>
    </sheetView>
  </sheetViews>
  <sheetFormatPr defaultRowHeight="15" x14ac:dyDescent="0.25"/>
  <cols>
    <col min="1" max="1" width="8.5703125"/>
    <col min="2" max="2" width="13.7109375"/>
    <col min="3" max="4" width="8.5703125"/>
    <col min="5" max="5" width="13"/>
    <col min="6" max="6" width="18.140625"/>
    <col min="7" max="7" width="16.85546875"/>
    <col min="8" max="8" width="13.5703125"/>
    <col min="9" max="9" width="12.7109375"/>
    <col min="10" max="11" width="13"/>
    <col min="12" max="1025" width="8.5703125"/>
  </cols>
  <sheetData>
    <row r="1" spans="1:11" x14ac:dyDescent="0.25">
      <c r="A1" s="8" t="s">
        <v>0</v>
      </c>
      <c r="B1" s="9" t="s">
        <v>80</v>
      </c>
      <c r="C1" s="9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9" t="s">
        <v>86</v>
      </c>
      <c r="I1" s="10" t="s">
        <v>87</v>
      </c>
      <c r="J1" s="9" t="s">
        <v>88</v>
      </c>
      <c r="K1" s="11" t="s">
        <v>89</v>
      </c>
    </row>
    <row r="2" spans="1:11" x14ac:dyDescent="0.25">
      <c r="A2" s="8" t="s">
        <v>16</v>
      </c>
      <c r="B2" s="9" t="s">
        <v>80</v>
      </c>
      <c r="C2" s="9" t="s">
        <v>81</v>
      </c>
      <c r="D2" s="9" t="s">
        <v>82</v>
      </c>
      <c r="E2" s="9" t="s">
        <v>90</v>
      </c>
      <c r="F2" s="9" t="s">
        <v>91</v>
      </c>
      <c r="G2" s="9" t="s">
        <v>92</v>
      </c>
      <c r="H2" s="9" t="s">
        <v>93</v>
      </c>
      <c r="I2" s="10" t="s">
        <v>94</v>
      </c>
      <c r="J2" s="9" t="s">
        <v>95</v>
      </c>
      <c r="K2" s="11" t="s">
        <v>96</v>
      </c>
    </row>
    <row r="3" spans="1:11" x14ac:dyDescent="0.25">
      <c r="A3" t="s">
        <v>32</v>
      </c>
      <c r="B3">
        <v>14022017</v>
      </c>
      <c r="C3">
        <v>0</v>
      </c>
      <c r="D3">
        <v>1230</v>
      </c>
      <c r="H3">
        <v>361.3</v>
      </c>
      <c r="I3">
        <v>361.3</v>
      </c>
      <c r="J3">
        <v>1</v>
      </c>
    </row>
    <row r="4" spans="1:11" x14ac:dyDescent="0.25">
      <c r="A4" t="s">
        <v>34</v>
      </c>
      <c r="B4">
        <v>14022017</v>
      </c>
      <c r="C4">
        <v>0</v>
      </c>
      <c r="D4">
        <v>1230</v>
      </c>
      <c r="H4">
        <v>360.08</v>
      </c>
      <c r="I4">
        <v>360.08</v>
      </c>
      <c r="J4">
        <v>2</v>
      </c>
    </row>
    <row r="5" spans="1:11" x14ac:dyDescent="0.25">
      <c r="A5" t="s">
        <v>35</v>
      </c>
      <c r="B5">
        <v>14022017</v>
      </c>
      <c r="C5">
        <v>0</v>
      </c>
      <c r="D5">
        <v>1230</v>
      </c>
      <c r="H5">
        <v>348.07</v>
      </c>
      <c r="I5">
        <v>348.07</v>
      </c>
      <c r="J5">
        <v>3</v>
      </c>
    </row>
    <row r="6" spans="1:11" x14ac:dyDescent="0.25">
      <c r="A6" t="s">
        <v>36</v>
      </c>
      <c r="B6">
        <v>14022017</v>
      </c>
      <c r="C6">
        <v>0</v>
      </c>
      <c r="D6">
        <v>1230</v>
      </c>
      <c r="H6">
        <v>354.72</v>
      </c>
      <c r="I6">
        <v>354.72</v>
      </c>
      <c r="J6">
        <v>4</v>
      </c>
    </row>
    <row r="7" spans="1:11" x14ac:dyDescent="0.25">
      <c r="A7" t="s">
        <v>38</v>
      </c>
      <c r="B7">
        <v>14022017</v>
      </c>
      <c r="C7">
        <v>0</v>
      </c>
      <c r="D7">
        <v>1230</v>
      </c>
      <c r="H7">
        <v>357.83</v>
      </c>
      <c r="I7">
        <v>357.83</v>
      </c>
      <c r="J7">
        <v>5</v>
      </c>
    </row>
    <row r="8" spans="1:11" x14ac:dyDescent="0.25">
      <c r="A8" t="s">
        <v>39</v>
      </c>
      <c r="B8">
        <v>14022017</v>
      </c>
      <c r="C8">
        <v>0</v>
      </c>
      <c r="D8">
        <v>1230</v>
      </c>
      <c r="H8">
        <v>357.61500000000001</v>
      </c>
      <c r="I8">
        <v>357.61500000000001</v>
      </c>
      <c r="J8">
        <v>6</v>
      </c>
    </row>
    <row r="9" spans="1:11" x14ac:dyDescent="0.25">
      <c r="A9" t="s">
        <v>40</v>
      </c>
      <c r="B9">
        <v>14022017</v>
      </c>
      <c r="C9">
        <v>0</v>
      </c>
      <c r="D9">
        <v>1230</v>
      </c>
      <c r="H9">
        <v>409.53</v>
      </c>
      <c r="I9">
        <v>409.53</v>
      </c>
      <c r="J9">
        <v>7</v>
      </c>
    </row>
    <row r="10" spans="1:11" x14ac:dyDescent="0.25">
      <c r="A10" t="s">
        <v>42</v>
      </c>
      <c r="B10">
        <v>14022017</v>
      </c>
      <c r="C10">
        <v>0</v>
      </c>
      <c r="D10">
        <v>1230</v>
      </c>
      <c r="H10">
        <v>410.61500000000001</v>
      </c>
      <c r="I10">
        <v>410.61500000000001</v>
      </c>
      <c r="J10">
        <v>8</v>
      </c>
    </row>
    <row r="11" spans="1:11" x14ac:dyDescent="0.25">
      <c r="A11" t="s">
        <v>43</v>
      </c>
      <c r="B11">
        <v>14022017</v>
      </c>
      <c r="C11">
        <v>0</v>
      </c>
      <c r="D11">
        <v>1230</v>
      </c>
      <c r="H11">
        <v>384.72500000000002</v>
      </c>
      <c r="I11">
        <v>384.72500000000002</v>
      </c>
      <c r="J11">
        <v>9</v>
      </c>
    </row>
    <row r="12" spans="1:11" x14ac:dyDescent="0.25">
      <c r="A12" t="s">
        <v>44</v>
      </c>
      <c r="B12">
        <v>14022017</v>
      </c>
      <c r="C12">
        <v>0</v>
      </c>
      <c r="D12">
        <v>1230</v>
      </c>
      <c r="H12">
        <v>396.28500000000003</v>
      </c>
      <c r="I12">
        <v>396.28500000000003</v>
      </c>
      <c r="J12">
        <v>10</v>
      </c>
    </row>
    <row r="13" spans="1:11" x14ac:dyDescent="0.25">
      <c r="A13" t="s">
        <v>46</v>
      </c>
      <c r="B13">
        <v>14022017</v>
      </c>
      <c r="C13">
        <v>0</v>
      </c>
      <c r="D13">
        <v>1230</v>
      </c>
      <c r="H13">
        <v>407.58</v>
      </c>
      <c r="I13">
        <v>407.58</v>
      </c>
      <c r="J13">
        <v>11</v>
      </c>
    </row>
    <row r="14" spans="1:11" x14ac:dyDescent="0.25">
      <c r="A14" t="s">
        <v>47</v>
      </c>
      <c r="B14">
        <v>14022017</v>
      </c>
      <c r="C14">
        <v>0</v>
      </c>
      <c r="D14">
        <v>1230</v>
      </c>
      <c r="H14">
        <v>404.935</v>
      </c>
      <c r="I14">
        <v>404.935</v>
      </c>
      <c r="J14">
        <v>12</v>
      </c>
    </row>
    <row r="15" spans="1:11" x14ac:dyDescent="0.25">
      <c r="A15" t="s">
        <v>48</v>
      </c>
      <c r="B15">
        <v>14022017</v>
      </c>
      <c r="C15">
        <v>0</v>
      </c>
      <c r="D15">
        <v>1230</v>
      </c>
      <c r="H15">
        <v>402.315</v>
      </c>
      <c r="I15">
        <v>402.315</v>
      </c>
      <c r="J15">
        <v>13</v>
      </c>
    </row>
    <row r="16" spans="1:11" x14ac:dyDescent="0.25">
      <c r="A16" t="s">
        <v>50</v>
      </c>
      <c r="B16">
        <v>14022017</v>
      </c>
      <c r="C16">
        <v>0</v>
      </c>
      <c r="D16">
        <v>1230</v>
      </c>
      <c r="H16">
        <v>404.11500000000001</v>
      </c>
      <c r="I16">
        <v>404.11500000000001</v>
      </c>
      <c r="J16">
        <v>14</v>
      </c>
    </row>
    <row r="17" spans="1:10" x14ac:dyDescent="0.25">
      <c r="A17" t="s">
        <v>51</v>
      </c>
      <c r="B17">
        <v>14022017</v>
      </c>
      <c r="C17">
        <v>0</v>
      </c>
      <c r="D17">
        <v>1230</v>
      </c>
      <c r="H17">
        <v>401.85500000000002</v>
      </c>
      <c r="I17">
        <v>401.85500000000002</v>
      </c>
      <c r="J17">
        <v>15</v>
      </c>
    </row>
    <row r="18" spans="1:10" x14ac:dyDescent="0.25">
      <c r="A18" t="s">
        <v>52</v>
      </c>
      <c r="B18">
        <v>14022017</v>
      </c>
      <c r="C18">
        <v>0</v>
      </c>
      <c r="D18">
        <v>1230</v>
      </c>
      <c r="H18">
        <v>391.69</v>
      </c>
      <c r="I18">
        <v>391.69</v>
      </c>
      <c r="J18">
        <v>16</v>
      </c>
    </row>
    <row r="19" spans="1:10" x14ac:dyDescent="0.25">
      <c r="A19" t="s">
        <v>54</v>
      </c>
      <c r="B19">
        <v>14022017</v>
      </c>
      <c r="C19">
        <v>0</v>
      </c>
      <c r="D19">
        <v>1230</v>
      </c>
      <c r="H19">
        <v>377.52</v>
      </c>
      <c r="I19">
        <v>377.52</v>
      </c>
      <c r="J19">
        <v>17</v>
      </c>
    </row>
    <row r="20" spans="1:10" x14ac:dyDescent="0.25">
      <c r="A20" t="s">
        <v>55</v>
      </c>
      <c r="B20">
        <v>14022017</v>
      </c>
      <c r="C20">
        <v>0</v>
      </c>
      <c r="D20">
        <v>1230</v>
      </c>
      <c r="H20">
        <v>400.185</v>
      </c>
      <c r="I20">
        <v>400.185</v>
      </c>
      <c r="J20">
        <v>18</v>
      </c>
    </row>
    <row r="21" spans="1:10" x14ac:dyDescent="0.25">
      <c r="A21" t="s">
        <v>56</v>
      </c>
      <c r="B21">
        <v>14022017</v>
      </c>
      <c r="C21">
        <v>0</v>
      </c>
      <c r="D21">
        <v>1230</v>
      </c>
      <c r="H21">
        <v>398.94499999999999</v>
      </c>
      <c r="I21">
        <v>398.94499999999999</v>
      </c>
      <c r="J21">
        <v>19</v>
      </c>
    </row>
    <row r="22" spans="1:10" x14ac:dyDescent="0.25">
      <c r="A22" t="s">
        <v>58</v>
      </c>
      <c r="B22">
        <v>14022017</v>
      </c>
      <c r="C22">
        <v>0</v>
      </c>
      <c r="D22">
        <v>1230</v>
      </c>
      <c r="H22">
        <v>407.23500000000001</v>
      </c>
      <c r="I22">
        <v>407.23500000000001</v>
      </c>
      <c r="J22">
        <v>20</v>
      </c>
    </row>
    <row r="23" spans="1:10" x14ac:dyDescent="0.25">
      <c r="A23" t="s">
        <v>59</v>
      </c>
      <c r="B23">
        <v>14022017</v>
      </c>
      <c r="C23">
        <v>0</v>
      </c>
      <c r="D23">
        <v>1230</v>
      </c>
      <c r="H23">
        <v>399.38</v>
      </c>
      <c r="I23">
        <v>399.38</v>
      </c>
      <c r="J23">
        <v>21</v>
      </c>
    </row>
    <row r="24" spans="1:10" x14ac:dyDescent="0.25">
      <c r="A24" t="s">
        <v>60</v>
      </c>
      <c r="B24">
        <v>14022017</v>
      </c>
      <c r="C24">
        <v>0</v>
      </c>
      <c r="D24">
        <v>1230</v>
      </c>
      <c r="H24">
        <v>390.92</v>
      </c>
      <c r="I24">
        <v>390.92</v>
      </c>
      <c r="J24">
        <v>22</v>
      </c>
    </row>
    <row r="25" spans="1:10" x14ac:dyDescent="0.25">
      <c r="A25" t="s">
        <v>62</v>
      </c>
      <c r="B25">
        <v>14022017</v>
      </c>
      <c r="C25">
        <v>0</v>
      </c>
      <c r="D25">
        <v>1230</v>
      </c>
      <c r="H25">
        <v>393.73</v>
      </c>
      <c r="I25">
        <v>393.73</v>
      </c>
      <c r="J25">
        <v>23</v>
      </c>
    </row>
    <row r="26" spans="1:10" x14ac:dyDescent="0.25">
      <c r="A26" t="s">
        <v>63</v>
      </c>
      <c r="B26">
        <v>14022017</v>
      </c>
      <c r="C26">
        <v>0</v>
      </c>
      <c r="D26">
        <v>1230</v>
      </c>
      <c r="H26">
        <v>396.75</v>
      </c>
      <c r="I26">
        <v>396.75</v>
      </c>
      <c r="J26">
        <v>24</v>
      </c>
    </row>
    <row r="27" spans="1:10" x14ac:dyDescent="0.25">
      <c r="A27" t="s">
        <v>64</v>
      </c>
      <c r="B27">
        <v>14022017</v>
      </c>
      <c r="C27">
        <v>0</v>
      </c>
      <c r="D27">
        <v>1230</v>
      </c>
      <c r="H27">
        <v>385.27</v>
      </c>
      <c r="I27">
        <v>385.27</v>
      </c>
      <c r="J27">
        <v>25</v>
      </c>
    </row>
    <row r="28" spans="1:10" x14ac:dyDescent="0.25">
      <c r="A28" t="s">
        <v>66</v>
      </c>
      <c r="B28">
        <v>14022017</v>
      </c>
      <c r="C28">
        <v>0</v>
      </c>
      <c r="D28">
        <v>1230</v>
      </c>
      <c r="H28">
        <v>391.09</v>
      </c>
      <c r="I28">
        <v>391.09</v>
      </c>
      <c r="J28">
        <v>26</v>
      </c>
    </row>
    <row r="29" spans="1:10" x14ac:dyDescent="0.25">
      <c r="A29" t="s">
        <v>67</v>
      </c>
      <c r="B29">
        <v>14022017</v>
      </c>
      <c r="C29">
        <v>0</v>
      </c>
      <c r="D29">
        <v>1230</v>
      </c>
      <c r="H29">
        <v>391.14</v>
      </c>
      <c r="I29">
        <v>391.14</v>
      </c>
      <c r="J29">
        <v>27</v>
      </c>
    </row>
    <row r="30" spans="1:10" x14ac:dyDescent="0.25">
      <c r="A30" t="s">
        <v>68</v>
      </c>
      <c r="B30">
        <v>14022017</v>
      </c>
      <c r="C30">
        <v>0</v>
      </c>
      <c r="D30">
        <v>1230</v>
      </c>
      <c r="H30">
        <v>388.55</v>
      </c>
      <c r="I30">
        <v>388.55</v>
      </c>
      <c r="J30">
        <v>28</v>
      </c>
    </row>
    <row r="31" spans="1:10" x14ac:dyDescent="0.25">
      <c r="A31" t="s">
        <v>70</v>
      </c>
      <c r="B31">
        <v>14022017</v>
      </c>
      <c r="C31">
        <v>0</v>
      </c>
      <c r="D31">
        <v>1230</v>
      </c>
      <c r="H31">
        <v>387.4</v>
      </c>
      <c r="I31">
        <v>387.4</v>
      </c>
      <c r="J31">
        <v>29</v>
      </c>
    </row>
    <row r="32" spans="1:10" x14ac:dyDescent="0.25">
      <c r="A32" t="s">
        <v>71</v>
      </c>
      <c r="B32">
        <v>14022017</v>
      </c>
      <c r="C32">
        <v>0</v>
      </c>
      <c r="D32">
        <v>1230</v>
      </c>
      <c r="H32">
        <v>385.45</v>
      </c>
      <c r="I32">
        <v>385.45</v>
      </c>
      <c r="J32">
        <v>30</v>
      </c>
    </row>
    <row r="33" spans="1:10" x14ac:dyDescent="0.25">
      <c r="A33" t="s">
        <v>72</v>
      </c>
      <c r="B33">
        <v>14022017</v>
      </c>
      <c r="C33">
        <v>0</v>
      </c>
      <c r="D33">
        <v>1230</v>
      </c>
      <c r="H33">
        <v>357.05</v>
      </c>
      <c r="I33">
        <v>357.05</v>
      </c>
      <c r="J33">
        <v>31</v>
      </c>
    </row>
    <row r="34" spans="1:10" x14ac:dyDescent="0.25">
      <c r="A34" t="s">
        <v>74</v>
      </c>
      <c r="B34">
        <v>14022017</v>
      </c>
      <c r="C34">
        <v>0</v>
      </c>
      <c r="D34">
        <v>1230</v>
      </c>
      <c r="H34">
        <v>349.14</v>
      </c>
      <c r="I34">
        <v>349.14</v>
      </c>
      <c r="J34">
        <v>32</v>
      </c>
    </row>
    <row r="35" spans="1:10" x14ac:dyDescent="0.25">
      <c r="A35" t="s">
        <v>75</v>
      </c>
      <c r="B35">
        <v>14022017</v>
      </c>
      <c r="C35">
        <v>0</v>
      </c>
      <c r="D35">
        <v>1230</v>
      </c>
      <c r="H35">
        <v>359.42</v>
      </c>
      <c r="I35">
        <v>359.42</v>
      </c>
      <c r="J35">
        <v>33</v>
      </c>
    </row>
    <row r="36" spans="1:10" x14ac:dyDescent="0.25">
      <c r="A36" t="s">
        <v>76</v>
      </c>
      <c r="B36">
        <v>14022017</v>
      </c>
      <c r="C36">
        <v>0</v>
      </c>
      <c r="D36">
        <v>1230</v>
      </c>
      <c r="H36">
        <v>358.26</v>
      </c>
      <c r="I36">
        <v>358.26</v>
      </c>
      <c r="J36">
        <v>34</v>
      </c>
    </row>
    <row r="37" spans="1:10" x14ac:dyDescent="0.25">
      <c r="A37" t="s">
        <v>78</v>
      </c>
      <c r="B37">
        <v>14022017</v>
      </c>
      <c r="C37">
        <v>0</v>
      </c>
      <c r="D37">
        <v>1230</v>
      </c>
      <c r="H37">
        <v>360.2</v>
      </c>
      <c r="I37">
        <v>360.2</v>
      </c>
      <c r="J37">
        <v>35</v>
      </c>
    </row>
    <row r="38" spans="1:10" x14ac:dyDescent="0.25">
      <c r="A38" t="s">
        <v>79</v>
      </c>
      <c r="B38">
        <v>14022017</v>
      </c>
      <c r="C38">
        <v>0</v>
      </c>
      <c r="D38">
        <v>1230</v>
      </c>
      <c r="H38">
        <v>361.51</v>
      </c>
      <c r="I38">
        <v>361.51</v>
      </c>
      <c r="J38">
        <v>36</v>
      </c>
    </row>
    <row r="39" spans="1:10" x14ac:dyDescent="0.25">
      <c r="A39" t="s">
        <v>32</v>
      </c>
      <c r="B39">
        <v>15022017</v>
      </c>
      <c r="C39">
        <v>1</v>
      </c>
      <c r="H39">
        <v>361.31</v>
      </c>
      <c r="I39">
        <v>361.31</v>
      </c>
      <c r="J39">
        <v>37</v>
      </c>
    </row>
    <row r="40" spans="1:10" x14ac:dyDescent="0.25">
      <c r="A40" t="s">
        <v>34</v>
      </c>
      <c r="B40">
        <v>15022017</v>
      </c>
      <c r="C40">
        <v>1</v>
      </c>
      <c r="H40">
        <v>360.07</v>
      </c>
      <c r="I40">
        <v>360.07</v>
      </c>
      <c r="J40">
        <v>38</v>
      </c>
    </row>
    <row r="41" spans="1:10" x14ac:dyDescent="0.25">
      <c r="A41" t="s">
        <v>35</v>
      </c>
      <c r="B41">
        <v>15022017</v>
      </c>
      <c r="C41">
        <v>1</v>
      </c>
      <c r="H41">
        <v>348.06</v>
      </c>
      <c r="I41">
        <v>348.06</v>
      </c>
      <c r="J41">
        <v>39</v>
      </c>
    </row>
    <row r="42" spans="1:10" x14ac:dyDescent="0.25">
      <c r="A42" t="s">
        <v>36</v>
      </c>
      <c r="B42">
        <v>15022017</v>
      </c>
      <c r="C42">
        <v>1</v>
      </c>
      <c r="D42">
        <v>929</v>
      </c>
      <c r="E42">
        <v>46</v>
      </c>
      <c r="F42">
        <v>20.8</v>
      </c>
      <c r="G42">
        <v>0.1</v>
      </c>
      <c r="H42">
        <v>354.72</v>
      </c>
      <c r="I42">
        <v>354.67</v>
      </c>
      <c r="J42">
        <v>40</v>
      </c>
    </row>
    <row r="43" spans="1:10" x14ac:dyDescent="0.25">
      <c r="A43" t="s">
        <v>38</v>
      </c>
      <c r="B43">
        <v>15022017</v>
      </c>
      <c r="C43">
        <v>1</v>
      </c>
      <c r="D43">
        <v>929</v>
      </c>
      <c r="E43">
        <v>45</v>
      </c>
      <c r="F43">
        <v>19.7</v>
      </c>
      <c r="G43">
        <v>0.1</v>
      </c>
      <c r="H43">
        <v>357.83</v>
      </c>
      <c r="I43">
        <v>357.78</v>
      </c>
      <c r="J43">
        <v>41</v>
      </c>
    </row>
    <row r="44" spans="1:10" x14ac:dyDescent="0.25">
      <c r="A44" t="s">
        <v>39</v>
      </c>
      <c r="B44">
        <v>15022017</v>
      </c>
      <c r="C44">
        <v>1</v>
      </c>
      <c r="D44">
        <v>929</v>
      </c>
      <c r="E44">
        <v>43</v>
      </c>
      <c r="F44">
        <v>18.899999999999999</v>
      </c>
      <c r="G44">
        <v>0.1</v>
      </c>
      <c r="H44">
        <v>357.61</v>
      </c>
      <c r="I44">
        <v>357.56</v>
      </c>
      <c r="J44">
        <v>42</v>
      </c>
    </row>
    <row r="45" spans="1:10" x14ac:dyDescent="0.25">
      <c r="A45" t="s">
        <v>40</v>
      </c>
      <c r="B45">
        <v>15022017</v>
      </c>
      <c r="C45">
        <v>1</v>
      </c>
      <c r="D45">
        <v>935</v>
      </c>
      <c r="E45">
        <f>110+55</f>
        <v>165</v>
      </c>
      <c r="F45">
        <v>88.7</v>
      </c>
      <c r="G45">
        <v>0.3</v>
      </c>
      <c r="H45">
        <v>409.52</v>
      </c>
      <c r="I45">
        <v>409.33</v>
      </c>
      <c r="J45">
        <v>43</v>
      </c>
    </row>
    <row r="46" spans="1:10" x14ac:dyDescent="0.25">
      <c r="A46" t="s">
        <v>42</v>
      </c>
      <c r="B46">
        <v>15022017</v>
      </c>
      <c r="C46">
        <v>1</v>
      </c>
      <c r="D46">
        <v>935</v>
      </c>
      <c r="E46">
        <f>112+43</f>
        <v>155</v>
      </c>
      <c r="F46">
        <v>81.400000000000006</v>
      </c>
      <c r="G46">
        <v>0.4</v>
      </c>
      <c r="H46">
        <v>410.61</v>
      </c>
      <c r="I46">
        <v>410.41</v>
      </c>
      <c r="J46">
        <v>44</v>
      </c>
    </row>
    <row r="47" spans="1:10" x14ac:dyDescent="0.25">
      <c r="A47" t="s">
        <v>43</v>
      </c>
      <c r="B47">
        <v>15022017</v>
      </c>
      <c r="C47">
        <v>1</v>
      </c>
      <c r="D47">
        <v>935</v>
      </c>
      <c r="E47">
        <f>143+16</f>
        <v>159</v>
      </c>
      <c r="F47">
        <v>77.7</v>
      </c>
      <c r="G47">
        <v>0.1</v>
      </c>
      <c r="H47">
        <v>384.71</v>
      </c>
      <c r="I47">
        <v>384.54</v>
      </c>
      <c r="J47">
        <v>45</v>
      </c>
    </row>
    <row r="48" spans="1:10" x14ac:dyDescent="0.25">
      <c r="A48" t="s">
        <v>44</v>
      </c>
      <c r="B48">
        <v>15022017</v>
      </c>
      <c r="C48">
        <v>1</v>
      </c>
      <c r="D48">
        <v>941</v>
      </c>
      <c r="E48">
        <f>122+56</f>
        <v>178</v>
      </c>
      <c r="F48">
        <v>90.8</v>
      </c>
      <c r="G48">
        <v>0.4</v>
      </c>
      <c r="H48">
        <v>396.28</v>
      </c>
      <c r="I48">
        <v>396.09</v>
      </c>
      <c r="J48">
        <v>46</v>
      </c>
    </row>
    <row r="49" spans="1:10" x14ac:dyDescent="0.25">
      <c r="A49" t="s">
        <v>46</v>
      </c>
      <c r="B49">
        <v>15022017</v>
      </c>
      <c r="C49">
        <v>1</v>
      </c>
      <c r="D49">
        <v>941</v>
      </c>
      <c r="E49">
        <f>118+55</f>
        <v>173</v>
      </c>
      <c r="F49">
        <v>92.2</v>
      </c>
      <c r="G49">
        <v>0.2</v>
      </c>
      <c r="H49">
        <v>407.56</v>
      </c>
      <c r="I49">
        <v>407.34</v>
      </c>
      <c r="J49">
        <v>47</v>
      </c>
    </row>
    <row r="50" spans="1:10" x14ac:dyDescent="0.25">
      <c r="A50" t="s">
        <v>47</v>
      </c>
      <c r="B50">
        <v>15022017</v>
      </c>
      <c r="C50">
        <v>1</v>
      </c>
      <c r="D50">
        <v>941</v>
      </c>
      <c r="E50">
        <f>120+48</f>
        <v>168</v>
      </c>
      <c r="F50">
        <v>90.2</v>
      </c>
      <c r="G50">
        <v>0.3</v>
      </c>
      <c r="H50">
        <v>404.93</v>
      </c>
      <c r="I50">
        <v>404.7</v>
      </c>
      <c r="J50">
        <v>48</v>
      </c>
    </row>
    <row r="51" spans="1:10" x14ac:dyDescent="0.25">
      <c r="A51" t="s">
        <v>48</v>
      </c>
      <c r="B51">
        <v>15022017</v>
      </c>
      <c r="C51">
        <v>1</v>
      </c>
      <c r="D51">
        <v>949</v>
      </c>
      <c r="E51">
        <f>120+70</f>
        <v>190</v>
      </c>
      <c r="F51">
        <v>96.4</v>
      </c>
      <c r="G51">
        <v>0.3</v>
      </c>
      <c r="H51">
        <v>402.29</v>
      </c>
      <c r="I51">
        <v>402.07</v>
      </c>
      <c r="J51">
        <v>49</v>
      </c>
    </row>
    <row r="52" spans="1:10" x14ac:dyDescent="0.25">
      <c r="A52" t="s">
        <v>50</v>
      </c>
      <c r="B52">
        <v>15022017</v>
      </c>
      <c r="C52">
        <v>1</v>
      </c>
      <c r="D52">
        <v>949</v>
      </c>
      <c r="E52">
        <f>116+51</f>
        <v>167</v>
      </c>
      <c r="F52">
        <v>85.9</v>
      </c>
      <c r="G52">
        <v>0.2</v>
      </c>
      <c r="H52">
        <v>404.09</v>
      </c>
      <c r="I52">
        <v>403.89</v>
      </c>
      <c r="J52">
        <v>50</v>
      </c>
    </row>
    <row r="53" spans="1:10" x14ac:dyDescent="0.25">
      <c r="A53" t="s">
        <v>51</v>
      </c>
      <c r="B53">
        <v>15022017</v>
      </c>
      <c r="C53">
        <v>1</v>
      </c>
      <c r="D53">
        <v>949</v>
      </c>
      <c r="E53">
        <f>130+53</f>
        <v>183</v>
      </c>
      <c r="F53">
        <v>92.5</v>
      </c>
      <c r="G53">
        <v>0.3</v>
      </c>
      <c r="H53">
        <v>401.86</v>
      </c>
      <c r="I53">
        <v>401.63</v>
      </c>
      <c r="J53">
        <v>51</v>
      </c>
    </row>
    <row r="54" spans="1:10" x14ac:dyDescent="0.25">
      <c r="A54" t="s">
        <v>52</v>
      </c>
      <c r="B54">
        <v>15022017</v>
      </c>
      <c r="C54">
        <v>1</v>
      </c>
      <c r="D54">
        <v>956</v>
      </c>
      <c r="E54">
        <f>126+63</f>
        <v>189</v>
      </c>
      <c r="F54">
        <v>92.5</v>
      </c>
      <c r="G54">
        <v>0.3</v>
      </c>
      <c r="H54">
        <v>391.69</v>
      </c>
      <c r="I54">
        <v>391.44</v>
      </c>
      <c r="J54">
        <v>52</v>
      </c>
    </row>
    <row r="55" spans="1:10" x14ac:dyDescent="0.25">
      <c r="A55" t="s">
        <v>54</v>
      </c>
      <c r="B55">
        <v>15022017</v>
      </c>
      <c r="C55">
        <v>1</v>
      </c>
      <c r="D55">
        <v>956</v>
      </c>
      <c r="E55">
        <f>115+62</f>
        <v>177</v>
      </c>
      <c r="F55">
        <v>85.8</v>
      </c>
      <c r="G55">
        <v>0.3</v>
      </c>
      <c r="H55">
        <v>377.5</v>
      </c>
      <c r="I55">
        <v>377.3</v>
      </c>
      <c r="J55">
        <v>53</v>
      </c>
    </row>
    <row r="56" spans="1:10" x14ac:dyDescent="0.25">
      <c r="A56" t="s">
        <v>55</v>
      </c>
      <c r="B56">
        <v>15022017</v>
      </c>
      <c r="C56">
        <v>1</v>
      </c>
      <c r="D56">
        <v>956</v>
      </c>
      <c r="E56">
        <f>126+56</f>
        <v>182</v>
      </c>
      <c r="F56">
        <v>92.4</v>
      </c>
      <c r="G56">
        <v>0.3</v>
      </c>
      <c r="H56">
        <v>400.19</v>
      </c>
      <c r="I56">
        <v>399.95</v>
      </c>
      <c r="J56">
        <v>54</v>
      </c>
    </row>
    <row r="57" spans="1:10" x14ac:dyDescent="0.25">
      <c r="A57" t="s">
        <v>56</v>
      </c>
      <c r="B57">
        <v>15022017</v>
      </c>
      <c r="C57">
        <v>1</v>
      </c>
      <c r="D57">
        <v>1002</v>
      </c>
      <c r="E57">
        <f>126+66</f>
        <v>192</v>
      </c>
      <c r="F57">
        <v>94.8</v>
      </c>
      <c r="G57">
        <v>0.2</v>
      </c>
      <c r="H57">
        <v>398.92</v>
      </c>
      <c r="I57">
        <v>398.7</v>
      </c>
      <c r="J57">
        <v>55</v>
      </c>
    </row>
    <row r="58" spans="1:10" x14ac:dyDescent="0.25">
      <c r="A58" t="s">
        <v>58</v>
      </c>
      <c r="B58">
        <v>15022017</v>
      </c>
      <c r="C58">
        <v>1</v>
      </c>
      <c r="D58">
        <v>1002</v>
      </c>
      <c r="E58">
        <f>124+66</f>
        <v>190</v>
      </c>
      <c r="F58">
        <v>95.9</v>
      </c>
      <c r="G58">
        <v>0.2</v>
      </c>
      <c r="H58">
        <v>407.22</v>
      </c>
      <c r="I58">
        <v>407</v>
      </c>
      <c r="J58">
        <v>56</v>
      </c>
    </row>
    <row r="59" spans="1:10" x14ac:dyDescent="0.25">
      <c r="A59" t="s">
        <v>59</v>
      </c>
      <c r="B59">
        <v>15022017</v>
      </c>
      <c r="C59">
        <v>1</v>
      </c>
      <c r="D59">
        <v>1002</v>
      </c>
      <c r="E59">
        <f>122+69</f>
        <v>191</v>
      </c>
      <c r="F59">
        <v>91.8</v>
      </c>
      <c r="G59">
        <v>0.1</v>
      </c>
      <c r="H59">
        <v>399.36</v>
      </c>
      <c r="I59">
        <v>399.13</v>
      </c>
      <c r="J59">
        <v>57</v>
      </c>
    </row>
    <row r="60" spans="1:10" x14ac:dyDescent="0.25">
      <c r="A60" t="s">
        <v>60</v>
      </c>
      <c r="B60">
        <v>15022017</v>
      </c>
      <c r="C60">
        <v>1</v>
      </c>
      <c r="D60">
        <v>1009</v>
      </c>
      <c r="E60">
        <f>120+48</f>
        <v>168</v>
      </c>
      <c r="F60">
        <v>79.2</v>
      </c>
      <c r="G60">
        <v>0.3</v>
      </c>
      <c r="H60">
        <v>390.87</v>
      </c>
      <c r="I60">
        <v>390.66</v>
      </c>
      <c r="J60">
        <v>58</v>
      </c>
    </row>
    <row r="61" spans="1:10" x14ac:dyDescent="0.25">
      <c r="A61" t="s">
        <v>62</v>
      </c>
      <c r="B61">
        <v>15022017</v>
      </c>
      <c r="C61">
        <v>1</v>
      </c>
      <c r="D61">
        <v>1009</v>
      </c>
      <c r="E61">
        <f>115+71</f>
        <v>186</v>
      </c>
      <c r="F61">
        <v>91.7</v>
      </c>
      <c r="G61">
        <v>0.4</v>
      </c>
      <c r="H61">
        <v>393.72</v>
      </c>
      <c r="I61">
        <v>393.48</v>
      </c>
      <c r="J61">
        <v>59</v>
      </c>
    </row>
    <row r="62" spans="1:10" x14ac:dyDescent="0.25">
      <c r="A62" t="s">
        <v>63</v>
      </c>
      <c r="B62">
        <v>15022017</v>
      </c>
      <c r="C62">
        <v>1</v>
      </c>
      <c r="D62">
        <v>1009</v>
      </c>
      <c r="E62">
        <f>125+62</f>
        <v>187</v>
      </c>
      <c r="F62">
        <v>91.6</v>
      </c>
      <c r="G62">
        <v>0.2</v>
      </c>
      <c r="H62">
        <v>396.74</v>
      </c>
      <c r="I62">
        <v>396.51</v>
      </c>
      <c r="J62">
        <v>60</v>
      </c>
    </row>
    <row r="63" spans="1:10" x14ac:dyDescent="0.25">
      <c r="A63" t="s">
        <v>64</v>
      </c>
      <c r="B63">
        <v>15022017</v>
      </c>
      <c r="C63">
        <v>1</v>
      </c>
      <c r="D63">
        <v>1016</v>
      </c>
      <c r="E63">
        <f>125+62</f>
        <v>187</v>
      </c>
      <c r="F63">
        <v>92.2</v>
      </c>
      <c r="G63">
        <v>0.3</v>
      </c>
      <c r="H63">
        <v>385.26</v>
      </c>
      <c r="I63">
        <v>385.04</v>
      </c>
      <c r="J63">
        <v>61</v>
      </c>
    </row>
    <row r="64" spans="1:10" x14ac:dyDescent="0.25">
      <c r="A64" t="s">
        <v>66</v>
      </c>
      <c r="B64">
        <v>15022017</v>
      </c>
      <c r="C64">
        <v>1</v>
      </c>
      <c r="D64">
        <v>1016</v>
      </c>
      <c r="E64">
        <f>116+58</f>
        <v>174</v>
      </c>
      <c r="F64">
        <v>86.1</v>
      </c>
      <c r="G64">
        <v>0.2</v>
      </c>
      <c r="H64">
        <v>391.09</v>
      </c>
      <c r="I64">
        <v>390.87</v>
      </c>
      <c r="J64">
        <v>62</v>
      </c>
    </row>
    <row r="65" spans="1:10" x14ac:dyDescent="0.25">
      <c r="A65" t="s">
        <v>67</v>
      </c>
      <c r="B65">
        <v>15022017</v>
      </c>
      <c r="C65">
        <v>1</v>
      </c>
      <c r="D65">
        <v>1016</v>
      </c>
      <c r="E65">
        <f>136+43</f>
        <v>179</v>
      </c>
      <c r="F65">
        <v>88.8</v>
      </c>
      <c r="G65">
        <v>0.3</v>
      </c>
      <c r="H65">
        <v>391.13</v>
      </c>
      <c r="I65">
        <v>390.92</v>
      </c>
      <c r="J65">
        <v>63</v>
      </c>
    </row>
    <row r="66" spans="1:10" x14ac:dyDescent="0.25">
      <c r="A66" t="s">
        <v>68</v>
      </c>
      <c r="B66">
        <v>15022017</v>
      </c>
      <c r="C66">
        <v>1</v>
      </c>
      <c r="D66">
        <v>1023</v>
      </c>
      <c r="E66">
        <f>125+58</f>
        <v>183</v>
      </c>
      <c r="F66">
        <v>90.1</v>
      </c>
      <c r="G66">
        <v>0.2</v>
      </c>
      <c r="H66">
        <v>388.53</v>
      </c>
      <c r="I66">
        <v>388.31</v>
      </c>
      <c r="J66">
        <v>64</v>
      </c>
    </row>
    <row r="67" spans="1:10" x14ac:dyDescent="0.25">
      <c r="A67" t="s">
        <v>70</v>
      </c>
      <c r="B67">
        <v>15022017</v>
      </c>
      <c r="C67">
        <v>1</v>
      </c>
      <c r="D67">
        <v>1023</v>
      </c>
      <c r="E67">
        <f>125+56</f>
        <v>181</v>
      </c>
      <c r="F67">
        <v>89.1</v>
      </c>
      <c r="G67">
        <v>0.3</v>
      </c>
      <c r="H67">
        <v>387.39</v>
      </c>
      <c r="I67">
        <v>387.16</v>
      </c>
      <c r="J67">
        <v>65</v>
      </c>
    </row>
    <row r="68" spans="1:10" x14ac:dyDescent="0.25">
      <c r="A68" t="s">
        <v>71</v>
      </c>
      <c r="B68">
        <v>15022017</v>
      </c>
      <c r="C68">
        <v>1</v>
      </c>
      <c r="D68">
        <v>1023</v>
      </c>
      <c r="E68">
        <f>136+43</f>
        <v>179</v>
      </c>
      <c r="F68">
        <v>86.2</v>
      </c>
      <c r="G68">
        <v>0.3</v>
      </c>
      <c r="H68">
        <v>385.44</v>
      </c>
      <c r="I68">
        <v>385.22</v>
      </c>
      <c r="J68">
        <v>66</v>
      </c>
    </row>
    <row r="69" spans="1:10" x14ac:dyDescent="0.25">
      <c r="A69" t="s">
        <v>72</v>
      </c>
      <c r="B69">
        <v>15022017</v>
      </c>
      <c r="C69">
        <v>1</v>
      </c>
      <c r="D69">
        <v>1034</v>
      </c>
      <c r="E69">
        <v>74</v>
      </c>
      <c r="F69">
        <v>32.4</v>
      </c>
      <c r="G69">
        <v>0.1</v>
      </c>
      <c r="H69">
        <v>357.03</v>
      </c>
      <c r="I69">
        <v>356.96</v>
      </c>
      <c r="J69">
        <v>67</v>
      </c>
    </row>
    <row r="70" spans="1:10" x14ac:dyDescent="0.25">
      <c r="A70" t="s">
        <v>74</v>
      </c>
      <c r="B70">
        <v>15022017</v>
      </c>
      <c r="C70">
        <v>1</v>
      </c>
      <c r="D70">
        <v>1034</v>
      </c>
      <c r="E70">
        <v>72</v>
      </c>
      <c r="F70">
        <v>30.7</v>
      </c>
      <c r="G70">
        <v>0.1</v>
      </c>
      <c r="H70">
        <v>349.14</v>
      </c>
      <c r="I70">
        <v>349.05</v>
      </c>
      <c r="J70">
        <v>68</v>
      </c>
    </row>
    <row r="71" spans="1:10" x14ac:dyDescent="0.25">
      <c r="A71" t="s">
        <v>75</v>
      </c>
      <c r="B71">
        <v>15022017</v>
      </c>
      <c r="C71">
        <v>1</v>
      </c>
      <c r="D71">
        <v>1034</v>
      </c>
      <c r="E71">
        <v>70</v>
      </c>
      <c r="F71">
        <v>30.4</v>
      </c>
      <c r="G71">
        <v>0</v>
      </c>
      <c r="H71">
        <v>359.42</v>
      </c>
      <c r="I71">
        <v>359.34</v>
      </c>
      <c r="J71">
        <v>69</v>
      </c>
    </row>
    <row r="72" spans="1:10" x14ac:dyDescent="0.25">
      <c r="A72" t="s">
        <v>76</v>
      </c>
      <c r="B72">
        <v>15022017</v>
      </c>
      <c r="C72">
        <v>1</v>
      </c>
      <c r="D72">
        <v>1029</v>
      </c>
      <c r="E72">
        <v>48</v>
      </c>
      <c r="F72">
        <v>20.9</v>
      </c>
      <c r="G72">
        <v>0</v>
      </c>
      <c r="H72">
        <v>358.26</v>
      </c>
      <c r="I72">
        <v>358.2</v>
      </c>
      <c r="J72">
        <v>70</v>
      </c>
    </row>
    <row r="73" spans="1:10" x14ac:dyDescent="0.25">
      <c r="A73" t="s">
        <v>78</v>
      </c>
      <c r="B73">
        <v>15022017</v>
      </c>
      <c r="C73">
        <v>1</v>
      </c>
      <c r="D73">
        <v>1029</v>
      </c>
      <c r="E73">
        <v>44</v>
      </c>
      <c r="F73">
        <v>19.2</v>
      </c>
      <c r="G73">
        <v>0</v>
      </c>
      <c r="H73">
        <v>360.19</v>
      </c>
      <c r="I73">
        <v>360.14</v>
      </c>
      <c r="J73">
        <v>71</v>
      </c>
    </row>
    <row r="74" spans="1:10" x14ac:dyDescent="0.25">
      <c r="A74" t="s">
        <v>79</v>
      </c>
      <c r="B74">
        <v>15022017</v>
      </c>
      <c r="C74">
        <v>1</v>
      </c>
      <c r="D74">
        <v>1029</v>
      </c>
      <c r="E74">
        <v>41</v>
      </c>
      <c r="F74">
        <v>17.8</v>
      </c>
      <c r="G74">
        <v>0</v>
      </c>
      <c r="H74">
        <v>361.49</v>
      </c>
      <c r="I74">
        <v>361.45</v>
      </c>
      <c r="J74">
        <v>72</v>
      </c>
    </row>
    <row r="75" spans="1:10" x14ac:dyDescent="0.25">
      <c r="A75" t="s">
        <v>32</v>
      </c>
      <c r="B75">
        <v>16022017</v>
      </c>
      <c r="C75">
        <v>2</v>
      </c>
      <c r="H75">
        <v>361.31</v>
      </c>
      <c r="J75">
        <v>73</v>
      </c>
    </row>
    <row r="76" spans="1:10" x14ac:dyDescent="0.25">
      <c r="A76" t="s">
        <v>34</v>
      </c>
      <c r="B76">
        <v>16022017</v>
      </c>
      <c r="C76">
        <v>2</v>
      </c>
      <c r="H76">
        <v>360.09</v>
      </c>
      <c r="J76">
        <v>74</v>
      </c>
    </row>
    <row r="77" spans="1:10" x14ac:dyDescent="0.25">
      <c r="A77" t="s">
        <v>35</v>
      </c>
      <c r="B77">
        <v>16022017</v>
      </c>
      <c r="C77">
        <v>2</v>
      </c>
      <c r="H77">
        <v>348.07</v>
      </c>
      <c r="J77">
        <v>75</v>
      </c>
    </row>
    <row r="78" spans="1:10" x14ac:dyDescent="0.25">
      <c r="A78" t="s">
        <v>36</v>
      </c>
      <c r="B78">
        <v>16022017</v>
      </c>
      <c r="C78">
        <v>2</v>
      </c>
      <c r="D78">
        <v>1344</v>
      </c>
      <c r="E78">
        <v>25</v>
      </c>
      <c r="F78">
        <v>10.7</v>
      </c>
      <c r="G78">
        <v>0.2</v>
      </c>
      <c r="H78">
        <v>354.67</v>
      </c>
      <c r="I78">
        <v>354.64</v>
      </c>
      <c r="J78">
        <v>76</v>
      </c>
    </row>
    <row r="79" spans="1:10" x14ac:dyDescent="0.25">
      <c r="A79" t="s">
        <v>38</v>
      </c>
      <c r="B79">
        <v>16022017</v>
      </c>
      <c r="C79">
        <v>2</v>
      </c>
      <c r="D79">
        <v>1344</v>
      </c>
      <c r="E79">
        <v>25</v>
      </c>
      <c r="F79">
        <v>10.7</v>
      </c>
      <c r="G79">
        <v>0.2</v>
      </c>
      <c r="H79">
        <v>357.79</v>
      </c>
      <c r="I79">
        <v>357.76</v>
      </c>
      <c r="J79">
        <v>77</v>
      </c>
    </row>
    <row r="80" spans="1:10" x14ac:dyDescent="0.25">
      <c r="A80" t="s">
        <v>39</v>
      </c>
      <c r="B80">
        <v>16022017</v>
      </c>
      <c r="C80">
        <v>2</v>
      </c>
      <c r="D80">
        <v>1344</v>
      </c>
      <c r="E80">
        <v>26</v>
      </c>
      <c r="F80">
        <v>11</v>
      </c>
      <c r="G80">
        <v>0.2</v>
      </c>
      <c r="H80">
        <v>357.56</v>
      </c>
      <c r="I80">
        <v>357.54</v>
      </c>
      <c r="J80">
        <v>78</v>
      </c>
    </row>
    <row r="81" spans="1:10" x14ac:dyDescent="0.25">
      <c r="A81" t="s">
        <v>40</v>
      </c>
      <c r="B81">
        <v>16022017</v>
      </c>
      <c r="C81">
        <v>2</v>
      </c>
      <c r="D81">
        <v>1250</v>
      </c>
      <c r="E81">
        <f>125+82</f>
        <v>207</v>
      </c>
      <c r="F81">
        <v>107.4</v>
      </c>
      <c r="G81">
        <v>0.2</v>
      </c>
      <c r="H81">
        <v>409.33</v>
      </c>
      <c r="I81">
        <v>409.09</v>
      </c>
      <c r="J81">
        <v>79</v>
      </c>
    </row>
    <row r="82" spans="1:10" x14ac:dyDescent="0.25">
      <c r="A82" t="s">
        <v>42</v>
      </c>
      <c r="B82">
        <v>16022017</v>
      </c>
      <c r="C82">
        <v>2</v>
      </c>
      <c r="D82">
        <v>1250</v>
      </c>
      <c r="E82">
        <f>130+80</f>
        <v>210</v>
      </c>
      <c r="F82">
        <v>108.2</v>
      </c>
      <c r="G82">
        <v>0.5</v>
      </c>
      <c r="H82">
        <v>410.43</v>
      </c>
      <c r="I82">
        <v>410.17</v>
      </c>
      <c r="J82">
        <v>80</v>
      </c>
    </row>
    <row r="83" spans="1:10" x14ac:dyDescent="0.25">
      <c r="A83" t="s">
        <v>43</v>
      </c>
      <c r="B83">
        <v>16022017</v>
      </c>
      <c r="C83">
        <v>2</v>
      </c>
      <c r="D83">
        <v>1250</v>
      </c>
      <c r="E83">
        <f>108+74</f>
        <v>182</v>
      </c>
      <c r="F83">
        <v>85.9</v>
      </c>
      <c r="G83">
        <v>0.5</v>
      </c>
      <c r="H83">
        <v>384.51</v>
      </c>
      <c r="I83">
        <v>384.29</v>
      </c>
      <c r="J83">
        <v>81</v>
      </c>
    </row>
    <row r="84" spans="1:10" x14ac:dyDescent="0.25">
      <c r="A84" t="s">
        <v>44</v>
      </c>
      <c r="B84">
        <v>16022017</v>
      </c>
      <c r="C84">
        <v>2</v>
      </c>
      <c r="D84">
        <v>1257</v>
      </c>
      <c r="E84">
        <f>135+85</f>
        <v>220</v>
      </c>
      <c r="F84">
        <v>108.3</v>
      </c>
      <c r="G84">
        <v>0.5</v>
      </c>
      <c r="H84">
        <v>396.07</v>
      </c>
      <c r="I84">
        <v>395.79</v>
      </c>
      <c r="J84">
        <v>82</v>
      </c>
    </row>
    <row r="85" spans="1:10" x14ac:dyDescent="0.25">
      <c r="A85" t="s">
        <v>46</v>
      </c>
      <c r="B85">
        <v>16022017</v>
      </c>
      <c r="C85">
        <v>2</v>
      </c>
      <c r="D85">
        <v>1257</v>
      </c>
      <c r="E85">
        <f>130+96</f>
        <v>226</v>
      </c>
      <c r="F85">
        <v>110.9</v>
      </c>
      <c r="G85">
        <v>0.5</v>
      </c>
      <c r="H85">
        <v>407.35</v>
      </c>
      <c r="I85">
        <v>407.07</v>
      </c>
      <c r="J85">
        <v>83</v>
      </c>
    </row>
    <row r="86" spans="1:10" x14ac:dyDescent="0.25">
      <c r="A86" t="s">
        <v>47</v>
      </c>
      <c r="B86">
        <v>16022017</v>
      </c>
      <c r="C86">
        <v>2</v>
      </c>
      <c r="D86">
        <v>1257</v>
      </c>
      <c r="E86">
        <f>140+90</f>
        <v>230</v>
      </c>
      <c r="F86">
        <v>112.8</v>
      </c>
      <c r="G86">
        <v>0.6</v>
      </c>
      <c r="H86">
        <v>404.74</v>
      </c>
      <c r="I86">
        <v>404.45</v>
      </c>
      <c r="J86">
        <v>84</v>
      </c>
    </row>
    <row r="87" spans="1:10" x14ac:dyDescent="0.25">
      <c r="A87" t="s">
        <v>48</v>
      </c>
      <c r="B87">
        <v>16022017</v>
      </c>
      <c r="C87">
        <v>2</v>
      </c>
      <c r="D87">
        <v>1303</v>
      </c>
      <c r="E87">
        <f>130+80</f>
        <v>210</v>
      </c>
      <c r="F87">
        <v>105.6</v>
      </c>
      <c r="G87">
        <v>0.5</v>
      </c>
      <c r="H87">
        <v>402.07</v>
      </c>
      <c r="I87">
        <v>401.83</v>
      </c>
      <c r="J87">
        <v>85</v>
      </c>
    </row>
    <row r="88" spans="1:10" x14ac:dyDescent="0.25">
      <c r="A88" t="s">
        <v>50</v>
      </c>
      <c r="B88">
        <v>16022017</v>
      </c>
      <c r="C88">
        <v>2</v>
      </c>
      <c r="D88">
        <v>1303</v>
      </c>
      <c r="E88">
        <f>143+72</f>
        <v>215</v>
      </c>
      <c r="F88">
        <v>109.7</v>
      </c>
      <c r="G88">
        <v>0.5</v>
      </c>
      <c r="H88">
        <v>403.88</v>
      </c>
      <c r="I88">
        <v>403.62</v>
      </c>
      <c r="J88">
        <v>86</v>
      </c>
    </row>
    <row r="89" spans="1:10" x14ac:dyDescent="0.25">
      <c r="A89" t="s">
        <v>51</v>
      </c>
      <c r="B89">
        <v>16022017</v>
      </c>
      <c r="C89">
        <v>2</v>
      </c>
      <c r="D89">
        <v>1303</v>
      </c>
      <c r="E89">
        <f>130+84</f>
        <v>214</v>
      </c>
      <c r="F89">
        <v>106.1</v>
      </c>
      <c r="G89">
        <v>0.5</v>
      </c>
      <c r="H89">
        <v>401.63</v>
      </c>
      <c r="I89">
        <v>401.38</v>
      </c>
      <c r="J89">
        <v>87</v>
      </c>
    </row>
    <row r="90" spans="1:10" x14ac:dyDescent="0.25">
      <c r="A90" t="s">
        <v>52</v>
      </c>
      <c r="B90">
        <v>16022017</v>
      </c>
      <c r="C90">
        <v>2</v>
      </c>
      <c r="D90">
        <v>1309</v>
      </c>
      <c r="E90">
        <f>123+76</f>
        <v>199</v>
      </c>
      <c r="F90">
        <v>100.5</v>
      </c>
      <c r="G90">
        <v>0.5</v>
      </c>
      <c r="H90">
        <v>391.44</v>
      </c>
      <c r="I90">
        <v>391.23</v>
      </c>
      <c r="J90">
        <v>88</v>
      </c>
    </row>
    <row r="91" spans="1:10" x14ac:dyDescent="0.25">
      <c r="A91" t="s">
        <v>54</v>
      </c>
      <c r="B91">
        <v>16022017</v>
      </c>
      <c r="C91">
        <v>2</v>
      </c>
      <c r="D91">
        <v>1309</v>
      </c>
      <c r="E91">
        <f>140+84</f>
        <v>224</v>
      </c>
      <c r="F91">
        <v>105.6</v>
      </c>
      <c r="G91">
        <v>0.4</v>
      </c>
      <c r="H91">
        <v>377.31</v>
      </c>
      <c r="I91">
        <v>377.04</v>
      </c>
      <c r="J91">
        <v>89</v>
      </c>
    </row>
    <row r="92" spans="1:10" x14ac:dyDescent="0.25">
      <c r="A92" t="s">
        <v>55</v>
      </c>
      <c r="B92">
        <v>16022017</v>
      </c>
      <c r="C92">
        <v>2</v>
      </c>
      <c r="D92">
        <v>1309</v>
      </c>
      <c r="E92">
        <f>131+78</f>
        <v>209</v>
      </c>
      <c r="F92">
        <v>106.5</v>
      </c>
      <c r="G92">
        <v>0.4</v>
      </c>
      <c r="H92">
        <v>399.96</v>
      </c>
      <c r="I92">
        <v>399.71</v>
      </c>
      <c r="J92">
        <v>90</v>
      </c>
    </row>
    <row r="93" spans="1:10" x14ac:dyDescent="0.25">
      <c r="A93" t="s">
        <v>56</v>
      </c>
      <c r="B93">
        <v>16022017</v>
      </c>
      <c r="C93">
        <v>2</v>
      </c>
      <c r="D93">
        <v>1314</v>
      </c>
      <c r="E93">
        <f>132+68</f>
        <v>200</v>
      </c>
      <c r="F93">
        <v>102.8</v>
      </c>
      <c r="G93">
        <v>0.4</v>
      </c>
      <c r="H93">
        <v>398.7</v>
      </c>
      <c r="I93">
        <v>398.47</v>
      </c>
      <c r="J93">
        <v>91</v>
      </c>
    </row>
    <row r="94" spans="1:10" x14ac:dyDescent="0.25">
      <c r="A94" t="s">
        <v>58</v>
      </c>
      <c r="B94">
        <v>16022017</v>
      </c>
      <c r="C94">
        <v>2</v>
      </c>
      <c r="D94">
        <v>1314</v>
      </c>
      <c r="E94">
        <f>132+78</f>
        <v>210</v>
      </c>
      <c r="F94">
        <v>111.1</v>
      </c>
      <c r="G94">
        <v>0.4</v>
      </c>
      <c r="H94">
        <v>407</v>
      </c>
      <c r="I94">
        <v>406.75</v>
      </c>
      <c r="J94">
        <v>92</v>
      </c>
    </row>
    <row r="95" spans="1:10" x14ac:dyDescent="0.25">
      <c r="A95" t="s">
        <v>59</v>
      </c>
      <c r="B95">
        <v>16022017</v>
      </c>
      <c r="C95">
        <v>2</v>
      </c>
      <c r="D95">
        <v>1314</v>
      </c>
      <c r="E95">
        <f>132+62</f>
        <v>194</v>
      </c>
      <c r="F95">
        <v>98.8</v>
      </c>
      <c r="G95">
        <v>0.5</v>
      </c>
      <c r="H95">
        <v>399.14</v>
      </c>
      <c r="I95">
        <v>398.92</v>
      </c>
      <c r="J95">
        <v>93</v>
      </c>
    </row>
    <row r="96" spans="1:10" x14ac:dyDescent="0.25">
      <c r="A96" t="s">
        <v>60</v>
      </c>
      <c r="B96">
        <v>16022017</v>
      </c>
      <c r="C96">
        <v>2</v>
      </c>
      <c r="D96">
        <v>1320</v>
      </c>
      <c r="E96">
        <f>117+62</f>
        <v>179</v>
      </c>
      <c r="F96">
        <v>89.8</v>
      </c>
      <c r="G96">
        <v>0.5</v>
      </c>
      <c r="H96">
        <v>390.64</v>
      </c>
      <c r="I96">
        <v>390.43</v>
      </c>
      <c r="J96">
        <v>94</v>
      </c>
    </row>
    <row r="97" spans="1:10" x14ac:dyDescent="0.25">
      <c r="A97" t="s">
        <v>62</v>
      </c>
      <c r="B97">
        <v>16022017</v>
      </c>
      <c r="C97">
        <v>2</v>
      </c>
      <c r="D97">
        <v>1320</v>
      </c>
      <c r="E97">
        <f>136+83</f>
        <v>219</v>
      </c>
      <c r="F97">
        <v>104.5</v>
      </c>
      <c r="G97">
        <v>0.3</v>
      </c>
      <c r="H97">
        <v>393.49</v>
      </c>
      <c r="I97">
        <v>393.24</v>
      </c>
      <c r="J97">
        <v>95</v>
      </c>
    </row>
    <row r="98" spans="1:10" x14ac:dyDescent="0.25">
      <c r="A98" t="s">
        <v>63</v>
      </c>
      <c r="B98">
        <v>16022017</v>
      </c>
      <c r="C98">
        <v>2</v>
      </c>
      <c r="D98">
        <v>1320</v>
      </c>
      <c r="E98">
        <f>132+74</f>
        <v>206</v>
      </c>
      <c r="F98">
        <v>102.9</v>
      </c>
      <c r="G98">
        <v>0.4</v>
      </c>
      <c r="H98">
        <v>396.52</v>
      </c>
      <c r="I98">
        <v>396.28</v>
      </c>
      <c r="J98">
        <v>96</v>
      </c>
    </row>
    <row r="99" spans="1:10" x14ac:dyDescent="0.25">
      <c r="A99" t="s">
        <v>64</v>
      </c>
      <c r="B99">
        <v>16022017</v>
      </c>
      <c r="C99">
        <v>2</v>
      </c>
      <c r="D99">
        <v>1325</v>
      </c>
      <c r="E99">
        <f>135+66</f>
        <v>201</v>
      </c>
      <c r="F99">
        <v>99.1</v>
      </c>
      <c r="G99">
        <v>0.3</v>
      </c>
      <c r="H99">
        <v>385.04</v>
      </c>
      <c r="I99">
        <v>384.8</v>
      </c>
      <c r="J99">
        <v>97</v>
      </c>
    </row>
    <row r="100" spans="1:10" x14ac:dyDescent="0.25">
      <c r="A100" t="s">
        <v>66</v>
      </c>
      <c r="B100">
        <v>16022017</v>
      </c>
      <c r="C100">
        <v>2</v>
      </c>
      <c r="D100">
        <v>1325</v>
      </c>
      <c r="E100">
        <f>130+72</f>
        <v>202</v>
      </c>
      <c r="F100">
        <v>98.8</v>
      </c>
      <c r="G100">
        <v>0.4</v>
      </c>
      <c r="H100">
        <v>390.89</v>
      </c>
      <c r="I100">
        <v>390.65</v>
      </c>
      <c r="J100">
        <v>98</v>
      </c>
    </row>
    <row r="101" spans="1:10" x14ac:dyDescent="0.25">
      <c r="A101" t="s">
        <v>67</v>
      </c>
      <c r="B101">
        <v>16022017</v>
      </c>
      <c r="C101">
        <v>2</v>
      </c>
      <c r="D101">
        <v>1325</v>
      </c>
      <c r="E101">
        <f>145+56</f>
        <v>201</v>
      </c>
      <c r="F101">
        <v>99.7</v>
      </c>
      <c r="G101">
        <v>0.2</v>
      </c>
      <c r="H101">
        <v>390.93</v>
      </c>
      <c r="I101">
        <v>390.7</v>
      </c>
      <c r="J101">
        <v>99</v>
      </c>
    </row>
    <row r="102" spans="1:10" x14ac:dyDescent="0.25">
      <c r="A102" t="s">
        <v>68</v>
      </c>
      <c r="B102">
        <v>16022017</v>
      </c>
      <c r="C102">
        <v>2</v>
      </c>
      <c r="D102">
        <v>1331</v>
      </c>
      <c r="E102">
        <f>139+72</f>
        <v>211</v>
      </c>
      <c r="F102">
        <v>102.7</v>
      </c>
      <c r="G102">
        <v>0.3</v>
      </c>
      <c r="H102">
        <v>388.31</v>
      </c>
      <c r="I102">
        <v>388.06</v>
      </c>
      <c r="J102">
        <v>100</v>
      </c>
    </row>
    <row r="103" spans="1:10" x14ac:dyDescent="0.25">
      <c r="A103" t="s">
        <v>70</v>
      </c>
      <c r="B103">
        <v>16022017</v>
      </c>
      <c r="C103">
        <v>2</v>
      </c>
      <c r="D103">
        <v>1331</v>
      </c>
      <c r="E103">
        <f>135+84</f>
        <v>219</v>
      </c>
      <c r="F103">
        <v>106.8</v>
      </c>
      <c r="G103">
        <v>0.5</v>
      </c>
      <c r="H103">
        <v>387.16</v>
      </c>
      <c r="I103">
        <v>386.91</v>
      </c>
      <c r="J103">
        <v>101</v>
      </c>
    </row>
    <row r="104" spans="1:10" x14ac:dyDescent="0.25">
      <c r="A104" t="s">
        <v>71</v>
      </c>
      <c r="B104">
        <v>16022017</v>
      </c>
      <c r="C104">
        <v>2</v>
      </c>
      <c r="D104">
        <v>1331</v>
      </c>
      <c r="E104">
        <f>128+90</f>
        <v>218</v>
      </c>
      <c r="F104">
        <v>104.2</v>
      </c>
      <c r="G104">
        <v>0.3</v>
      </c>
      <c r="H104">
        <v>385.23</v>
      </c>
      <c r="I104">
        <v>384.97</v>
      </c>
      <c r="J104">
        <v>102</v>
      </c>
    </row>
    <row r="105" spans="1:10" x14ac:dyDescent="0.25">
      <c r="A105" t="s">
        <v>72</v>
      </c>
      <c r="B105">
        <v>16022017</v>
      </c>
      <c r="C105">
        <v>2</v>
      </c>
      <c r="D105">
        <v>1340</v>
      </c>
      <c r="E105">
        <v>84</v>
      </c>
      <c r="F105">
        <v>36.5</v>
      </c>
      <c r="G105">
        <v>0.3</v>
      </c>
      <c r="H105">
        <v>356.99</v>
      </c>
      <c r="I105">
        <v>356.87</v>
      </c>
      <c r="J105">
        <v>103</v>
      </c>
    </row>
    <row r="106" spans="1:10" x14ac:dyDescent="0.25">
      <c r="A106" t="s">
        <v>74</v>
      </c>
      <c r="B106">
        <v>16022017</v>
      </c>
      <c r="C106">
        <v>2</v>
      </c>
      <c r="D106">
        <v>1340</v>
      </c>
      <c r="E106">
        <v>78</v>
      </c>
      <c r="F106">
        <v>33.1</v>
      </c>
      <c r="G106">
        <v>0.2</v>
      </c>
      <c r="H106">
        <v>349.05</v>
      </c>
      <c r="I106">
        <v>348.97</v>
      </c>
      <c r="J106">
        <v>104</v>
      </c>
    </row>
    <row r="107" spans="1:10" x14ac:dyDescent="0.25">
      <c r="A107" t="s">
        <v>75</v>
      </c>
      <c r="B107">
        <v>16022017</v>
      </c>
      <c r="C107">
        <v>2</v>
      </c>
      <c r="D107">
        <v>1340</v>
      </c>
      <c r="E107">
        <v>62</v>
      </c>
      <c r="F107">
        <v>26.9</v>
      </c>
      <c r="G107">
        <v>0.2</v>
      </c>
      <c r="H107">
        <v>359.32</v>
      </c>
      <c r="I107">
        <v>359.25</v>
      </c>
      <c r="J107">
        <v>105</v>
      </c>
    </row>
    <row r="108" spans="1:10" x14ac:dyDescent="0.25">
      <c r="A108" t="s">
        <v>76</v>
      </c>
      <c r="B108">
        <v>16022017</v>
      </c>
      <c r="C108">
        <v>2</v>
      </c>
      <c r="D108">
        <v>1336</v>
      </c>
      <c r="E108">
        <v>58</v>
      </c>
      <c r="F108">
        <v>25.3</v>
      </c>
      <c r="G108">
        <v>0.2</v>
      </c>
      <c r="H108">
        <v>358.2</v>
      </c>
      <c r="I108">
        <v>358.14</v>
      </c>
      <c r="J108">
        <v>106</v>
      </c>
    </row>
    <row r="109" spans="1:10" x14ac:dyDescent="0.25">
      <c r="A109" t="s">
        <v>78</v>
      </c>
      <c r="B109">
        <v>16022017</v>
      </c>
      <c r="C109">
        <v>2</v>
      </c>
      <c r="D109">
        <v>1336</v>
      </c>
      <c r="E109">
        <v>54</v>
      </c>
      <c r="F109">
        <v>23.2</v>
      </c>
      <c r="G109">
        <v>0.1</v>
      </c>
      <c r="H109">
        <v>360.15</v>
      </c>
      <c r="I109">
        <v>360.08</v>
      </c>
      <c r="J109">
        <v>107</v>
      </c>
    </row>
    <row r="110" spans="1:10" x14ac:dyDescent="0.25">
      <c r="A110" t="s">
        <v>79</v>
      </c>
      <c r="B110">
        <v>16022017</v>
      </c>
      <c r="C110">
        <v>2</v>
      </c>
      <c r="D110">
        <v>1336</v>
      </c>
      <c r="E110">
        <v>54</v>
      </c>
      <c r="F110">
        <v>23.1</v>
      </c>
      <c r="G110">
        <v>0.2</v>
      </c>
      <c r="H110">
        <v>361.47</v>
      </c>
      <c r="I110">
        <v>361.4</v>
      </c>
      <c r="J110">
        <v>108</v>
      </c>
    </row>
    <row r="111" spans="1:10" x14ac:dyDescent="0.25">
      <c r="A111" t="s">
        <v>32</v>
      </c>
      <c r="B111">
        <v>17022017</v>
      </c>
      <c r="C111">
        <v>3</v>
      </c>
      <c r="H111">
        <v>361.3</v>
      </c>
      <c r="J111">
        <v>109</v>
      </c>
    </row>
    <row r="112" spans="1:10" x14ac:dyDescent="0.25">
      <c r="A112" t="s">
        <v>34</v>
      </c>
      <c r="B112">
        <v>17022017</v>
      </c>
      <c r="C112">
        <v>3</v>
      </c>
      <c r="H112">
        <v>360.07</v>
      </c>
      <c r="J112">
        <v>110</v>
      </c>
    </row>
    <row r="113" spans="1:10" x14ac:dyDescent="0.25">
      <c r="A113" t="s">
        <v>35</v>
      </c>
      <c r="B113">
        <v>17022017</v>
      </c>
      <c r="C113">
        <v>3</v>
      </c>
      <c r="H113">
        <v>348.06</v>
      </c>
      <c r="J113">
        <v>111</v>
      </c>
    </row>
    <row r="114" spans="1:10" x14ac:dyDescent="0.25">
      <c r="A114" t="s">
        <v>36</v>
      </c>
      <c r="B114">
        <v>17022017</v>
      </c>
      <c r="C114">
        <v>3</v>
      </c>
      <c r="D114">
        <v>854</v>
      </c>
      <c r="E114">
        <v>12</v>
      </c>
      <c r="F114">
        <v>4.9000000000000004</v>
      </c>
      <c r="G114">
        <v>0.1</v>
      </c>
      <c r="H114">
        <v>354.64</v>
      </c>
      <c r="I114">
        <v>354.63</v>
      </c>
      <c r="J114">
        <v>112</v>
      </c>
    </row>
    <row r="115" spans="1:10" x14ac:dyDescent="0.25">
      <c r="A115" t="s">
        <v>38</v>
      </c>
      <c r="B115">
        <v>17022017</v>
      </c>
      <c r="C115">
        <v>3</v>
      </c>
      <c r="D115">
        <v>854</v>
      </c>
      <c r="E115">
        <v>15</v>
      </c>
      <c r="F115">
        <v>6</v>
      </c>
      <c r="G115">
        <v>0.2</v>
      </c>
      <c r="H115">
        <v>357.76</v>
      </c>
      <c r="I115">
        <v>357.75</v>
      </c>
      <c r="J115">
        <v>113</v>
      </c>
    </row>
    <row r="116" spans="1:10" x14ac:dyDescent="0.25">
      <c r="A116" t="s">
        <v>39</v>
      </c>
      <c r="B116">
        <v>17022017</v>
      </c>
      <c r="C116">
        <v>3</v>
      </c>
      <c r="D116">
        <v>854</v>
      </c>
      <c r="E116">
        <v>16</v>
      </c>
      <c r="F116">
        <v>6.8</v>
      </c>
      <c r="G116">
        <v>0.1</v>
      </c>
      <c r="H116">
        <v>357.54</v>
      </c>
      <c r="I116">
        <v>357.52</v>
      </c>
      <c r="J116">
        <v>114</v>
      </c>
    </row>
    <row r="117" spans="1:10" x14ac:dyDescent="0.25">
      <c r="A117" t="s">
        <v>40</v>
      </c>
      <c r="B117">
        <v>17022017</v>
      </c>
      <c r="C117">
        <v>3</v>
      </c>
      <c r="D117">
        <v>858</v>
      </c>
      <c r="E117">
        <f>115+34</f>
        <v>149</v>
      </c>
      <c r="F117">
        <v>79.3</v>
      </c>
      <c r="G117">
        <v>0.5</v>
      </c>
      <c r="H117">
        <v>409.09</v>
      </c>
      <c r="I117">
        <v>408.91</v>
      </c>
      <c r="J117">
        <v>115</v>
      </c>
    </row>
    <row r="118" spans="1:10" x14ac:dyDescent="0.25">
      <c r="A118" t="s">
        <v>42</v>
      </c>
      <c r="B118">
        <v>17022017</v>
      </c>
      <c r="C118">
        <v>3</v>
      </c>
      <c r="D118">
        <v>858</v>
      </c>
      <c r="E118">
        <f>111+35</f>
        <v>146</v>
      </c>
      <c r="F118">
        <v>76.8</v>
      </c>
      <c r="G118">
        <v>0.5</v>
      </c>
      <c r="H118">
        <v>410.18</v>
      </c>
      <c r="I118">
        <v>410</v>
      </c>
      <c r="J118">
        <v>116</v>
      </c>
    </row>
    <row r="119" spans="1:10" x14ac:dyDescent="0.25">
      <c r="A119" t="s">
        <v>43</v>
      </c>
      <c r="B119">
        <v>17022017</v>
      </c>
      <c r="C119">
        <v>3</v>
      </c>
      <c r="D119">
        <v>858</v>
      </c>
      <c r="E119">
        <v>140</v>
      </c>
      <c r="F119">
        <v>70</v>
      </c>
      <c r="G119">
        <v>0.5</v>
      </c>
      <c r="H119">
        <v>384.27</v>
      </c>
      <c r="I119">
        <v>384.12</v>
      </c>
      <c r="J119">
        <v>117</v>
      </c>
    </row>
    <row r="120" spans="1:10" x14ac:dyDescent="0.25">
      <c r="A120" t="s">
        <v>44</v>
      </c>
      <c r="B120">
        <v>17022017</v>
      </c>
      <c r="C120">
        <v>3</v>
      </c>
      <c r="D120">
        <v>904</v>
      </c>
      <c r="E120">
        <v>150</v>
      </c>
      <c r="F120">
        <v>72.400000000000006</v>
      </c>
      <c r="G120">
        <v>0.4</v>
      </c>
      <c r="H120">
        <v>395.79</v>
      </c>
      <c r="I120">
        <v>395.61</v>
      </c>
      <c r="J120">
        <v>118</v>
      </c>
    </row>
    <row r="121" spans="1:10" x14ac:dyDescent="0.25">
      <c r="A121" t="s">
        <v>46</v>
      </c>
      <c r="B121">
        <v>17022017</v>
      </c>
      <c r="C121">
        <v>3</v>
      </c>
      <c r="D121">
        <v>904</v>
      </c>
      <c r="E121">
        <v>139</v>
      </c>
      <c r="F121">
        <v>68.8</v>
      </c>
      <c r="G121">
        <v>0.5</v>
      </c>
      <c r="H121">
        <v>407.07</v>
      </c>
      <c r="I121">
        <v>406.91</v>
      </c>
      <c r="J121">
        <v>119</v>
      </c>
    </row>
    <row r="122" spans="1:10" x14ac:dyDescent="0.25">
      <c r="A122" t="s">
        <v>47</v>
      </c>
      <c r="B122">
        <v>17022017</v>
      </c>
      <c r="C122">
        <v>3</v>
      </c>
      <c r="D122">
        <v>904</v>
      </c>
      <c r="E122">
        <f>107+32</f>
        <v>139</v>
      </c>
      <c r="F122">
        <v>69.3</v>
      </c>
      <c r="G122">
        <v>0.5</v>
      </c>
      <c r="H122">
        <v>404.45</v>
      </c>
      <c r="I122">
        <v>404.28</v>
      </c>
      <c r="J122">
        <v>120</v>
      </c>
    </row>
    <row r="123" spans="1:10" x14ac:dyDescent="0.25">
      <c r="A123" t="s">
        <v>48</v>
      </c>
      <c r="B123">
        <v>17022017</v>
      </c>
      <c r="C123">
        <v>3</v>
      </c>
      <c r="D123">
        <v>909</v>
      </c>
      <c r="E123">
        <f>121+43</f>
        <v>164</v>
      </c>
      <c r="F123">
        <v>85.3</v>
      </c>
      <c r="G123">
        <v>0.4</v>
      </c>
      <c r="H123">
        <v>401.83</v>
      </c>
      <c r="I123">
        <v>401.64</v>
      </c>
      <c r="J123">
        <v>121</v>
      </c>
    </row>
    <row r="124" spans="1:10" x14ac:dyDescent="0.25">
      <c r="A124" t="s">
        <v>50</v>
      </c>
      <c r="B124">
        <v>17022017</v>
      </c>
      <c r="C124">
        <v>3</v>
      </c>
      <c r="D124">
        <v>909</v>
      </c>
      <c r="E124">
        <f>125+42</f>
        <v>167</v>
      </c>
      <c r="F124">
        <v>86.7</v>
      </c>
      <c r="G124">
        <v>0.4</v>
      </c>
      <c r="H124">
        <v>403.63</v>
      </c>
      <c r="I124">
        <v>403.44</v>
      </c>
      <c r="J124">
        <v>122</v>
      </c>
    </row>
    <row r="125" spans="1:10" x14ac:dyDescent="0.25">
      <c r="A125" t="s">
        <v>51</v>
      </c>
      <c r="B125">
        <v>17022017</v>
      </c>
      <c r="C125">
        <v>3</v>
      </c>
      <c r="D125">
        <v>909</v>
      </c>
      <c r="E125">
        <f>135+45</f>
        <v>180</v>
      </c>
      <c r="F125">
        <v>85.9</v>
      </c>
      <c r="G125">
        <v>0.5</v>
      </c>
      <c r="H125">
        <v>401.38</v>
      </c>
      <c r="I125">
        <v>401.19</v>
      </c>
      <c r="J125">
        <v>123</v>
      </c>
    </row>
    <row r="126" spans="1:10" x14ac:dyDescent="0.25">
      <c r="A126" t="s">
        <v>52</v>
      </c>
      <c r="B126">
        <v>17022017</v>
      </c>
      <c r="C126">
        <v>3</v>
      </c>
      <c r="D126">
        <v>915</v>
      </c>
      <c r="E126">
        <f>137+46</f>
        <v>183</v>
      </c>
      <c r="F126">
        <v>87</v>
      </c>
      <c r="G126">
        <v>0.1</v>
      </c>
      <c r="H126">
        <v>391.23</v>
      </c>
      <c r="I126">
        <v>391.03</v>
      </c>
      <c r="J126">
        <v>124</v>
      </c>
    </row>
    <row r="127" spans="1:10" x14ac:dyDescent="0.25">
      <c r="A127" t="s">
        <v>54</v>
      </c>
      <c r="B127">
        <v>17022017</v>
      </c>
      <c r="C127">
        <v>3</v>
      </c>
      <c r="D127">
        <v>915</v>
      </c>
      <c r="E127">
        <f>125+42</f>
        <v>167</v>
      </c>
      <c r="F127">
        <v>79.599999999999994</v>
      </c>
      <c r="G127">
        <v>0.5</v>
      </c>
      <c r="H127">
        <v>377.03</v>
      </c>
      <c r="I127">
        <v>376.86</v>
      </c>
      <c r="J127">
        <v>125</v>
      </c>
    </row>
    <row r="128" spans="1:10" x14ac:dyDescent="0.25">
      <c r="A128" t="s">
        <v>55</v>
      </c>
      <c r="B128">
        <v>17022017</v>
      </c>
      <c r="C128">
        <v>3</v>
      </c>
      <c r="D128">
        <v>915</v>
      </c>
      <c r="E128">
        <f>119+50</f>
        <v>169</v>
      </c>
      <c r="F128">
        <v>86.3</v>
      </c>
      <c r="G128">
        <v>0.4</v>
      </c>
      <c r="H128">
        <v>399.71</v>
      </c>
      <c r="I128">
        <v>399.53</v>
      </c>
      <c r="J128">
        <v>126</v>
      </c>
    </row>
    <row r="129" spans="1:10" x14ac:dyDescent="0.25">
      <c r="A129" t="s">
        <v>56</v>
      </c>
      <c r="B129">
        <v>17022017</v>
      </c>
      <c r="C129">
        <v>3</v>
      </c>
      <c r="D129">
        <v>920</v>
      </c>
      <c r="E129">
        <f>134+45</f>
        <v>179</v>
      </c>
      <c r="F129">
        <v>89.7</v>
      </c>
      <c r="G129">
        <v>0.4</v>
      </c>
      <c r="H129">
        <v>398.48</v>
      </c>
      <c r="I129">
        <v>398.26</v>
      </c>
      <c r="J129">
        <v>127</v>
      </c>
    </row>
    <row r="130" spans="1:10" x14ac:dyDescent="0.25">
      <c r="A130" t="s">
        <v>58</v>
      </c>
      <c r="B130">
        <v>17022017</v>
      </c>
      <c r="C130">
        <v>3</v>
      </c>
      <c r="D130">
        <v>920</v>
      </c>
      <c r="E130">
        <f>134+49</f>
        <v>183</v>
      </c>
      <c r="F130">
        <v>94.2</v>
      </c>
      <c r="G130">
        <v>0.5</v>
      </c>
      <c r="H130">
        <v>406.76</v>
      </c>
      <c r="I130">
        <v>406.54</v>
      </c>
      <c r="J130">
        <v>128</v>
      </c>
    </row>
    <row r="131" spans="1:10" x14ac:dyDescent="0.25">
      <c r="A131" t="s">
        <v>59</v>
      </c>
      <c r="B131">
        <v>17022017</v>
      </c>
      <c r="C131">
        <v>3</v>
      </c>
      <c r="D131">
        <v>920</v>
      </c>
      <c r="E131">
        <f>137+35</f>
        <v>172</v>
      </c>
      <c r="F131">
        <v>87</v>
      </c>
      <c r="G131">
        <v>0.3</v>
      </c>
      <c r="H131">
        <v>398.93</v>
      </c>
      <c r="I131">
        <v>398.73</v>
      </c>
      <c r="J131">
        <v>129</v>
      </c>
    </row>
    <row r="132" spans="1:10" x14ac:dyDescent="0.25">
      <c r="A132" t="s">
        <v>60</v>
      </c>
      <c r="B132">
        <v>17022017</v>
      </c>
      <c r="C132">
        <v>3</v>
      </c>
      <c r="D132">
        <v>926</v>
      </c>
      <c r="E132">
        <f>120+45</f>
        <v>165</v>
      </c>
      <c r="F132">
        <v>82.9</v>
      </c>
      <c r="G132">
        <v>0.3</v>
      </c>
      <c r="H132">
        <v>390.42</v>
      </c>
      <c r="I132">
        <v>390.23</v>
      </c>
      <c r="J132">
        <v>130</v>
      </c>
    </row>
    <row r="133" spans="1:10" x14ac:dyDescent="0.25">
      <c r="A133" t="s">
        <v>62</v>
      </c>
      <c r="B133">
        <v>17022017</v>
      </c>
      <c r="C133">
        <v>3</v>
      </c>
      <c r="D133">
        <v>926</v>
      </c>
      <c r="E133">
        <f>109+50</f>
        <v>159</v>
      </c>
      <c r="F133">
        <v>76.5</v>
      </c>
      <c r="G133">
        <v>0.5</v>
      </c>
      <c r="H133">
        <v>393.23</v>
      </c>
      <c r="I133">
        <v>393.06</v>
      </c>
      <c r="J133">
        <v>131</v>
      </c>
    </row>
    <row r="134" spans="1:10" x14ac:dyDescent="0.25">
      <c r="A134" t="s">
        <v>63</v>
      </c>
      <c r="B134">
        <v>17022017</v>
      </c>
      <c r="C134">
        <v>3</v>
      </c>
      <c r="D134">
        <v>926</v>
      </c>
      <c r="E134">
        <f>133+48</f>
        <v>181</v>
      </c>
      <c r="F134">
        <v>83.2</v>
      </c>
      <c r="G134">
        <v>0.2</v>
      </c>
      <c r="H134">
        <v>396.28</v>
      </c>
      <c r="I134">
        <v>396.07</v>
      </c>
      <c r="J134">
        <v>132</v>
      </c>
    </row>
    <row r="135" spans="1:10" x14ac:dyDescent="0.25">
      <c r="A135" t="s">
        <v>64</v>
      </c>
      <c r="B135">
        <v>17022017</v>
      </c>
      <c r="C135">
        <v>3</v>
      </c>
      <c r="D135">
        <v>932</v>
      </c>
      <c r="E135">
        <f>126+39</f>
        <v>165</v>
      </c>
      <c r="F135">
        <v>77.7</v>
      </c>
      <c r="G135">
        <v>0.4</v>
      </c>
      <c r="H135">
        <v>384.8</v>
      </c>
      <c r="I135">
        <v>384.62</v>
      </c>
      <c r="J135">
        <v>133</v>
      </c>
    </row>
    <row r="136" spans="1:10" x14ac:dyDescent="0.25">
      <c r="A136" t="s">
        <v>66</v>
      </c>
      <c r="B136">
        <v>17022017</v>
      </c>
      <c r="C136">
        <v>3</v>
      </c>
      <c r="D136">
        <v>932</v>
      </c>
      <c r="E136">
        <f>131+38</f>
        <v>169</v>
      </c>
      <c r="F136">
        <v>79.900000000000006</v>
      </c>
      <c r="G136">
        <v>0.4</v>
      </c>
      <c r="H136">
        <v>390.67</v>
      </c>
      <c r="I136">
        <v>390.44</v>
      </c>
      <c r="J136">
        <v>134</v>
      </c>
    </row>
    <row r="137" spans="1:10" x14ac:dyDescent="0.25">
      <c r="A137" t="s">
        <v>67</v>
      </c>
      <c r="B137">
        <v>17022017</v>
      </c>
      <c r="C137">
        <v>3</v>
      </c>
      <c r="D137">
        <v>932</v>
      </c>
      <c r="E137">
        <f>135+28</f>
        <v>163</v>
      </c>
      <c r="F137">
        <v>79.099999999999994</v>
      </c>
      <c r="G137">
        <v>0.5</v>
      </c>
      <c r="H137">
        <v>390.7</v>
      </c>
      <c r="I137">
        <v>390.51</v>
      </c>
      <c r="J137">
        <v>135</v>
      </c>
    </row>
    <row r="138" spans="1:10" x14ac:dyDescent="0.25">
      <c r="A138" t="s">
        <v>68</v>
      </c>
      <c r="B138">
        <v>17022017</v>
      </c>
      <c r="C138">
        <v>3</v>
      </c>
      <c r="D138">
        <v>937</v>
      </c>
      <c r="E138">
        <f>121+48</f>
        <v>169</v>
      </c>
      <c r="F138">
        <v>82.6</v>
      </c>
      <c r="G138">
        <v>0.3</v>
      </c>
      <c r="H138">
        <v>388.06</v>
      </c>
      <c r="I138">
        <v>387.87</v>
      </c>
      <c r="J138">
        <v>136</v>
      </c>
    </row>
    <row r="139" spans="1:10" x14ac:dyDescent="0.25">
      <c r="A139" t="s">
        <v>70</v>
      </c>
      <c r="B139">
        <v>17022017</v>
      </c>
      <c r="C139">
        <v>3</v>
      </c>
      <c r="D139">
        <v>937</v>
      </c>
      <c r="E139">
        <f>122+50</f>
        <v>172</v>
      </c>
      <c r="F139">
        <v>83.4</v>
      </c>
      <c r="G139">
        <v>0.2</v>
      </c>
      <c r="H139">
        <v>386.92</v>
      </c>
      <c r="I139">
        <v>386.71</v>
      </c>
      <c r="J139">
        <v>137</v>
      </c>
    </row>
    <row r="140" spans="1:10" x14ac:dyDescent="0.25">
      <c r="A140" t="s">
        <v>71</v>
      </c>
      <c r="B140">
        <v>17022017</v>
      </c>
      <c r="C140">
        <v>3</v>
      </c>
      <c r="D140">
        <v>937</v>
      </c>
      <c r="E140">
        <f>125+44</f>
        <v>169</v>
      </c>
      <c r="F140">
        <v>81.099999999999994</v>
      </c>
      <c r="G140">
        <v>0.2</v>
      </c>
      <c r="H140">
        <v>384.98</v>
      </c>
      <c r="I140">
        <v>384.78</v>
      </c>
      <c r="J140">
        <v>138</v>
      </c>
    </row>
    <row r="141" spans="1:10" x14ac:dyDescent="0.25">
      <c r="A141" t="s">
        <v>76</v>
      </c>
      <c r="B141">
        <v>17022017</v>
      </c>
      <c r="C141">
        <v>3</v>
      </c>
      <c r="D141">
        <v>943</v>
      </c>
      <c r="E141">
        <f>135</f>
        <v>135</v>
      </c>
      <c r="F141">
        <v>58.9</v>
      </c>
      <c r="G141">
        <v>0.3</v>
      </c>
      <c r="H141">
        <v>358.14</v>
      </c>
      <c r="I141">
        <v>357.98</v>
      </c>
      <c r="J141">
        <v>139</v>
      </c>
    </row>
    <row r="142" spans="1:10" x14ac:dyDescent="0.25">
      <c r="A142" t="s">
        <v>78</v>
      </c>
      <c r="B142">
        <v>17022017</v>
      </c>
      <c r="C142">
        <v>3</v>
      </c>
      <c r="D142">
        <v>943</v>
      </c>
      <c r="E142">
        <v>121</v>
      </c>
      <c r="F142">
        <v>52.6</v>
      </c>
      <c r="G142">
        <v>0.2</v>
      </c>
      <c r="H142">
        <v>360.07</v>
      </c>
      <c r="I142">
        <v>359.95</v>
      </c>
      <c r="J142">
        <v>140</v>
      </c>
    </row>
    <row r="143" spans="1:10" x14ac:dyDescent="0.25">
      <c r="A143" t="s">
        <v>79</v>
      </c>
      <c r="B143">
        <v>17022017</v>
      </c>
      <c r="C143">
        <v>3</v>
      </c>
      <c r="D143">
        <v>943</v>
      </c>
      <c r="E143">
        <v>118</v>
      </c>
      <c r="F143">
        <v>50.7</v>
      </c>
      <c r="G143">
        <v>0.1</v>
      </c>
      <c r="H143">
        <v>361.4</v>
      </c>
      <c r="I143">
        <v>361.26</v>
      </c>
      <c r="J143">
        <v>141</v>
      </c>
    </row>
    <row r="144" spans="1:10" x14ac:dyDescent="0.25">
      <c r="A144" t="s">
        <v>72</v>
      </c>
      <c r="B144">
        <v>17022017</v>
      </c>
      <c r="C144">
        <v>3</v>
      </c>
      <c r="D144">
        <v>951</v>
      </c>
      <c r="E144">
        <v>71</v>
      </c>
      <c r="F144">
        <v>30.1</v>
      </c>
      <c r="G144">
        <v>0.3</v>
      </c>
      <c r="H144">
        <v>356.88</v>
      </c>
      <c r="I144">
        <v>356.8</v>
      </c>
      <c r="J144">
        <v>142</v>
      </c>
    </row>
    <row r="145" spans="1:10" x14ac:dyDescent="0.25">
      <c r="A145" t="s">
        <v>74</v>
      </c>
      <c r="B145">
        <v>17022017</v>
      </c>
      <c r="C145">
        <v>3</v>
      </c>
      <c r="D145">
        <v>951</v>
      </c>
      <c r="E145">
        <v>74</v>
      </c>
      <c r="F145">
        <v>30.5</v>
      </c>
      <c r="G145">
        <v>0.3</v>
      </c>
      <c r="H145">
        <v>348.97</v>
      </c>
      <c r="I145">
        <v>348.9</v>
      </c>
      <c r="J145">
        <v>143</v>
      </c>
    </row>
    <row r="146" spans="1:10" x14ac:dyDescent="0.25">
      <c r="A146" t="s">
        <v>75</v>
      </c>
      <c r="B146">
        <v>17022017</v>
      </c>
      <c r="C146">
        <v>3</v>
      </c>
      <c r="D146">
        <v>951</v>
      </c>
      <c r="E146">
        <v>65</v>
      </c>
      <c r="F146">
        <v>27.9</v>
      </c>
      <c r="G146">
        <v>0.2</v>
      </c>
      <c r="H146">
        <v>359.24</v>
      </c>
      <c r="I146">
        <v>359.18</v>
      </c>
      <c r="J146">
        <v>144</v>
      </c>
    </row>
    <row r="147" spans="1:10" x14ac:dyDescent="0.25">
      <c r="A147" t="s">
        <v>32</v>
      </c>
      <c r="B147">
        <v>18022017</v>
      </c>
      <c r="C147">
        <v>4</v>
      </c>
      <c r="H147">
        <v>361.31</v>
      </c>
      <c r="J147">
        <v>145</v>
      </c>
    </row>
    <row r="148" spans="1:10" x14ac:dyDescent="0.25">
      <c r="A148" t="s">
        <v>34</v>
      </c>
      <c r="B148">
        <v>18022017</v>
      </c>
      <c r="C148">
        <v>4</v>
      </c>
      <c r="H148">
        <v>360.08</v>
      </c>
      <c r="J148">
        <v>146</v>
      </c>
    </row>
    <row r="149" spans="1:10" x14ac:dyDescent="0.25">
      <c r="A149" t="s">
        <v>35</v>
      </c>
      <c r="B149">
        <v>18022017</v>
      </c>
      <c r="C149">
        <v>4</v>
      </c>
      <c r="H149">
        <v>348.06</v>
      </c>
      <c r="J149">
        <v>147</v>
      </c>
    </row>
    <row r="150" spans="1:10" x14ac:dyDescent="0.25">
      <c r="A150" t="s">
        <v>36</v>
      </c>
      <c r="B150">
        <v>18022017</v>
      </c>
      <c r="C150">
        <v>4</v>
      </c>
      <c r="D150">
        <v>1706</v>
      </c>
      <c r="E150">
        <v>16</v>
      </c>
      <c r="F150">
        <v>6.8</v>
      </c>
      <c r="G150">
        <v>0.2</v>
      </c>
      <c r="H150">
        <v>354.64</v>
      </c>
      <c r="I150">
        <v>354.63</v>
      </c>
      <c r="J150">
        <v>148</v>
      </c>
    </row>
    <row r="151" spans="1:10" x14ac:dyDescent="0.25">
      <c r="A151" t="s">
        <v>38</v>
      </c>
      <c r="B151">
        <v>18022017</v>
      </c>
      <c r="C151">
        <v>4</v>
      </c>
      <c r="D151">
        <v>1706</v>
      </c>
      <c r="E151">
        <v>16</v>
      </c>
      <c r="F151">
        <v>6.4</v>
      </c>
      <c r="G151">
        <v>0</v>
      </c>
      <c r="H151">
        <v>357.76</v>
      </c>
      <c r="I151">
        <v>357.74</v>
      </c>
      <c r="J151">
        <v>149</v>
      </c>
    </row>
    <row r="152" spans="1:10" x14ac:dyDescent="0.25">
      <c r="A152" t="s">
        <v>39</v>
      </c>
      <c r="B152">
        <v>18022017</v>
      </c>
      <c r="C152">
        <v>4</v>
      </c>
      <c r="D152">
        <v>1706</v>
      </c>
      <c r="E152">
        <v>15</v>
      </c>
      <c r="F152">
        <v>6</v>
      </c>
      <c r="G152">
        <v>0.1</v>
      </c>
      <c r="H152">
        <v>357.52</v>
      </c>
      <c r="I152">
        <v>357.51</v>
      </c>
      <c r="J152">
        <v>150</v>
      </c>
    </row>
    <row r="153" spans="1:10" x14ac:dyDescent="0.25">
      <c r="A153" t="s">
        <v>40</v>
      </c>
      <c r="B153">
        <v>18022017</v>
      </c>
      <c r="C153">
        <v>4</v>
      </c>
      <c r="D153">
        <v>1608</v>
      </c>
      <c r="E153">
        <f>150+88+23</f>
        <v>261</v>
      </c>
      <c r="F153">
        <v>137.9</v>
      </c>
      <c r="G153">
        <v>0.3</v>
      </c>
      <c r="H153">
        <v>408.93</v>
      </c>
      <c r="I153">
        <v>408.64</v>
      </c>
      <c r="J153">
        <v>151</v>
      </c>
    </row>
    <row r="154" spans="1:10" x14ac:dyDescent="0.25">
      <c r="A154" t="s">
        <v>42</v>
      </c>
      <c r="B154">
        <v>18022017</v>
      </c>
      <c r="C154">
        <v>4</v>
      </c>
      <c r="D154">
        <v>1608</v>
      </c>
      <c r="E154">
        <f>142+102</f>
        <v>244</v>
      </c>
      <c r="F154">
        <v>126.5</v>
      </c>
      <c r="G154">
        <v>0.5</v>
      </c>
      <c r="H154">
        <v>410.02</v>
      </c>
      <c r="I154">
        <v>409.76</v>
      </c>
      <c r="J154">
        <v>152</v>
      </c>
    </row>
    <row r="155" spans="1:10" x14ac:dyDescent="0.25">
      <c r="A155" t="s">
        <v>43</v>
      </c>
      <c r="B155">
        <v>18022017</v>
      </c>
      <c r="C155">
        <v>4</v>
      </c>
      <c r="D155">
        <v>1608</v>
      </c>
      <c r="E155">
        <f>141+102</f>
        <v>243</v>
      </c>
      <c r="F155">
        <v>118.4</v>
      </c>
      <c r="G155">
        <v>0.6</v>
      </c>
      <c r="H155">
        <v>384.12</v>
      </c>
      <c r="I155">
        <v>383.87</v>
      </c>
      <c r="J155">
        <v>153</v>
      </c>
    </row>
    <row r="156" spans="1:10" x14ac:dyDescent="0.25">
      <c r="A156" t="s">
        <v>44</v>
      </c>
      <c r="B156">
        <v>18022017</v>
      </c>
      <c r="C156">
        <v>4</v>
      </c>
      <c r="D156">
        <v>1613</v>
      </c>
      <c r="E156">
        <f>114+92</f>
        <v>206</v>
      </c>
      <c r="F156">
        <v>102.5</v>
      </c>
      <c r="G156">
        <v>0.3</v>
      </c>
      <c r="H156">
        <v>395.61</v>
      </c>
      <c r="I156">
        <v>395.39</v>
      </c>
      <c r="J156">
        <v>154</v>
      </c>
    </row>
    <row r="157" spans="1:10" x14ac:dyDescent="0.25">
      <c r="A157" t="s">
        <v>46</v>
      </c>
      <c r="B157">
        <v>18022017</v>
      </c>
      <c r="C157">
        <v>4</v>
      </c>
      <c r="D157">
        <v>1613</v>
      </c>
      <c r="E157">
        <f>140+60</f>
        <v>200</v>
      </c>
      <c r="F157">
        <v>101.8</v>
      </c>
      <c r="G157">
        <v>0.5</v>
      </c>
      <c r="H157">
        <v>406.9</v>
      </c>
      <c r="I157">
        <v>406.68</v>
      </c>
      <c r="J157">
        <v>155</v>
      </c>
    </row>
    <row r="158" spans="1:10" x14ac:dyDescent="0.25">
      <c r="A158" t="s">
        <v>47</v>
      </c>
      <c r="B158">
        <v>18022017</v>
      </c>
      <c r="C158">
        <v>4</v>
      </c>
      <c r="D158">
        <v>1613</v>
      </c>
      <c r="E158">
        <f>135+70</f>
        <v>205</v>
      </c>
      <c r="F158">
        <v>103.9</v>
      </c>
      <c r="G158">
        <v>0.5</v>
      </c>
      <c r="H158">
        <v>404.3</v>
      </c>
      <c r="I158">
        <v>404.07</v>
      </c>
      <c r="J158">
        <v>156</v>
      </c>
    </row>
    <row r="159" spans="1:10" x14ac:dyDescent="0.25">
      <c r="A159" t="s">
        <v>48</v>
      </c>
      <c r="B159">
        <v>18022017</v>
      </c>
      <c r="C159">
        <v>4</v>
      </c>
      <c r="D159">
        <v>1619</v>
      </c>
      <c r="E159">
        <f>136+93+52</f>
        <v>281</v>
      </c>
      <c r="F159">
        <v>144.9</v>
      </c>
      <c r="G159">
        <v>0.6</v>
      </c>
      <c r="H159">
        <v>401.63</v>
      </c>
      <c r="I159">
        <v>401.36</v>
      </c>
      <c r="J159">
        <v>157</v>
      </c>
    </row>
    <row r="160" spans="1:10" x14ac:dyDescent="0.25">
      <c r="A160" t="s">
        <v>50</v>
      </c>
      <c r="B160">
        <v>18022017</v>
      </c>
      <c r="C160">
        <v>4</v>
      </c>
      <c r="D160">
        <v>1619</v>
      </c>
      <c r="E160">
        <f>135+88+50</f>
        <v>273</v>
      </c>
      <c r="F160">
        <v>140.9</v>
      </c>
      <c r="G160">
        <v>0.5</v>
      </c>
      <c r="H160">
        <v>403.44</v>
      </c>
      <c r="I160">
        <v>403.17</v>
      </c>
      <c r="J160">
        <v>158</v>
      </c>
    </row>
    <row r="161" spans="1:10" x14ac:dyDescent="0.25">
      <c r="A161" t="s">
        <v>51</v>
      </c>
      <c r="B161">
        <v>18022017</v>
      </c>
      <c r="C161">
        <v>4</v>
      </c>
      <c r="D161">
        <v>1619</v>
      </c>
      <c r="E161">
        <f>141+80+42</f>
        <v>263</v>
      </c>
      <c r="F161">
        <v>134.19999999999999</v>
      </c>
      <c r="G161">
        <v>0.5</v>
      </c>
      <c r="H161">
        <v>401.18</v>
      </c>
      <c r="I161">
        <v>400.92</v>
      </c>
      <c r="J161">
        <v>159</v>
      </c>
    </row>
    <row r="162" spans="1:10" x14ac:dyDescent="0.25">
      <c r="A162" t="s">
        <v>52</v>
      </c>
      <c r="B162">
        <v>18022017</v>
      </c>
      <c r="C162">
        <v>4</v>
      </c>
      <c r="D162">
        <v>1625</v>
      </c>
      <c r="E162">
        <f>147+88+46</f>
        <v>281</v>
      </c>
      <c r="F162">
        <v>141.69999999999999</v>
      </c>
      <c r="G162">
        <v>0.4</v>
      </c>
      <c r="H162">
        <v>391.02</v>
      </c>
      <c r="I162">
        <v>390.74</v>
      </c>
      <c r="J162">
        <v>160</v>
      </c>
    </row>
    <row r="163" spans="1:10" x14ac:dyDescent="0.25">
      <c r="A163" t="s">
        <v>54</v>
      </c>
      <c r="B163">
        <v>18022017</v>
      </c>
      <c r="C163">
        <v>4</v>
      </c>
      <c r="D163">
        <v>1625</v>
      </c>
      <c r="E163">
        <f>140+94+35</f>
        <v>269</v>
      </c>
      <c r="F163">
        <v>126.7</v>
      </c>
      <c r="G163">
        <v>0.5</v>
      </c>
      <c r="H163">
        <v>376.85</v>
      </c>
      <c r="I163">
        <v>376.58</v>
      </c>
      <c r="J163">
        <v>161</v>
      </c>
    </row>
    <row r="164" spans="1:10" x14ac:dyDescent="0.25">
      <c r="A164" t="s">
        <v>55</v>
      </c>
      <c r="B164">
        <v>18022017</v>
      </c>
      <c r="C164">
        <v>4</v>
      </c>
      <c r="D164">
        <v>1625</v>
      </c>
      <c r="E164">
        <f>126+88+55</f>
        <v>269</v>
      </c>
      <c r="F164">
        <v>137.69999999999999</v>
      </c>
      <c r="G164">
        <v>0.3</v>
      </c>
      <c r="H164">
        <v>399.52</v>
      </c>
      <c r="I164">
        <v>399.26</v>
      </c>
      <c r="J164">
        <v>162</v>
      </c>
    </row>
    <row r="165" spans="1:10" x14ac:dyDescent="0.25">
      <c r="A165" t="s">
        <v>56</v>
      </c>
      <c r="B165">
        <v>18022017</v>
      </c>
      <c r="C165">
        <v>4</v>
      </c>
      <c r="D165">
        <v>1631</v>
      </c>
      <c r="E165">
        <f>136+88+34</f>
        <v>258</v>
      </c>
      <c r="F165">
        <v>128.5</v>
      </c>
      <c r="G165">
        <v>0.3</v>
      </c>
      <c r="H165">
        <v>398.25</v>
      </c>
      <c r="I165">
        <v>397.98</v>
      </c>
      <c r="J165">
        <v>163</v>
      </c>
    </row>
    <row r="166" spans="1:10" x14ac:dyDescent="0.25">
      <c r="A166" t="s">
        <v>58</v>
      </c>
      <c r="B166">
        <v>18022017</v>
      </c>
      <c r="C166">
        <v>4</v>
      </c>
      <c r="D166">
        <v>1631</v>
      </c>
      <c r="E166">
        <f>146+88+44</f>
        <v>278</v>
      </c>
      <c r="F166">
        <v>144.6</v>
      </c>
      <c r="G166">
        <v>0.5</v>
      </c>
      <c r="H166">
        <v>406.54</v>
      </c>
      <c r="I166">
        <v>406.27</v>
      </c>
      <c r="J166">
        <v>164</v>
      </c>
    </row>
    <row r="167" spans="1:10" x14ac:dyDescent="0.25">
      <c r="A167" t="s">
        <v>59</v>
      </c>
      <c r="B167">
        <v>18022017</v>
      </c>
      <c r="C167">
        <v>4</v>
      </c>
      <c r="D167">
        <v>1631</v>
      </c>
      <c r="E167">
        <f>145+80+34</f>
        <v>259</v>
      </c>
      <c r="F167">
        <v>130</v>
      </c>
      <c r="G167">
        <v>0.4</v>
      </c>
      <c r="H167">
        <v>398.72</v>
      </c>
      <c r="I167">
        <v>398.44</v>
      </c>
      <c r="J167">
        <v>165</v>
      </c>
    </row>
    <row r="168" spans="1:10" x14ac:dyDescent="0.25">
      <c r="A168" t="s">
        <v>60</v>
      </c>
      <c r="B168">
        <v>18022017</v>
      </c>
      <c r="C168">
        <v>4</v>
      </c>
      <c r="D168">
        <v>1637</v>
      </c>
      <c r="E168">
        <f>109+76</f>
        <v>185</v>
      </c>
      <c r="F168">
        <v>93.4</v>
      </c>
      <c r="G168">
        <v>0.3</v>
      </c>
      <c r="H168">
        <v>390.14</v>
      </c>
      <c r="I168">
        <v>389.94</v>
      </c>
      <c r="J168">
        <v>166</v>
      </c>
    </row>
    <row r="169" spans="1:10" x14ac:dyDescent="0.25">
      <c r="A169" t="s">
        <v>62</v>
      </c>
      <c r="B169">
        <v>18022017</v>
      </c>
      <c r="C169">
        <v>4</v>
      </c>
      <c r="D169">
        <v>1637</v>
      </c>
      <c r="E169">
        <f>150+107</f>
        <v>257</v>
      </c>
      <c r="F169">
        <v>126.3</v>
      </c>
      <c r="G169">
        <v>0.3</v>
      </c>
      <c r="H169">
        <v>393.06</v>
      </c>
      <c r="I169">
        <v>392.8</v>
      </c>
      <c r="J169">
        <v>167</v>
      </c>
    </row>
    <row r="170" spans="1:10" x14ac:dyDescent="0.25">
      <c r="A170" t="s">
        <v>63</v>
      </c>
      <c r="B170">
        <v>18022017</v>
      </c>
      <c r="C170">
        <v>4</v>
      </c>
      <c r="D170">
        <v>1637</v>
      </c>
      <c r="E170">
        <f>140+78+35</f>
        <v>253</v>
      </c>
      <c r="F170">
        <v>124.8</v>
      </c>
      <c r="G170">
        <v>0.5</v>
      </c>
      <c r="H170">
        <v>396.07</v>
      </c>
      <c r="I170">
        <v>395.8</v>
      </c>
      <c r="J170">
        <v>168</v>
      </c>
    </row>
    <row r="171" spans="1:10" x14ac:dyDescent="0.25">
      <c r="A171" t="s">
        <v>64</v>
      </c>
      <c r="B171">
        <v>18022017</v>
      </c>
      <c r="C171">
        <v>4</v>
      </c>
      <c r="D171">
        <v>1644</v>
      </c>
      <c r="E171">
        <f>145+70+42</f>
        <v>257</v>
      </c>
      <c r="F171">
        <v>125.5</v>
      </c>
      <c r="G171">
        <v>0.4</v>
      </c>
      <c r="H171">
        <v>384.6</v>
      </c>
      <c r="I171">
        <v>384.36</v>
      </c>
      <c r="J171">
        <v>169</v>
      </c>
    </row>
    <row r="172" spans="1:10" x14ac:dyDescent="0.25">
      <c r="A172" t="s">
        <v>66</v>
      </c>
      <c r="B172">
        <v>18022017</v>
      </c>
      <c r="C172">
        <v>4</v>
      </c>
      <c r="D172">
        <v>1644</v>
      </c>
      <c r="E172">
        <f>135+80+40</f>
        <v>255</v>
      </c>
      <c r="F172">
        <v>123.9</v>
      </c>
      <c r="G172">
        <v>0.5</v>
      </c>
      <c r="H172">
        <v>390.48</v>
      </c>
      <c r="I172">
        <v>390.2</v>
      </c>
      <c r="J172">
        <v>170</v>
      </c>
    </row>
    <row r="173" spans="1:10" x14ac:dyDescent="0.25">
      <c r="A173" t="s">
        <v>67</v>
      </c>
      <c r="B173">
        <v>18022017</v>
      </c>
      <c r="C173">
        <v>4</v>
      </c>
      <c r="D173">
        <v>1644</v>
      </c>
      <c r="E173">
        <f>150+78+40</f>
        <v>268</v>
      </c>
      <c r="F173">
        <v>129.9</v>
      </c>
      <c r="G173">
        <v>0.2</v>
      </c>
      <c r="H173">
        <v>390.51</v>
      </c>
      <c r="I173">
        <v>390.24</v>
      </c>
      <c r="J173">
        <v>171</v>
      </c>
    </row>
    <row r="174" spans="1:10" x14ac:dyDescent="0.25">
      <c r="A174" t="s">
        <v>68</v>
      </c>
      <c r="B174">
        <v>18022017</v>
      </c>
      <c r="C174">
        <v>4</v>
      </c>
      <c r="D174">
        <v>1650</v>
      </c>
      <c r="E174">
        <f>135+79+46</f>
        <v>260</v>
      </c>
      <c r="F174">
        <v>125.5</v>
      </c>
      <c r="G174">
        <v>0.2</v>
      </c>
      <c r="H174">
        <v>387.86</v>
      </c>
      <c r="I174">
        <v>387.59</v>
      </c>
      <c r="J174">
        <v>172</v>
      </c>
    </row>
    <row r="175" spans="1:10" x14ac:dyDescent="0.25">
      <c r="A175" t="s">
        <v>70</v>
      </c>
      <c r="B175">
        <v>18022017</v>
      </c>
      <c r="C175">
        <v>4</v>
      </c>
      <c r="D175">
        <v>1650</v>
      </c>
      <c r="E175">
        <f>128+82+52</f>
        <v>262</v>
      </c>
      <c r="F175">
        <v>126.5</v>
      </c>
      <c r="G175">
        <v>0.3</v>
      </c>
      <c r="H175">
        <v>386.71</v>
      </c>
      <c r="I175">
        <v>386.44</v>
      </c>
      <c r="J175">
        <v>173</v>
      </c>
    </row>
    <row r="176" spans="1:10" x14ac:dyDescent="0.25">
      <c r="A176" t="s">
        <v>71</v>
      </c>
      <c r="B176">
        <v>18022017</v>
      </c>
      <c r="C176">
        <v>4</v>
      </c>
      <c r="D176">
        <v>1650</v>
      </c>
      <c r="E176">
        <f>135+92+34</f>
        <v>261</v>
      </c>
      <c r="F176">
        <v>123.4</v>
      </c>
      <c r="G176">
        <v>0.4</v>
      </c>
      <c r="H176">
        <v>384.78</v>
      </c>
      <c r="I176">
        <v>384.51</v>
      </c>
      <c r="J176">
        <v>174</v>
      </c>
    </row>
    <row r="177" spans="1:10" x14ac:dyDescent="0.25">
      <c r="A177" t="s">
        <v>76</v>
      </c>
      <c r="B177">
        <v>18022017</v>
      </c>
      <c r="C177">
        <v>4</v>
      </c>
      <c r="D177">
        <v>1656</v>
      </c>
      <c r="E177">
        <f>139+88</f>
        <v>227</v>
      </c>
      <c r="F177">
        <v>98.1</v>
      </c>
      <c r="G177">
        <v>0.4</v>
      </c>
      <c r="H177">
        <v>357.97</v>
      </c>
      <c r="I177">
        <v>357.69</v>
      </c>
      <c r="J177">
        <v>175</v>
      </c>
    </row>
    <row r="178" spans="1:10" x14ac:dyDescent="0.25">
      <c r="A178" t="s">
        <v>78</v>
      </c>
      <c r="B178">
        <v>18022017</v>
      </c>
      <c r="C178">
        <v>4</v>
      </c>
      <c r="D178">
        <v>1656</v>
      </c>
      <c r="E178">
        <f>122+100</f>
        <v>222</v>
      </c>
      <c r="F178">
        <v>95.3</v>
      </c>
      <c r="G178">
        <v>0</v>
      </c>
      <c r="H178">
        <v>359.94</v>
      </c>
      <c r="I178">
        <v>359.67</v>
      </c>
      <c r="J178">
        <v>176</v>
      </c>
    </row>
    <row r="179" spans="1:10" x14ac:dyDescent="0.25">
      <c r="A179" t="s">
        <v>79</v>
      </c>
      <c r="B179">
        <v>18022017</v>
      </c>
      <c r="C179">
        <v>4</v>
      </c>
      <c r="D179">
        <v>1656</v>
      </c>
      <c r="E179">
        <f>117+92</f>
        <v>209</v>
      </c>
      <c r="F179">
        <v>90.3</v>
      </c>
      <c r="G179">
        <v>0.3</v>
      </c>
      <c r="H179">
        <v>361.23</v>
      </c>
      <c r="I179">
        <v>360.97</v>
      </c>
      <c r="J179">
        <v>177</v>
      </c>
    </row>
    <row r="180" spans="1:10" x14ac:dyDescent="0.25">
      <c r="A180" t="s">
        <v>72</v>
      </c>
      <c r="B180">
        <v>18022017</v>
      </c>
      <c r="C180">
        <v>4</v>
      </c>
      <c r="D180">
        <v>1702</v>
      </c>
      <c r="E180">
        <f>140+25</f>
        <v>165</v>
      </c>
      <c r="F180">
        <v>70.7</v>
      </c>
      <c r="G180">
        <v>0.1</v>
      </c>
      <c r="H180">
        <v>356.82</v>
      </c>
      <c r="I180">
        <v>356.65</v>
      </c>
      <c r="J180">
        <v>178</v>
      </c>
    </row>
    <row r="181" spans="1:10" x14ac:dyDescent="0.25">
      <c r="A181" t="s">
        <v>74</v>
      </c>
      <c r="B181">
        <v>18022017</v>
      </c>
      <c r="C181">
        <v>4</v>
      </c>
      <c r="D181">
        <v>1702</v>
      </c>
      <c r="E181">
        <f>109+68</f>
        <v>177</v>
      </c>
      <c r="F181">
        <v>73.599999999999994</v>
      </c>
      <c r="G181">
        <v>0.1</v>
      </c>
      <c r="H181">
        <v>348.9</v>
      </c>
      <c r="I181">
        <v>348.72</v>
      </c>
      <c r="J181">
        <v>179</v>
      </c>
    </row>
    <row r="182" spans="1:10" x14ac:dyDescent="0.25">
      <c r="A182" t="s">
        <v>75</v>
      </c>
      <c r="B182">
        <v>18022017</v>
      </c>
      <c r="C182">
        <v>4</v>
      </c>
      <c r="D182">
        <v>1702</v>
      </c>
      <c r="E182">
        <f>101+71</f>
        <v>172</v>
      </c>
      <c r="F182">
        <v>73.5</v>
      </c>
      <c r="G182">
        <v>0.2</v>
      </c>
      <c r="H182">
        <v>359.18</v>
      </c>
      <c r="I182">
        <v>359.01</v>
      </c>
      <c r="J182">
        <v>180</v>
      </c>
    </row>
    <row r="183" spans="1:10" x14ac:dyDescent="0.25">
      <c r="A183" t="s">
        <v>32</v>
      </c>
      <c r="B183">
        <v>19022017</v>
      </c>
      <c r="C183">
        <v>5</v>
      </c>
      <c r="H183">
        <v>361.31</v>
      </c>
      <c r="J183">
        <v>181</v>
      </c>
    </row>
    <row r="184" spans="1:10" x14ac:dyDescent="0.25">
      <c r="A184" t="s">
        <v>34</v>
      </c>
      <c r="B184">
        <v>19022017</v>
      </c>
      <c r="C184">
        <v>5</v>
      </c>
      <c r="H184">
        <v>360.09</v>
      </c>
      <c r="J184">
        <v>182</v>
      </c>
    </row>
    <row r="185" spans="1:10" x14ac:dyDescent="0.25">
      <c r="A185" t="s">
        <v>35</v>
      </c>
      <c r="B185">
        <v>19022017</v>
      </c>
      <c r="C185">
        <v>5</v>
      </c>
      <c r="H185">
        <v>348.08</v>
      </c>
      <c r="J185">
        <v>183</v>
      </c>
    </row>
    <row r="186" spans="1:10" x14ac:dyDescent="0.25">
      <c r="A186" t="s">
        <v>40</v>
      </c>
      <c r="B186">
        <v>19022017</v>
      </c>
      <c r="C186">
        <v>5</v>
      </c>
      <c r="D186">
        <v>1559</v>
      </c>
      <c r="E186">
        <f>135+98</f>
        <v>233</v>
      </c>
      <c r="F186">
        <v>124.6</v>
      </c>
      <c r="G186">
        <v>0.4</v>
      </c>
      <c r="H186">
        <v>408.64</v>
      </c>
      <c r="I186">
        <v>408.41</v>
      </c>
      <c r="J186">
        <v>184</v>
      </c>
    </row>
    <row r="187" spans="1:10" x14ac:dyDescent="0.25">
      <c r="A187" t="s">
        <v>42</v>
      </c>
      <c r="B187">
        <v>19022017</v>
      </c>
      <c r="C187">
        <v>5</v>
      </c>
      <c r="D187">
        <v>1559</v>
      </c>
      <c r="E187">
        <f>143+102</f>
        <v>245</v>
      </c>
      <c r="F187">
        <v>122.13</v>
      </c>
      <c r="G187">
        <v>0.3</v>
      </c>
      <c r="H187">
        <v>409.76</v>
      </c>
      <c r="I187">
        <v>409.51</v>
      </c>
      <c r="J187">
        <v>185</v>
      </c>
    </row>
    <row r="188" spans="1:10" x14ac:dyDescent="0.25">
      <c r="A188" t="s">
        <v>43</v>
      </c>
      <c r="B188">
        <v>19022017</v>
      </c>
      <c r="C188">
        <v>5</v>
      </c>
      <c r="D188">
        <v>1559</v>
      </c>
      <c r="E188">
        <f>143+82</f>
        <v>225</v>
      </c>
      <c r="F188">
        <v>109.4</v>
      </c>
      <c r="G188">
        <v>0.3</v>
      </c>
      <c r="H188">
        <v>383.85</v>
      </c>
      <c r="I188">
        <v>383.62</v>
      </c>
      <c r="J188">
        <v>186</v>
      </c>
    </row>
    <row r="189" spans="1:10" x14ac:dyDescent="0.25">
      <c r="A189" t="s">
        <v>44</v>
      </c>
      <c r="B189">
        <v>19022017</v>
      </c>
      <c r="C189">
        <v>5</v>
      </c>
      <c r="D189">
        <v>1607</v>
      </c>
      <c r="E189">
        <f>121+80</f>
        <v>201</v>
      </c>
      <c r="F189">
        <v>100.7</v>
      </c>
      <c r="G189">
        <v>0.5</v>
      </c>
      <c r="H189">
        <v>395.41</v>
      </c>
      <c r="I189">
        <v>395.21</v>
      </c>
      <c r="J189">
        <v>187</v>
      </c>
    </row>
    <row r="190" spans="1:10" x14ac:dyDescent="0.25">
      <c r="A190" t="s">
        <v>46</v>
      </c>
      <c r="B190">
        <v>19022017</v>
      </c>
      <c r="C190">
        <v>5</v>
      </c>
      <c r="D190">
        <v>1607</v>
      </c>
      <c r="E190">
        <f>110+60</f>
        <v>170</v>
      </c>
      <c r="F190">
        <v>84.6</v>
      </c>
      <c r="G190">
        <v>0.3</v>
      </c>
      <c r="H190">
        <v>406.68</v>
      </c>
      <c r="I190">
        <v>406.51</v>
      </c>
      <c r="J190">
        <v>188</v>
      </c>
    </row>
    <row r="191" spans="1:10" x14ac:dyDescent="0.25">
      <c r="A191" t="s">
        <v>47</v>
      </c>
      <c r="B191">
        <v>19022017</v>
      </c>
      <c r="C191">
        <v>5</v>
      </c>
      <c r="D191">
        <v>1607</v>
      </c>
      <c r="E191">
        <f>105+80</f>
        <v>185</v>
      </c>
      <c r="F191">
        <v>99.7</v>
      </c>
      <c r="G191">
        <v>0.2</v>
      </c>
      <c r="H191">
        <v>404.07</v>
      </c>
      <c r="I191">
        <v>403.87</v>
      </c>
      <c r="J191">
        <v>189</v>
      </c>
    </row>
    <row r="192" spans="1:10" x14ac:dyDescent="0.25">
      <c r="A192" t="s">
        <v>48</v>
      </c>
      <c r="B192">
        <v>19022017</v>
      </c>
      <c r="C192">
        <v>5</v>
      </c>
      <c r="D192">
        <v>1613</v>
      </c>
      <c r="E192">
        <f>143+78</f>
        <v>221</v>
      </c>
      <c r="F192">
        <v>112</v>
      </c>
      <c r="G192">
        <v>0.4</v>
      </c>
      <c r="H192">
        <v>401.34</v>
      </c>
      <c r="I192">
        <v>401.12</v>
      </c>
      <c r="J192">
        <v>190</v>
      </c>
    </row>
    <row r="193" spans="1:10" x14ac:dyDescent="0.25">
      <c r="A193" t="s">
        <v>50</v>
      </c>
      <c r="B193">
        <v>19022017</v>
      </c>
      <c r="C193">
        <v>5</v>
      </c>
      <c r="D193">
        <v>1613</v>
      </c>
      <c r="E193">
        <f>142+94</f>
        <v>236</v>
      </c>
      <c r="F193">
        <v>121.5</v>
      </c>
      <c r="G193">
        <v>0.4</v>
      </c>
      <c r="H193">
        <v>403.16</v>
      </c>
      <c r="I193">
        <v>402.93</v>
      </c>
      <c r="J193">
        <v>191</v>
      </c>
    </row>
    <row r="194" spans="1:10" x14ac:dyDescent="0.25">
      <c r="A194" t="s">
        <v>51</v>
      </c>
      <c r="B194">
        <v>19022017</v>
      </c>
      <c r="C194">
        <v>5</v>
      </c>
      <c r="D194">
        <v>1613</v>
      </c>
      <c r="E194">
        <f>140+68</f>
        <v>208</v>
      </c>
      <c r="F194">
        <v>106.7</v>
      </c>
      <c r="G194">
        <v>0.4</v>
      </c>
      <c r="H194">
        <v>400.9</v>
      </c>
      <c r="I194">
        <v>400.69</v>
      </c>
      <c r="J194">
        <v>192</v>
      </c>
    </row>
    <row r="195" spans="1:10" x14ac:dyDescent="0.25">
      <c r="A195" t="s">
        <v>52</v>
      </c>
      <c r="B195">
        <v>19022017</v>
      </c>
      <c r="C195">
        <v>5</v>
      </c>
      <c r="D195">
        <v>1619</v>
      </c>
      <c r="E195">
        <f>140+90</f>
        <v>230</v>
      </c>
      <c r="F195">
        <v>113.8</v>
      </c>
      <c r="G195">
        <v>0.2</v>
      </c>
      <c r="H195">
        <v>390.74</v>
      </c>
      <c r="I195">
        <v>390.51</v>
      </c>
      <c r="J195">
        <v>193</v>
      </c>
    </row>
    <row r="196" spans="1:10" x14ac:dyDescent="0.25">
      <c r="A196" t="s">
        <v>54</v>
      </c>
      <c r="B196">
        <v>19022017</v>
      </c>
      <c r="C196">
        <v>5</v>
      </c>
      <c r="D196">
        <v>1619</v>
      </c>
      <c r="E196">
        <f>138+72</f>
        <v>210</v>
      </c>
      <c r="F196">
        <v>99.2</v>
      </c>
      <c r="G196">
        <v>0.4</v>
      </c>
      <c r="H196">
        <v>376.55</v>
      </c>
      <c r="I196">
        <v>376.35</v>
      </c>
      <c r="J196">
        <v>194</v>
      </c>
    </row>
    <row r="197" spans="1:10" x14ac:dyDescent="0.25">
      <c r="A197" t="s">
        <v>55</v>
      </c>
      <c r="B197">
        <v>19022017</v>
      </c>
      <c r="C197">
        <v>5</v>
      </c>
      <c r="D197">
        <v>1619</v>
      </c>
      <c r="E197">
        <f>142+92</f>
        <v>234</v>
      </c>
      <c r="F197">
        <v>118.7</v>
      </c>
      <c r="G197">
        <v>0.3</v>
      </c>
      <c r="H197">
        <v>399.25</v>
      </c>
      <c r="I197">
        <v>399.02</v>
      </c>
      <c r="J197">
        <v>195</v>
      </c>
    </row>
    <row r="198" spans="1:10" x14ac:dyDescent="0.25">
      <c r="A198" t="s">
        <v>56</v>
      </c>
      <c r="B198">
        <v>19022017</v>
      </c>
      <c r="C198">
        <v>5</v>
      </c>
      <c r="D198">
        <v>1624</v>
      </c>
      <c r="E198">
        <f>125+87</f>
        <v>212</v>
      </c>
      <c r="F198">
        <v>106.7</v>
      </c>
      <c r="G198">
        <v>0.2</v>
      </c>
      <c r="H198">
        <v>397.97</v>
      </c>
      <c r="I198">
        <v>397.76</v>
      </c>
      <c r="J198">
        <v>196</v>
      </c>
    </row>
    <row r="199" spans="1:10" x14ac:dyDescent="0.25">
      <c r="A199" t="s">
        <v>58</v>
      </c>
      <c r="B199">
        <v>19022017</v>
      </c>
      <c r="C199">
        <v>5</v>
      </c>
      <c r="D199">
        <v>1624</v>
      </c>
      <c r="E199">
        <f>133+90</f>
        <v>223</v>
      </c>
      <c r="F199">
        <v>115.5</v>
      </c>
      <c r="G199">
        <v>0.2</v>
      </c>
      <c r="H199">
        <v>406.25</v>
      </c>
      <c r="I199">
        <v>406.02</v>
      </c>
      <c r="J199">
        <v>197</v>
      </c>
    </row>
    <row r="200" spans="1:10" x14ac:dyDescent="0.25">
      <c r="A200" t="s">
        <v>59</v>
      </c>
      <c r="B200">
        <v>19022017</v>
      </c>
      <c r="C200">
        <v>5</v>
      </c>
      <c r="D200">
        <v>1624</v>
      </c>
      <c r="E200">
        <f>137+87</f>
        <v>224</v>
      </c>
      <c r="F200">
        <v>112.7</v>
      </c>
      <c r="G200">
        <v>0.4</v>
      </c>
      <c r="H200">
        <v>398.44</v>
      </c>
      <c r="I200">
        <v>398.23</v>
      </c>
      <c r="J200">
        <v>198</v>
      </c>
    </row>
    <row r="201" spans="1:10" x14ac:dyDescent="0.25">
      <c r="A201" t="s">
        <v>60</v>
      </c>
      <c r="B201">
        <v>19022017</v>
      </c>
      <c r="C201">
        <v>5</v>
      </c>
      <c r="D201">
        <v>1628</v>
      </c>
      <c r="E201">
        <f>125+45</f>
        <v>170</v>
      </c>
      <c r="F201">
        <v>85.6</v>
      </c>
      <c r="G201">
        <v>0.3</v>
      </c>
      <c r="H201">
        <v>389.88</v>
      </c>
      <c r="I201">
        <v>389.7</v>
      </c>
      <c r="J201">
        <v>199</v>
      </c>
    </row>
    <row r="202" spans="1:10" x14ac:dyDescent="0.25">
      <c r="A202" t="s">
        <v>62</v>
      </c>
      <c r="B202">
        <v>19022017</v>
      </c>
      <c r="C202">
        <v>5</v>
      </c>
      <c r="D202">
        <v>1628</v>
      </c>
      <c r="E202">
        <f>131+90</f>
        <v>221</v>
      </c>
      <c r="F202">
        <v>108.5</v>
      </c>
      <c r="G202">
        <v>0.3</v>
      </c>
      <c r="H202">
        <v>392.8</v>
      </c>
      <c r="I202">
        <v>392.59</v>
      </c>
      <c r="J202">
        <v>200</v>
      </c>
    </row>
    <row r="203" spans="1:10" x14ac:dyDescent="0.25">
      <c r="A203" t="s">
        <v>63</v>
      </c>
      <c r="B203">
        <v>19022017</v>
      </c>
      <c r="C203">
        <v>5</v>
      </c>
      <c r="D203">
        <v>1628</v>
      </c>
      <c r="E203">
        <f>130+86</f>
        <v>216</v>
      </c>
      <c r="F203">
        <v>106.8</v>
      </c>
      <c r="G203">
        <v>0.5</v>
      </c>
      <c r="H203">
        <v>395.81</v>
      </c>
      <c r="I203">
        <v>395.6</v>
      </c>
      <c r="J203">
        <v>201</v>
      </c>
    </row>
    <row r="204" spans="1:10" x14ac:dyDescent="0.25">
      <c r="A204" t="s">
        <v>64</v>
      </c>
      <c r="B204">
        <v>19022017</v>
      </c>
      <c r="C204">
        <v>5</v>
      </c>
      <c r="D204">
        <v>1634</v>
      </c>
      <c r="E204">
        <f>146+84</f>
        <v>230</v>
      </c>
      <c r="F204">
        <v>108.7</v>
      </c>
      <c r="G204">
        <v>0.3</v>
      </c>
      <c r="H204">
        <v>384.36</v>
      </c>
      <c r="I204">
        <v>384.12</v>
      </c>
      <c r="J204">
        <v>202</v>
      </c>
    </row>
    <row r="205" spans="1:10" x14ac:dyDescent="0.25">
      <c r="A205" t="s">
        <v>66</v>
      </c>
      <c r="B205">
        <v>19022017</v>
      </c>
      <c r="C205">
        <v>5</v>
      </c>
      <c r="D205">
        <v>1634</v>
      </c>
      <c r="E205">
        <f>130+84</f>
        <v>214</v>
      </c>
      <c r="F205">
        <v>101</v>
      </c>
      <c r="G205">
        <v>0.4</v>
      </c>
      <c r="H205">
        <v>390.19</v>
      </c>
      <c r="I205">
        <v>389.99</v>
      </c>
      <c r="J205">
        <v>203</v>
      </c>
    </row>
    <row r="206" spans="1:10" x14ac:dyDescent="0.25">
      <c r="A206" t="s">
        <v>67</v>
      </c>
      <c r="B206">
        <v>19022017</v>
      </c>
      <c r="C206">
        <v>5</v>
      </c>
      <c r="D206">
        <v>1634</v>
      </c>
      <c r="E206">
        <f>140+88</f>
        <v>228</v>
      </c>
      <c r="F206">
        <v>110.5</v>
      </c>
      <c r="G206">
        <v>0.4</v>
      </c>
      <c r="H206">
        <v>390.25</v>
      </c>
      <c r="I206">
        <v>390.04</v>
      </c>
      <c r="J206">
        <v>204</v>
      </c>
    </row>
    <row r="207" spans="1:10" x14ac:dyDescent="0.25">
      <c r="A207" t="s">
        <v>68</v>
      </c>
      <c r="B207">
        <v>19022017</v>
      </c>
      <c r="C207">
        <v>5</v>
      </c>
      <c r="D207">
        <v>1638</v>
      </c>
      <c r="E207">
        <f>134+88</f>
        <v>222</v>
      </c>
      <c r="F207">
        <v>106.4</v>
      </c>
      <c r="G207">
        <v>0.3</v>
      </c>
      <c r="H207">
        <v>387.6</v>
      </c>
      <c r="I207">
        <v>387.39</v>
      </c>
      <c r="J207">
        <v>205</v>
      </c>
    </row>
    <row r="208" spans="1:10" x14ac:dyDescent="0.25">
      <c r="A208" t="s">
        <v>70</v>
      </c>
      <c r="B208">
        <v>19022017</v>
      </c>
      <c r="C208">
        <v>5</v>
      </c>
      <c r="D208">
        <v>1638</v>
      </c>
      <c r="E208">
        <f>140+88</f>
        <v>228</v>
      </c>
      <c r="F208">
        <v>109</v>
      </c>
      <c r="G208">
        <v>0.4</v>
      </c>
      <c r="H208">
        <v>386.44</v>
      </c>
      <c r="I208">
        <v>386.26</v>
      </c>
      <c r="J208">
        <v>206</v>
      </c>
    </row>
    <row r="209" spans="1:10" x14ac:dyDescent="0.25">
      <c r="A209" t="s">
        <v>71</v>
      </c>
      <c r="B209">
        <v>19022017</v>
      </c>
      <c r="C209">
        <v>5</v>
      </c>
      <c r="D209">
        <v>1638</v>
      </c>
      <c r="E209">
        <f>135+80</f>
        <v>215</v>
      </c>
      <c r="F209">
        <v>100.5</v>
      </c>
      <c r="G209">
        <v>0.3</v>
      </c>
      <c r="H209">
        <v>384.5</v>
      </c>
      <c r="I209">
        <v>384.3</v>
      </c>
      <c r="J209">
        <v>207</v>
      </c>
    </row>
    <row r="210" spans="1:10" x14ac:dyDescent="0.25">
      <c r="A210" t="s">
        <v>72</v>
      </c>
      <c r="B210">
        <v>19022017</v>
      </c>
      <c r="C210">
        <v>5</v>
      </c>
      <c r="D210">
        <v>1647</v>
      </c>
      <c r="E210">
        <f>130+45</f>
        <v>175</v>
      </c>
      <c r="F210">
        <v>75</v>
      </c>
      <c r="G210">
        <v>0.2</v>
      </c>
      <c r="H210">
        <v>356.63</v>
      </c>
      <c r="I210">
        <v>356.48</v>
      </c>
      <c r="J210">
        <v>208</v>
      </c>
    </row>
    <row r="211" spans="1:10" x14ac:dyDescent="0.25">
      <c r="A211" t="s">
        <v>74</v>
      </c>
      <c r="B211">
        <v>19022017</v>
      </c>
      <c r="C211">
        <v>5</v>
      </c>
      <c r="D211">
        <v>1647</v>
      </c>
      <c r="E211">
        <f>110+75</f>
        <v>185</v>
      </c>
      <c r="F211">
        <v>77.2</v>
      </c>
      <c r="G211">
        <v>0.2</v>
      </c>
      <c r="H211">
        <v>348.72</v>
      </c>
      <c r="I211">
        <v>348.54</v>
      </c>
      <c r="J211">
        <v>209</v>
      </c>
    </row>
    <row r="212" spans="1:10" x14ac:dyDescent="0.25">
      <c r="A212" t="s">
        <v>75</v>
      </c>
      <c r="B212">
        <v>19022017</v>
      </c>
      <c r="C212">
        <v>5</v>
      </c>
      <c r="D212">
        <v>1647</v>
      </c>
      <c r="E212">
        <f>110+78</f>
        <v>188</v>
      </c>
      <c r="F212">
        <v>80</v>
      </c>
      <c r="G212">
        <v>0.1</v>
      </c>
      <c r="H212">
        <v>359.01</v>
      </c>
      <c r="I212">
        <v>358.83</v>
      </c>
      <c r="J212">
        <v>210</v>
      </c>
    </row>
    <row r="213" spans="1:10" x14ac:dyDescent="0.25">
      <c r="A213" t="s">
        <v>76</v>
      </c>
      <c r="B213">
        <v>19022017</v>
      </c>
      <c r="C213">
        <v>5</v>
      </c>
      <c r="D213">
        <v>1643</v>
      </c>
      <c r="E213">
        <f>140+48</f>
        <v>188</v>
      </c>
      <c r="F213">
        <v>79.900000000000006</v>
      </c>
      <c r="G213">
        <v>0.2</v>
      </c>
      <c r="H213">
        <v>357.69</v>
      </c>
      <c r="I213">
        <v>357.48</v>
      </c>
      <c r="J213">
        <v>211</v>
      </c>
    </row>
    <row r="214" spans="1:10" x14ac:dyDescent="0.25">
      <c r="A214" t="s">
        <v>78</v>
      </c>
      <c r="B214">
        <v>19022017</v>
      </c>
      <c r="C214">
        <v>5</v>
      </c>
      <c r="D214">
        <v>1643</v>
      </c>
      <c r="E214">
        <f>142+36</f>
        <v>178</v>
      </c>
      <c r="F214">
        <v>75.900000000000006</v>
      </c>
      <c r="G214">
        <v>0.1</v>
      </c>
      <c r="H214">
        <v>359.67</v>
      </c>
      <c r="I214">
        <v>359.46</v>
      </c>
      <c r="J214">
        <v>212</v>
      </c>
    </row>
    <row r="215" spans="1:10" x14ac:dyDescent="0.25">
      <c r="A215" t="s">
        <v>79</v>
      </c>
      <c r="B215">
        <v>19022017</v>
      </c>
      <c r="C215">
        <v>5</v>
      </c>
      <c r="D215">
        <v>1643</v>
      </c>
      <c r="E215">
        <f>139+30</f>
        <v>169</v>
      </c>
      <c r="F215">
        <v>71.400000000000006</v>
      </c>
      <c r="G215">
        <v>0</v>
      </c>
      <c r="H215">
        <v>360.95</v>
      </c>
      <c r="I215">
        <v>360.75</v>
      </c>
      <c r="J215">
        <v>213</v>
      </c>
    </row>
    <row r="216" spans="1:10" x14ac:dyDescent="0.25">
      <c r="A216" t="s">
        <v>32</v>
      </c>
      <c r="B216">
        <v>20022017</v>
      </c>
      <c r="C216">
        <v>6</v>
      </c>
      <c r="H216">
        <v>361.3</v>
      </c>
      <c r="J216">
        <v>214</v>
      </c>
    </row>
    <row r="217" spans="1:10" x14ac:dyDescent="0.25">
      <c r="A217" t="s">
        <v>34</v>
      </c>
      <c r="B217">
        <v>20022017</v>
      </c>
      <c r="C217">
        <v>6</v>
      </c>
      <c r="H217">
        <v>360.1</v>
      </c>
      <c r="J217">
        <v>215</v>
      </c>
    </row>
    <row r="218" spans="1:10" x14ac:dyDescent="0.25">
      <c r="A218" t="s">
        <v>35</v>
      </c>
      <c r="B218">
        <v>20022017</v>
      </c>
      <c r="C218">
        <v>6</v>
      </c>
      <c r="H218">
        <v>348.08</v>
      </c>
      <c r="J218">
        <v>216</v>
      </c>
    </row>
    <row r="219" spans="1:10" x14ac:dyDescent="0.25">
      <c r="A219" t="s">
        <v>36</v>
      </c>
      <c r="B219">
        <v>20022017</v>
      </c>
      <c r="C219">
        <v>6</v>
      </c>
      <c r="D219">
        <v>1139</v>
      </c>
      <c r="E219">
        <v>19</v>
      </c>
      <c r="F219">
        <v>7.7</v>
      </c>
      <c r="G219">
        <v>0.1</v>
      </c>
      <c r="H219">
        <v>354.62</v>
      </c>
      <c r="I219">
        <v>354.61</v>
      </c>
      <c r="J219">
        <v>217</v>
      </c>
    </row>
    <row r="220" spans="1:10" x14ac:dyDescent="0.25">
      <c r="A220" t="s">
        <v>38</v>
      </c>
      <c r="B220">
        <v>20022017</v>
      </c>
      <c r="C220">
        <v>6</v>
      </c>
      <c r="D220">
        <v>1139</v>
      </c>
      <c r="E220">
        <v>17</v>
      </c>
      <c r="F220">
        <v>7.2</v>
      </c>
      <c r="G220">
        <v>0.2</v>
      </c>
      <c r="H220">
        <v>357.73</v>
      </c>
      <c r="I220">
        <v>357.72</v>
      </c>
      <c r="J220">
        <v>218</v>
      </c>
    </row>
    <row r="221" spans="1:10" x14ac:dyDescent="0.25">
      <c r="A221" t="s">
        <v>39</v>
      </c>
      <c r="B221">
        <v>20022017</v>
      </c>
      <c r="C221">
        <v>6</v>
      </c>
      <c r="D221">
        <v>1139</v>
      </c>
      <c r="E221">
        <v>19</v>
      </c>
      <c r="F221">
        <v>7.7</v>
      </c>
      <c r="G221">
        <v>0.1</v>
      </c>
      <c r="H221">
        <v>357.52</v>
      </c>
      <c r="I221">
        <v>357.51</v>
      </c>
      <c r="J221">
        <v>219</v>
      </c>
    </row>
    <row r="222" spans="1:10" x14ac:dyDescent="0.25">
      <c r="A222" t="s">
        <v>40</v>
      </c>
      <c r="B222">
        <v>20022017</v>
      </c>
      <c r="C222">
        <v>6</v>
      </c>
      <c r="D222">
        <v>1052</v>
      </c>
      <c r="E222">
        <f>130+74</f>
        <v>204</v>
      </c>
      <c r="F222">
        <v>108.9</v>
      </c>
      <c r="G222">
        <v>0.3</v>
      </c>
      <c r="H222">
        <v>408.41</v>
      </c>
      <c r="I222">
        <v>408.21</v>
      </c>
      <c r="J222">
        <v>220</v>
      </c>
    </row>
    <row r="223" spans="1:10" x14ac:dyDescent="0.25">
      <c r="A223" t="s">
        <v>42</v>
      </c>
      <c r="B223">
        <v>20022017</v>
      </c>
      <c r="C223">
        <v>6</v>
      </c>
      <c r="D223">
        <v>1052</v>
      </c>
      <c r="E223">
        <f>130+60</f>
        <v>190</v>
      </c>
      <c r="F223">
        <v>99.2</v>
      </c>
      <c r="G223">
        <v>0.7</v>
      </c>
      <c r="H223">
        <v>409.51</v>
      </c>
      <c r="I223">
        <v>409.33</v>
      </c>
      <c r="J223">
        <v>221</v>
      </c>
    </row>
    <row r="224" spans="1:10" x14ac:dyDescent="0.25">
      <c r="A224" t="s">
        <v>43</v>
      </c>
      <c r="B224">
        <v>20022017</v>
      </c>
      <c r="C224">
        <v>6</v>
      </c>
      <c r="D224">
        <v>1052</v>
      </c>
      <c r="E224">
        <f>115+70</f>
        <v>185</v>
      </c>
      <c r="F224">
        <v>90.5</v>
      </c>
      <c r="G224">
        <v>0.3</v>
      </c>
      <c r="H224">
        <v>383.61</v>
      </c>
      <c r="I224">
        <v>383.43</v>
      </c>
      <c r="J224">
        <v>222</v>
      </c>
    </row>
    <row r="225" spans="1:10" x14ac:dyDescent="0.25">
      <c r="A225" t="s">
        <v>44</v>
      </c>
      <c r="B225">
        <v>20022017</v>
      </c>
      <c r="C225">
        <v>6</v>
      </c>
      <c r="D225">
        <v>1057</v>
      </c>
      <c r="E225">
        <f>126+39</f>
        <v>165</v>
      </c>
      <c r="F225">
        <v>84</v>
      </c>
      <c r="G225">
        <v>0.8</v>
      </c>
      <c r="H225">
        <v>395.2</v>
      </c>
      <c r="I225">
        <v>395.03</v>
      </c>
      <c r="J225">
        <v>223</v>
      </c>
    </row>
    <row r="226" spans="1:10" x14ac:dyDescent="0.25">
      <c r="A226" t="s">
        <v>46</v>
      </c>
      <c r="B226">
        <v>20022017</v>
      </c>
      <c r="C226">
        <v>6</v>
      </c>
      <c r="D226">
        <v>1057</v>
      </c>
      <c r="E226">
        <f>130</f>
        <v>130</v>
      </c>
      <c r="F226">
        <v>67.8</v>
      </c>
      <c r="G226">
        <v>0.4</v>
      </c>
      <c r="H226">
        <v>406.46</v>
      </c>
      <c r="I226">
        <v>406.33</v>
      </c>
      <c r="J226">
        <v>224</v>
      </c>
    </row>
    <row r="227" spans="1:10" x14ac:dyDescent="0.25">
      <c r="A227" t="s">
        <v>47</v>
      </c>
      <c r="B227">
        <v>20022017</v>
      </c>
      <c r="C227">
        <v>6</v>
      </c>
      <c r="D227">
        <v>1057</v>
      </c>
      <c r="E227">
        <f>130+36</f>
        <v>166</v>
      </c>
      <c r="F227">
        <v>82.6</v>
      </c>
      <c r="G227">
        <v>0.5</v>
      </c>
      <c r="H227">
        <v>403.86</v>
      </c>
      <c r="I227">
        <v>403.7</v>
      </c>
      <c r="J227">
        <v>225</v>
      </c>
    </row>
    <row r="228" spans="1:10" x14ac:dyDescent="0.25">
      <c r="A228" t="s">
        <v>48</v>
      </c>
      <c r="B228">
        <v>20022017</v>
      </c>
      <c r="C228">
        <v>6</v>
      </c>
      <c r="D228">
        <v>1102</v>
      </c>
      <c r="E228">
        <v>140</v>
      </c>
      <c r="F228">
        <v>71.3</v>
      </c>
      <c r="G228">
        <v>0.3</v>
      </c>
      <c r="H228">
        <v>401.1</v>
      </c>
      <c r="I228">
        <v>400.96</v>
      </c>
      <c r="J228">
        <v>226</v>
      </c>
    </row>
    <row r="229" spans="1:10" x14ac:dyDescent="0.25">
      <c r="A229" t="s">
        <v>50</v>
      </c>
      <c r="B229">
        <v>20022017</v>
      </c>
      <c r="C229">
        <v>6</v>
      </c>
      <c r="D229">
        <v>1102</v>
      </c>
      <c r="E229">
        <f>136+44</f>
        <v>180</v>
      </c>
      <c r="F229">
        <v>93</v>
      </c>
      <c r="G229">
        <v>0.3</v>
      </c>
      <c r="H229">
        <v>402.92</v>
      </c>
      <c r="I229">
        <v>402.76</v>
      </c>
      <c r="J229">
        <v>227</v>
      </c>
    </row>
    <row r="230" spans="1:10" x14ac:dyDescent="0.25">
      <c r="A230" t="s">
        <v>51</v>
      </c>
      <c r="B230">
        <v>20022017</v>
      </c>
      <c r="C230">
        <v>6</v>
      </c>
      <c r="D230">
        <v>1102</v>
      </c>
      <c r="E230">
        <f>125+24</f>
        <v>149</v>
      </c>
      <c r="F230">
        <v>74.2</v>
      </c>
      <c r="G230">
        <v>0.1</v>
      </c>
      <c r="H230">
        <v>400.68</v>
      </c>
      <c r="I230">
        <v>400.54</v>
      </c>
      <c r="J230">
        <v>228</v>
      </c>
    </row>
    <row r="231" spans="1:10" x14ac:dyDescent="0.25">
      <c r="A231" t="s">
        <v>52</v>
      </c>
      <c r="B231">
        <v>20022017</v>
      </c>
      <c r="C231">
        <v>6</v>
      </c>
      <c r="D231">
        <v>1107</v>
      </c>
      <c r="E231">
        <f>136+50</f>
        <v>186</v>
      </c>
      <c r="F231">
        <v>91.3</v>
      </c>
      <c r="G231">
        <v>0.5</v>
      </c>
      <c r="H231">
        <v>390.51</v>
      </c>
      <c r="I231">
        <v>390.34</v>
      </c>
      <c r="J231">
        <v>229</v>
      </c>
    </row>
    <row r="232" spans="1:10" x14ac:dyDescent="0.25">
      <c r="A232" t="s">
        <v>54</v>
      </c>
      <c r="B232">
        <v>20022017</v>
      </c>
      <c r="C232">
        <v>6</v>
      </c>
      <c r="D232">
        <v>1107</v>
      </c>
      <c r="E232">
        <f>135+47</f>
        <v>182</v>
      </c>
      <c r="F232">
        <v>85</v>
      </c>
      <c r="G232">
        <v>0.3</v>
      </c>
      <c r="H232">
        <v>376.33</v>
      </c>
      <c r="I232">
        <v>376.16</v>
      </c>
      <c r="J232">
        <v>230</v>
      </c>
    </row>
    <row r="233" spans="1:10" x14ac:dyDescent="0.25">
      <c r="A233" t="s">
        <v>55</v>
      </c>
      <c r="B233">
        <v>20022017</v>
      </c>
      <c r="C233">
        <v>6</v>
      </c>
      <c r="D233">
        <v>1107</v>
      </c>
      <c r="E233">
        <f>135+40</f>
        <v>175</v>
      </c>
      <c r="F233">
        <v>87.8</v>
      </c>
      <c r="G233">
        <v>0.3</v>
      </c>
      <c r="H233">
        <v>399.01</v>
      </c>
      <c r="I233">
        <v>398.85</v>
      </c>
      <c r="J233">
        <v>231</v>
      </c>
    </row>
    <row r="234" spans="1:10" x14ac:dyDescent="0.25">
      <c r="A234" t="s">
        <v>56</v>
      </c>
      <c r="B234">
        <v>20022017</v>
      </c>
      <c r="C234">
        <v>6</v>
      </c>
      <c r="D234">
        <v>1112</v>
      </c>
      <c r="E234">
        <f>122+44</f>
        <v>166</v>
      </c>
      <c r="F234">
        <v>82.4</v>
      </c>
      <c r="G234">
        <v>0.3</v>
      </c>
      <c r="H234">
        <v>397.75</v>
      </c>
      <c r="I234">
        <v>397.58</v>
      </c>
      <c r="J234">
        <v>232</v>
      </c>
    </row>
    <row r="235" spans="1:10" x14ac:dyDescent="0.25">
      <c r="A235" t="s">
        <v>58</v>
      </c>
      <c r="B235">
        <v>20022017</v>
      </c>
      <c r="C235">
        <v>6</v>
      </c>
      <c r="D235">
        <v>1112</v>
      </c>
      <c r="E235">
        <f>135+60</f>
        <v>195</v>
      </c>
      <c r="F235">
        <v>97.9</v>
      </c>
      <c r="G235">
        <v>0.4</v>
      </c>
      <c r="H235">
        <v>406.01</v>
      </c>
      <c r="I235">
        <v>405.82</v>
      </c>
      <c r="J235">
        <v>233</v>
      </c>
    </row>
    <row r="236" spans="1:10" x14ac:dyDescent="0.25">
      <c r="A236" t="s">
        <v>59</v>
      </c>
      <c r="B236">
        <v>20022017</v>
      </c>
      <c r="C236">
        <v>6</v>
      </c>
      <c r="D236">
        <v>1112</v>
      </c>
      <c r="E236">
        <f>132+44</f>
        <v>176</v>
      </c>
      <c r="F236">
        <v>88</v>
      </c>
      <c r="G236">
        <v>0.4</v>
      </c>
      <c r="H236">
        <v>398.22</v>
      </c>
      <c r="I236">
        <v>398.05</v>
      </c>
      <c r="J236">
        <v>234</v>
      </c>
    </row>
    <row r="237" spans="1:10" x14ac:dyDescent="0.25">
      <c r="A237" t="s">
        <v>60</v>
      </c>
      <c r="B237">
        <v>20022017</v>
      </c>
      <c r="C237">
        <v>6</v>
      </c>
      <c r="D237">
        <v>1117</v>
      </c>
      <c r="E237">
        <v>130</v>
      </c>
      <c r="F237">
        <v>64.7</v>
      </c>
      <c r="G237">
        <v>0.3</v>
      </c>
      <c r="H237">
        <v>389.67</v>
      </c>
      <c r="I237">
        <v>389.54</v>
      </c>
      <c r="J237">
        <v>235</v>
      </c>
    </row>
    <row r="238" spans="1:10" x14ac:dyDescent="0.25">
      <c r="A238" t="s">
        <v>62</v>
      </c>
      <c r="B238">
        <v>20022017</v>
      </c>
      <c r="C238">
        <v>6</v>
      </c>
      <c r="D238">
        <v>1117</v>
      </c>
      <c r="E238">
        <f>145+33</f>
        <v>178</v>
      </c>
      <c r="F238">
        <v>86.3</v>
      </c>
      <c r="G238">
        <v>0.2</v>
      </c>
      <c r="H238">
        <v>392.59</v>
      </c>
      <c r="I238">
        <v>392.42</v>
      </c>
      <c r="J238">
        <v>236</v>
      </c>
    </row>
    <row r="239" spans="1:10" x14ac:dyDescent="0.25">
      <c r="A239" t="s">
        <v>63</v>
      </c>
      <c r="B239">
        <v>20022017</v>
      </c>
      <c r="C239">
        <v>6</v>
      </c>
      <c r="D239">
        <v>1117</v>
      </c>
      <c r="E239">
        <f>132+45</f>
        <v>177</v>
      </c>
      <c r="F239">
        <v>86.5</v>
      </c>
      <c r="G239">
        <v>0.3</v>
      </c>
      <c r="H239">
        <v>395.6</v>
      </c>
      <c r="I239">
        <v>395.43</v>
      </c>
      <c r="J239">
        <v>237</v>
      </c>
    </row>
    <row r="240" spans="1:10" x14ac:dyDescent="0.25">
      <c r="A240" t="s">
        <v>64</v>
      </c>
      <c r="B240">
        <v>20022017</v>
      </c>
      <c r="C240">
        <v>6</v>
      </c>
      <c r="D240">
        <v>1121</v>
      </c>
      <c r="E240">
        <f>127+44</f>
        <v>171</v>
      </c>
      <c r="F240">
        <v>82.3</v>
      </c>
      <c r="G240">
        <v>0.3</v>
      </c>
      <c r="H240">
        <v>384.13</v>
      </c>
      <c r="I240">
        <v>383.97</v>
      </c>
      <c r="J240">
        <v>238</v>
      </c>
    </row>
    <row r="241" spans="1:10" x14ac:dyDescent="0.25">
      <c r="A241" t="s">
        <v>66</v>
      </c>
      <c r="B241">
        <v>20022017</v>
      </c>
      <c r="C241">
        <v>6</v>
      </c>
      <c r="D241">
        <v>1121</v>
      </c>
      <c r="E241">
        <v>150</v>
      </c>
      <c r="F241">
        <v>71.8</v>
      </c>
      <c r="G241">
        <v>0.5</v>
      </c>
      <c r="H241">
        <v>389.99</v>
      </c>
      <c r="I241">
        <v>389.85</v>
      </c>
      <c r="J241">
        <v>239</v>
      </c>
    </row>
    <row r="242" spans="1:10" x14ac:dyDescent="0.25">
      <c r="A242" t="s">
        <v>67</v>
      </c>
      <c r="B242">
        <v>20022017</v>
      </c>
      <c r="C242">
        <v>6</v>
      </c>
      <c r="D242">
        <v>1121</v>
      </c>
      <c r="E242">
        <f>135+26</f>
        <v>161</v>
      </c>
      <c r="F242">
        <v>75.2</v>
      </c>
      <c r="G242">
        <v>0.3</v>
      </c>
      <c r="H242">
        <v>390.04</v>
      </c>
      <c r="I242">
        <v>389.88</v>
      </c>
      <c r="J242">
        <v>240</v>
      </c>
    </row>
    <row r="243" spans="1:10" x14ac:dyDescent="0.25">
      <c r="A243" t="s">
        <v>68</v>
      </c>
      <c r="B243">
        <v>20022017</v>
      </c>
      <c r="C243">
        <v>6</v>
      </c>
      <c r="D243">
        <v>1126</v>
      </c>
      <c r="E243">
        <v>114</v>
      </c>
      <c r="F243">
        <v>54.6</v>
      </c>
      <c r="G243">
        <v>0.2</v>
      </c>
      <c r="H243">
        <v>387.39</v>
      </c>
      <c r="I243">
        <v>387.25</v>
      </c>
      <c r="J243">
        <v>241</v>
      </c>
    </row>
    <row r="244" spans="1:10" x14ac:dyDescent="0.25">
      <c r="A244" t="s">
        <v>70</v>
      </c>
      <c r="B244">
        <v>20022017</v>
      </c>
      <c r="C244">
        <v>6</v>
      </c>
      <c r="D244">
        <v>1126</v>
      </c>
      <c r="E244">
        <v>118</v>
      </c>
      <c r="F244">
        <v>55.3</v>
      </c>
      <c r="G244">
        <v>0.4</v>
      </c>
      <c r="H244">
        <v>386.24</v>
      </c>
      <c r="I244">
        <v>386.11</v>
      </c>
      <c r="J244">
        <v>242</v>
      </c>
    </row>
    <row r="245" spans="1:10" x14ac:dyDescent="0.25">
      <c r="A245" t="s">
        <v>71</v>
      </c>
      <c r="B245">
        <v>20022017</v>
      </c>
      <c r="C245">
        <v>6</v>
      </c>
      <c r="D245">
        <v>1126</v>
      </c>
      <c r="E245">
        <v>101</v>
      </c>
      <c r="F245">
        <v>47.4</v>
      </c>
      <c r="G245">
        <v>0.2</v>
      </c>
      <c r="H245">
        <v>384.3</v>
      </c>
      <c r="I245">
        <v>384.2</v>
      </c>
      <c r="J245">
        <v>243</v>
      </c>
    </row>
    <row r="246" spans="1:10" x14ac:dyDescent="0.25">
      <c r="A246" t="s">
        <v>76</v>
      </c>
      <c r="B246">
        <v>20022017</v>
      </c>
      <c r="C246">
        <v>6</v>
      </c>
      <c r="D246">
        <v>1131</v>
      </c>
      <c r="E246">
        <v>93</v>
      </c>
      <c r="F246">
        <v>39.299999999999997</v>
      </c>
      <c r="G246">
        <v>0.1</v>
      </c>
      <c r="H246">
        <v>357.48</v>
      </c>
      <c r="I246">
        <v>357.37</v>
      </c>
      <c r="J246">
        <v>244</v>
      </c>
    </row>
    <row r="247" spans="1:10" x14ac:dyDescent="0.25">
      <c r="A247" t="s">
        <v>78</v>
      </c>
      <c r="B247">
        <v>20022017</v>
      </c>
      <c r="C247">
        <v>6</v>
      </c>
      <c r="D247">
        <v>1131</v>
      </c>
      <c r="E247">
        <v>100</v>
      </c>
      <c r="F247">
        <v>42.2</v>
      </c>
      <c r="G247">
        <v>0.1</v>
      </c>
      <c r="H247">
        <v>359.46</v>
      </c>
      <c r="I247">
        <v>359.35</v>
      </c>
      <c r="J247">
        <v>245</v>
      </c>
    </row>
    <row r="248" spans="1:10" x14ac:dyDescent="0.25">
      <c r="A248" t="s">
        <v>79</v>
      </c>
      <c r="B248">
        <v>20022017</v>
      </c>
      <c r="C248">
        <v>6</v>
      </c>
      <c r="D248">
        <v>1131</v>
      </c>
      <c r="E248">
        <v>96</v>
      </c>
      <c r="F248">
        <v>40.6</v>
      </c>
      <c r="G248">
        <v>0.2</v>
      </c>
      <c r="H248">
        <v>360.74</v>
      </c>
      <c r="I248">
        <v>360.64</v>
      </c>
      <c r="J248">
        <v>246</v>
      </c>
    </row>
    <row r="249" spans="1:10" x14ac:dyDescent="0.25">
      <c r="A249" t="s">
        <v>72</v>
      </c>
      <c r="B249">
        <v>20022017</v>
      </c>
      <c r="C249">
        <v>6</v>
      </c>
      <c r="D249">
        <v>1135</v>
      </c>
      <c r="E249">
        <v>110</v>
      </c>
      <c r="F249">
        <v>46.9</v>
      </c>
      <c r="G249">
        <v>0.4</v>
      </c>
      <c r="H249">
        <v>356.48</v>
      </c>
      <c r="I249">
        <v>356.38</v>
      </c>
      <c r="J249">
        <v>247</v>
      </c>
    </row>
    <row r="250" spans="1:10" x14ac:dyDescent="0.25">
      <c r="A250" t="s">
        <v>74</v>
      </c>
      <c r="B250">
        <v>20022017</v>
      </c>
      <c r="C250">
        <v>6</v>
      </c>
      <c r="D250">
        <v>1135</v>
      </c>
      <c r="E250">
        <v>115</v>
      </c>
      <c r="F250">
        <v>43</v>
      </c>
      <c r="G250">
        <v>0.3</v>
      </c>
      <c r="H250">
        <v>348.56</v>
      </c>
      <c r="I250">
        <v>348.45</v>
      </c>
      <c r="J250">
        <v>248</v>
      </c>
    </row>
    <row r="251" spans="1:10" x14ac:dyDescent="0.25">
      <c r="A251" t="s">
        <v>75</v>
      </c>
      <c r="B251">
        <v>20022017</v>
      </c>
      <c r="C251">
        <v>6</v>
      </c>
      <c r="D251">
        <v>1135</v>
      </c>
      <c r="E251">
        <v>107</v>
      </c>
      <c r="F251">
        <v>45.5</v>
      </c>
      <c r="G251">
        <v>0.3</v>
      </c>
      <c r="H251">
        <v>358.84</v>
      </c>
      <c r="I251">
        <v>358.74</v>
      </c>
      <c r="J251">
        <v>249</v>
      </c>
    </row>
    <row r="252" spans="1:10" x14ac:dyDescent="0.25">
      <c r="A252" t="s">
        <v>32</v>
      </c>
      <c r="B252">
        <v>21022017</v>
      </c>
      <c r="C252">
        <v>7</v>
      </c>
      <c r="H252">
        <v>361.29</v>
      </c>
      <c r="J252">
        <v>250</v>
      </c>
    </row>
    <row r="253" spans="1:10" x14ac:dyDescent="0.25">
      <c r="A253" t="s">
        <v>34</v>
      </c>
      <c r="B253">
        <v>21022017</v>
      </c>
      <c r="C253">
        <v>7</v>
      </c>
      <c r="H253">
        <v>360.09</v>
      </c>
      <c r="J253">
        <v>251</v>
      </c>
    </row>
    <row r="254" spans="1:10" x14ac:dyDescent="0.25">
      <c r="A254" t="s">
        <v>35</v>
      </c>
      <c r="B254">
        <v>21022017</v>
      </c>
      <c r="C254">
        <v>7</v>
      </c>
      <c r="H254">
        <v>348.07</v>
      </c>
      <c r="J254">
        <v>252</v>
      </c>
    </row>
    <row r="255" spans="1:10" x14ac:dyDescent="0.25">
      <c r="A255" t="s">
        <v>40</v>
      </c>
      <c r="B255">
        <v>21022017</v>
      </c>
      <c r="C255">
        <v>7</v>
      </c>
      <c r="D255">
        <v>1540</v>
      </c>
      <c r="E255">
        <f>136+93+32</f>
        <v>261</v>
      </c>
      <c r="F255">
        <v>139.1</v>
      </c>
      <c r="G255">
        <v>0.5</v>
      </c>
      <c r="H255">
        <v>408.22</v>
      </c>
      <c r="I255">
        <v>407.97</v>
      </c>
      <c r="J255">
        <v>253</v>
      </c>
    </row>
    <row r="256" spans="1:10" x14ac:dyDescent="0.25">
      <c r="A256" t="s">
        <v>42</v>
      </c>
      <c r="B256">
        <v>21022017</v>
      </c>
      <c r="C256">
        <v>7</v>
      </c>
      <c r="D256">
        <v>1540</v>
      </c>
      <c r="E256">
        <f>140+100+52</f>
        <v>292</v>
      </c>
      <c r="F256">
        <v>151.6</v>
      </c>
      <c r="G256">
        <v>0.6</v>
      </c>
      <c r="H256">
        <v>409.32</v>
      </c>
      <c r="I256">
        <v>409.06</v>
      </c>
      <c r="J256">
        <v>254</v>
      </c>
    </row>
    <row r="257" spans="1:10" x14ac:dyDescent="0.25">
      <c r="A257" t="s">
        <v>43</v>
      </c>
      <c r="B257">
        <v>21022017</v>
      </c>
      <c r="C257">
        <v>7</v>
      </c>
      <c r="D257">
        <v>1540</v>
      </c>
      <c r="E257">
        <f>135+55</f>
        <v>190</v>
      </c>
      <c r="F257">
        <v>93</v>
      </c>
      <c r="G257">
        <v>0.4</v>
      </c>
      <c r="H257">
        <v>383.34</v>
      </c>
      <c r="I257">
        <v>383.16</v>
      </c>
      <c r="J257">
        <v>255</v>
      </c>
    </row>
    <row r="258" spans="1:10" x14ac:dyDescent="0.25">
      <c r="A258" t="s">
        <v>44</v>
      </c>
      <c r="B258">
        <v>21022017</v>
      </c>
      <c r="C258">
        <v>7</v>
      </c>
      <c r="D258">
        <v>1545</v>
      </c>
      <c r="E258">
        <f>145+97</f>
        <v>242</v>
      </c>
      <c r="F258">
        <v>122.4</v>
      </c>
      <c r="G258">
        <v>0.5</v>
      </c>
      <c r="H258">
        <v>395.04</v>
      </c>
      <c r="I258">
        <v>394.81</v>
      </c>
      <c r="J258">
        <v>256</v>
      </c>
    </row>
    <row r="259" spans="1:10" x14ac:dyDescent="0.25">
      <c r="A259" t="s">
        <v>46</v>
      </c>
      <c r="B259">
        <v>21022017</v>
      </c>
      <c r="C259">
        <v>7</v>
      </c>
      <c r="D259">
        <v>1545</v>
      </c>
      <c r="E259">
        <f>142+72</f>
        <v>214</v>
      </c>
      <c r="F259">
        <v>111.3</v>
      </c>
      <c r="G259">
        <v>0.4</v>
      </c>
      <c r="H259">
        <v>406.34</v>
      </c>
      <c r="I259">
        <v>406.13</v>
      </c>
      <c r="J259">
        <v>257</v>
      </c>
    </row>
    <row r="260" spans="1:10" x14ac:dyDescent="0.25">
      <c r="A260" t="s">
        <v>47</v>
      </c>
      <c r="B260">
        <v>21022017</v>
      </c>
      <c r="C260">
        <v>7</v>
      </c>
      <c r="D260">
        <v>1545</v>
      </c>
      <c r="E260">
        <f>150+60</f>
        <v>210</v>
      </c>
      <c r="F260">
        <v>105.3</v>
      </c>
      <c r="G260">
        <v>0.6</v>
      </c>
      <c r="H260">
        <v>403.68</v>
      </c>
      <c r="I260">
        <v>403.48</v>
      </c>
      <c r="J260">
        <v>258</v>
      </c>
    </row>
    <row r="261" spans="1:10" x14ac:dyDescent="0.25">
      <c r="A261" t="s">
        <v>48</v>
      </c>
      <c r="B261">
        <v>21022017</v>
      </c>
      <c r="C261">
        <v>7</v>
      </c>
      <c r="D261">
        <v>1550</v>
      </c>
      <c r="E261">
        <v>85</v>
      </c>
      <c r="F261">
        <v>43.9</v>
      </c>
      <c r="G261">
        <v>0.3</v>
      </c>
      <c r="H261">
        <v>400.93</v>
      </c>
      <c r="I261">
        <v>400.82</v>
      </c>
      <c r="J261">
        <v>259</v>
      </c>
    </row>
    <row r="262" spans="1:10" x14ac:dyDescent="0.25">
      <c r="A262" t="s">
        <v>50</v>
      </c>
      <c r="B262">
        <v>21022017</v>
      </c>
      <c r="C262">
        <v>7</v>
      </c>
      <c r="D262">
        <v>1550</v>
      </c>
      <c r="E262">
        <v>105</v>
      </c>
      <c r="F262">
        <v>54.6</v>
      </c>
      <c r="G262">
        <v>0.3</v>
      </c>
      <c r="H262">
        <v>402.75</v>
      </c>
      <c r="I262">
        <v>402.64</v>
      </c>
      <c r="J262">
        <v>260</v>
      </c>
    </row>
    <row r="263" spans="1:10" x14ac:dyDescent="0.25">
      <c r="A263" t="s">
        <v>51</v>
      </c>
      <c r="B263">
        <v>21022017</v>
      </c>
      <c r="C263">
        <v>7</v>
      </c>
      <c r="D263">
        <v>1550</v>
      </c>
      <c r="E263">
        <v>75</v>
      </c>
      <c r="F263">
        <v>37.4</v>
      </c>
      <c r="G263">
        <v>0.2</v>
      </c>
      <c r="H263">
        <v>400.49</v>
      </c>
      <c r="I263">
        <v>400.41</v>
      </c>
      <c r="J263">
        <v>261</v>
      </c>
    </row>
    <row r="264" spans="1:10" x14ac:dyDescent="0.25">
      <c r="A264" t="s">
        <v>52</v>
      </c>
      <c r="B264">
        <v>21022017</v>
      </c>
      <c r="C264">
        <v>7</v>
      </c>
      <c r="D264">
        <v>1554</v>
      </c>
      <c r="E264">
        <v>140</v>
      </c>
      <c r="F264">
        <v>69</v>
      </c>
      <c r="G264">
        <v>0</v>
      </c>
      <c r="H264">
        <v>390.35</v>
      </c>
      <c r="I264">
        <v>390.2</v>
      </c>
      <c r="J264">
        <v>262</v>
      </c>
    </row>
    <row r="265" spans="1:10" x14ac:dyDescent="0.25">
      <c r="A265" t="s">
        <v>54</v>
      </c>
      <c r="B265">
        <v>21022017</v>
      </c>
      <c r="C265">
        <v>7</v>
      </c>
      <c r="D265">
        <v>1554</v>
      </c>
      <c r="E265">
        <v>118</v>
      </c>
      <c r="F265">
        <v>56.2</v>
      </c>
      <c r="G265">
        <v>0.4</v>
      </c>
      <c r="H265">
        <v>376.17</v>
      </c>
      <c r="I265">
        <v>376.07</v>
      </c>
      <c r="J265">
        <v>263</v>
      </c>
    </row>
    <row r="266" spans="1:10" x14ac:dyDescent="0.25">
      <c r="A266" t="s">
        <v>55</v>
      </c>
      <c r="B266">
        <v>21022017</v>
      </c>
      <c r="C266">
        <v>7</v>
      </c>
      <c r="D266">
        <v>1554</v>
      </c>
      <c r="E266">
        <v>105</v>
      </c>
      <c r="F266">
        <v>53.2</v>
      </c>
      <c r="G266">
        <v>0.3</v>
      </c>
      <c r="H266">
        <v>398.85</v>
      </c>
      <c r="I266">
        <v>398.74</v>
      </c>
      <c r="J266">
        <v>264</v>
      </c>
    </row>
    <row r="267" spans="1:10" x14ac:dyDescent="0.25">
      <c r="A267" t="s">
        <v>56</v>
      </c>
      <c r="B267">
        <v>21022017</v>
      </c>
      <c r="C267">
        <v>7</v>
      </c>
      <c r="D267">
        <v>1557</v>
      </c>
      <c r="E267">
        <v>92</v>
      </c>
      <c r="F267">
        <v>46.4</v>
      </c>
      <c r="G267">
        <v>0.3</v>
      </c>
      <c r="H267">
        <v>397.58</v>
      </c>
      <c r="I267">
        <v>397.49</v>
      </c>
      <c r="J267">
        <v>265</v>
      </c>
    </row>
    <row r="268" spans="1:10" x14ac:dyDescent="0.25">
      <c r="A268" t="s">
        <v>58</v>
      </c>
      <c r="B268">
        <v>21022017</v>
      </c>
      <c r="C268">
        <v>7</v>
      </c>
      <c r="D268">
        <v>1557</v>
      </c>
      <c r="E268">
        <v>80</v>
      </c>
      <c r="F268">
        <v>39.6</v>
      </c>
      <c r="G268">
        <v>0.3</v>
      </c>
      <c r="H268">
        <v>405.79</v>
      </c>
      <c r="I268">
        <v>405.72</v>
      </c>
      <c r="J268">
        <v>266</v>
      </c>
    </row>
    <row r="269" spans="1:10" x14ac:dyDescent="0.25">
      <c r="A269" t="s">
        <v>59</v>
      </c>
      <c r="B269">
        <v>21022017</v>
      </c>
      <c r="C269">
        <v>7</v>
      </c>
      <c r="D269">
        <v>1557</v>
      </c>
      <c r="E269">
        <v>118</v>
      </c>
      <c r="F269">
        <v>59.4</v>
      </c>
      <c r="G269">
        <v>0.2</v>
      </c>
      <c r="H269">
        <v>398.05</v>
      </c>
      <c r="I269">
        <v>397.93</v>
      </c>
      <c r="J269">
        <v>267</v>
      </c>
    </row>
    <row r="270" spans="1:10" x14ac:dyDescent="0.25">
      <c r="A270" t="s">
        <v>60</v>
      </c>
      <c r="B270">
        <v>21022017</v>
      </c>
      <c r="C270">
        <v>7</v>
      </c>
      <c r="D270">
        <v>1601</v>
      </c>
      <c r="E270">
        <v>66</v>
      </c>
      <c r="F270">
        <v>32.6</v>
      </c>
      <c r="G270">
        <v>0.2</v>
      </c>
      <c r="H270">
        <v>389.5</v>
      </c>
      <c r="I270">
        <v>389.44</v>
      </c>
      <c r="J270">
        <v>268</v>
      </c>
    </row>
    <row r="271" spans="1:10" x14ac:dyDescent="0.25">
      <c r="A271" t="s">
        <v>62</v>
      </c>
      <c r="B271">
        <v>21022017</v>
      </c>
      <c r="C271">
        <v>7</v>
      </c>
      <c r="D271">
        <v>1601</v>
      </c>
      <c r="E271">
        <v>134</v>
      </c>
      <c r="F271">
        <v>66.099999999999994</v>
      </c>
      <c r="G271">
        <v>0.5</v>
      </c>
      <c r="H271">
        <v>392.43</v>
      </c>
      <c r="I271">
        <v>392.31</v>
      </c>
      <c r="J271">
        <v>269</v>
      </c>
    </row>
    <row r="272" spans="1:10" x14ac:dyDescent="0.25">
      <c r="A272" t="s">
        <v>63</v>
      </c>
      <c r="B272">
        <v>21022017</v>
      </c>
      <c r="C272">
        <v>7</v>
      </c>
      <c r="D272">
        <v>1601</v>
      </c>
      <c r="E272">
        <v>139</v>
      </c>
      <c r="F272">
        <v>68.5</v>
      </c>
      <c r="G272">
        <v>0.1</v>
      </c>
      <c r="H272">
        <v>395.44</v>
      </c>
      <c r="I272">
        <v>395.31</v>
      </c>
      <c r="J272">
        <v>270</v>
      </c>
    </row>
    <row r="273" spans="1:10" x14ac:dyDescent="0.25">
      <c r="A273" t="s">
        <v>64</v>
      </c>
      <c r="B273">
        <v>21022017</v>
      </c>
      <c r="C273">
        <v>7</v>
      </c>
      <c r="D273">
        <v>1605</v>
      </c>
      <c r="E273">
        <v>124</v>
      </c>
      <c r="F273">
        <v>58.7</v>
      </c>
      <c r="G273">
        <v>0.3</v>
      </c>
      <c r="H273">
        <v>383.98</v>
      </c>
      <c r="I273">
        <v>383.86</v>
      </c>
      <c r="J273">
        <v>271</v>
      </c>
    </row>
    <row r="274" spans="1:10" x14ac:dyDescent="0.25">
      <c r="A274" t="s">
        <v>66</v>
      </c>
      <c r="B274">
        <v>21022017</v>
      </c>
      <c r="C274">
        <v>7</v>
      </c>
      <c r="D274">
        <v>1605</v>
      </c>
      <c r="E274">
        <v>104</v>
      </c>
      <c r="F274">
        <v>48.9</v>
      </c>
      <c r="G274">
        <v>0.2</v>
      </c>
      <c r="H274">
        <v>389.85</v>
      </c>
      <c r="I274">
        <v>389.76</v>
      </c>
      <c r="J274">
        <v>272</v>
      </c>
    </row>
    <row r="275" spans="1:10" x14ac:dyDescent="0.25">
      <c r="A275" t="s">
        <v>67</v>
      </c>
      <c r="B275">
        <v>21022017</v>
      </c>
      <c r="C275">
        <v>7</v>
      </c>
      <c r="D275">
        <v>1605</v>
      </c>
      <c r="E275">
        <v>77</v>
      </c>
      <c r="F275">
        <v>37.299999999999997</v>
      </c>
      <c r="G275">
        <v>0.3</v>
      </c>
      <c r="H275">
        <v>389.89</v>
      </c>
      <c r="I275">
        <v>389.81</v>
      </c>
      <c r="J275">
        <v>273</v>
      </c>
    </row>
    <row r="276" spans="1:10" x14ac:dyDescent="0.25">
      <c r="A276" t="s">
        <v>68</v>
      </c>
      <c r="B276">
        <v>21022017</v>
      </c>
      <c r="C276">
        <v>7</v>
      </c>
      <c r="D276">
        <v>1609</v>
      </c>
      <c r="E276">
        <v>84</v>
      </c>
      <c r="F276">
        <v>39.9</v>
      </c>
      <c r="G276">
        <v>0.2</v>
      </c>
      <c r="H276">
        <v>387.3</v>
      </c>
      <c r="I276">
        <v>387.19</v>
      </c>
      <c r="J276">
        <v>274</v>
      </c>
    </row>
    <row r="277" spans="1:10" x14ac:dyDescent="0.25">
      <c r="A277" t="s">
        <v>70</v>
      </c>
      <c r="B277">
        <v>21022017</v>
      </c>
      <c r="C277">
        <v>7</v>
      </c>
      <c r="D277">
        <v>1609</v>
      </c>
      <c r="E277">
        <v>83</v>
      </c>
      <c r="F277">
        <v>39.700000000000003</v>
      </c>
      <c r="G277">
        <v>0.2</v>
      </c>
      <c r="H277">
        <v>386.11</v>
      </c>
      <c r="I277">
        <v>386.03</v>
      </c>
      <c r="J277">
        <v>275</v>
      </c>
    </row>
    <row r="278" spans="1:10" x14ac:dyDescent="0.25">
      <c r="A278" t="s">
        <v>71</v>
      </c>
      <c r="B278">
        <v>21022017</v>
      </c>
      <c r="C278">
        <v>7</v>
      </c>
      <c r="D278">
        <v>1609</v>
      </c>
      <c r="E278">
        <v>74</v>
      </c>
      <c r="F278">
        <v>34.4</v>
      </c>
      <c r="G278">
        <v>0.1</v>
      </c>
      <c r="H278">
        <v>384.2</v>
      </c>
      <c r="I278">
        <v>384.12</v>
      </c>
      <c r="J278">
        <v>276</v>
      </c>
    </row>
    <row r="279" spans="1:10" x14ac:dyDescent="0.25">
      <c r="A279" t="s">
        <v>32</v>
      </c>
      <c r="B279">
        <v>22022017</v>
      </c>
      <c r="C279">
        <v>8</v>
      </c>
      <c r="H279">
        <v>361.3</v>
      </c>
      <c r="J279">
        <v>277</v>
      </c>
    </row>
    <row r="280" spans="1:10" x14ac:dyDescent="0.25">
      <c r="A280" t="s">
        <v>34</v>
      </c>
      <c r="B280">
        <v>22022017</v>
      </c>
      <c r="C280">
        <v>8</v>
      </c>
      <c r="H280">
        <v>360.09</v>
      </c>
      <c r="J280">
        <v>278</v>
      </c>
    </row>
    <row r="281" spans="1:10" x14ac:dyDescent="0.25">
      <c r="A281" t="s">
        <v>35</v>
      </c>
      <c r="B281">
        <v>22022017</v>
      </c>
      <c r="C281">
        <v>8</v>
      </c>
      <c r="H281">
        <v>348.07</v>
      </c>
      <c r="J281">
        <v>279</v>
      </c>
    </row>
    <row r="282" spans="1:10" x14ac:dyDescent="0.25">
      <c r="A282" t="s">
        <v>40</v>
      </c>
      <c r="B282">
        <v>22022017</v>
      </c>
      <c r="C282">
        <v>8</v>
      </c>
      <c r="D282">
        <v>1709</v>
      </c>
      <c r="E282">
        <v>118</v>
      </c>
      <c r="F282">
        <v>62.1</v>
      </c>
      <c r="G282">
        <v>0.4</v>
      </c>
      <c r="H282">
        <v>407.98</v>
      </c>
      <c r="I282">
        <v>407.87</v>
      </c>
      <c r="J282">
        <v>280</v>
      </c>
    </row>
    <row r="283" spans="1:10" x14ac:dyDescent="0.25">
      <c r="A283" t="s">
        <v>42</v>
      </c>
      <c r="B283">
        <v>22022017</v>
      </c>
      <c r="C283">
        <v>8</v>
      </c>
      <c r="D283">
        <v>1709</v>
      </c>
      <c r="E283">
        <f>140+92</f>
        <v>232</v>
      </c>
      <c r="F283">
        <v>120.2</v>
      </c>
      <c r="G283">
        <v>0.4</v>
      </c>
      <c r="H283">
        <v>409.05</v>
      </c>
      <c r="I283">
        <v>408.84</v>
      </c>
      <c r="J283">
        <v>281</v>
      </c>
    </row>
    <row r="284" spans="1:10" x14ac:dyDescent="0.25">
      <c r="A284" t="s">
        <v>43</v>
      </c>
      <c r="B284">
        <v>22022017</v>
      </c>
      <c r="C284">
        <v>8</v>
      </c>
      <c r="D284">
        <v>1709</v>
      </c>
      <c r="E284">
        <v>102</v>
      </c>
      <c r="F284">
        <v>49.7</v>
      </c>
      <c r="G284">
        <v>0.3</v>
      </c>
      <c r="H284">
        <v>383.14</v>
      </c>
      <c r="I284">
        <v>383.05</v>
      </c>
      <c r="J284">
        <v>282</v>
      </c>
    </row>
    <row r="285" spans="1:10" x14ac:dyDescent="0.25">
      <c r="A285" t="s">
        <v>44</v>
      </c>
      <c r="B285">
        <v>22022017</v>
      </c>
      <c r="C285">
        <v>8</v>
      </c>
      <c r="D285">
        <v>1714</v>
      </c>
      <c r="E285">
        <f>133+65</f>
        <v>198</v>
      </c>
      <c r="F285">
        <v>99.1</v>
      </c>
      <c r="G285">
        <v>0</v>
      </c>
      <c r="H285">
        <v>394.8</v>
      </c>
      <c r="I285">
        <v>394.61</v>
      </c>
      <c r="J285">
        <v>283</v>
      </c>
    </row>
    <row r="286" spans="1:10" x14ac:dyDescent="0.25">
      <c r="A286" t="s">
        <v>46</v>
      </c>
      <c r="B286">
        <v>22022017</v>
      </c>
      <c r="C286">
        <v>8</v>
      </c>
      <c r="D286">
        <v>1714</v>
      </c>
      <c r="E286" s="6">
        <v>125</v>
      </c>
      <c r="F286">
        <v>62.2</v>
      </c>
      <c r="G286">
        <v>0.4</v>
      </c>
      <c r="H286">
        <v>406.01</v>
      </c>
      <c r="I286">
        <v>405.9</v>
      </c>
      <c r="J286">
        <v>284</v>
      </c>
    </row>
    <row r="287" spans="1:10" x14ac:dyDescent="0.25">
      <c r="A287" t="s">
        <v>47</v>
      </c>
      <c r="B287">
        <v>22022017</v>
      </c>
      <c r="C287">
        <v>8</v>
      </c>
      <c r="D287">
        <v>1714</v>
      </c>
      <c r="E287">
        <f>132+69</f>
        <v>201</v>
      </c>
      <c r="F287">
        <v>100.6</v>
      </c>
      <c r="G287">
        <v>0.4</v>
      </c>
      <c r="H287">
        <v>403.47</v>
      </c>
      <c r="I287">
        <v>403.28</v>
      </c>
      <c r="J287">
        <v>285</v>
      </c>
    </row>
    <row r="288" spans="1:10" x14ac:dyDescent="0.25">
      <c r="A288" t="s">
        <v>48</v>
      </c>
      <c r="B288">
        <v>22022017</v>
      </c>
      <c r="C288">
        <v>8</v>
      </c>
      <c r="D288">
        <v>1718</v>
      </c>
      <c r="E288">
        <v>55</v>
      </c>
      <c r="F288">
        <v>27.7</v>
      </c>
      <c r="G288">
        <v>0.2</v>
      </c>
      <c r="H288">
        <v>400.83</v>
      </c>
      <c r="I288">
        <v>400.76</v>
      </c>
      <c r="J288">
        <v>286</v>
      </c>
    </row>
    <row r="289" spans="1:10" x14ac:dyDescent="0.25">
      <c r="A289" t="s">
        <v>50</v>
      </c>
      <c r="B289">
        <v>22022017</v>
      </c>
      <c r="C289">
        <v>8</v>
      </c>
      <c r="D289">
        <v>1718</v>
      </c>
      <c r="E289">
        <v>61</v>
      </c>
      <c r="F289">
        <v>31.1</v>
      </c>
      <c r="G289">
        <v>0.1</v>
      </c>
      <c r="H289">
        <v>402.64</v>
      </c>
      <c r="I289">
        <v>402.58</v>
      </c>
      <c r="J289">
        <v>287</v>
      </c>
    </row>
    <row r="290" spans="1:10" x14ac:dyDescent="0.25">
      <c r="A290" t="s">
        <v>51</v>
      </c>
      <c r="B290">
        <v>22022017</v>
      </c>
      <c r="C290">
        <v>8</v>
      </c>
      <c r="D290">
        <v>1718</v>
      </c>
      <c r="E290">
        <v>51</v>
      </c>
      <c r="F290">
        <v>25.8</v>
      </c>
      <c r="G290">
        <v>0.3</v>
      </c>
      <c r="H290">
        <v>400.41</v>
      </c>
      <c r="I290">
        <v>400.36</v>
      </c>
      <c r="J290">
        <v>288</v>
      </c>
    </row>
    <row r="291" spans="1:10" x14ac:dyDescent="0.25">
      <c r="A291" t="s">
        <v>32</v>
      </c>
      <c r="B291">
        <v>23022017</v>
      </c>
      <c r="C291">
        <v>9</v>
      </c>
      <c r="H291">
        <v>361.31</v>
      </c>
      <c r="J291">
        <v>289</v>
      </c>
    </row>
    <row r="292" spans="1:10" x14ac:dyDescent="0.25">
      <c r="A292" t="s">
        <v>34</v>
      </c>
      <c r="B292">
        <v>23022017</v>
      </c>
      <c r="C292">
        <v>9</v>
      </c>
      <c r="H292">
        <v>360.09</v>
      </c>
      <c r="J292">
        <v>290</v>
      </c>
    </row>
    <row r="293" spans="1:10" x14ac:dyDescent="0.25">
      <c r="A293" t="s">
        <v>35</v>
      </c>
      <c r="B293">
        <v>23022017</v>
      </c>
      <c r="C293">
        <v>9</v>
      </c>
      <c r="H293">
        <v>348.07</v>
      </c>
      <c r="J293">
        <v>291</v>
      </c>
    </row>
    <row r="294" spans="1:10" x14ac:dyDescent="0.25">
      <c r="A294" t="s">
        <v>40</v>
      </c>
      <c r="B294">
        <v>23022017</v>
      </c>
      <c r="C294">
        <v>9</v>
      </c>
      <c r="D294">
        <v>1510</v>
      </c>
      <c r="E294">
        <v>74</v>
      </c>
      <c r="F294">
        <v>38.4</v>
      </c>
      <c r="G294">
        <v>0.3</v>
      </c>
      <c r="H294">
        <v>407.86</v>
      </c>
      <c r="I294">
        <v>407.79</v>
      </c>
      <c r="J294">
        <v>292</v>
      </c>
    </row>
    <row r="295" spans="1:10" x14ac:dyDescent="0.25">
      <c r="A295" t="s">
        <v>42</v>
      </c>
      <c r="B295">
        <v>23022017</v>
      </c>
      <c r="C295">
        <v>9</v>
      </c>
      <c r="D295">
        <v>1510</v>
      </c>
      <c r="E295" s="6">
        <v>75</v>
      </c>
      <c r="F295">
        <v>38.1</v>
      </c>
      <c r="G295">
        <v>0.4</v>
      </c>
      <c r="H295">
        <v>408.82</v>
      </c>
      <c r="I295">
        <v>408.75</v>
      </c>
      <c r="J295">
        <v>293</v>
      </c>
    </row>
    <row r="296" spans="1:10" x14ac:dyDescent="0.25">
      <c r="A296" t="s">
        <v>43</v>
      </c>
      <c r="B296">
        <v>23022017</v>
      </c>
      <c r="C296">
        <v>9</v>
      </c>
      <c r="D296">
        <v>1510</v>
      </c>
      <c r="E296">
        <v>80</v>
      </c>
      <c r="F296">
        <v>38.700000000000003</v>
      </c>
      <c r="G296">
        <v>0.4</v>
      </c>
      <c r="H296">
        <v>383.04</v>
      </c>
      <c r="I296">
        <v>382.96</v>
      </c>
      <c r="J296">
        <v>294</v>
      </c>
    </row>
    <row r="297" spans="1:10" x14ac:dyDescent="0.25">
      <c r="A297" t="s">
        <v>44</v>
      </c>
      <c r="B297">
        <v>23022017</v>
      </c>
      <c r="C297">
        <v>9</v>
      </c>
      <c r="D297">
        <v>1514</v>
      </c>
      <c r="E297">
        <v>90</v>
      </c>
      <c r="F297">
        <v>46</v>
      </c>
      <c r="G297">
        <v>0.2</v>
      </c>
      <c r="H297">
        <v>394.6</v>
      </c>
      <c r="I297">
        <v>394.52</v>
      </c>
      <c r="J297">
        <v>295</v>
      </c>
    </row>
    <row r="298" spans="1:10" x14ac:dyDescent="0.25">
      <c r="A298" t="s">
        <v>46</v>
      </c>
      <c r="B298">
        <v>23022017</v>
      </c>
      <c r="C298">
        <v>9</v>
      </c>
      <c r="D298">
        <v>1514</v>
      </c>
      <c r="E298">
        <v>115</v>
      </c>
      <c r="F298">
        <v>59.8</v>
      </c>
      <c r="G298">
        <v>0.3</v>
      </c>
      <c r="H298">
        <v>405.83</v>
      </c>
      <c r="I298">
        <v>405.73</v>
      </c>
      <c r="J298">
        <v>296</v>
      </c>
    </row>
    <row r="299" spans="1:10" x14ac:dyDescent="0.25">
      <c r="A299" t="s">
        <v>47</v>
      </c>
      <c r="B299">
        <v>23022017</v>
      </c>
      <c r="C299">
        <v>9</v>
      </c>
      <c r="D299">
        <v>1514</v>
      </c>
      <c r="E299">
        <v>87</v>
      </c>
      <c r="F299">
        <v>42.6</v>
      </c>
      <c r="G299">
        <v>0.1</v>
      </c>
      <c r="H299">
        <v>403.28</v>
      </c>
      <c r="I299">
        <v>403.19</v>
      </c>
      <c r="J299">
        <v>297</v>
      </c>
    </row>
    <row r="300" spans="1:10" x14ac:dyDescent="0.25">
      <c r="A300" t="s">
        <v>52</v>
      </c>
      <c r="B300">
        <v>23022017</v>
      </c>
      <c r="C300">
        <v>9</v>
      </c>
      <c r="D300">
        <v>1518</v>
      </c>
      <c r="E300">
        <v>97</v>
      </c>
      <c r="F300">
        <v>47.4</v>
      </c>
      <c r="G300">
        <v>0</v>
      </c>
      <c r="H300">
        <v>390.2</v>
      </c>
      <c r="I300">
        <v>390.11</v>
      </c>
      <c r="J300">
        <v>298</v>
      </c>
    </row>
    <row r="301" spans="1:10" x14ac:dyDescent="0.25">
      <c r="A301" t="s">
        <v>54</v>
      </c>
      <c r="B301">
        <v>23022017</v>
      </c>
      <c r="C301">
        <v>9</v>
      </c>
      <c r="D301">
        <v>1518</v>
      </c>
      <c r="E301">
        <v>97</v>
      </c>
      <c r="F301">
        <v>45.7</v>
      </c>
      <c r="G301">
        <v>0.2</v>
      </c>
      <c r="H301">
        <v>376.05</v>
      </c>
      <c r="I301">
        <v>375.96</v>
      </c>
      <c r="J301">
        <v>299</v>
      </c>
    </row>
    <row r="302" spans="1:10" x14ac:dyDescent="0.25">
      <c r="A302" t="s">
        <v>55</v>
      </c>
      <c r="B302">
        <v>23022017</v>
      </c>
      <c r="C302">
        <v>9</v>
      </c>
      <c r="D302">
        <v>1518</v>
      </c>
      <c r="E302">
        <v>80</v>
      </c>
      <c r="F302">
        <v>40.299999999999997</v>
      </c>
      <c r="G302">
        <v>0.3</v>
      </c>
      <c r="H302">
        <v>398.72</v>
      </c>
      <c r="I302">
        <v>398.64</v>
      </c>
      <c r="J302">
        <v>300</v>
      </c>
    </row>
    <row r="303" spans="1:10" x14ac:dyDescent="0.25">
      <c r="A303" t="s">
        <v>56</v>
      </c>
      <c r="B303">
        <v>23022017</v>
      </c>
      <c r="C303">
        <v>9</v>
      </c>
      <c r="D303">
        <v>1523</v>
      </c>
      <c r="E303">
        <v>71</v>
      </c>
      <c r="F303">
        <v>35.5</v>
      </c>
      <c r="G303">
        <v>0.2</v>
      </c>
      <c r="H303">
        <v>397.47</v>
      </c>
      <c r="I303">
        <v>397.4</v>
      </c>
      <c r="J303">
        <v>301</v>
      </c>
    </row>
    <row r="304" spans="1:10" x14ac:dyDescent="0.25">
      <c r="A304" t="s">
        <v>58</v>
      </c>
      <c r="B304">
        <v>23022017</v>
      </c>
      <c r="C304">
        <v>9</v>
      </c>
      <c r="D304">
        <v>1523</v>
      </c>
      <c r="E304">
        <v>64</v>
      </c>
      <c r="F304">
        <v>33.1</v>
      </c>
      <c r="G304">
        <v>0.2</v>
      </c>
      <c r="H304">
        <v>405.68</v>
      </c>
      <c r="I304">
        <v>405.62</v>
      </c>
      <c r="J304">
        <v>302</v>
      </c>
    </row>
    <row r="305" spans="1:10" x14ac:dyDescent="0.25">
      <c r="A305" t="s">
        <v>59</v>
      </c>
      <c r="B305">
        <v>23022017</v>
      </c>
      <c r="C305">
        <v>9</v>
      </c>
      <c r="D305">
        <v>1523</v>
      </c>
      <c r="E305">
        <v>71</v>
      </c>
      <c r="F305">
        <v>36</v>
      </c>
      <c r="G305">
        <v>0.3</v>
      </c>
      <c r="H305">
        <v>397.91</v>
      </c>
      <c r="I305">
        <v>397.84</v>
      </c>
      <c r="J305">
        <v>303</v>
      </c>
    </row>
    <row r="306" spans="1:10" x14ac:dyDescent="0.25">
      <c r="A306" t="s">
        <v>60</v>
      </c>
      <c r="B306">
        <v>23022017</v>
      </c>
      <c r="C306">
        <v>9</v>
      </c>
      <c r="D306">
        <v>1527</v>
      </c>
      <c r="E306">
        <v>50</v>
      </c>
      <c r="F306">
        <v>24.2</v>
      </c>
      <c r="G306">
        <v>0.1</v>
      </c>
      <c r="H306">
        <v>389.39</v>
      </c>
      <c r="I306">
        <v>389.35</v>
      </c>
      <c r="J306">
        <v>304</v>
      </c>
    </row>
    <row r="307" spans="1:10" x14ac:dyDescent="0.25">
      <c r="A307" t="s">
        <v>62</v>
      </c>
      <c r="B307">
        <v>23022017</v>
      </c>
      <c r="C307">
        <v>9</v>
      </c>
      <c r="D307">
        <v>1527</v>
      </c>
      <c r="E307">
        <v>98</v>
      </c>
      <c r="F307">
        <v>48.2</v>
      </c>
      <c r="G307">
        <v>0.1</v>
      </c>
      <c r="H307">
        <v>392.31</v>
      </c>
      <c r="I307">
        <v>392.22</v>
      </c>
      <c r="J307">
        <v>305</v>
      </c>
    </row>
    <row r="308" spans="1:10" x14ac:dyDescent="0.25">
      <c r="A308" t="s">
        <v>63</v>
      </c>
      <c r="B308">
        <v>23022017</v>
      </c>
      <c r="C308">
        <v>9</v>
      </c>
      <c r="D308">
        <v>1527</v>
      </c>
      <c r="E308">
        <v>92</v>
      </c>
      <c r="F308">
        <v>45.2</v>
      </c>
      <c r="G308">
        <v>0.1</v>
      </c>
      <c r="H308">
        <v>395.32</v>
      </c>
      <c r="I308">
        <v>395.22</v>
      </c>
      <c r="J308">
        <v>306</v>
      </c>
    </row>
    <row r="309" spans="1:10" x14ac:dyDescent="0.25">
      <c r="A309" t="s">
        <v>64</v>
      </c>
      <c r="B309">
        <v>23022017</v>
      </c>
      <c r="C309">
        <v>9</v>
      </c>
      <c r="D309">
        <v>1531</v>
      </c>
      <c r="E309">
        <v>102</v>
      </c>
      <c r="F309">
        <v>48.5</v>
      </c>
      <c r="G309">
        <v>0.1</v>
      </c>
      <c r="H309">
        <v>383.85</v>
      </c>
      <c r="I309">
        <v>383.75</v>
      </c>
      <c r="J309">
        <v>307</v>
      </c>
    </row>
    <row r="310" spans="1:10" x14ac:dyDescent="0.25">
      <c r="A310" t="s">
        <v>66</v>
      </c>
      <c r="B310">
        <v>23022017</v>
      </c>
      <c r="C310">
        <v>9</v>
      </c>
      <c r="D310">
        <v>1531</v>
      </c>
      <c r="E310">
        <v>85</v>
      </c>
      <c r="F310">
        <v>40.9</v>
      </c>
      <c r="G310">
        <v>0.1</v>
      </c>
      <c r="H310">
        <v>389.74</v>
      </c>
      <c r="I310">
        <v>389.66</v>
      </c>
      <c r="J310">
        <v>308</v>
      </c>
    </row>
    <row r="311" spans="1:10" x14ac:dyDescent="0.25">
      <c r="A311" t="s">
        <v>67</v>
      </c>
      <c r="B311">
        <v>23022017</v>
      </c>
      <c r="C311">
        <v>9</v>
      </c>
      <c r="D311">
        <v>1531</v>
      </c>
      <c r="E311">
        <v>100</v>
      </c>
      <c r="F311">
        <v>47</v>
      </c>
      <c r="G311">
        <v>0.2</v>
      </c>
      <c r="H311">
        <v>389.81</v>
      </c>
      <c r="I311">
        <v>389.73</v>
      </c>
      <c r="J311">
        <v>309</v>
      </c>
    </row>
    <row r="312" spans="1:10" x14ac:dyDescent="0.25">
      <c r="A312" t="s">
        <v>68</v>
      </c>
      <c r="B312">
        <v>23022017</v>
      </c>
      <c r="C312">
        <v>9</v>
      </c>
      <c r="D312">
        <v>1534</v>
      </c>
      <c r="E312">
        <v>89</v>
      </c>
      <c r="F312">
        <v>41.9</v>
      </c>
      <c r="G312">
        <v>0.2</v>
      </c>
      <c r="H312">
        <v>387.18</v>
      </c>
      <c r="I312">
        <v>387.11</v>
      </c>
      <c r="J312">
        <v>310</v>
      </c>
    </row>
    <row r="313" spans="1:10" x14ac:dyDescent="0.25">
      <c r="A313" t="s">
        <v>70</v>
      </c>
      <c r="B313">
        <v>23022017</v>
      </c>
      <c r="C313">
        <v>9</v>
      </c>
      <c r="D313">
        <v>1534</v>
      </c>
      <c r="E313">
        <v>100</v>
      </c>
      <c r="F313">
        <v>47.7</v>
      </c>
      <c r="G313">
        <v>0.2</v>
      </c>
      <c r="H313">
        <v>386.05</v>
      </c>
      <c r="I313">
        <v>385.95</v>
      </c>
      <c r="J313">
        <v>311</v>
      </c>
    </row>
    <row r="314" spans="1:10" x14ac:dyDescent="0.25">
      <c r="A314" t="s">
        <v>71</v>
      </c>
      <c r="B314">
        <v>23022017</v>
      </c>
      <c r="C314">
        <v>9</v>
      </c>
      <c r="D314">
        <v>1534</v>
      </c>
      <c r="E314">
        <v>86</v>
      </c>
      <c r="F314">
        <v>40.1</v>
      </c>
      <c r="G314">
        <v>0.1</v>
      </c>
      <c r="H314">
        <v>384.11</v>
      </c>
      <c r="I314">
        <v>384.02</v>
      </c>
      <c r="J314">
        <v>312</v>
      </c>
    </row>
    <row r="315" spans="1:10" x14ac:dyDescent="0.25">
      <c r="A315" t="s">
        <v>76</v>
      </c>
      <c r="B315">
        <v>23022017</v>
      </c>
      <c r="C315">
        <v>9</v>
      </c>
      <c r="D315">
        <v>1537</v>
      </c>
      <c r="E315">
        <v>116</v>
      </c>
      <c r="F315">
        <v>48.8</v>
      </c>
      <c r="G315">
        <v>0.2</v>
      </c>
      <c r="H315">
        <v>357.37</v>
      </c>
      <c r="I315">
        <v>357.26</v>
      </c>
      <c r="J315">
        <v>313</v>
      </c>
    </row>
    <row r="316" spans="1:10" x14ac:dyDescent="0.25">
      <c r="A316" t="s">
        <v>78</v>
      </c>
      <c r="B316">
        <v>23022017</v>
      </c>
      <c r="C316">
        <v>9</v>
      </c>
      <c r="D316">
        <v>1537</v>
      </c>
      <c r="E316">
        <v>130</v>
      </c>
      <c r="F316">
        <v>54.1</v>
      </c>
      <c r="G316">
        <v>0.3</v>
      </c>
      <c r="H316">
        <v>359.37</v>
      </c>
      <c r="I316">
        <v>359.23</v>
      </c>
      <c r="J316">
        <v>314</v>
      </c>
    </row>
    <row r="317" spans="1:10" x14ac:dyDescent="0.25">
      <c r="A317" t="s">
        <v>79</v>
      </c>
      <c r="B317">
        <v>23022017</v>
      </c>
      <c r="C317">
        <v>9</v>
      </c>
      <c r="D317">
        <v>1537</v>
      </c>
      <c r="E317">
        <v>82</v>
      </c>
      <c r="F317">
        <v>34.6</v>
      </c>
      <c r="G317">
        <v>0.2</v>
      </c>
      <c r="H317">
        <v>360.61</v>
      </c>
      <c r="I317">
        <v>360.51</v>
      </c>
      <c r="J317">
        <v>315</v>
      </c>
    </row>
    <row r="318" spans="1:10" x14ac:dyDescent="0.25">
      <c r="A318" t="s">
        <v>72</v>
      </c>
      <c r="B318">
        <v>23022017</v>
      </c>
      <c r="C318">
        <v>9</v>
      </c>
      <c r="D318">
        <v>1542</v>
      </c>
      <c r="E318">
        <v>53</v>
      </c>
      <c r="F318">
        <v>21.8</v>
      </c>
      <c r="G318">
        <v>0.1</v>
      </c>
      <c r="H318">
        <v>356.38</v>
      </c>
      <c r="I318">
        <v>356.32</v>
      </c>
      <c r="J318">
        <v>316</v>
      </c>
    </row>
    <row r="319" spans="1:10" x14ac:dyDescent="0.25">
      <c r="A319" t="s">
        <v>74</v>
      </c>
      <c r="B319">
        <v>23022017</v>
      </c>
      <c r="C319">
        <v>9</v>
      </c>
      <c r="D319">
        <v>1542</v>
      </c>
      <c r="E319">
        <v>50</v>
      </c>
      <c r="F319">
        <v>20.7</v>
      </c>
      <c r="G319">
        <v>0.1</v>
      </c>
      <c r="H319">
        <v>348.46</v>
      </c>
      <c r="I319">
        <v>348.42</v>
      </c>
      <c r="J319">
        <v>317</v>
      </c>
    </row>
    <row r="320" spans="1:10" x14ac:dyDescent="0.25">
      <c r="A320" t="s">
        <v>75</v>
      </c>
      <c r="B320">
        <v>23022017</v>
      </c>
      <c r="C320">
        <v>9</v>
      </c>
      <c r="D320">
        <v>1542</v>
      </c>
      <c r="E320">
        <v>40</v>
      </c>
      <c r="F320">
        <v>16.600000000000001</v>
      </c>
      <c r="G320">
        <v>0.2</v>
      </c>
      <c r="H320">
        <v>358.73</v>
      </c>
      <c r="I320">
        <v>358.7</v>
      </c>
      <c r="J320">
        <v>318</v>
      </c>
    </row>
    <row r="321" spans="1:10" x14ac:dyDescent="0.25">
      <c r="A321" t="s">
        <v>32</v>
      </c>
      <c r="B321">
        <v>26022017</v>
      </c>
      <c r="C321">
        <v>12</v>
      </c>
      <c r="H321">
        <v>361.31</v>
      </c>
      <c r="J321">
        <v>319</v>
      </c>
    </row>
    <row r="322" spans="1:10" x14ac:dyDescent="0.25">
      <c r="A322" t="s">
        <v>34</v>
      </c>
      <c r="B322">
        <v>26022017</v>
      </c>
      <c r="C322">
        <v>12</v>
      </c>
      <c r="H322">
        <v>360.08</v>
      </c>
      <c r="J322">
        <v>320</v>
      </c>
    </row>
    <row r="323" spans="1:10" x14ac:dyDescent="0.25">
      <c r="A323" t="s">
        <v>35</v>
      </c>
      <c r="B323">
        <v>26022017</v>
      </c>
      <c r="C323">
        <v>12</v>
      </c>
      <c r="H323">
        <v>348.06</v>
      </c>
      <c r="J323">
        <v>321</v>
      </c>
    </row>
    <row r="324" spans="1:10" x14ac:dyDescent="0.25">
      <c r="A324" t="s">
        <v>40</v>
      </c>
      <c r="B324">
        <v>26022017</v>
      </c>
      <c r="C324">
        <v>12</v>
      </c>
      <c r="D324">
        <v>1128</v>
      </c>
      <c r="E324">
        <v>138</v>
      </c>
      <c r="F324">
        <v>74</v>
      </c>
      <c r="G324">
        <v>0.4</v>
      </c>
      <c r="H324">
        <v>407.78</v>
      </c>
      <c r="I324">
        <v>407.64</v>
      </c>
      <c r="J324">
        <v>322</v>
      </c>
    </row>
    <row r="325" spans="1:10" x14ac:dyDescent="0.25">
      <c r="A325" t="s">
        <v>42</v>
      </c>
      <c r="B325">
        <v>26022017</v>
      </c>
      <c r="C325">
        <v>12</v>
      </c>
      <c r="D325">
        <v>1128</v>
      </c>
      <c r="E325">
        <v>70</v>
      </c>
      <c r="F325">
        <v>37.4</v>
      </c>
      <c r="G325">
        <v>0.3</v>
      </c>
      <c r="H325">
        <v>408.71</v>
      </c>
      <c r="I325">
        <v>408.65</v>
      </c>
      <c r="J325">
        <v>323</v>
      </c>
    </row>
    <row r="326" spans="1:10" x14ac:dyDescent="0.25">
      <c r="A326" t="s">
        <v>43</v>
      </c>
      <c r="B326">
        <v>26022017</v>
      </c>
      <c r="C326">
        <v>12</v>
      </c>
      <c r="D326">
        <v>1128</v>
      </c>
      <c r="E326">
        <v>80</v>
      </c>
      <c r="F326">
        <v>39</v>
      </c>
      <c r="G326">
        <v>0.1</v>
      </c>
      <c r="H326">
        <v>382.94</v>
      </c>
      <c r="I326">
        <v>382.86</v>
      </c>
      <c r="J326">
        <v>324</v>
      </c>
    </row>
    <row r="327" spans="1:10" x14ac:dyDescent="0.25">
      <c r="A327" t="s">
        <v>44</v>
      </c>
      <c r="B327">
        <v>26022017</v>
      </c>
      <c r="C327">
        <v>12</v>
      </c>
      <c r="D327">
        <v>1131</v>
      </c>
      <c r="E327">
        <v>100</v>
      </c>
      <c r="F327">
        <v>51.1</v>
      </c>
      <c r="G327">
        <v>0</v>
      </c>
      <c r="H327">
        <v>394.49</v>
      </c>
      <c r="I327">
        <v>394.4</v>
      </c>
      <c r="J327">
        <v>325</v>
      </c>
    </row>
    <row r="328" spans="1:10" x14ac:dyDescent="0.25">
      <c r="A328" t="s">
        <v>46</v>
      </c>
      <c r="B328">
        <v>26022017</v>
      </c>
      <c r="C328">
        <v>12</v>
      </c>
      <c r="D328">
        <v>1131</v>
      </c>
      <c r="E328">
        <v>85</v>
      </c>
      <c r="F328">
        <v>44.6</v>
      </c>
      <c r="G328">
        <v>0</v>
      </c>
      <c r="H328">
        <v>405.67</v>
      </c>
      <c r="I328">
        <v>405.59</v>
      </c>
      <c r="J328">
        <v>326</v>
      </c>
    </row>
    <row r="329" spans="1:10" x14ac:dyDescent="0.25">
      <c r="A329" t="s">
        <v>47</v>
      </c>
      <c r="B329">
        <v>26022017</v>
      </c>
      <c r="C329">
        <v>12</v>
      </c>
      <c r="D329">
        <v>1131</v>
      </c>
      <c r="E329">
        <v>114</v>
      </c>
      <c r="F329">
        <v>58.5</v>
      </c>
      <c r="G329">
        <v>0.2</v>
      </c>
      <c r="H329">
        <v>403.15</v>
      </c>
      <c r="I329">
        <v>403.04</v>
      </c>
      <c r="J329">
        <v>327</v>
      </c>
    </row>
    <row r="330" spans="1:10" x14ac:dyDescent="0.25">
      <c r="A330" t="s">
        <v>48</v>
      </c>
      <c r="B330">
        <v>26022017</v>
      </c>
      <c r="C330">
        <v>12</v>
      </c>
      <c r="D330">
        <v>1135</v>
      </c>
      <c r="E330">
        <v>54</v>
      </c>
      <c r="F330">
        <v>27.3</v>
      </c>
      <c r="G330">
        <v>0.2</v>
      </c>
      <c r="H330">
        <v>400.7</v>
      </c>
      <c r="I330">
        <v>400.63</v>
      </c>
      <c r="J330">
        <v>328</v>
      </c>
    </row>
    <row r="331" spans="1:10" x14ac:dyDescent="0.25">
      <c r="A331" t="s">
        <v>50</v>
      </c>
      <c r="B331">
        <v>26022017</v>
      </c>
      <c r="C331">
        <v>12</v>
      </c>
      <c r="D331">
        <v>1135</v>
      </c>
      <c r="E331">
        <v>75</v>
      </c>
      <c r="F331">
        <v>39.200000000000003</v>
      </c>
      <c r="G331">
        <v>0.1</v>
      </c>
      <c r="H331">
        <v>402.53</v>
      </c>
      <c r="I331">
        <v>402.46</v>
      </c>
      <c r="J331">
        <v>329</v>
      </c>
    </row>
    <row r="332" spans="1:10" x14ac:dyDescent="0.25">
      <c r="A332" t="s">
        <v>51</v>
      </c>
      <c r="B332">
        <v>26022017</v>
      </c>
      <c r="C332">
        <v>12</v>
      </c>
      <c r="D332">
        <v>1135</v>
      </c>
      <c r="E332">
        <v>43</v>
      </c>
      <c r="F332">
        <v>21.7</v>
      </c>
      <c r="G332">
        <v>0.1</v>
      </c>
      <c r="H332">
        <v>400.28</v>
      </c>
      <c r="I332">
        <v>400.24</v>
      </c>
      <c r="J332">
        <v>330</v>
      </c>
    </row>
    <row r="333" spans="1:10" x14ac:dyDescent="0.25">
      <c r="A333" t="s">
        <v>52</v>
      </c>
      <c r="B333">
        <v>26022017</v>
      </c>
      <c r="C333">
        <v>12</v>
      </c>
      <c r="D333">
        <v>1139</v>
      </c>
      <c r="E333">
        <v>67</v>
      </c>
      <c r="F333">
        <v>33.799999999999997</v>
      </c>
      <c r="G333">
        <v>0.3</v>
      </c>
      <c r="H333">
        <v>390.11</v>
      </c>
      <c r="I333">
        <v>390.03</v>
      </c>
      <c r="J333">
        <v>331</v>
      </c>
    </row>
    <row r="334" spans="1:10" x14ac:dyDescent="0.25">
      <c r="A334" t="s">
        <v>54</v>
      </c>
      <c r="B334">
        <v>26022017</v>
      </c>
      <c r="C334">
        <v>12</v>
      </c>
      <c r="D334">
        <v>1139</v>
      </c>
      <c r="E334">
        <v>75</v>
      </c>
      <c r="F334">
        <v>35.200000000000003</v>
      </c>
      <c r="G334">
        <v>0</v>
      </c>
      <c r="H334">
        <v>375.95</v>
      </c>
      <c r="I334">
        <v>375.88</v>
      </c>
      <c r="J334">
        <v>332</v>
      </c>
    </row>
    <row r="335" spans="1:10" x14ac:dyDescent="0.25">
      <c r="A335" t="s">
        <v>55</v>
      </c>
      <c r="B335">
        <v>26022017</v>
      </c>
      <c r="C335">
        <v>12</v>
      </c>
      <c r="D335">
        <v>1139</v>
      </c>
      <c r="E335">
        <v>55</v>
      </c>
      <c r="F335">
        <v>28.3</v>
      </c>
      <c r="G335">
        <v>0.2</v>
      </c>
      <c r="H335">
        <v>398.61</v>
      </c>
      <c r="I335">
        <v>398.55</v>
      </c>
      <c r="J335">
        <v>333</v>
      </c>
    </row>
    <row r="336" spans="1:10" x14ac:dyDescent="0.25">
      <c r="A336" t="s">
        <v>32</v>
      </c>
      <c r="B336">
        <v>1032017</v>
      </c>
      <c r="C336">
        <v>15</v>
      </c>
      <c r="H336">
        <v>361.32</v>
      </c>
      <c r="J336">
        <v>334</v>
      </c>
    </row>
    <row r="337" spans="1:10" x14ac:dyDescent="0.25">
      <c r="A337" t="s">
        <v>34</v>
      </c>
      <c r="B337">
        <v>1032017</v>
      </c>
      <c r="C337">
        <v>15</v>
      </c>
      <c r="H337">
        <v>360.11</v>
      </c>
      <c r="J337">
        <v>335</v>
      </c>
    </row>
    <row r="338" spans="1:10" x14ac:dyDescent="0.25">
      <c r="A338" t="s">
        <v>35</v>
      </c>
      <c r="B338">
        <v>1032017</v>
      </c>
      <c r="C338">
        <v>15</v>
      </c>
      <c r="H338">
        <v>348.08</v>
      </c>
      <c r="J338">
        <v>336</v>
      </c>
    </row>
    <row r="339" spans="1:10" x14ac:dyDescent="0.25">
      <c r="A339" t="s">
        <v>60</v>
      </c>
      <c r="B339">
        <v>1032017</v>
      </c>
      <c r="C339">
        <v>15</v>
      </c>
      <c r="D339">
        <v>1746</v>
      </c>
      <c r="E339">
        <v>89</v>
      </c>
      <c r="F339">
        <v>43.9</v>
      </c>
      <c r="G339">
        <v>0.2</v>
      </c>
      <c r="H339">
        <v>389.29</v>
      </c>
      <c r="I339">
        <v>389.2</v>
      </c>
      <c r="J339">
        <v>337</v>
      </c>
    </row>
    <row r="340" spans="1:10" x14ac:dyDescent="0.25">
      <c r="A340" t="s">
        <v>62</v>
      </c>
      <c r="B340">
        <v>1032017</v>
      </c>
      <c r="C340">
        <v>15</v>
      </c>
      <c r="D340">
        <v>1746</v>
      </c>
      <c r="E340">
        <v>129</v>
      </c>
      <c r="F340">
        <v>63.2</v>
      </c>
      <c r="G340">
        <v>0.3</v>
      </c>
      <c r="H340">
        <v>392.2</v>
      </c>
      <c r="I340">
        <v>392.08</v>
      </c>
      <c r="J340">
        <v>338</v>
      </c>
    </row>
    <row r="341" spans="1:10" x14ac:dyDescent="0.25">
      <c r="A341" t="s">
        <v>63</v>
      </c>
      <c r="B341">
        <v>1032017</v>
      </c>
      <c r="C341">
        <v>15</v>
      </c>
      <c r="D341">
        <v>1746</v>
      </c>
      <c r="E341">
        <v>120</v>
      </c>
      <c r="F341">
        <v>58.9</v>
      </c>
      <c r="G341">
        <v>0.1</v>
      </c>
      <c r="H341">
        <v>395.19</v>
      </c>
      <c r="I341">
        <v>395.08</v>
      </c>
      <c r="J341">
        <v>339</v>
      </c>
    </row>
    <row r="342" spans="1:10" x14ac:dyDescent="0.25">
      <c r="A342" t="s">
        <v>64</v>
      </c>
      <c r="B342">
        <v>1032017</v>
      </c>
      <c r="C342">
        <v>15</v>
      </c>
      <c r="D342">
        <v>1750</v>
      </c>
      <c r="E342">
        <f>47+111</f>
        <v>158</v>
      </c>
      <c r="F342">
        <v>76.400000000000006</v>
      </c>
      <c r="G342">
        <v>0.2</v>
      </c>
      <c r="H342">
        <v>383.74</v>
      </c>
      <c r="I342">
        <v>383.59</v>
      </c>
      <c r="J342">
        <v>340</v>
      </c>
    </row>
    <row r="343" spans="1:10" x14ac:dyDescent="0.25">
      <c r="A343" t="s">
        <v>66</v>
      </c>
      <c r="B343">
        <v>1032017</v>
      </c>
      <c r="C343">
        <v>15</v>
      </c>
      <c r="D343">
        <v>1750</v>
      </c>
      <c r="E343">
        <v>130</v>
      </c>
      <c r="F343">
        <v>63</v>
      </c>
      <c r="G343">
        <v>0.4</v>
      </c>
      <c r="H343">
        <v>389.64</v>
      </c>
      <c r="I343">
        <v>389.51</v>
      </c>
      <c r="J343">
        <v>341</v>
      </c>
    </row>
    <row r="344" spans="1:10" x14ac:dyDescent="0.25">
      <c r="A344" t="s">
        <v>67</v>
      </c>
      <c r="B344">
        <v>1032017</v>
      </c>
      <c r="C344">
        <v>15</v>
      </c>
      <c r="D344">
        <v>1750</v>
      </c>
      <c r="E344">
        <v>143</v>
      </c>
      <c r="F344">
        <v>69.5</v>
      </c>
      <c r="G344">
        <v>0.3</v>
      </c>
      <c r="H344">
        <v>389.7</v>
      </c>
      <c r="I344">
        <v>389.56</v>
      </c>
      <c r="J344">
        <v>342</v>
      </c>
    </row>
    <row r="345" spans="1:10" x14ac:dyDescent="0.25">
      <c r="A345" t="s">
        <v>68</v>
      </c>
      <c r="B345">
        <v>1032017</v>
      </c>
      <c r="C345">
        <v>15</v>
      </c>
      <c r="D345">
        <v>1754</v>
      </c>
      <c r="E345">
        <v>120</v>
      </c>
      <c r="F345">
        <v>57.7</v>
      </c>
      <c r="G345">
        <v>0.3</v>
      </c>
      <c r="H345">
        <v>387.02</v>
      </c>
      <c r="I345">
        <v>386.92</v>
      </c>
      <c r="J345">
        <v>343</v>
      </c>
    </row>
    <row r="346" spans="1:10" x14ac:dyDescent="0.25">
      <c r="A346" t="s">
        <v>70</v>
      </c>
      <c r="B346">
        <v>1032017</v>
      </c>
      <c r="C346">
        <v>15</v>
      </c>
      <c r="D346">
        <v>1754</v>
      </c>
      <c r="E346">
        <f>25+137</f>
        <v>162</v>
      </c>
      <c r="F346">
        <v>76.7</v>
      </c>
      <c r="G346">
        <v>0.1</v>
      </c>
      <c r="H346">
        <v>385.93</v>
      </c>
      <c r="I346">
        <v>385.77</v>
      </c>
      <c r="J346">
        <v>344</v>
      </c>
    </row>
    <row r="347" spans="1:10" x14ac:dyDescent="0.25">
      <c r="A347" t="s">
        <v>71</v>
      </c>
      <c r="B347">
        <v>1032017</v>
      </c>
      <c r="C347">
        <v>15</v>
      </c>
      <c r="D347">
        <v>1754</v>
      </c>
      <c r="E347">
        <v>125</v>
      </c>
      <c r="F347">
        <v>58.1</v>
      </c>
      <c r="G347">
        <v>0.1</v>
      </c>
      <c r="H347">
        <v>383.97</v>
      </c>
      <c r="I347">
        <v>383.86</v>
      </c>
      <c r="J347">
        <v>345</v>
      </c>
    </row>
    <row r="348" spans="1:10" x14ac:dyDescent="0.25">
      <c r="A348" t="s">
        <v>52</v>
      </c>
      <c r="B348">
        <v>2032017</v>
      </c>
      <c r="C348">
        <v>16</v>
      </c>
      <c r="D348">
        <v>1536</v>
      </c>
      <c r="E348">
        <v>81</v>
      </c>
      <c r="F348">
        <v>40.9</v>
      </c>
      <c r="G348">
        <v>0</v>
      </c>
      <c r="H348">
        <v>390.03</v>
      </c>
      <c r="I348">
        <v>389.94</v>
      </c>
      <c r="J348">
        <v>346</v>
      </c>
    </row>
    <row r="349" spans="1:10" x14ac:dyDescent="0.25">
      <c r="A349" t="s">
        <v>54</v>
      </c>
      <c r="B349">
        <v>2032017</v>
      </c>
      <c r="C349">
        <v>16</v>
      </c>
      <c r="D349">
        <v>1536</v>
      </c>
      <c r="E349">
        <v>75</v>
      </c>
      <c r="F349">
        <v>35.299999999999997</v>
      </c>
      <c r="G349">
        <v>0.3</v>
      </c>
      <c r="H349">
        <v>375.87</v>
      </c>
      <c r="I349">
        <v>375.79</v>
      </c>
      <c r="J349">
        <v>347</v>
      </c>
    </row>
    <row r="350" spans="1:10" x14ac:dyDescent="0.25">
      <c r="A350" t="s">
        <v>55</v>
      </c>
      <c r="B350">
        <v>2032017</v>
      </c>
      <c r="C350">
        <v>16</v>
      </c>
      <c r="D350">
        <v>1536</v>
      </c>
      <c r="E350">
        <v>55</v>
      </c>
      <c r="F350">
        <v>27.8</v>
      </c>
      <c r="G350">
        <v>0.4</v>
      </c>
      <c r="H350">
        <v>398.52</v>
      </c>
      <c r="I350">
        <v>398.46</v>
      </c>
      <c r="J350">
        <v>348</v>
      </c>
    </row>
    <row r="351" spans="1:10" x14ac:dyDescent="0.25">
      <c r="A351" t="s">
        <v>32</v>
      </c>
      <c r="B351">
        <v>7032017</v>
      </c>
      <c r="C351">
        <v>21</v>
      </c>
      <c r="H351">
        <v>361.31</v>
      </c>
      <c r="J351">
        <v>349</v>
      </c>
    </row>
    <row r="352" spans="1:10" x14ac:dyDescent="0.25">
      <c r="A352" t="s">
        <v>34</v>
      </c>
      <c r="B352">
        <v>7032017</v>
      </c>
      <c r="C352">
        <v>21</v>
      </c>
      <c r="H352">
        <v>360.09</v>
      </c>
      <c r="J352">
        <v>350</v>
      </c>
    </row>
    <row r="353" spans="1:10" x14ac:dyDescent="0.25">
      <c r="A353" t="s">
        <v>35</v>
      </c>
      <c r="B353">
        <v>7032017</v>
      </c>
      <c r="C353">
        <v>21</v>
      </c>
      <c r="H353">
        <v>348.08</v>
      </c>
      <c r="J353">
        <v>351</v>
      </c>
    </row>
    <row r="354" spans="1:10" x14ac:dyDescent="0.25">
      <c r="A354" t="s">
        <v>36</v>
      </c>
      <c r="B354">
        <v>7032017</v>
      </c>
      <c r="C354">
        <v>21</v>
      </c>
      <c r="D354">
        <v>1055</v>
      </c>
      <c r="E354">
        <v>44</v>
      </c>
      <c r="F354">
        <v>18.2</v>
      </c>
      <c r="G354">
        <v>0.1</v>
      </c>
      <c r="H354">
        <v>354.57</v>
      </c>
      <c r="I354">
        <v>354.51</v>
      </c>
      <c r="J354">
        <v>352</v>
      </c>
    </row>
    <row r="355" spans="1:10" x14ac:dyDescent="0.25">
      <c r="A355" t="s">
        <v>38</v>
      </c>
      <c r="B355">
        <v>7032017</v>
      </c>
      <c r="C355">
        <v>21</v>
      </c>
      <c r="D355">
        <v>1055</v>
      </c>
      <c r="E355">
        <v>34</v>
      </c>
      <c r="F355">
        <v>14.1</v>
      </c>
      <c r="G355">
        <v>0.1</v>
      </c>
      <c r="H355">
        <v>357.67</v>
      </c>
      <c r="I355">
        <v>357.66</v>
      </c>
      <c r="J355">
        <v>353</v>
      </c>
    </row>
    <row r="356" spans="1:10" x14ac:dyDescent="0.25">
      <c r="A356" t="s">
        <v>39</v>
      </c>
      <c r="B356">
        <v>7032017</v>
      </c>
      <c r="C356">
        <v>21</v>
      </c>
      <c r="D356">
        <v>1055</v>
      </c>
      <c r="E356">
        <v>52</v>
      </c>
      <c r="F356">
        <v>22.3</v>
      </c>
      <c r="G356">
        <v>0.3</v>
      </c>
      <c r="H356">
        <v>357.49</v>
      </c>
      <c r="I356">
        <v>357.43</v>
      </c>
      <c r="J356">
        <v>354</v>
      </c>
    </row>
    <row r="357" spans="1:10" x14ac:dyDescent="0.25">
      <c r="A357" t="s">
        <v>40</v>
      </c>
      <c r="B357">
        <v>7032017</v>
      </c>
      <c r="C357">
        <v>21</v>
      </c>
      <c r="D357">
        <v>1034</v>
      </c>
      <c r="E357">
        <f>105+44</f>
        <v>149</v>
      </c>
      <c r="F357">
        <v>80.900000000000006</v>
      </c>
      <c r="G357">
        <v>0</v>
      </c>
      <c r="H357">
        <v>407.59</v>
      </c>
      <c r="I357">
        <v>407.45</v>
      </c>
      <c r="J357">
        <v>355</v>
      </c>
    </row>
    <row r="358" spans="1:10" x14ac:dyDescent="0.25">
      <c r="A358" t="s">
        <v>42</v>
      </c>
      <c r="B358">
        <v>7032017</v>
      </c>
      <c r="C358">
        <v>21</v>
      </c>
      <c r="D358">
        <v>1034</v>
      </c>
      <c r="E358">
        <v>84</v>
      </c>
      <c r="F358">
        <v>46.2</v>
      </c>
      <c r="G358">
        <v>0.2</v>
      </c>
      <c r="H358">
        <v>408.5</v>
      </c>
      <c r="I358">
        <v>408.43</v>
      </c>
      <c r="J358">
        <v>356</v>
      </c>
    </row>
    <row r="359" spans="1:10" x14ac:dyDescent="0.25">
      <c r="A359" t="s">
        <v>43</v>
      </c>
      <c r="B359">
        <v>7032017</v>
      </c>
      <c r="C359">
        <v>21</v>
      </c>
      <c r="D359">
        <v>1034</v>
      </c>
      <c r="E359">
        <v>85</v>
      </c>
      <c r="F359">
        <v>42.4</v>
      </c>
      <c r="G359">
        <v>0.2</v>
      </c>
      <c r="H359">
        <v>382.74</v>
      </c>
      <c r="I359">
        <v>382.66</v>
      </c>
      <c r="J359">
        <v>357</v>
      </c>
    </row>
    <row r="360" spans="1:10" x14ac:dyDescent="0.25">
      <c r="A360" t="s">
        <v>44</v>
      </c>
      <c r="B360">
        <v>7032017</v>
      </c>
      <c r="C360">
        <v>21</v>
      </c>
      <c r="D360">
        <v>1038</v>
      </c>
      <c r="E360">
        <v>45</v>
      </c>
      <c r="F360">
        <v>23.4</v>
      </c>
      <c r="G360">
        <v>0</v>
      </c>
      <c r="H360">
        <v>394.21</v>
      </c>
      <c r="I360">
        <v>394.18</v>
      </c>
      <c r="J360">
        <v>358</v>
      </c>
    </row>
    <row r="361" spans="1:10" x14ac:dyDescent="0.25">
      <c r="A361" t="s">
        <v>46</v>
      </c>
      <c r="B361">
        <v>7032017</v>
      </c>
      <c r="C361">
        <v>21</v>
      </c>
      <c r="D361">
        <v>1038</v>
      </c>
      <c r="E361">
        <v>66</v>
      </c>
      <c r="F361">
        <v>36</v>
      </c>
      <c r="G361">
        <v>0.3</v>
      </c>
      <c r="H361">
        <v>405.46</v>
      </c>
      <c r="I361">
        <v>405.32</v>
      </c>
      <c r="J361">
        <v>359</v>
      </c>
    </row>
    <row r="362" spans="1:10" x14ac:dyDescent="0.25">
      <c r="A362" t="s">
        <v>47</v>
      </c>
      <c r="B362">
        <v>7032017</v>
      </c>
      <c r="C362">
        <v>21</v>
      </c>
      <c r="D362">
        <v>1038</v>
      </c>
      <c r="E362">
        <v>84</v>
      </c>
      <c r="F362">
        <v>44.6</v>
      </c>
      <c r="G362">
        <v>0.3</v>
      </c>
      <c r="H362">
        <v>402.92</v>
      </c>
      <c r="I362">
        <v>402.84</v>
      </c>
      <c r="J362">
        <v>360</v>
      </c>
    </row>
    <row r="363" spans="1:10" x14ac:dyDescent="0.25">
      <c r="A363" t="s">
        <v>48</v>
      </c>
      <c r="B363">
        <v>7032017</v>
      </c>
      <c r="C363">
        <v>21</v>
      </c>
      <c r="D363">
        <v>1042</v>
      </c>
      <c r="E363">
        <v>41</v>
      </c>
      <c r="F363">
        <v>21.5</v>
      </c>
      <c r="G363">
        <v>0.1</v>
      </c>
      <c r="H363">
        <v>400.5</v>
      </c>
      <c r="I363">
        <v>400.45</v>
      </c>
      <c r="J363">
        <v>361</v>
      </c>
    </row>
    <row r="364" spans="1:10" x14ac:dyDescent="0.25">
      <c r="A364" t="s">
        <v>50</v>
      </c>
      <c r="B364">
        <v>7032017</v>
      </c>
      <c r="C364">
        <v>21</v>
      </c>
      <c r="D364">
        <v>1042</v>
      </c>
      <c r="E364">
        <v>50</v>
      </c>
      <c r="F364">
        <v>26.7</v>
      </c>
      <c r="G364">
        <v>0.3</v>
      </c>
      <c r="H364">
        <v>402.32</v>
      </c>
      <c r="I364">
        <v>402.27</v>
      </c>
      <c r="J364">
        <v>362</v>
      </c>
    </row>
    <row r="365" spans="1:10" x14ac:dyDescent="0.25">
      <c r="A365" t="s">
        <v>51</v>
      </c>
      <c r="B365">
        <v>7032017</v>
      </c>
      <c r="C365">
        <v>21</v>
      </c>
      <c r="D365">
        <v>1042</v>
      </c>
      <c r="E365">
        <v>74</v>
      </c>
      <c r="F365">
        <v>37.9</v>
      </c>
      <c r="G365">
        <v>0.2</v>
      </c>
      <c r="H365">
        <v>400.14</v>
      </c>
      <c r="I365">
        <v>400.08</v>
      </c>
      <c r="J365">
        <v>363</v>
      </c>
    </row>
    <row r="366" spans="1:10" x14ac:dyDescent="0.25">
      <c r="A366" t="s">
        <v>52</v>
      </c>
      <c r="B366">
        <v>7032017</v>
      </c>
      <c r="C366">
        <v>21</v>
      </c>
      <c r="D366">
        <v>1047</v>
      </c>
      <c r="E366">
        <v>77</v>
      </c>
      <c r="F366">
        <v>38.6</v>
      </c>
      <c r="G366">
        <v>0.1</v>
      </c>
      <c r="H366">
        <v>389.92</v>
      </c>
      <c r="I366">
        <v>389.86</v>
      </c>
      <c r="J366">
        <v>364</v>
      </c>
    </row>
    <row r="367" spans="1:10" x14ac:dyDescent="0.25">
      <c r="A367" t="s">
        <v>54</v>
      </c>
      <c r="B367">
        <v>7032017</v>
      </c>
      <c r="C367">
        <v>21</v>
      </c>
      <c r="D367">
        <v>1047</v>
      </c>
      <c r="E367">
        <v>75</v>
      </c>
      <c r="F367">
        <v>35.6</v>
      </c>
      <c r="G367">
        <v>0.2</v>
      </c>
      <c r="H367">
        <v>375.77</v>
      </c>
      <c r="I367">
        <v>375.69</v>
      </c>
      <c r="J367">
        <v>365</v>
      </c>
    </row>
    <row r="368" spans="1:10" x14ac:dyDescent="0.25">
      <c r="A368" t="s">
        <v>55</v>
      </c>
      <c r="B368">
        <v>7032017</v>
      </c>
      <c r="C368">
        <v>21</v>
      </c>
      <c r="D368">
        <v>1047</v>
      </c>
      <c r="E368">
        <v>45</v>
      </c>
      <c r="F368">
        <v>23.1</v>
      </c>
      <c r="G368">
        <v>0.3</v>
      </c>
      <c r="H368">
        <v>398.41</v>
      </c>
      <c r="I368">
        <v>398.37</v>
      </c>
      <c r="J368">
        <v>366</v>
      </c>
    </row>
    <row r="369" spans="1:10" x14ac:dyDescent="0.25">
      <c r="A369" t="s">
        <v>56</v>
      </c>
      <c r="B369">
        <v>7032017</v>
      </c>
      <c r="C369">
        <v>21</v>
      </c>
      <c r="D369">
        <v>1051</v>
      </c>
      <c r="E369">
        <v>49</v>
      </c>
      <c r="F369">
        <v>24.7</v>
      </c>
      <c r="G369">
        <v>0.1</v>
      </c>
      <c r="H369">
        <v>397.18</v>
      </c>
      <c r="I369">
        <v>397.14</v>
      </c>
      <c r="J369">
        <v>367</v>
      </c>
    </row>
    <row r="370" spans="1:10" x14ac:dyDescent="0.25">
      <c r="A370" t="s">
        <v>58</v>
      </c>
      <c r="B370">
        <v>7032017</v>
      </c>
      <c r="C370">
        <v>21</v>
      </c>
      <c r="D370">
        <v>1051</v>
      </c>
      <c r="E370">
        <v>114</v>
      </c>
      <c r="F370">
        <v>60.4</v>
      </c>
      <c r="G370">
        <v>0.4</v>
      </c>
      <c r="H370">
        <v>405.47</v>
      </c>
      <c r="I370">
        <v>405.36</v>
      </c>
      <c r="J370">
        <v>368</v>
      </c>
    </row>
    <row r="371" spans="1:10" x14ac:dyDescent="0.25">
      <c r="A371" t="s">
        <v>59</v>
      </c>
      <c r="B371">
        <v>7032017</v>
      </c>
      <c r="C371">
        <v>21</v>
      </c>
      <c r="D371">
        <v>1051</v>
      </c>
      <c r="E371">
        <v>65</v>
      </c>
      <c r="F371">
        <v>32.4</v>
      </c>
      <c r="G371">
        <v>0.2</v>
      </c>
      <c r="H371">
        <v>397.65</v>
      </c>
      <c r="I371">
        <v>397.58</v>
      </c>
      <c r="J371">
        <v>369</v>
      </c>
    </row>
    <row r="372" spans="1:10" x14ac:dyDescent="0.25">
      <c r="A372" t="s">
        <v>60</v>
      </c>
      <c r="B372">
        <v>7032017</v>
      </c>
      <c r="C372">
        <v>21</v>
      </c>
      <c r="D372">
        <v>1059</v>
      </c>
      <c r="E372">
        <v>75</v>
      </c>
      <c r="F372">
        <v>37.200000000000003</v>
      </c>
      <c r="G372">
        <v>0.3</v>
      </c>
      <c r="H372">
        <v>389.17</v>
      </c>
      <c r="I372">
        <v>389.1</v>
      </c>
      <c r="J372">
        <v>370</v>
      </c>
    </row>
    <row r="373" spans="1:10" x14ac:dyDescent="0.25">
      <c r="A373" t="s">
        <v>62</v>
      </c>
      <c r="B373">
        <v>7032017</v>
      </c>
      <c r="C373">
        <v>21</v>
      </c>
      <c r="D373">
        <v>1059</v>
      </c>
      <c r="E373">
        <v>89</v>
      </c>
      <c r="F373">
        <v>43.6</v>
      </c>
      <c r="G373">
        <v>0.2</v>
      </c>
      <c r="H373">
        <v>392.07</v>
      </c>
      <c r="I373">
        <v>391.97</v>
      </c>
      <c r="J373">
        <v>371</v>
      </c>
    </row>
    <row r="374" spans="1:10" x14ac:dyDescent="0.25">
      <c r="A374" t="s">
        <v>63</v>
      </c>
      <c r="B374">
        <v>7032017</v>
      </c>
      <c r="C374">
        <v>21</v>
      </c>
      <c r="D374">
        <v>1059</v>
      </c>
      <c r="E374">
        <v>71</v>
      </c>
      <c r="F374">
        <v>35.200000000000003</v>
      </c>
      <c r="G374">
        <v>0.3</v>
      </c>
      <c r="H374">
        <v>395.04</v>
      </c>
      <c r="I374">
        <v>394.97</v>
      </c>
      <c r="J374">
        <v>372</v>
      </c>
    </row>
    <row r="375" spans="1:10" x14ac:dyDescent="0.25">
      <c r="A375" t="s">
        <v>64</v>
      </c>
      <c r="B375">
        <v>7032017</v>
      </c>
      <c r="C375">
        <v>21</v>
      </c>
      <c r="D375">
        <v>1104</v>
      </c>
      <c r="E375">
        <v>103</v>
      </c>
      <c r="F375">
        <v>49.2</v>
      </c>
      <c r="G375">
        <v>0.3</v>
      </c>
      <c r="H375">
        <v>383.57</v>
      </c>
      <c r="I375">
        <v>383.48</v>
      </c>
      <c r="J375">
        <v>373</v>
      </c>
    </row>
    <row r="376" spans="1:10" x14ac:dyDescent="0.25">
      <c r="A376" t="s">
        <v>66</v>
      </c>
      <c r="B376">
        <v>7032017</v>
      </c>
      <c r="C376">
        <v>21</v>
      </c>
      <c r="D376">
        <v>1104</v>
      </c>
      <c r="E376">
        <v>96</v>
      </c>
      <c r="F376">
        <v>45.4</v>
      </c>
      <c r="G376">
        <v>0.1</v>
      </c>
      <c r="H376">
        <v>389.49</v>
      </c>
      <c r="I376">
        <v>389.4</v>
      </c>
      <c r="J376">
        <v>374</v>
      </c>
    </row>
    <row r="377" spans="1:10" x14ac:dyDescent="0.25">
      <c r="A377" t="s">
        <v>67</v>
      </c>
      <c r="B377">
        <v>7032017</v>
      </c>
      <c r="C377">
        <v>21</v>
      </c>
      <c r="D377">
        <v>1104</v>
      </c>
      <c r="E377">
        <v>99</v>
      </c>
      <c r="F377">
        <v>47.1</v>
      </c>
      <c r="G377">
        <v>0.2</v>
      </c>
      <c r="H377">
        <v>389.55</v>
      </c>
      <c r="I377">
        <v>389.45</v>
      </c>
      <c r="J377">
        <v>375</v>
      </c>
    </row>
    <row r="378" spans="1:10" x14ac:dyDescent="0.25">
      <c r="A378" t="s">
        <v>68</v>
      </c>
      <c r="B378">
        <v>7032017</v>
      </c>
      <c r="C378">
        <v>21</v>
      </c>
      <c r="D378">
        <v>1108</v>
      </c>
      <c r="E378">
        <v>80</v>
      </c>
      <c r="F378">
        <v>38.1</v>
      </c>
      <c r="G378">
        <v>0.3</v>
      </c>
      <c r="H378">
        <v>386.85</v>
      </c>
      <c r="I378">
        <v>386.78</v>
      </c>
      <c r="J378">
        <v>376</v>
      </c>
    </row>
    <row r="379" spans="1:10" x14ac:dyDescent="0.25">
      <c r="A379" t="s">
        <v>70</v>
      </c>
      <c r="B379">
        <v>7032017</v>
      </c>
      <c r="C379">
        <v>21</v>
      </c>
      <c r="D379">
        <v>1108</v>
      </c>
      <c r="E379">
        <v>117</v>
      </c>
      <c r="F379">
        <v>55.9</v>
      </c>
      <c r="G379">
        <v>0.2</v>
      </c>
      <c r="H379">
        <v>385.75</v>
      </c>
      <c r="I379">
        <v>385.65</v>
      </c>
      <c r="J379">
        <v>377</v>
      </c>
    </row>
    <row r="380" spans="1:10" x14ac:dyDescent="0.25">
      <c r="A380" t="s">
        <v>71</v>
      </c>
      <c r="B380">
        <v>7032017</v>
      </c>
      <c r="C380">
        <v>21</v>
      </c>
      <c r="D380">
        <v>1108</v>
      </c>
      <c r="E380">
        <v>110</v>
      </c>
      <c r="F380">
        <v>50.8</v>
      </c>
      <c r="G380">
        <v>0.3</v>
      </c>
      <c r="H380">
        <v>383.83</v>
      </c>
      <c r="I380">
        <v>383.74</v>
      </c>
      <c r="J380">
        <v>378</v>
      </c>
    </row>
    <row r="381" spans="1:10" x14ac:dyDescent="0.25">
      <c r="A381" t="s">
        <v>76</v>
      </c>
      <c r="B381">
        <v>7032017</v>
      </c>
      <c r="C381">
        <v>21</v>
      </c>
      <c r="D381">
        <v>1112</v>
      </c>
      <c r="E381">
        <v>95</v>
      </c>
      <c r="F381">
        <v>39.299999999999997</v>
      </c>
      <c r="G381">
        <v>0.4</v>
      </c>
      <c r="H381">
        <v>357.26</v>
      </c>
      <c r="I381">
        <v>357.13</v>
      </c>
      <c r="J381">
        <v>379</v>
      </c>
    </row>
    <row r="382" spans="1:10" x14ac:dyDescent="0.25">
      <c r="A382" t="s">
        <v>78</v>
      </c>
      <c r="B382">
        <v>7032017</v>
      </c>
      <c r="C382">
        <v>21</v>
      </c>
      <c r="D382">
        <v>1112</v>
      </c>
      <c r="E382">
        <v>82</v>
      </c>
      <c r="F382">
        <v>34.700000000000003</v>
      </c>
      <c r="G382">
        <v>0.3</v>
      </c>
      <c r="H382">
        <v>359.17</v>
      </c>
      <c r="I382">
        <v>359.09</v>
      </c>
      <c r="J382">
        <v>380</v>
      </c>
    </row>
    <row r="383" spans="1:10" x14ac:dyDescent="0.25">
      <c r="A383" t="s">
        <v>79</v>
      </c>
      <c r="B383">
        <v>7032017</v>
      </c>
      <c r="C383">
        <v>21</v>
      </c>
      <c r="D383">
        <v>1112</v>
      </c>
      <c r="E383">
        <v>21</v>
      </c>
      <c r="F383">
        <v>9.3000000000000007</v>
      </c>
      <c r="G383">
        <v>0.2</v>
      </c>
      <c r="H383">
        <v>360.38</v>
      </c>
      <c r="I383">
        <v>360.36</v>
      </c>
      <c r="J383">
        <v>381</v>
      </c>
    </row>
    <row r="384" spans="1:10" x14ac:dyDescent="0.25">
      <c r="A384" t="s">
        <v>72</v>
      </c>
      <c r="B384">
        <v>7032017</v>
      </c>
      <c r="C384">
        <v>21</v>
      </c>
      <c r="D384">
        <v>1115</v>
      </c>
      <c r="E384">
        <v>48</v>
      </c>
      <c r="F384">
        <v>20.100000000000001</v>
      </c>
      <c r="G384">
        <v>0.1</v>
      </c>
      <c r="H384">
        <v>356.29</v>
      </c>
      <c r="I384">
        <v>356.24</v>
      </c>
      <c r="J384">
        <v>382</v>
      </c>
    </row>
    <row r="385" spans="1:10" x14ac:dyDescent="0.25">
      <c r="A385" t="s">
        <v>74</v>
      </c>
      <c r="B385">
        <v>7032017</v>
      </c>
      <c r="C385">
        <v>21</v>
      </c>
      <c r="D385">
        <v>1115</v>
      </c>
      <c r="E385">
        <v>26</v>
      </c>
      <c r="F385">
        <v>10.8</v>
      </c>
      <c r="G385">
        <v>0</v>
      </c>
      <c r="H385">
        <v>348.35</v>
      </c>
      <c r="I385">
        <v>348.32</v>
      </c>
      <c r="J385">
        <v>383</v>
      </c>
    </row>
    <row r="386" spans="1:10" x14ac:dyDescent="0.25">
      <c r="A386" t="s">
        <v>75</v>
      </c>
      <c r="B386">
        <v>7032017</v>
      </c>
      <c r="C386">
        <v>21</v>
      </c>
      <c r="D386">
        <v>1115</v>
      </c>
      <c r="E386">
        <v>40</v>
      </c>
      <c r="F386">
        <v>16.3</v>
      </c>
      <c r="G386">
        <v>0</v>
      </c>
      <c r="H386">
        <v>358.65</v>
      </c>
      <c r="I386">
        <v>358.61</v>
      </c>
      <c r="J386">
        <v>384</v>
      </c>
    </row>
    <row r="387" spans="1:10" x14ac:dyDescent="0.25">
      <c r="A387" t="s">
        <v>32</v>
      </c>
      <c r="B387">
        <v>17032017</v>
      </c>
      <c r="C387">
        <v>31</v>
      </c>
      <c r="H387">
        <v>361.33</v>
      </c>
      <c r="J387">
        <v>385</v>
      </c>
    </row>
    <row r="388" spans="1:10" x14ac:dyDescent="0.25">
      <c r="A388" t="s">
        <v>34</v>
      </c>
      <c r="B388">
        <v>17032017</v>
      </c>
      <c r="C388">
        <v>31</v>
      </c>
      <c r="H388">
        <v>360.11</v>
      </c>
      <c r="J388">
        <v>386</v>
      </c>
    </row>
    <row r="389" spans="1:10" x14ac:dyDescent="0.25">
      <c r="A389" t="s">
        <v>35</v>
      </c>
      <c r="B389">
        <v>17032017</v>
      </c>
      <c r="C389">
        <v>31</v>
      </c>
      <c r="H389">
        <v>348.1</v>
      </c>
      <c r="J389">
        <v>387</v>
      </c>
    </row>
    <row r="390" spans="1:10" x14ac:dyDescent="0.25">
      <c r="A390" t="s">
        <v>36</v>
      </c>
      <c r="B390">
        <v>17032017</v>
      </c>
      <c r="C390">
        <v>31</v>
      </c>
      <c r="D390">
        <v>1216</v>
      </c>
      <c r="E390">
        <v>14</v>
      </c>
      <c r="F390">
        <v>8.1</v>
      </c>
      <c r="G390">
        <v>0</v>
      </c>
      <c r="H390">
        <v>354.54</v>
      </c>
      <c r="I390">
        <v>354.51</v>
      </c>
      <c r="J390">
        <v>388</v>
      </c>
    </row>
    <row r="391" spans="1:10" x14ac:dyDescent="0.25">
      <c r="A391" t="s">
        <v>38</v>
      </c>
      <c r="B391">
        <v>17032017</v>
      </c>
      <c r="C391">
        <v>31</v>
      </c>
      <c r="D391">
        <v>1216</v>
      </c>
      <c r="E391">
        <v>21</v>
      </c>
      <c r="F391">
        <v>9.4</v>
      </c>
      <c r="G391">
        <v>0.1</v>
      </c>
      <c r="H391">
        <v>357.65</v>
      </c>
      <c r="I391">
        <v>357.61</v>
      </c>
      <c r="J391">
        <v>389</v>
      </c>
    </row>
    <row r="392" spans="1:10" x14ac:dyDescent="0.25">
      <c r="A392" t="s">
        <v>39</v>
      </c>
      <c r="B392">
        <v>17032017</v>
      </c>
      <c r="C392">
        <v>31</v>
      </c>
      <c r="D392">
        <v>1216</v>
      </c>
      <c r="E392">
        <v>25</v>
      </c>
      <c r="F392">
        <v>18.7</v>
      </c>
      <c r="G392">
        <v>0.2</v>
      </c>
      <c r="H392">
        <v>357.43</v>
      </c>
      <c r="I392">
        <v>357.39</v>
      </c>
      <c r="J392">
        <v>390</v>
      </c>
    </row>
    <row r="393" spans="1:10" x14ac:dyDescent="0.25">
      <c r="A393" t="s">
        <v>40</v>
      </c>
      <c r="B393">
        <v>17032017</v>
      </c>
      <c r="C393">
        <v>31</v>
      </c>
      <c r="D393">
        <v>1145</v>
      </c>
      <c r="E393">
        <v>39</v>
      </c>
      <c r="F393">
        <v>21</v>
      </c>
      <c r="G393">
        <v>0.1</v>
      </c>
      <c r="H393">
        <v>407.36</v>
      </c>
      <c r="I393">
        <v>407.3</v>
      </c>
      <c r="J393">
        <v>391</v>
      </c>
    </row>
    <row r="394" spans="1:10" x14ac:dyDescent="0.25">
      <c r="A394" t="s">
        <v>42</v>
      </c>
      <c r="B394">
        <v>17032017</v>
      </c>
      <c r="C394">
        <v>31</v>
      </c>
      <c r="D394">
        <v>1145</v>
      </c>
      <c r="E394">
        <v>61</v>
      </c>
      <c r="F394">
        <v>33.299999999999997</v>
      </c>
      <c r="G394">
        <v>0.3</v>
      </c>
      <c r="H394">
        <v>408.35</v>
      </c>
      <c r="I394">
        <v>408.29</v>
      </c>
      <c r="J394">
        <v>392</v>
      </c>
    </row>
    <row r="395" spans="1:10" x14ac:dyDescent="0.25">
      <c r="A395" t="s">
        <v>43</v>
      </c>
      <c r="B395">
        <v>17032017</v>
      </c>
      <c r="C395">
        <v>31</v>
      </c>
      <c r="D395">
        <v>1145</v>
      </c>
      <c r="E395">
        <v>60</v>
      </c>
      <c r="F395">
        <v>30.1</v>
      </c>
      <c r="G395">
        <v>0.3</v>
      </c>
      <c r="H395">
        <v>382.61</v>
      </c>
      <c r="I395">
        <v>382.55</v>
      </c>
      <c r="J395">
        <v>393</v>
      </c>
    </row>
    <row r="396" spans="1:10" x14ac:dyDescent="0.25">
      <c r="A396" t="s">
        <v>44</v>
      </c>
      <c r="B396">
        <v>17032017</v>
      </c>
      <c r="C396">
        <v>31</v>
      </c>
      <c r="D396">
        <v>1150</v>
      </c>
      <c r="E396">
        <v>18</v>
      </c>
      <c r="F396">
        <v>9.3000000000000007</v>
      </c>
      <c r="G396">
        <v>0.2</v>
      </c>
      <c r="H396">
        <v>394.09</v>
      </c>
      <c r="I396">
        <v>394.09</v>
      </c>
      <c r="J396">
        <v>394</v>
      </c>
    </row>
    <row r="397" spans="1:10" x14ac:dyDescent="0.25">
      <c r="A397" t="s">
        <v>46</v>
      </c>
      <c r="B397">
        <v>17032017</v>
      </c>
      <c r="C397">
        <v>31</v>
      </c>
      <c r="D397">
        <v>1150</v>
      </c>
      <c r="E397">
        <v>34</v>
      </c>
      <c r="F397">
        <v>17.399999999999999</v>
      </c>
      <c r="G397">
        <v>0.2</v>
      </c>
      <c r="H397">
        <v>405.25</v>
      </c>
      <c r="I397">
        <v>405.24</v>
      </c>
      <c r="J397">
        <v>395</v>
      </c>
    </row>
    <row r="398" spans="1:10" x14ac:dyDescent="0.25">
      <c r="A398" t="s">
        <v>47</v>
      </c>
      <c r="B398">
        <v>17032017</v>
      </c>
      <c r="C398">
        <v>31</v>
      </c>
      <c r="D398">
        <v>1150</v>
      </c>
      <c r="E398">
        <v>62</v>
      </c>
      <c r="F398">
        <v>32.299999999999997</v>
      </c>
      <c r="G398">
        <v>0.2</v>
      </c>
      <c r="H398">
        <v>402.82</v>
      </c>
      <c r="I398">
        <v>402.76</v>
      </c>
      <c r="J398">
        <v>396</v>
      </c>
    </row>
    <row r="399" spans="1:10" x14ac:dyDescent="0.25">
      <c r="A399" t="s">
        <v>48</v>
      </c>
      <c r="B399">
        <v>17032017</v>
      </c>
      <c r="C399">
        <v>31</v>
      </c>
      <c r="D399">
        <v>1156</v>
      </c>
      <c r="E399">
        <v>71</v>
      </c>
      <c r="F399">
        <v>36.1</v>
      </c>
      <c r="G399">
        <v>0.2</v>
      </c>
      <c r="H399">
        <v>400.42</v>
      </c>
      <c r="I399">
        <v>400.36</v>
      </c>
      <c r="J399">
        <v>397</v>
      </c>
    </row>
    <row r="400" spans="1:10" x14ac:dyDescent="0.25">
      <c r="A400" t="s">
        <v>50</v>
      </c>
      <c r="B400">
        <v>17032017</v>
      </c>
      <c r="C400">
        <v>31</v>
      </c>
      <c r="D400">
        <v>1156</v>
      </c>
      <c r="E400">
        <v>50</v>
      </c>
      <c r="F400">
        <v>25.9</v>
      </c>
      <c r="G400">
        <v>0.2</v>
      </c>
      <c r="H400">
        <v>402.23</v>
      </c>
      <c r="I400">
        <v>402.18</v>
      </c>
      <c r="J400">
        <v>398</v>
      </c>
    </row>
    <row r="401" spans="1:10" x14ac:dyDescent="0.25">
      <c r="A401" t="s">
        <v>51</v>
      </c>
      <c r="B401">
        <v>17032017</v>
      </c>
      <c r="C401">
        <v>31</v>
      </c>
      <c r="D401">
        <v>1156</v>
      </c>
      <c r="E401">
        <v>50</v>
      </c>
      <c r="F401">
        <v>24.9</v>
      </c>
      <c r="G401">
        <v>0.2</v>
      </c>
      <c r="H401">
        <v>400.02</v>
      </c>
      <c r="I401">
        <v>399.96</v>
      </c>
      <c r="J401">
        <v>399</v>
      </c>
    </row>
    <row r="402" spans="1:10" x14ac:dyDescent="0.25">
      <c r="A402" t="s">
        <v>52</v>
      </c>
      <c r="B402">
        <v>17032017</v>
      </c>
      <c r="C402">
        <v>31</v>
      </c>
      <c r="D402">
        <v>1202</v>
      </c>
      <c r="E402">
        <v>105</v>
      </c>
      <c r="F402">
        <v>51.2</v>
      </c>
      <c r="G402">
        <v>0.4</v>
      </c>
      <c r="H402">
        <v>389.87</v>
      </c>
      <c r="I402">
        <v>389.74</v>
      </c>
      <c r="J402">
        <v>400</v>
      </c>
    </row>
    <row r="403" spans="1:10" x14ac:dyDescent="0.25">
      <c r="A403" t="s">
        <v>54</v>
      </c>
      <c r="B403">
        <v>17032017</v>
      </c>
      <c r="C403">
        <v>31</v>
      </c>
      <c r="D403">
        <v>1202</v>
      </c>
      <c r="E403">
        <v>78</v>
      </c>
      <c r="F403">
        <v>35.6</v>
      </c>
      <c r="G403">
        <v>0.2</v>
      </c>
      <c r="H403">
        <v>375.66</v>
      </c>
      <c r="I403">
        <v>375.6</v>
      </c>
      <c r="J403">
        <v>401</v>
      </c>
    </row>
    <row r="404" spans="1:10" x14ac:dyDescent="0.25">
      <c r="A404" t="s">
        <v>55</v>
      </c>
      <c r="B404">
        <v>17032017</v>
      </c>
      <c r="C404">
        <v>31</v>
      </c>
      <c r="D404">
        <v>1202</v>
      </c>
      <c r="E404">
        <v>35</v>
      </c>
      <c r="F404">
        <v>17.100000000000001</v>
      </c>
      <c r="G404">
        <v>0.1</v>
      </c>
      <c r="H404">
        <v>398.3</v>
      </c>
      <c r="I404">
        <v>398.25</v>
      </c>
      <c r="J404">
        <v>402</v>
      </c>
    </row>
    <row r="405" spans="1:10" x14ac:dyDescent="0.25">
      <c r="A405" t="s">
        <v>56</v>
      </c>
      <c r="B405">
        <v>17032017</v>
      </c>
      <c r="C405">
        <v>31</v>
      </c>
      <c r="D405">
        <v>1209</v>
      </c>
      <c r="E405">
        <v>35</v>
      </c>
      <c r="F405">
        <v>16.399999999999999</v>
      </c>
      <c r="G405">
        <v>0.2</v>
      </c>
      <c r="H405">
        <v>397.09</v>
      </c>
      <c r="I405">
        <v>397.04</v>
      </c>
      <c r="J405">
        <v>403</v>
      </c>
    </row>
    <row r="406" spans="1:10" x14ac:dyDescent="0.25">
      <c r="A406" t="s">
        <v>58</v>
      </c>
      <c r="B406">
        <v>17032017</v>
      </c>
      <c r="C406">
        <v>31</v>
      </c>
      <c r="D406">
        <v>1209</v>
      </c>
      <c r="E406">
        <v>112</v>
      </c>
      <c r="F406">
        <v>54</v>
      </c>
      <c r="G406">
        <v>0.2</v>
      </c>
      <c r="H406">
        <v>405.36</v>
      </c>
      <c r="I406">
        <v>405.24</v>
      </c>
      <c r="J406">
        <v>404</v>
      </c>
    </row>
    <row r="407" spans="1:10" x14ac:dyDescent="0.25">
      <c r="A407" t="s">
        <v>59</v>
      </c>
      <c r="B407">
        <v>17032017</v>
      </c>
      <c r="C407">
        <v>31</v>
      </c>
      <c r="D407">
        <v>1209</v>
      </c>
      <c r="E407">
        <v>45</v>
      </c>
      <c r="F407">
        <v>20.5</v>
      </c>
      <c r="G407">
        <v>0.1</v>
      </c>
      <c r="H407">
        <v>397.52</v>
      </c>
      <c r="I407">
        <v>397.5</v>
      </c>
      <c r="J407">
        <v>405</v>
      </c>
    </row>
    <row r="408" spans="1:10" x14ac:dyDescent="0.25">
      <c r="A408" t="s">
        <v>60</v>
      </c>
      <c r="B408">
        <v>17032017</v>
      </c>
      <c r="C408">
        <v>31</v>
      </c>
      <c r="D408">
        <v>1220</v>
      </c>
      <c r="E408">
        <v>41</v>
      </c>
      <c r="F408">
        <v>18.7</v>
      </c>
      <c r="G408">
        <v>0.2</v>
      </c>
      <c r="H408">
        <v>389.03</v>
      </c>
      <c r="I408">
        <v>388.98</v>
      </c>
      <c r="J408">
        <v>406</v>
      </c>
    </row>
    <row r="409" spans="1:10" x14ac:dyDescent="0.25">
      <c r="A409" t="s">
        <v>62</v>
      </c>
      <c r="B409">
        <v>17032017</v>
      </c>
      <c r="C409">
        <v>31</v>
      </c>
      <c r="D409">
        <v>1220</v>
      </c>
      <c r="E409">
        <v>104</v>
      </c>
      <c r="F409">
        <v>46.3</v>
      </c>
      <c r="G409">
        <v>0.2</v>
      </c>
      <c r="H409">
        <v>391.97</v>
      </c>
      <c r="I409">
        <v>391.86</v>
      </c>
      <c r="J409">
        <v>407</v>
      </c>
    </row>
    <row r="410" spans="1:10" x14ac:dyDescent="0.25">
      <c r="A410" t="s">
        <v>63</v>
      </c>
      <c r="B410">
        <v>17032017</v>
      </c>
      <c r="C410">
        <v>31</v>
      </c>
      <c r="D410">
        <v>1220</v>
      </c>
      <c r="E410">
        <v>80</v>
      </c>
      <c r="F410">
        <v>36.299999999999997</v>
      </c>
      <c r="G410">
        <v>0.3</v>
      </c>
      <c r="H410">
        <v>394.93</v>
      </c>
      <c r="I410">
        <v>394.85</v>
      </c>
      <c r="J410">
        <v>408</v>
      </c>
    </row>
    <row r="411" spans="1:10" x14ac:dyDescent="0.25">
      <c r="A411" t="s">
        <v>64</v>
      </c>
      <c r="B411">
        <v>17032017</v>
      </c>
      <c r="C411">
        <v>31</v>
      </c>
      <c r="D411">
        <v>1224</v>
      </c>
      <c r="E411">
        <v>119</v>
      </c>
      <c r="F411">
        <v>51.4</v>
      </c>
      <c r="G411">
        <v>0.1</v>
      </c>
      <c r="H411">
        <v>383.47</v>
      </c>
      <c r="I411">
        <v>383.35</v>
      </c>
      <c r="J411">
        <v>409</v>
      </c>
    </row>
    <row r="412" spans="1:10" x14ac:dyDescent="0.25">
      <c r="A412" t="s">
        <v>66</v>
      </c>
      <c r="B412">
        <v>17032017</v>
      </c>
      <c r="C412">
        <v>31</v>
      </c>
      <c r="D412">
        <v>1224</v>
      </c>
      <c r="E412">
        <v>71</v>
      </c>
      <c r="F412">
        <v>31.1</v>
      </c>
      <c r="G412">
        <v>0.3</v>
      </c>
      <c r="H412">
        <v>389.32</v>
      </c>
      <c r="I412">
        <v>389.27</v>
      </c>
      <c r="J412">
        <v>410</v>
      </c>
    </row>
    <row r="413" spans="1:10" x14ac:dyDescent="0.25">
      <c r="A413" t="s">
        <v>67</v>
      </c>
      <c r="B413">
        <v>17032017</v>
      </c>
      <c r="C413">
        <v>31</v>
      </c>
      <c r="D413">
        <v>1224</v>
      </c>
      <c r="E413">
        <v>116</v>
      </c>
      <c r="F413">
        <v>50.8</v>
      </c>
      <c r="G413">
        <v>0.4</v>
      </c>
      <c r="H413">
        <v>389.45</v>
      </c>
      <c r="I413">
        <v>389.32</v>
      </c>
      <c r="J413">
        <v>411</v>
      </c>
    </row>
    <row r="414" spans="1:10" x14ac:dyDescent="0.25">
      <c r="A414" t="s">
        <v>68</v>
      </c>
      <c r="B414">
        <v>17032017</v>
      </c>
      <c r="C414">
        <v>31</v>
      </c>
      <c r="D414">
        <v>1228</v>
      </c>
      <c r="E414">
        <v>70</v>
      </c>
      <c r="F414">
        <v>30.1</v>
      </c>
      <c r="G414">
        <v>0.2</v>
      </c>
      <c r="H414">
        <v>386.71</v>
      </c>
      <c r="I414">
        <v>386.67</v>
      </c>
      <c r="J414">
        <v>412</v>
      </c>
    </row>
    <row r="415" spans="1:10" x14ac:dyDescent="0.25">
      <c r="A415" t="s">
        <v>70</v>
      </c>
      <c r="B415">
        <v>17032017</v>
      </c>
      <c r="C415">
        <v>31</v>
      </c>
      <c r="D415">
        <v>1228</v>
      </c>
      <c r="E415">
        <v>121</v>
      </c>
      <c r="F415">
        <v>51.3</v>
      </c>
      <c r="G415">
        <v>0.2</v>
      </c>
      <c r="H415">
        <v>385.63</v>
      </c>
      <c r="I415">
        <v>385.5</v>
      </c>
      <c r="J415">
        <v>413</v>
      </c>
    </row>
    <row r="416" spans="1:10" x14ac:dyDescent="0.25">
      <c r="A416" t="s">
        <v>71</v>
      </c>
      <c r="B416">
        <v>17032017</v>
      </c>
      <c r="C416">
        <v>31</v>
      </c>
      <c r="D416">
        <v>1228</v>
      </c>
      <c r="E416">
        <v>64</v>
      </c>
      <c r="F416">
        <v>26.6</v>
      </c>
      <c r="G416">
        <v>0.3</v>
      </c>
      <c r="H416">
        <v>383.67</v>
      </c>
      <c r="I416">
        <v>383.59</v>
      </c>
      <c r="J416">
        <v>414</v>
      </c>
    </row>
    <row r="417" spans="1:10" x14ac:dyDescent="0.25">
      <c r="A417" t="s">
        <v>52</v>
      </c>
      <c r="B417">
        <v>28032017</v>
      </c>
      <c r="C417">
        <v>42</v>
      </c>
      <c r="D417">
        <v>940</v>
      </c>
      <c r="E417">
        <v>50</v>
      </c>
      <c r="F417">
        <v>25.3</v>
      </c>
      <c r="G417">
        <v>0.1</v>
      </c>
      <c r="H417">
        <v>389.71</v>
      </c>
      <c r="I417">
        <v>389.65</v>
      </c>
      <c r="J417">
        <v>415</v>
      </c>
    </row>
    <row r="418" spans="1:10" x14ac:dyDescent="0.25">
      <c r="A418" t="s">
        <v>54</v>
      </c>
      <c r="B418">
        <v>28032017</v>
      </c>
      <c r="C418">
        <v>42</v>
      </c>
      <c r="D418">
        <v>940</v>
      </c>
      <c r="E418">
        <v>57</v>
      </c>
      <c r="F418">
        <v>27.9</v>
      </c>
      <c r="G418">
        <v>0.1</v>
      </c>
      <c r="H418">
        <v>375.56</v>
      </c>
      <c r="I418">
        <v>375.52</v>
      </c>
      <c r="J418">
        <v>416</v>
      </c>
    </row>
    <row r="419" spans="1:10" x14ac:dyDescent="0.25">
      <c r="A419" t="s">
        <v>55</v>
      </c>
      <c r="B419">
        <v>28032017</v>
      </c>
      <c r="C419">
        <v>42</v>
      </c>
      <c r="D419">
        <v>940</v>
      </c>
      <c r="E419">
        <v>27</v>
      </c>
      <c r="F419">
        <v>14.1</v>
      </c>
      <c r="G419">
        <v>0.1</v>
      </c>
      <c r="H419">
        <v>398.22</v>
      </c>
      <c r="I419">
        <v>398.2</v>
      </c>
      <c r="J419">
        <v>417</v>
      </c>
    </row>
    <row r="420" spans="1:10" x14ac:dyDescent="0.25">
      <c r="A420" t="s">
        <v>32</v>
      </c>
      <c r="B420">
        <v>28032017</v>
      </c>
      <c r="H420">
        <v>361.32</v>
      </c>
      <c r="I420">
        <v>361.32</v>
      </c>
      <c r="J420">
        <v>418</v>
      </c>
    </row>
    <row r="421" spans="1:10" x14ac:dyDescent="0.25">
      <c r="A421" t="s">
        <v>34</v>
      </c>
      <c r="B421">
        <v>28032017</v>
      </c>
      <c r="H421">
        <v>360.11</v>
      </c>
      <c r="I421">
        <v>360.11</v>
      </c>
      <c r="J421">
        <v>419</v>
      </c>
    </row>
    <row r="422" spans="1:10" x14ac:dyDescent="0.25">
      <c r="A422" t="s">
        <v>35</v>
      </c>
      <c r="B422">
        <v>28032017</v>
      </c>
      <c r="H422">
        <v>348.09</v>
      </c>
      <c r="I422">
        <v>348.09</v>
      </c>
      <c r="J422">
        <v>420</v>
      </c>
    </row>
    <row r="423" spans="1:10" x14ac:dyDescent="0.25">
      <c r="A423" t="s">
        <v>32</v>
      </c>
      <c r="B423">
        <v>6042017</v>
      </c>
      <c r="C423">
        <v>51</v>
      </c>
      <c r="H423">
        <v>361.31</v>
      </c>
      <c r="I423">
        <v>361.31</v>
      </c>
      <c r="J423">
        <v>421</v>
      </c>
    </row>
    <row r="424" spans="1:10" x14ac:dyDescent="0.25">
      <c r="A424" t="s">
        <v>34</v>
      </c>
      <c r="B424">
        <v>6042017</v>
      </c>
      <c r="C424">
        <v>51</v>
      </c>
      <c r="H424">
        <v>360.09</v>
      </c>
      <c r="I424">
        <v>360.09</v>
      </c>
      <c r="J424">
        <v>422</v>
      </c>
    </row>
    <row r="425" spans="1:10" x14ac:dyDescent="0.25">
      <c r="A425" t="s">
        <v>35</v>
      </c>
      <c r="B425">
        <v>6042017</v>
      </c>
      <c r="C425">
        <v>51</v>
      </c>
      <c r="H425">
        <v>348.07</v>
      </c>
      <c r="I425">
        <v>348.07</v>
      </c>
      <c r="J425">
        <v>423</v>
      </c>
    </row>
    <row r="426" spans="1:10" x14ac:dyDescent="0.25">
      <c r="A426" t="s">
        <v>36</v>
      </c>
      <c r="B426">
        <v>6042017</v>
      </c>
      <c r="C426">
        <v>51</v>
      </c>
      <c r="D426">
        <v>915</v>
      </c>
      <c r="E426">
        <v>13</v>
      </c>
      <c r="F426">
        <v>5.6</v>
      </c>
      <c r="G426">
        <v>0</v>
      </c>
      <c r="H426">
        <v>354.49</v>
      </c>
      <c r="I426">
        <v>354.48</v>
      </c>
      <c r="J426">
        <v>424</v>
      </c>
    </row>
    <row r="427" spans="1:10" x14ac:dyDescent="0.25">
      <c r="A427" t="s">
        <v>38</v>
      </c>
      <c r="B427">
        <v>6042017</v>
      </c>
      <c r="C427">
        <v>51</v>
      </c>
      <c r="D427">
        <v>915</v>
      </c>
      <c r="E427">
        <v>20</v>
      </c>
      <c r="F427">
        <v>8.9</v>
      </c>
      <c r="G427">
        <v>0.1</v>
      </c>
      <c r="H427">
        <v>357.59</v>
      </c>
      <c r="I427">
        <v>357.57</v>
      </c>
      <c r="J427">
        <v>425</v>
      </c>
    </row>
    <row r="428" spans="1:10" x14ac:dyDescent="0.25">
      <c r="A428" t="s">
        <v>39</v>
      </c>
      <c r="B428">
        <v>6042017</v>
      </c>
      <c r="C428">
        <v>51</v>
      </c>
      <c r="D428">
        <v>915</v>
      </c>
      <c r="E428">
        <v>31</v>
      </c>
      <c r="F428">
        <v>13.7</v>
      </c>
      <c r="G428">
        <v>0.1</v>
      </c>
      <c r="H428">
        <v>357.39</v>
      </c>
      <c r="I428">
        <v>357.36</v>
      </c>
      <c r="J428">
        <v>426</v>
      </c>
    </row>
    <row r="429" spans="1:10" x14ac:dyDescent="0.25">
      <c r="A429" t="s">
        <v>40</v>
      </c>
      <c r="B429">
        <v>6042017</v>
      </c>
      <c r="C429">
        <v>51</v>
      </c>
      <c r="D429">
        <v>918</v>
      </c>
      <c r="E429">
        <v>121</v>
      </c>
      <c r="F429">
        <v>60.8</v>
      </c>
      <c r="G429">
        <v>0.2</v>
      </c>
      <c r="H429">
        <v>407.3</v>
      </c>
      <c r="I429">
        <v>407.17</v>
      </c>
      <c r="J429">
        <v>427</v>
      </c>
    </row>
    <row r="430" spans="1:10" x14ac:dyDescent="0.25">
      <c r="A430" t="s">
        <v>42</v>
      </c>
      <c r="B430">
        <v>6042017</v>
      </c>
      <c r="C430">
        <v>51</v>
      </c>
      <c r="D430">
        <v>918</v>
      </c>
      <c r="E430">
        <v>85</v>
      </c>
      <c r="F430">
        <v>47</v>
      </c>
      <c r="G430">
        <v>0.1</v>
      </c>
      <c r="H430">
        <v>408.24</v>
      </c>
      <c r="I430">
        <v>408.16</v>
      </c>
      <c r="J430">
        <v>428</v>
      </c>
    </row>
    <row r="431" spans="1:10" x14ac:dyDescent="0.25">
      <c r="A431" t="s">
        <v>43</v>
      </c>
      <c r="B431">
        <v>6042017</v>
      </c>
      <c r="C431">
        <v>51</v>
      </c>
      <c r="D431">
        <v>918</v>
      </c>
      <c r="E431">
        <v>51</v>
      </c>
      <c r="F431">
        <v>25.9</v>
      </c>
      <c r="G431">
        <v>0.1</v>
      </c>
      <c r="H431">
        <v>382.46</v>
      </c>
      <c r="I431">
        <v>382.41</v>
      </c>
      <c r="J431">
        <v>429</v>
      </c>
    </row>
    <row r="432" spans="1:10" x14ac:dyDescent="0.25">
      <c r="A432" t="s">
        <v>44</v>
      </c>
      <c r="B432">
        <v>6042017</v>
      </c>
      <c r="C432">
        <v>51</v>
      </c>
      <c r="D432">
        <v>921</v>
      </c>
      <c r="E432">
        <v>21</v>
      </c>
      <c r="F432">
        <v>11.2</v>
      </c>
      <c r="G432">
        <v>0.2</v>
      </c>
      <c r="H432">
        <v>393.93</v>
      </c>
      <c r="I432">
        <v>393.91</v>
      </c>
      <c r="J432">
        <v>430</v>
      </c>
    </row>
    <row r="433" spans="1:10" x14ac:dyDescent="0.25">
      <c r="A433" t="s">
        <v>46</v>
      </c>
      <c r="B433">
        <v>6042017</v>
      </c>
      <c r="C433">
        <v>51</v>
      </c>
      <c r="D433">
        <v>921</v>
      </c>
      <c r="E433">
        <v>33</v>
      </c>
      <c r="F433">
        <v>17.600000000000001</v>
      </c>
      <c r="G433">
        <v>0.2</v>
      </c>
      <c r="H433">
        <v>405.08</v>
      </c>
      <c r="I433">
        <v>405.05</v>
      </c>
      <c r="J433">
        <v>431</v>
      </c>
    </row>
    <row r="434" spans="1:10" x14ac:dyDescent="0.25">
      <c r="A434" t="s">
        <v>47</v>
      </c>
      <c r="B434">
        <v>6042017</v>
      </c>
      <c r="C434">
        <v>51</v>
      </c>
      <c r="D434">
        <v>921</v>
      </c>
      <c r="E434">
        <v>52</v>
      </c>
      <c r="F434">
        <v>27.8</v>
      </c>
      <c r="G434">
        <v>0.2</v>
      </c>
      <c r="H434">
        <v>402.62</v>
      </c>
      <c r="I434">
        <v>402.57</v>
      </c>
      <c r="J434">
        <v>432</v>
      </c>
    </row>
    <row r="435" spans="1:10" x14ac:dyDescent="0.25">
      <c r="A435" t="s">
        <v>48</v>
      </c>
      <c r="B435">
        <v>6042017</v>
      </c>
      <c r="C435">
        <v>51</v>
      </c>
      <c r="D435">
        <v>925</v>
      </c>
      <c r="E435">
        <v>68</v>
      </c>
      <c r="F435">
        <v>35.700000000000003</v>
      </c>
      <c r="G435">
        <v>0.2</v>
      </c>
      <c r="H435">
        <v>400.28</v>
      </c>
      <c r="I435">
        <v>400.21</v>
      </c>
      <c r="J435">
        <v>433</v>
      </c>
    </row>
    <row r="436" spans="1:10" x14ac:dyDescent="0.25">
      <c r="A436" t="s">
        <v>50</v>
      </c>
      <c r="B436">
        <v>6042017</v>
      </c>
      <c r="C436">
        <v>51</v>
      </c>
      <c r="D436">
        <v>925</v>
      </c>
      <c r="E436">
        <v>27</v>
      </c>
      <c r="F436">
        <v>14.2</v>
      </c>
      <c r="G436">
        <v>0.1</v>
      </c>
      <c r="H436">
        <v>402.05</v>
      </c>
      <c r="I436">
        <v>402.01</v>
      </c>
      <c r="J436">
        <v>434</v>
      </c>
    </row>
    <row r="437" spans="1:10" x14ac:dyDescent="0.25">
      <c r="A437" t="s">
        <v>51</v>
      </c>
      <c r="B437">
        <v>6042017</v>
      </c>
      <c r="C437">
        <v>51</v>
      </c>
      <c r="D437">
        <v>925</v>
      </c>
      <c r="E437">
        <v>34</v>
      </c>
      <c r="F437">
        <v>17.5</v>
      </c>
      <c r="G437">
        <v>0</v>
      </c>
      <c r="H437">
        <v>399.85</v>
      </c>
      <c r="I437">
        <v>399.82</v>
      </c>
      <c r="J437">
        <v>435</v>
      </c>
    </row>
    <row r="438" spans="1:10" x14ac:dyDescent="0.25">
      <c r="A438" t="s">
        <v>52</v>
      </c>
      <c r="B438">
        <v>6042017</v>
      </c>
      <c r="C438">
        <v>51</v>
      </c>
      <c r="D438">
        <v>928</v>
      </c>
      <c r="E438">
        <v>52</v>
      </c>
      <c r="F438">
        <v>26.6</v>
      </c>
      <c r="G438">
        <v>0</v>
      </c>
      <c r="H438">
        <v>389.65</v>
      </c>
      <c r="I438">
        <v>389.6</v>
      </c>
      <c r="J438">
        <v>436</v>
      </c>
    </row>
    <row r="439" spans="1:10" x14ac:dyDescent="0.25">
      <c r="A439" t="s">
        <v>54</v>
      </c>
      <c r="B439">
        <v>6042017</v>
      </c>
      <c r="C439">
        <v>51</v>
      </c>
      <c r="D439">
        <v>928</v>
      </c>
      <c r="E439">
        <v>51</v>
      </c>
      <c r="F439">
        <v>25.1</v>
      </c>
      <c r="G439">
        <v>0.2</v>
      </c>
      <c r="H439">
        <v>375.5</v>
      </c>
      <c r="I439">
        <v>375.45</v>
      </c>
      <c r="J439">
        <v>437</v>
      </c>
    </row>
    <row r="440" spans="1:10" x14ac:dyDescent="0.25">
      <c r="A440" t="s">
        <v>55</v>
      </c>
      <c r="B440">
        <v>6042017</v>
      </c>
      <c r="C440">
        <v>51</v>
      </c>
      <c r="D440">
        <v>928</v>
      </c>
      <c r="E440">
        <v>39</v>
      </c>
      <c r="F440">
        <v>20.100000000000001</v>
      </c>
      <c r="G440">
        <v>0.1</v>
      </c>
      <c r="H440">
        <v>398.15</v>
      </c>
      <c r="I440">
        <v>398.11</v>
      </c>
      <c r="J440">
        <v>438</v>
      </c>
    </row>
    <row r="441" spans="1:10" x14ac:dyDescent="0.25">
      <c r="A441" t="s">
        <v>56</v>
      </c>
      <c r="B441">
        <v>6042017</v>
      </c>
      <c r="C441">
        <v>51</v>
      </c>
      <c r="D441">
        <v>932</v>
      </c>
      <c r="E441">
        <v>31</v>
      </c>
      <c r="F441">
        <v>16.3</v>
      </c>
      <c r="G441">
        <v>0.2</v>
      </c>
      <c r="H441">
        <v>396.91</v>
      </c>
      <c r="I441">
        <v>396.88</v>
      </c>
      <c r="J441">
        <v>439</v>
      </c>
    </row>
    <row r="442" spans="1:10" x14ac:dyDescent="0.25">
      <c r="A442" t="s">
        <v>58</v>
      </c>
      <c r="B442">
        <v>6042017</v>
      </c>
      <c r="C442">
        <v>51</v>
      </c>
      <c r="D442">
        <v>932</v>
      </c>
      <c r="E442">
        <v>124</v>
      </c>
      <c r="F442">
        <v>66.099999999999994</v>
      </c>
      <c r="G442">
        <v>0.1</v>
      </c>
      <c r="H442">
        <v>405.23</v>
      </c>
      <c r="I442">
        <v>405.11</v>
      </c>
      <c r="J442">
        <v>440</v>
      </c>
    </row>
    <row r="443" spans="1:10" x14ac:dyDescent="0.25">
      <c r="A443" t="s">
        <v>59</v>
      </c>
      <c r="B443">
        <v>6042017</v>
      </c>
      <c r="C443">
        <v>51</v>
      </c>
      <c r="D443">
        <v>932</v>
      </c>
      <c r="E443">
        <v>45</v>
      </c>
      <c r="F443">
        <v>25</v>
      </c>
      <c r="G443">
        <v>0.1</v>
      </c>
      <c r="H443">
        <v>397.39</v>
      </c>
      <c r="I443">
        <v>397.34</v>
      </c>
      <c r="J443">
        <v>441</v>
      </c>
    </row>
    <row r="444" spans="1:10" x14ac:dyDescent="0.25">
      <c r="A444" t="s">
        <v>60</v>
      </c>
      <c r="B444">
        <v>6042017</v>
      </c>
      <c r="C444">
        <v>51</v>
      </c>
      <c r="D444">
        <v>935</v>
      </c>
      <c r="E444">
        <v>15</v>
      </c>
      <c r="F444">
        <v>7.6</v>
      </c>
      <c r="G444">
        <v>0.2</v>
      </c>
      <c r="H444">
        <v>388.86</v>
      </c>
      <c r="I444">
        <v>388.84</v>
      </c>
      <c r="J444">
        <v>442</v>
      </c>
    </row>
    <row r="445" spans="1:10" x14ac:dyDescent="0.25">
      <c r="A445" t="s">
        <v>62</v>
      </c>
      <c r="B445">
        <v>6042017</v>
      </c>
      <c r="C445">
        <v>51</v>
      </c>
      <c r="D445">
        <v>935</v>
      </c>
      <c r="E445">
        <v>115</v>
      </c>
      <c r="F445">
        <v>58.1</v>
      </c>
      <c r="G445">
        <v>0.2</v>
      </c>
      <c r="H445">
        <v>391.86</v>
      </c>
      <c r="I445">
        <v>391.74</v>
      </c>
      <c r="J445">
        <v>443</v>
      </c>
    </row>
    <row r="446" spans="1:10" x14ac:dyDescent="0.25">
      <c r="A446" t="s">
        <v>63</v>
      </c>
      <c r="B446">
        <v>6042017</v>
      </c>
      <c r="C446">
        <v>51</v>
      </c>
      <c r="D446">
        <v>935</v>
      </c>
      <c r="E446">
        <v>112</v>
      </c>
      <c r="F446">
        <v>57.5</v>
      </c>
      <c r="G446">
        <v>0.2</v>
      </c>
      <c r="H446">
        <v>394.85</v>
      </c>
      <c r="I446">
        <v>394.73</v>
      </c>
      <c r="J446">
        <v>444</v>
      </c>
    </row>
    <row r="447" spans="1:10" x14ac:dyDescent="0.25">
      <c r="A447" t="s">
        <v>64</v>
      </c>
      <c r="B447">
        <v>6042017</v>
      </c>
      <c r="C447">
        <v>51</v>
      </c>
      <c r="D447">
        <v>940</v>
      </c>
      <c r="E447">
        <v>135</v>
      </c>
      <c r="F447">
        <v>66.8</v>
      </c>
      <c r="G447">
        <v>0.2</v>
      </c>
      <c r="H447">
        <v>383.33</v>
      </c>
      <c r="I447">
        <v>383.2</v>
      </c>
      <c r="J447">
        <v>445</v>
      </c>
    </row>
    <row r="448" spans="1:10" x14ac:dyDescent="0.25">
      <c r="A448" t="s">
        <v>66</v>
      </c>
      <c r="B448">
        <v>6042017</v>
      </c>
      <c r="C448">
        <v>51</v>
      </c>
      <c r="D448">
        <v>940</v>
      </c>
      <c r="E448">
        <v>78</v>
      </c>
      <c r="F448">
        <v>38.799999999999997</v>
      </c>
      <c r="G448">
        <v>0.2</v>
      </c>
      <c r="H448">
        <v>389.19</v>
      </c>
      <c r="I448">
        <v>389.11</v>
      </c>
      <c r="J448">
        <v>446</v>
      </c>
    </row>
    <row r="449" spans="1:10" x14ac:dyDescent="0.25">
      <c r="A449" t="s">
        <v>67</v>
      </c>
      <c r="B449">
        <v>6042017</v>
      </c>
      <c r="C449">
        <v>51</v>
      </c>
      <c r="D449">
        <v>940</v>
      </c>
      <c r="E449">
        <v>114</v>
      </c>
      <c r="F449">
        <v>56.6</v>
      </c>
      <c r="G449">
        <v>0.1</v>
      </c>
      <c r="H449">
        <v>389.3</v>
      </c>
      <c r="I449">
        <v>389.18</v>
      </c>
      <c r="J449">
        <v>447</v>
      </c>
    </row>
    <row r="450" spans="1:10" x14ac:dyDescent="0.25">
      <c r="A450" t="s">
        <v>68</v>
      </c>
      <c r="B450">
        <v>6042017</v>
      </c>
      <c r="C450">
        <v>51</v>
      </c>
      <c r="D450">
        <v>945</v>
      </c>
      <c r="E450">
        <v>59</v>
      </c>
      <c r="F450">
        <v>28.9</v>
      </c>
      <c r="G450">
        <v>0.2</v>
      </c>
      <c r="H450">
        <v>386.55</v>
      </c>
      <c r="I450">
        <v>386.49</v>
      </c>
      <c r="J450">
        <v>448</v>
      </c>
    </row>
    <row r="451" spans="1:10" x14ac:dyDescent="0.25">
      <c r="A451" t="s">
        <v>70</v>
      </c>
      <c r="B451">
        <v>6042017</v>
      </c>
      <c r="C451">
        <v>51</v>
      </c>
      <c r="D451">
        <v>945</v>
      </c>
      <c r="E451">
        <v>135</v>
      </c>
      <c r="F451">
        <v>66.3</v>
      </c>
      <c r="G451">
        <v>0.1</v>
      </c>
      <c r="H451">
        <v>385.5</v>
      </c>
      <c r="I451">
        <v>385.36</v>
      </c>
      <c r="J451">
        <v>449</v>
      </c>
    </row>
    <row r="452" spans="1:10" x14ac:dyDescent="0.25">
      <c r="A452" t="s">
        <v>71</v>
      </c>
      <c r="B452">
        <v>6042017</v>
      </c>
      <c r="C452">
        <v>51</v>
      </c>
      <c r="D452">
        <v>945</v>
      </c>
      <c r="E452">
        <v>20</v>
      </c>
      <c r="F452">
        <v>9.3000000000000007</v>
      </c>
      <c r="G452">
        <v>0.1</v>
      </c>
      <c r="H452">
        <v>383.44</v>
      </c>
      <c r="I452">
        <v>383.42</v>
      </c>
      <c r="J452">
        <v>450</v>
      </c>
    </row>
    <row r="453" spans="1:10" x14ac:dyDescent="0.25">
      <c r="A453" t="s">
        <v>32</v>
      </c>
      <c r="B453">
        <v>16042017</v>
      </c>
      <c r="C453">
        <v>61</v>
      </c>
      <c r="H453">
        <v>361.26</v>
      </c>
      <c r="I453">
        <v>361.26</v>
      </c>
    </row>
    <row r="454" spans="1:10" x14ac:dyDescent="0.25">
      <c r="A454" t="s">
        <v>34</v>
      </c>
      <c r="B454">
        <v>16042017</v>
      </c>
      <c r="C454">
        <v>61</v>
      </c>
      <c r="H454">
        <v>360.05</v>
      </c>
      <c r="I454">
        <v>360.05</v>
      </c>
    </row>
    <row r="455" spans="1:10" x14ac:dyDescent="0.25">
      <c r="A455" t="s">
        <v>35</v>
      </c>
      <c r="B455">
        <v>16042017</v>
      </c>
      <c r="C455">
        <v>61</v>
      </c>
      <c r="H455">
        <v>348.04</v>
      </c>
      <c r="I455">
        <v>348.04</v>
      </c>
    </row>
    <row r="456" spans="1:10" x14ac:dyDescent="0.25">
      <c r="A456" t="s">
        <v>36</v>
      </c>
      <c r="B456">
        <v>16042017</v>
      </c>
      <c r="C456">
        <v>61</v>
      </c>
      <c r="D456">
        <v>1030</v>
      </c>
      <c r="E456">
        <v>8</v>
      </c>
      <c r="F456">
        <v>3.3</v>
      </c>
      <c r="G456">
        <v>0</v>
      </c>
      <c r="H456">
        <v>354.41</v>
      </c>
      <c r="I456">
        <v>354.38</v>
      </c>
    </row>
    <row r="457" spans="1:10" x14ac:dyDescent="0.25">
      <c r="A457" t="s">
        <v>38</v>
      </c>
      <c r="B457">
        <v>16042017</v>
      </c>
      <c r="C457">
        <v>61</v>
      </c>
      <c r="D457">
        <v>1030</v>
      </c>
      <c r="E457">
        <v>14</v>
      </c>
      <c r="F457">
        <v>5.6</v>
      </c>
      <c r="G457">
        <v>0</v>
      </c>
      <c r="H457">
        <v>357.52</v>
      </c>
      <c r="I457">
        <v>357.49</v>
      </c>
    </row>
    <row r="458" spans="1:10" x14ac:dyDescent="0.25">
      <c r="A458" t="s">
        <v>39</v>
      </c>
      <c r="B458">
        <v>16042017</v>
      </c>
      <c r="C458">
        <v>61</v>
      </c>
      <c r="D458">
        <v>1030</v>
      </c>
      <c r="E458">
        <v>16</v>
      </c>
      <c r="F458">
        <v>7.7</v>
      </c>
      <c r="G458">
        <v>0.1</v>
      </c>
      <c r="H458">
        <v>357.31</v>
      </c>
      <c r="I458">
        <v>357.28</v>
      </c>
    </row>
    <row r="459" spans="1:10" x14ac:dyDescent="0.25">
      <c r="A459" t="s">
        <v>40</v>
      </c>
      <c r="B459">
        <v>16042017</v>
      </c>
      <c r="C459">
        <v>61</v>
      </c>
      <c r="D459">
        <v>1036</v>
      </c>
      <c r="E459">
        <v>61</v>
      </c>
      <c r="F459">
        <v>33.5</v>
      </c>
      <c r="G459">
        <v>0.1</v>
      </c>
      <c r="H459">
        <v>407.12</v>
      </c>
      <c r="I459">
        <v>407.02</v>
      </c>
    </row>
    <row r="460" spans="1:10" x14ac:dyDescent="0.25">
      <c r="A460" t="s">
        <v>42</v>
      </c>
      <c r="B460">
        <v>16042017</v>
      </c>
      <c r="C460">
        <v>61</v>
      </c>
      <c r="D460">
        <v>1036</v>
      </c>
      <c r="E460">
        <v>42</v>
      </c>
      <c r="F460">
        <v>23.4</v>
      </c>
      <c r="G460">
        <v>0.1</v>
      </c>
      <c r="H460">
        <v>408.05</v>
      </c>
      <c r="I460">
        <v>407.93</v>
      </c>
    </row>
    <row r="461" spans="1:10" x14ac:dyDescent="0.25">
      <c r="A461" t="s">
        <v>43</v>
      </c>
      <c r="B461">
        <v>16042017</v>
      </c>
      <c r="C461">
        <v>61</v>
      </c>
      <c r="D461">
        <v>1036</v>
      </c>
      <c r="E461">
        <v>43</v>
      </c>
      <c r="F461">
        <v>21.4</v>
      </c>
      <c r="G461">
        <v>0.1</v>
      </c>
      <c r="H461">
        <v>382.36</v>
      </c>
      <c r="I461">
        <v>382.32</v>
      </c>
    </row>
    <row r="462" spans="1:10" x14ac:dyDescent="0.25">
      <c r="A462" t="s">
        <v>44</v>
      </c>
      <c r="B462">
        <v>16042017</v>
      </c>
      <c r="C462">
        <v>61</v>
      </c>
      <c r="D462">
        <v>1040</v>
      </c>
      <c r="E462">
        <v>15</v>
      </c>
      <c r="F462">
        <v>7.8</v>
      </c>
      <c r="G462">
        <v>0.1</v>
      </c>
      <c r="H462">
        <v>393.82</v>
      </c>
      <c r="I462">
        <v>393.78</v>
      </c>
    </row>
    <row r="463" spans="1:10" x14ac:dyDescent="0.25">
      <c r="A463" t="s">
        <v>46</v>
      </c>
      <c r="B463">
        <v>16042017</v>
      </c>
      <c r="C463">
        <v>61</v>
      </c>
      <c r="D463">
        <v>1040</v>
      </c>
      <c r="E463">
        <v>5</v>
      </c>
      <c r="F463">
        <v>3.2</v>
      </c>
      <c r="G463">
        <v>0</v>
      </c>
      <c r="H463">
        <v>404.89</v>
      </c>
      <c r="I463">
        <v>404.87</v>
      </c>
    </row>
    <row r="464" spans="1:10" x14ac:dyDescent="0.25">
      <c r="A464" t="s">
        <v>47</v>
      </c>
      <c r="B464">
        <v>16042017</v>
      </c>
      <c r="C464">
        <v>61</v>
      </c>
      <c r="D464">
        <v>1040</v>
      </c>
      <c r="E464">
        <v>23</v>
      </c>
      <c r="F464">
        <v>12.2</v>
      </c>
      <c r="G464">
        <v>0.1</v>
      </c>
      <c r="H464">
        <v>402.5</v>
      </c>
      <c r="I464">
        <v>402.45</v>
      </c>
    </row>
    <row r="465" spans="1:9" x14ac:dyDescent="0.25">
      <c r="A465" t="s">
        <v>48</v>
      </c>
      <c r="B465">
        <v>16042017</v>
      </c>
      <c r="C465">
        <v>61</v>
      </c>
      <c r="D465">
        <v>1043</v>
      </c>
      <c r="E465">
        <v>35</v>
      </c>
      <c r="F465">
        <v>18.5</v>
      </c>
      <c r="G465">
        <v>0.1</v>
      </c>
      <c r="H465">
        <v>400.15</v>
      </c>
      <c r="I465">
        <v>400.13</v>
      </c>
    </row>
    <row r="466" spans="1:9" x14ac:dyDescent="0.25">
      <c r="A466" t="s">
        <v>50</v>
      </c>
      <c r="B466">
        <v>16042017</v>
      </c>
      <c r="C466">
        <v>61</v>
      </c>
      <c r="D466">
        <v>1043</v>
      </c>
      <c r="E466">
        <v>14</v>
      </c>
      <c r="F466">
        <v>7.3</v>
      </c>
      <c r="G466">
        <v>0.1</v>
      </c>
      <c r="H466">
        <v>401.93</v>
      </c>
      <c r="I466">
        <v>401.91</v>
      </c>
    </row>
    <row r="467" spans="1:9" x14ac:dyDescent="0.25">
      <c r="A467" t="s">
        <v>51</v>
      </c>
      <c r="B467">
        <v>16042017</v>
      </c>
      <c r="C467">
        <v>61</v>
      </c>
      <c r="D467">
        <v>1043</v>
      </c>
      <c r="E467">
        <v>45</v>
      </c>
      <c r="F467">
        <v>23.1</v>
      </c>
      <c r="G467">
        <v>0.1</v>
      </c>
      <c r="H467">
        <v>399.77</v>
      </c>
      <c r="I467">
        <v>399.72</v>
      </c>
    </row>
    <row r="468" spans="1:9" x14ac:dyDescent="0.25">
      <c r="A468" t="s">
        <v>52</v>
      </c>
      <c r="B468">
        <v>16042017</v>
      </c>
      <c r="C468">
        <v>61</v>
      </c>
      <c r="D468">
        <v>1046</v>
      </c>
      <c r="E468">
        <v>31</v>
      </c>
      <c r="F468">
        <v>15.8</v>
      </c>
      <c r="G468">
        <v>0.1</v>
      </c>
      <c r="H468">
        <v>389.51</v>
      </c>
      <c r="I468">
        <v>389.49</v>
      </c>
    </row>
    <row r="469" spans="1:9" x14ac:dyDescent="0.25">
      <c r="A469" t="s">
        <v>54</v>
      </c>
      <c r="B469">
        <v>16042017</v>
      </c>
      <c r="C469">
        <v>61</v>
      </c>
      <c r="D469">
        <v>1046</v>
      </c>
      <c r="E469">
        <v>45</v>
      </c>
      <c r="F469">
        <v>22.2</v>
      </c>
      <c r="G469">
        <v>0</v>
      </c>
      <c r="H469">
        <v>375.4</v>
      </c>
      <c r="I469">
        <v>375.37</v>
      </c>
    </row>
    <row r="470" spans="1:9" x14ac:dyDescent="0.25">
      <c r="A470" t="s">
        <v>55</v>
      </c>
      <c r="B470">
        <v>16042017</v>
      </c>
      <c r="C470">
        <v>61</v>
      </c>
      <c r="D470">
        <v>1046</v>
      </c>
      <c r="E470">
        <v>20</v>
      </c>
      <c r="F470">
        <v>10.7</v>
      </c>
      <c r="G470">
        <v>0.1</v>
      </c>
      <c r="H470">
        <v>398.04</v>
      </c>
      <c r="I470">
        <v>398.01</v>
      </c>
    </row>
    <row r="471" spans="1:9" x14ac:dyDescent="0.25">
      <c r="A471" t="s">
        <v>56</v>
      </c>
      <c r="B471">
        <v>16042017</v>
      </c>
      <c r="C471">
        <v>61</v>
      </c>
      <c r="D471">
        <v>1050</v>
      </c>
      <c r="E471">
        <v>22</v>
      </c>
      <c r="F471">
        <v>11.3</v>
      </c>
      <c r="G471">
        <v>0.2</v>
      </c>
      <c r="H471">
        <v>396.82</v>
      </c>
      <c r="I471">
        <v>396.79</v>
      </c>
    </row>
    <row r="472" spans="1:9" x14ac:dyDescent="0.25">
      <c r="A472" t="s">
        <v>58</v>
      </c>
      <c r="B472">
        <v>16042017</v>
      </c>
      <c r="C472">
        <v>61</v>
      </c>
      <c r="D472">
        <v>1050</v>
      </c>
      <c r="E472">
        <v>61</v>
      </c>
      <c r="F472">
        <v>32.4</v>
      </c>
      <c r="G472">
        <v>0.1</v>
      </c>
      <c r="H472">
        <v>404.97</v>
      </c>
      <c r="I472">
        <v>404.86</v>
      </c>
    </row>
    <row r="473" spans="1:9" x14ac:dyDescent="0.25">
      <c r="A473" t="s">
        <v>59</v>
      </c>
      <c r="B473">
        <v>16042017</v>
      </c>
      <c r="C473">
        <v>61</v>
      </c>
      <c r="D473">
        <v>1050</v>
      </c>
      <c r="E473">
        <v>22</v>
      </c>
      <c r="F473">
        <v>11.4</v>
      </c>
      <c r="G473">
        <v>0.1</v>
      </c>
      <c r="H473">
        <v>397.28</v>
      </c>
      <c r="I473">
        <v>397.22</v>
      </c>
    </row>
    <row r="474" spans="1:9" x14ac:dyDescent="0.25">
      <c r="A474" t="s">
        <v>60</v>
      </c>
      <c r="B474">
        <v>16042017</v>
      </c>
      <c r="C474">
        <v>61</v>
      </c>
      <c r="D474">
        <v>1054</v>
      </c>
      <c r="E474">
        <v>8</v>
      </c>
      <c r="F474">
        <v>4</v>
      </c>
      <c r="G474">
        <v>0.1</v>
      </c>
      <c r="H474">
        <v>388.77</v>
      </c>
      <c r="I474">
        <v>388.71</v>
      </c>
    </row>
    <row r="475" spans="1:9" x14ac:dyDescent="0.25">
      <c r="A475" t="s">
        <v>62</v>
      </c>
      <c r="B475">
        <v>16042017</v>
      </c>
      <c r="C475">
        <v>61</v>
      </c>
      <c r="D475">
        <v>1054</v>
      </c>
      <c r="E475">
        <v>53</v>
      </c>
      <c r="F475">
        <v>26.8</v>
      </c>
      <c r="G475">
        <v>0.1</v>
      </c>
      <c r="H475">
        <v>391.69</v>
      </c>
      <c r="I475">
        <v>391.63</v>
      </c>
    </row>
    <row r="476" spans="1:9" x14ac:dyDescent="0.25">
      <c r="A476" t="s">
        <v>63</v>
      </c>
      <c r="B476">
        <v>16042017</v>
      </c>
      <c r="C476">
        <v>61</v>
      </c>
      <c r="D476">
        <v>1054</v>
      </c>
      <c r="E476">
        <v>54</v>
      </c>
      <c r="F476">
        <v>27.3</v>
      </c>
      <c r="G476">
        <v>0.2</v>
      </c>
      <c r="H476">
        <v>394.68</v>
      </c>
      <c r="I476">
        <v>394.61</v>
      </c>
    </row>
    <row r="477" spans="1:9" x14ac:dyDescent="0.25">
      <c r="A477" t="s">
        <v>64</v>
      </c>
      <c r="B477">
        <v>16042017</v>
      </c>
      <c r="C477">
        <v>61</v>
      </c>
      <c r="D477">
        <v>1100</v>
      </c>
      <c r="E477">
        <v>64</v>
      </c>
      <c r="F477">
        <v>31.7</v>
      </c>
      <c r="G477">
        <v>0.2</v>
      </c>
      <c r="H477">
        <v>383.16</v>
      </c>
      <c r="I477">
        <v>383.09</v>
      </c>
    </row>
    <row r="478" spans="1:9" x14ac:dyDescent="0.25">
      <c r="A478" t="s">
        <v>66</v>
      </c>
      <c r="B478">
        <v>16042017</v>
      </c>
      <c r="C478">
        <v>61</v>
      </c>
      <c r="D478">
        <v>1100</v>
      </c>
      <c r="E478">
        <v>43</v>
      </c>
      <c r="F478">
        <v>21.1</v>
      </c>
      <c r="G478">
        <v>0.1</v>
      </c>
      <c r="H478">
        <v>389.05</v>
      </c>
      <c r="I478">
        <v>389</v>
      </c>
    </row>
    <row r="479" spans="1:9" x14ac:dyDescent="0.25">
      <c r="A479" t="s">
        <v>67</v>
      </c>
      <c r="B479">
        <v>16042017</v>
      </c>
      <c r="C479">
        <v>61</v>
      </c>
      <c r="D479">
        <v>1100</v>
      </c>
      <c r="E479">
        <v>52</v>
      </c>
      <c r="F479">
        <v>26.1</v>
      </c>
      <c r="G479">
        <v>0.2</v>
      </c>
      <c r="H479">
        <v>389.13</v>
      </c>
      <c r="I479">
        <v>389.07</v>
      </c>
    </row>
    <row r="480" spans="1:9" x14ac:dyDescent="0.25">
      <c r="A480" t="s">
        <v>68</v>
      </c>
      <c r="B480">
        <v>16042017</v>
      </c>
      <c r="C480">
        <v>61</v>
      </c>
      <c r="D480">
        <v>1103</v>
      </c>
      <c r="E480">
        <v>50</v>
      </c>
      <c r="F480">
        <v>24.1</v>
      </c>
      <c r="G480">
        <v>0.1</v>
      </c>
      <c r="H480">
        <v>386.45</v>
      </c>
      <c r="I480">
        <v>386.37</v>
      </c>
    </row>
    <row r="481" spans="1:9" x14ac:dyDescent="0.25">
      <c r="A481" t="s">
        <v>70</v>
      </c>
      <c r="B481">
        <v>16042017</v>
      </c>
      <c r="C481">
        <v>61</v>
      </c>
      <c r="D481">
        <v>1103</v>
      </c>
      <c r="E481">
        <v>65</v>
      </c>
      <c r="F481">
        <v>31.9</v>
      </c>
      <c r="G481">
        <v>0.2</v>
      </c>
      <c r="H481">
        <v>385.3</v>
      </c>
      <c r="I481">
        <v>385.21</v>
      </c>
    </row>
    <row r="482" spans="1:9" x14ac:dyDescent="0.25">
      <c r="A482" t="s">
        <v>71</v>
      </c>
      <c r="B482">
        <v>16042017</v>
      </c>
      <c r="C482">
        <v>61</v>
      </c>
      <c r="D482">
        <v>1103</v>
      </c>
      <c r="E482">
        <v>49</v>
      </c>
      <c r="F482">
        <v>23.3</v>
      </c>
      <c r="G482">
        <v>0.2</v>
      </c>
      <c r="H482">
        <v>383.37</v>
      </c>
      <c r="I482">
        <v>383.31</v>
      </c>
    </row>
    <row r="483" spans="1:9" x14ac:dyDescent="0.25">
      <c r="A483" t="s">
        <v>76</v>
      </c>
      <c r="B483">
        <v>16042017</v>
      </c>
      <c r="C483">
        <v>61</v>
      </c>
      <c r="D483">
        <v>1106</v>
      </c>
      <c r="E483">
        <v>100</v>
      </c>
      <c r="F483">
        <v>43.7</v>
      </c>
      <c r="G483">
        <v>0.2</v>
      </c>
      <c r="H483">
        <v>357.09</v>
      </c>
      <c r="I483">
        <v>356.9</v>
      </c>
    </row>
    <row r="484" spans="1:9" x14ac:dyDescent="0.25">
      <c r="A484" t="s">
        <v>78</v>
      </c>
      <c r="B484">
        <v>16042017</v>
      </c>
      <c r="C484">
        <v>61</v>
      </c>
      <c r="D484">
        <v>1106</v>
      </c>
      <c r="E484">
        <v>78</v>
      </c>
      <c r="F484">
        <v>33.9</v>
      </c>
      <c r="G484">
        <v>0.2</v>
      </c>
      <c r="H484">
        <v>359.01</v>
      </c>
      <c r="I484">
        <v>358.88</v>
      </c>
    </row>
    <row r="485" spans="1:9" x14ac:dyDescent="0.25">
      <c r="A485" t="s">
        <v>79</v>
      </c>
      <c r="B485">
        <v>16042017</v>
      </c>
      <c r="C485">
        <v>61</v>
      </c>
      <c r="D485">
        <v>1106</v>
      </c>
      <c r="E485">
        <v>3</v>
      </c>
      <c r="F485">
        <v>1.4</v>
      </c>
      <c r="G485">
        <v>0.1</v>
      </c>
      <c r="H485">
        <v>360.2</v>
      </c>
      <c r="I485">
        <v>360.18</v>
      </c>
    </row>
    <row r="486" spans="1:9" x14ac:dyDescent="0.25">
      <c r="A486" t="s">
        <v>72</v>
      </c>
      <c r="B486">
        <v>16042017</v>
      </c>
      <c r="C486">
        <v>61</v>
      </c>
      <c r="D486">
        <v>1109</v>
      </c>
      <c r="E486">
        <v>52</v>
      </c>
      <c r="F486">
        <v>22.7</v>
      </c>
      <c r="G486">
        <v>0.2</v>
      </c>
      <c r="H486">
        <v>356.18</v>
      </c>
      <c r="I486">
        <v>356.13</v>
      </c>
    </row>
    <row r="487" spans="1:9" x14ac:dyDescent="0.25">
      <c r="A487" t="s">
        <v>74</v>
      </c>
      <c r="B487">
        <v>16042017</v>
      </c>
      <c r="C487">
        <v>61</v>
      </c>
      <c r="D487">
        <v>1109</v>
      </c>
      <c r="E487">
        <v>75</v>
      </c>
      <c r="F487">
        <v>32</v>
      </c>
      <c r="G487">
        <v>0.2</v>
      </c>
      <c r="H487">
        <v>348.31</v>
      </c>
      <c r="I487">
        <v>348.23</v>
      </c>
    </row>
    <row r="488" spans="1:9" x14ac:dyDescent="0.25">
      <c r="A488" t="s">
        <v>75</v>
      </c>
      <c r="B488">
        <v>16042017</v>
      </c>
      <c r="C488">
        <v>61</v>
      </c>
      <c r="D488">
        <v>1109</v>
      </c>
      <c r="E488">
        <v>14</v>
      </c>
      <c r="F488">
        <v>5.9</v>
      </c>
      <c r="G488">
        <v>0</v>
      </c>
      <c r="H488">
        <v>358.48</v>
      </c>
      <c r="I488">
        <v>358.48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7"/>
  <sheetViews>
    <sheetView topLeftCell="A73" zoomScaleNormal="100" workbookViewId="0">
      <selection activeCell="J19" sqref="J19"/>
    </sheetView>
  </sheetViews>
  <sheetFormatPr defaultRowHeight="15" x14ac:dyDescent="0.25"/>
  <cols>
    <col min="1" max="1" width="8.5703125"/>
    <col min="3" max="3" width="10.7109375"/>
    <col min="4" max="4" width="8.5703125"/>
    <col min="5" max="5" width="10.42578125"/>
    <col min="6" max="1026" width="8.5703125"/>
  </cols>
  <sheetData>
    <row r="1" spans="1:5" x14ac:dyDescent="0.25">
      <c r="A1" t="s">
        <v>97</v>
      </c>
      <c r="B1" t="s">
        <v>17</v>
      </c>
      <c r="C1" t="s">
        <v>98</v>
      </c>
      <c r="D1" t="s">
        <v>277</v>
      </c>
      <c r="E1" t="s">
        <v>10</v>
      </c>
    </row>
    <row r="2" spans="1:5" x14ac:dyDescent="0.25">
      <c r="A2" t="s">
        <v>16</v>
      </c>
      <c r="C2" t="s">
        <v>80</v>
      </c>
      <c r="D2" t="s">
        <v>277</v>
      </c>
      <c r="E2" t="s">
        <v>99</v>
      </c>
    </row>
    <row r="3" spans="1:5" x14ac:dyDescent="0.25">
      <c r="A3" t="s">
        <v>36</v>
      </c>
      <c r="B3" t="s">
        <v>37</v>
      </c>
      <c r="C3">
        <v>15022017</v>
      </c>
      <c r="D3">
        <v>0.24390000000000001</v>
      </c>
      <c r="E3">
        <v>929</v>
      </c>
    </row>
    <row r="4" spans="1:5" x14ac:dyDescent="0.25">
      <c r="A4" t="s">
        <v>38</v>
      </c>
      <c r="B4" t="s">
        <v>37</v>
      </c>
      <c r="C4">
        <v>15022017</v>
      </c>
      <c r="D4">
        <v>0.24390000000000001</v>
      </c>
      <c r="E4">
        <v>929</v>
      </c>
    </row>
    <row r="5" spans="1:5" x14ac:dyDescent="0.25">
      <c r="A5" t="s">
        <v>39</v>
      </c>
      <c r="B5" t="s">
        <v>37</v>
      </c>
      <c r="C5">
        <v>15022017</v>
      </c>
      <c r="D5" t="s">
        <v>100</v>
      </c>
      <c r="E5">
        <v>929</v>
      </c>
    </row>
    <row r="6" spans="1:5" x14ac:dyDescent="0.25">
      <c r="A6" t="s">
        <v>40</v>
      </c>
      <c r="B6" t="s">
        <v>41</v>
      </c>
      <c r="C6">
        <v>15022017</v>
      </c>
      <c r="D6" t="s">
        <v>101</v>
      </c>
      <c r="E6">
        <v>935</v>
      </c>
    </row>
    <row r="7" spans="1:5" x14ac:dyDescent="0.25">
      <c r="A7" t="s">
        <v>42</v>
      </c>
      <c r="B7" t="s">
        <v>41</v>
      </c>
      <c r="C7">
        <v>15022017</v>
      </c>
      <c r="D7" t="s">
        <v>102</v>
      </c>
      <c r="E7">
        <v>935</v>
      </c>
    </row>
    <row r="8" spans="1:5" x14ac:dyDescent="0.25">
      <c r="A8" t="s">
        <v>43</v>
      </c>
      <c r="B8" t="s">
        <v>41</v>
      </c>
      <c r="C8">
        <v>15022017</v>
      </c>
      <c r="D8" t="s">
        <v>102</v>
      </c>
      <c r="E8">
        <v>935</v>
      </c>
    </row>
    <row r="9" spans="1:5" x14ac:dyDescent="0.25">
      <c r="A9" t="s">
        <v>44</v>
      </c>
      <c r="B9" t="s">
        <v>45</v>
      </c>
      <c r="C9">
        <v>15022017</v>
      </c>
      <c r="D9" t="s">
        <v>103</v>
      </c>
      <c r="E9">
        <v>941</v>
      </c>
    </row>
    <row r="10" spans="1:5" x14ac:dyDescent="0.25">
      <c r="A10" t="s">
        <v>46</v>
      </c>
      <c r="B10" t="s">
        <v>45</v>
      </c>
      <c r="C10">
        <v>15022017</v>
      </c>
      <c r="D10" t="s">
        <v>104</v>
      </c>
      <c r="E10">
        <v>941</v>
      </c>
    </row>
    <row r="11" spans="1:5" x14ac:dyDescent="0.25">
      <c r="A11" t="s">
        <v>47</v>
      </c>
      <c r="B11" t="s">
        <v>45</v>
      </c>
      <c r="C11">
        <v>15022017</v>
      </c>
      <c r="D11" t="s">
        <v>105</v>
      </c>
      <c r="E11">
        <v>941</v>
      </c>
    </row>
    <row r="12" spans="1:5" x14ac:dyDescent="0.25">
      <c r="A12" t="s">
        <v>48</v>
      </c>
      <c r="B12" t="s">
        <v>49</v>
      </c>
      <c r="C12">
        <v>15022017</v>
      </c>
      <c r="D12" t="s">
        <v>106</v>
      </c>
      <c r="E12">
        <v>949</v>
      </c>
    </row>
    <row r="13" spans="1:5" x14ac:dyDescent="0.25">
      <c r="A13" t="s">
        <v>50</v>
      </c>
      <c r="B13" t="s">
        <v>49</v>
      </c>
      <c r="C13">
        <v>15022017</v>
      </c>
      <c r="D13" t="s">
        <v>107</v>
      </c>
      <c r="E13">
        <v>949</v>
      </c>
    </row>
    <row r="14" spans="1:5" x14ac:dyDescent="0.25">
      <c r="A14" t="s">
        <v>51</v>
      </c>
      <c r="B14" t="s">
        <v>49</v>
      </c>
      <c r="C14">
        <v>15022017</v>
      </c>
      <c r="D14" t="s">
        <v>108</v>
      </c>
      <c r="E14">
        <v>949</v>
      </c>
    </row>
    <row r="15" spans="1:5" x14ac:dyDescent="0.25">
      <c r="A15" t="s">
        <v>52</v>
      </c>
      <c r="B15" t="s">
        <v>53</v>
      </c>
      <c r="C15">
        <v>15022017</v>
      </c>
      <c r="D15" t="s">
        <v>109</v>
      </c>
      <c r="E15">
        <v>956</v>
      </c>
    </row>
    <row r="16" spans="1:5" x14ac:dyDescent="0.25">
      <c r="A16" t="s">
        <v>54</v>
      </c>
      <c r="B16" t="s">
        <v>53</v>
      </c>
      <c r="C16">
        <v>15022017</v>
      </c>
      <c r="D16" t="s">
        <v>110</v>
      </c>
      <c r="E16">
        <v>956</v>
      </c>
    </row>
    <row r="17" spans="1:5" x14ac:dyDescent="0.25">
      <c r="A17" t="s">
        <v>55</v>
      </c>
      <c r="B17" t="s">
        <v>53</v>
      </c>
      <c r="C17">
        <v>15022017</v>
      </c>
      <c r="D17" t="s">
        <v>111</v>
      </c>
      <c r="E17">
        <v>956</v>
      </c>
    </row>
    <row r="18" spans="1:5" x14ac:dyDescent="0.25">
      <c r="A18" t="s">
        <v>56</v>
      </c>
      <c r="B18" t="s">
        <v>57</v>
      </c>
      <c r="C18">
        <v>15022017</v>
      </c>
      <c r="D18" t="s">
        <v>112</v>
      </c>
      <c r="E18">
        <v>1002</v>
      </c>
    </row>
    <row r="19" spans="1:5" x14ac:dyDescent="0.25">
      <c r="A19" t="s">
        <v>58</v>
      </c>
      <c r="B19" t="s">
        <v>57</v>
      </c>
      <c r="C19">
        <v>15022017</v>
      </c>
      <c r="D19" t="s">
        <v>113</v>
      </c>
      <c r="E19">
        <v>1002</v>
      </c>
    </row>
    <row r="20" spans="1:5" x14ac:dyDescent="0.25">
      <c r="A20" t="s">
        <v>59</v>
      </c>
      <c r="B20" t="s">
        <v>57</v>
      </c>
      <c r="C20">
        <v>15022017</v>
      </c>
      <c r="D20" t="s">
        <v>114</v>
      </c>
      <c r="E20">
        <v>1002</v>
      </c>
    </row>
    <row r="21" spans="1:5" x14ac:dyDescent="0.25">
      <c r="A21" t="s">
        <v>60</v>
      </c>
      <c r="B21" t="s">
        <v>61</v>
      </c>
      <c r="C21">
        <v>15022017</v>
      </c>
      <c r="D21" t="s">
        <v>115</v>
      </c>
      <c r="E21">
        <v>1009</v>
      </c>
    </row>
    <row r="22" spans="1:5" x14ac:dyDescent="0.25">
      <c r="A22" t="s">
        <v>62</v>
      </c>
      <c r="B22" t="s">
        <v>61</v>
      </c>
      <c r="C22">
        <v>15022017</v>
      </c>
      <c r="D22" t="s">
        <v>116</v>
      </c>
      <c r="E22">
        <v>1009</v>
      </c>
    </row>
    <row r="23" spans="1:5" x14ac:dyDescent="0.25">
      <c r="A23" t="s">
        <v>63</v>
      </c>
      <c r="B23" t="s">
        <v>61</v>
      </c>
      <c r="C23">
        <v>15022017</v>
      </c>
      <c r="D23" t="s">
        <v>117</v>
      </c>
      <c r="E23">
        <v>1009</v>
      </c>
    </row>
    <row r="24" spans="1:5" x14ac:dyDescent="0.25">
      <c r="A24" t="s">
        <v>64</v>
      </c>
      <c r="B24" t="s">
        <v>65</v>
      </c>
      <c r="C24">
        <v>15022017</v>
      </c>
      <c r="D24" t="s">
        <v>118</v>
      </c>
      <c r="E24">
        <v>1016</v>
      </c>
    </row>
    <row r="25" spans="1:5" x14ac:dyDescent="0.25">
      <c r="A25" t="s">
        <v>66</v>
      </c>
      <c r="B25" t="s">
        <v>65</v>
      </c>
      <c r="C25">
        <v>15022017</v>
      </c>
      <c r="D25" t="s">
        <v>119</v>
      </c>
      <c r="E25">
        <v>1016</v>
      </c>
    </row>
    <row r="26" spans="1:5" x14ac:dyDescent="0.25">
      <c r="A26" t="s">
        <v>67</v>
      </c>
      <c r="B26" t="s">
        <v>65</v>
      </c>
      <c r="C26">
        <v>15022017</v>
      </c>
      <c r="D26" t="s">
        <v>120</v>
      </c>
      <c r="E26">
        <v>1016</v>
      </c>
    </row>
    <row r="27" spans="1:5" x14ac:dyDescent="0.25">
      <c r="A27" t="s">
        <v>68</v>
      </c>
      <c r="B27" t="s">
        <v>69</v>
      </c>
      <c r="C27">
        <v>15022017</v>
      </c>
      <c r="D27" t="s">
        <v>121</v>
      </c>
      <c r="E27">
        <v>1023</v>
      </c>
    </row>
    <row r="28" spans="1:5" x14ac:dyDescent="0.25">
      <c r="A28" t="s">
        <v>70</v>
      </c>
      <c r="B28" t="s">
        <v>69</v>
      </c>
      <c r="C28">
        <v>15022017</v>
      </c>
      <c r="D28" t="s">
        <v>122</v>
      </c>
      <c r="E28">
        <v>1023</v>
      </c>
    </row>
    <row r="29" spans="1:5" x14ac:dyDescent="0.25">
      <c r="A29" t="s">
        <v>71</v>
      </c>
      <c r="B29" t="s">
        <v>69</v>
      </c>
      <c r="C29">
        <v>15022017</v>
      </c>
      <c r="D29" t="s">
        <v>123</v>
      </c>
      <c r="E29">
        <v>1023</v>
      </c>
    </row>
    <row r="30" spans="1:5" x14ac:dyDescent="0.25">
      <c r="A30" t="s">
        <v>76</v>
      </c>
      <c r="B30" t="s">
        <v>73</v>
      </c>
      <c r="C30">
        <v>15022017</v>
      </c>
      <c r="D30" t="s">
        <v>124</v>
      </c>
      <c r="E30">
        <v>1029</v>
      </c>
    </row>
    <row r="31" spans="1:5" x14ac:dyDescent="0.25">
      <c r="A31" t="s">
        <v>78</v>
      </c>
      <c r="B31" t="s">
        <v>73</v>
      </c>
      <c r="C31">
        <v>15022017</v>
      </c>
      <c r="D31" t="s">
        <v>125</v>
      </c>
      <c r="E31">
        <v>1029</v>
      </c>
    </row>
    <row r="32" spans="1:5" x14ac:dyDescent="0.25">
      <c r="A32" t="s">
        <v>79</v>
      </c>
      <c r="B32" t="s">
        <v>73</v>
      </c>
      <c r="C32">
        <v>15022017</v>
      </c>
      <c r="D32" t="s">
        <v>126</v>
      </c>
      <c r="E32">
        <v>1029</v>
      </c>
    </row>
    <row r="33" spans="1:5" x14ac:dyDescent="0.25">
      <c r="A33" t="s">
        <v>72</v>
      </c>
      <c r="B33" t="s">
        <v>77</v>
      </c>
      <c r="C33">
        <v>15022017</v>
      </c>
      <c r="D33" t="s">
        <v>127</v>
      </c>
      <c r="E33">
        <v>1034</v>
      </c>
    </row>
    <row r="34" spans="1:5" x14ac:dyDescent="0.25">
      <c r="A34" t="s">
        <v>74</v>
      </c>
      <c r="B34" t="s">
        <v>77</v>
      </c>
      <c r="C34">
        <v>15022017</v>
      </c>
      <c r="D34" t="s">
        <v>128</v>
      </c>
      <c r="E34">
        <v>1034</v>
      </c>
    </row>
    <row r="35" spans="1:5" x14ac:dyDescent="0.25">
      <c r="A35" t="s">
        <v>75</v>
      </c>
      <c r="B35" t="s">
        <v>77</v>
      </c>
      <c r="C35">
        <v>15022017</v>
      </c>
      <c r="D35" t="s">
        <v>128</v>
      </c>
      <c r="E35">
        <v>1034</v>
      </c>
    </row>
    <row r="36" spans="1:5" x14ac:dyDescent="0.25">
      <c r="A36" t="s">
        <v>36</v>
      </c>
      <c r="B36" t="s">
        <v>37</v>
      </c>
      <c r="C36">
        <v>16022017</v>
      </c>
      <c r="D36" t="s">
        <v>129</v>
      </c>
      <c r="E36">
        <v>1344</v>
      </c>
    </row>
    <row r="37" spans="1:5" x14ac:dyDescent="0.25">
      <c r="A37" t="s">
        <v>38</v>
      </c>
      <c r="B37" t="s">
        <v>37</v>
      </c>
      <c r="C37">
        <v>16022017</v>
      </c>
      <c r="D37" t="s">
        <v>130</v>
      </c>
      <c r="E37">
        <v>1344</v>
      </c>
    </row>
    <row r="38" spans="1:5" x14ac:dyDescent="0.25">
      <c r="A38" t="s">
        <v>39</v>
      </c>
      <c r="B38" t="s">
        <v>37</v>
      </c>
      <c r="C38">
        <v>16022017</v>
      </c>
      <c r="D38" t="s">
        <v>131</v>
      </c>
      <c r="E38">
        <v>1344</v>
      </c>
    </row>
    <row r="39" spans="1:5" x14ac:dyDescent="0.25">
      <c r="A39" t="s">
        <v>40</v>
      </c>
      <c r="B39" t="s">
        <v>41</v>
      </c>
      <c r="C39">
        <v>16022017</v>
      </c>
      <c r="D39" t="s">
        <v>132</v>
      </c>
      <c r="E39">
        <v>1250</v>
      </c>
    </row>
    <row r="40" spans="1:5" x14ac:dyDescent="0.25">
      <c r="A40" t="s">
        <v>42</v>
      </c>
      <c r="B40" t="s">
        <v>41</v>
      </c>
      <c r="C40">
        <v>16022017</v>
      </c>
      <c r="D40" t="s">
        <v>133</v>
      </c>
      <c r="E40">
        <v>1250</v>
      </c>
    </row>
    <row r="41" spans="1:5" x14ac:dyDescent="0.25">
      <c r="A41" t="s">
        <v>43</v>
      </c>
      <c r="B41" t="s">
        <v>41</v>
      </c>
      <c r="C41">
        <v>16022017</v>
      </c>
      <c r="D41" t="s">
        <v>134</v>
      </c>
      <c r="E41">
        <v>1250</v>
      </c>
    </row>
    <row r="42" spans="1:5" x14ac:dyDescent="0.25">
      <c r="A42" t="s">
        <v>44</v>
      </c>
      <c r="B42" t="s">
        <v>45</v>
      </c>
      <c r="C42">
        <v>16022017</v>
      </c>
      <c r="D42" t="s">
        <v>135</v>
      </c>
      <c r="E42">
        <v>1257</v>
      </c>
    </row>
    <row r="43" spans="1:5" x14ac:dyDescent="0.25">
      <c r="A43" t="s">
        <v>46</v>
      </c>
      <c r="B43" t="s">
        <v>45</v>
      </c>
      <c r="C43">
        <v>16022017</v>
      </c>
      <c r="D43" t="s">
        <v>136</v>
      </c>
      <c r="E43">
        <v>1257</v>
      </c>
    </row>
    <row r="44" spans="1:5" x14ac:dyDescent="0.25">
      <c r="A44" t="s">
        <v>47</v>
      </c>
      <c r="B44" t="s">
        <v>45</v>
      </c>
      <c r="C44">
        <v>16022017</v>
      </c>
      <c r="D44" t="s">
        <v>137</v>
      </c>
      <c r="E44">
        <v>1257</v>
      </c>
    </row>
    <row r="45" spans="1:5" x14ac:dyDescent="0.25">
      <c r="A45" t="s">
        <v>48</v>
      </c>
      <c r="B45" t="s">
        <v>49</v>
      </c>
      <c r="C45">
        <v>16022017</v>
      </c>
      <c r="D45" t="s">
        <v>138</v>
      </c>
      <c r="E45">
        <v>1303</v>
      </c>
    </row>
    <row r="46" spans="1:5" x14ac:dyDescent="0.25">
      <c r="A46" t="s">
        <v>50</v>
      </c>
      <c r="B46" t="s">
        <v>49</v>
      </c>
      <c r="C46">
        <v>16022017</v>
      </c>
      <c r="D46" t="s">
        <v>139</v>
      </c>
      <c r="E46">
        <v>1303</v>
      </c>
    </row>
    <row r="47" spans="1:5" x14ac:dyDescent="0.25">
      <c r="A47" t="s">
        <v>51</v>
      </c>
      <c r="B47" t="s">
        <v>49</v>
      </c>
      <c r="C47">
        <v>16022017</v>
      </c>
      <c r="D47" t="s">
        <v>140</v>
      </c>
      <c r="E47">
        <v>1303</v>
      </c>
    </row>
    <row r="48" spans="1:5" x14ac:dyDescent="0.25">
      <c r="A48" t="s">
        <v>52</v>
      </c>
      <c r="B48" t="s">
        <v>53</v>
      </c>
      <c r="C48">
        <v>16022017</v>
      </c>
      <c r="D48" t="s">
        <v>141</v>
      </c>
      <c r="E48">
        <v>1309</v>
      </c>
    </row>
    <row r="49" spans="1:5" x14ac:dyDescent="0.25">
      <c r="A49" t="s">
        <v>54</v>
      </c>
      <c r="B49" t="s">
        <v>53</v>
      </c>
      <c r="C49">
        <v>16022017</v>
      </c>
      <c r="D49" t="s">
        <v>142</v>
      </c>
      <c r="E49">
        <v>1309</v>
      </c>
    </row>
    <row r="50" spans="1:5" x14ac:dyDescent="0.25">
      <c r="A50" t="s">
        <v>55</v>
      </c>
      <c r="B50" t="s">
        <v>53</v>
      </c>
      <c r="C50">
        <v>16022017</v>
      </c>
      <c r="D50" t="s">
        <v>143</v>
      </c>
      <c r="E50">
        <v>1309</v>
      </c>
    </row>
    <row r="51" spans="1:5" x14ac:dyDescent="0.25">
      <c r="A51" t="s">
        <v>56</v>
      </c>
      <c r="B51" t="s">
        <v>57</v>
      </c>
      <c r="C51">
        <v>16022017</v>
      </c>
      <c r="D51" t="s">
        <v>144</v>
      </c>
      <c r="E51">
        <v>1314</v>
      </c>
    </row>
    <row r="52" spans="1:5" x14ac:dyDescent="0.25">
      <c r="A52" t="s">
        <v>58</v>
      </c>
      <c r="B52" t="s">
        <v>57</v>
      </c>
      <c r="C52">
        <v>16022017</v>
      </c>
      <c r="D52" t="s">
        <v>145</v>
      </c>
      <c r="E52">
        <v>1314</v>
      </c>
    </row>
    <row r="53" spans="1:5" x14ac:dyDescent="0.25">
      <c r="A53" t="s">
        <v>59</v>
      </c>
      <c r="B53" t="s">
        <v>57</v>
      </c>
      <c r="C53">
        <v>16022017</v>
      </c>
      <c r="D53" t="s">
        <v>146</v>
      </c>
      <c r="E53">
        <v>1314</v>
      </c>
    </row>
    <row r="54" spans="1:5" x14ac:dyDescent="0.25">
      <c r="A54" t="s">
        <v>60</v>
      </c>
      <c r="B54" t="s">
        <v>61</v>
      </c>
      <c r="C54">
        <v>16022017</v>
      </c>
      <c r="D54" t="s">
        <v>147</v>
      </c>
      <c r="E54">
        <v>1320</v>
      </c>
    </row>
    <row r="55" spans="1:5" x14ac:dyDescent="0.25">
      <c r="A55" t="s">
        <v>62</v>
      </c>
      <c r="B55" t="s">
        <v>61</v>
      </c>
      <c r="C55">
        <v>16022017</v>
      </c>
      <c r="D55" t="s">
        <v>148</v>
      </c>
      <c r="E55">
        <v>1320</v>
      </c>
    </row>
    <row r="56" spans="1:5" x14ac:dyDescent="0.25">
      <c r="A56" t="s">
        <v>63</v>
      </c>
      <c r="B56" t="s">
        <v>61</v>
      </c>
      <c r="C56">
        <v>16022017</v>
      </c>
      <c r="D56" t="s">
        <v>149</v>
      </c>
      <c r="E56">
        <v>1320</v>
      </c>
    </row>
    <row r="57" spans="1:5" x14ac:dyDescent="0.25">
      <c r="A57" t="s">
        <v>64</v>
      </c>
      <c r="B57" t="s">
        <v>65</v>
      </c>
      <c r="C57">
        <v>16022017</v>
      </c>
      <c r="D57" t="s">
        <v>150</v>
      </c>
      <c r="E57">
        <v>1325</v>
      </c>
    </row>
    <row r="58" spans="1:5" x14ac:dyDescent="0.25">
      <c r="A58" t="s">
        <v>66</v>
      </c>
      <c r="B58" t="s">
        <v>65</v>
      </c>
      <c r="C58">
        <v>16022017</v>
      </c>
      <c r="D58" t="s">
        <v>151</v>
      </c>
      <c r="E58">
        <v>1325</v>
      </c>
    </row>
    <row r="59" spans="1:5" x14ac:dyDescent="0.25">
      <c r="A59" t="s">
        <v>67</v>
      </c>
      <c r="B59" t="s">
        <v>65</v>
      </c>
      <c r="C59">
        <v>16022017</v>
      </c>
      <c r="D59" t="s">
        <v>152</v>
      </c>
      <c r="E59">
        <v>1325</v>
      </c>
    </row>
    <row r="60" spans="1:5" x14ac:dyDescent="0.25">
      <c r="A60" t="s">
        <v>68</v>
      </c>
      <c r="B60" t="s">
        <v>69</v>
      </c>
      <c r="C60">
        <v>16022017</v>
      </c>
      <c r="D60" t="s">
        <v>153</v>
      </c>
      <c r="E60">
        <v>1331</v>
      </c>
    </row>
    <row r="61" spans="1:5" x14ac:dyDescent="0.25">
      <c r="A61" t="s">
        <v>70</v>
      </c>
      <c r="B61" t="s">
        <v>69</v>
      </c>
      <c r="C61">
        <v>16022017</v>
      </c>
      <c r="D61" t="s">
        <v>154</v>
      </c>
      <c r="E61">
        <v>1331</v>
      </c>
    </row>
    <row r="62" spans="1:5" x14ac:dyDescent="0.25">
      <c r="A62" t="s">
        <v>71</v>
      </c>
      <c r="B62" t="s">
        <v>69</v>
      </c>
      <c r="C62">
        <v>16022017</v>
      </c>
      <c r="D62" t="s">
        <v>155</v>
      </c>
      <c r="E62">
        <v>1331</v>
      </c>
    </row>
    <row r="63" spans="1:5" x14ac:dyDescent="0.25">
      <c r="A63" t="s">
        <v>76</v>
      </c>
      <c r="B63" t="s">
        <v>77</v>
      </c>
      <c r="C63">
        <v>16022017</v>
      </c>
      <c r="D63" t="s">
        <v>156</v>
      </c>
      <c r="E63">
        <v>1336</v>
      </c>
    </row>
    <row r="64" spans="1:5" x14ac:dyDescent="0.25">
      <c r="A64" t="s">
        <v>78</v>
      </c>
      <c r="B64" t="s">
        <v>77</v>
      </c>
      <c r="C64">
        <v>16022017</v>
      </c>
      <c r="D64" t="s">
        <v>156</v>
      </c>
      <c r="E64">
        <v>1336</v>
      </c>
    </row>
    <row r="65" spans="1:5" x14ac:dyDescent="0.25">
      <c r="A65" t="s">
        <v>79</v>
      </c>
      <c r="B65" t="s">
        <v>77</v>
      </c>
      <c r="C65">
        <v>16022017</v>
      </c>
      <c r="D65" t="s">
        <v>157</v>
      </c>
      <c r="E65">
        <v>1336</v>
      </c>
    </row>
    <row r="66" spans="1:5" x14ac:dyDescent="0.25">
      <c r="A66" t="s">
        <v>36</v>
      </c>
      <c r="B66" t="s">
        <v>37</v>
      </c>
      <c r="C66">
        <v>17022017</v>
      </c>
      <c r="D66" t="s">
        <v>158</v>
      </c>
      <c r="E66">
        <v>854</v>
      </c>
    </row>
    <row r="67" spans="1:5" x14ac:dyDescent="0.25">
      <c r="A67" t="s">
        <v>38</v>
      </c>
      <c r="B67" t="s">
        <v>37</v>
      </c>
      <c r="C67">
        <v>17022017</v>
      </c>
      <c r="D67" t="s">
        <v>159</v>
      </c>
      <c r="E67">
        <v>854</v>
      </c>
    </row>
    <row r="68" spans="1:5" x14ac:dyDescent="0.25">
      <c r="A68" t="s">
        <v>39</v>
      </c>
      <c r="B68" t="s">
        <v>37</v>
      </c>
      <c r="C68">
        <v>17022017</v>
      </c>
      <c r="D68" t="s">
        <v>160</v>
      </c>
      <c r="E68">
        <v>854</v>
      </c>
    </row>
    <row r="69" spans="1:5" x14ac:dyDescent="0.25">
      <c r="A69" t="s">
        <v>40</v>
      </c>
      <c r="B69" t="s">
        <v>41</v>
      </c>
      <c r="C69">
        <v>17022017</v>
      </c>
      <c r="D69" t="s">
        <v>161</v>
      </c>
      <c r="E69">
        <v>858</v>
      </c>
    </row>
    <row r="70" spans="1:5" x14ac:dyDescent="0.25">
      <c r="A70" t="s">
        <v>42</v>
      </c>
      <c r="B70" t="s">
        <v>41</v>
      </c>
      <c r="C70">
        <v>17022017</v>
      </c>
      <c r="D70" t="s">
        <v>162</v>
      </c>
      <c r="E70">
        <v>858</v>
      </c>
    </row>
    <row r="71" spans="1:5" x14ac:dyDescent="0.25">
      <c r="A71" t="s">
        <v>43</v>
      </c>
      <c r="B71" t="s">
        <v>41</v>
      </c>
      <c r="C71">
        <v>17022017</v>
      </c>
      <c r="D71" t="s">
        <v>163</v>
      </c>
      <c r="E71">
        <v>858</v>
      </c>
    </row>
    <row r="72" spans="1:5" x14ac:dyDescent="0.25">
      <c r="A72" t="s">
        <v>44</v>
      </c>
      <c r="B72" t="s">
        <v>45</v>
      </c>
      <c r="C72">
        <v>17022017</v>
      </c>
      <c r="D72" t="s">
        <v>164</v>
      </c>
      <c r="E72">
        <v>904</v>
      </c>
    </row>
    <row r="73" spans="1:5" x14ac:dyDescent="0.25">
      <c r="A73" t="s">
        <v>46</v>
      </c>
      <c r="B73" t="s">
        <v>45</v>
      </c>
      <c r="C73">
        <v>17022017</v>
      </c>
      <c r="D73" t="s">
        <v>165</v>
      </c>
      <c r="E73">
        <v>904</v>
      </c>
    </row>
    <row r="74" spans="1:5" x14ac:dyDescent="0.25">
      <c r="A74" t="s">
        <v>47</v>
      </c>
      <c r="B74" t="s">
        <v>45</v>
      </c>
      <c r="C74">
        <v>17022017</v>
      </c>
      <c r="D74" t="s">
        <v>166</v>
      </c>
      <c r="E74">
        <v>904</v>
      </c>
    </row>
    <row r="75" spans="1:5" x14ac:dyDescent="0.25">
      <c r="A75" t="s">
        <v>48</v>
      </c>
      <c r="B75" t="s">
        <v>49</v>
      </c>
      <c r="C75">
        <v>17022017</v>
      </c>
      <c r="D75" t="s">
        <v>167</v>
      </c>
      <c r="E75">
        <v>909</v>
      </c>
    </row>
    <row r="76" spans="1:5" x14ac:dyDescent="0.25">
      <c r="A76" t="s">
        <v>50</v>
      </c>
      <c r="B76" t="s">
        <v>49</v>
      </c>
      <c r="C76">
        <v>17022017</v>
      </c>
      <c r="D76" t="s">
        <v>168</v>
      </c>
      <c r="E76">
        <v>909</v>
      </c>
    </row>
    <row r="77" spans="1:5" x14ac:dyDescent="0.25">
      <c r="A77" t="s">
        <v>51</v>
      </c>
      <c r="B77" t="s">
        <v>49</v>
      </c>
      <c r="C77">
        <v>17022017</v>
      </c>
      <c r="D77" t="s">
        <v>169</v>
      </c>
      <c r="E77">
        <v>909</v>
      </c>
    </row>
    <row r="78" spans="1:5" x14ac:dyDescent="0.25">
      <c r="A78" t="s">
        <v>52</v>
      </c>
      <c r="B78" t="s">
        <v>53</v>
      </c>
      <c r="C78">
        <v>17022017</v>
      </c>
      <c r="D78" t="s">
        <v>170</v>
      </c>
      <c r="E78">
        <v>915</v>
      </c>
    </row>
    <row r="79" spans="1:5" x14ac:dyDescent="0.25">
      <c r="A79" t="s">
        <v>54</v>
      </c>
      <c r="B79" t="s">
        <v>53</v>
      </c>
      <c r="C79">
        <v>17022017</v>
      </c>
      <c r="D79" t="s">
        <v>171</v>
      </c>
      <c r="E79">
        <v>915</v>
      </c>
    </row>
    <row r="80" spans="1:5" x14ac:dyDescent="0.25">
      <c r="A80" t="s">
        <v>55</v>
      </c>
      <c r="B80" t="s">
        <v>53</v>
      </c>
      <c r="C80">
        <v>17022017</v>
      </c>
      <c r="D80" t="s">
        <v>172</v>
      </c>
      <c r="E80">
        <v>915</v>
      </c>
    </row>
    <row r="81" spans="1:5" x14ac:dyDescent="0.25">
      <c r="A81" t="s">
        <v>56</v>
      </c>
      <c r="B81" t="s">
        <v>57</v>
      </c>
      <c r="C81">
        <v>17022017</v>
      </c>
      <c r="D81" t="s">
        <v>173</v>
      </c>
      <c r="E81">
        <v>920</v>
      </c>
    </row>
    <row r="82" spans="1:5" x14ac:dyDescent="0.25">
      <c r="A82" t="s">
        <v>58</v>
      </c>
      <c r="B82" t="s">
        <v>57</v>
      </c>
      <c r="C82">
        <v>17022017</v>
      </c>
      <c r="D82" t="s">
        <v>174</v>
      </c>
      <c r="E82">
        <v>920</v>
      </c>
    </row>
    <row r="83" spans="1:5" x14ac:dyDescent="0.25">
      <c r="A83" t="s">
        <v>59</v>
      </c>
      <c r="B83" t="s">
        <v>57</v>
      </c>
      <c r="C83">
        <v>17022017</v>
      </c>
      <c r="D83" t="s">
        <v>175</v>
      </c>
      <c r="E83">
        <v>920</v>
      </c>
    </row>
    <row r="84" spans="1:5" x14ac:dyDescent="0.25">
      <c r="A84" t="s">
        <v>60</v>
      </c>
      <c r="B84" t="s">
        <v>61</v>
      </c>
      <c r="C84">
        <v>17022017</v>
      </c>
      <c r="D84" t="s">
        <v>176</v>
      </c>
      <c r="E84">
        <v>926</v>
      </c>
    </row>
    <row r="85" spans="1:5" x14ac:dyDescent="0.25">
      <c r="A85" t="s">
        <v>62</v>
      </c>
      <c r="B85" t="s">
        <v>61</v>
      </c>
      <c r="C85">
        <v>17022017</v>
      </c>
      <c r="D85" t="s">
        <v>177</v>
      </c>
      <c r="E85">
        <v>926</v>
      </c>
    </row>
    <row r="86" spans="1:5" x14ac:dyDescent="0.25">
      <c r="A86" t="s">
        <v>63</v>
      </c>
      <c r="B86" t="s">
        <v>61</v>
      </c>
      <c r="C86">
        <v>17022017</v>
      </c>
      <c r="D86" t="s">
        <v>178</v>
      </c>
      <c r="E86">
        <v>926</v>
      </c>
    </row>
    <row r="87" spans="1:5" x14ac:dyDescent="0.25">
      <c r="A87" t="s">
        <v>64</v>
      </c>
      <c r="B87" t="s">
        <v>65</v>
      </c>
      <c r="C87">
        <v>17022017</v>
      </c>
      <c r="D87" t="s">
        <v>177</v>
      </c>
      <c r="E87">
        <v>932</v>
      </c>
    </row>
    <row r="88" spans="1:5" x14ac:dyDescent="0.25">
      <c r="A88" t="s">
        <v>66</v>
      </c>
      <c r="B88" t="s">
        <v>65</v>
      </c>
      <c r="C88">
        <v>17022017</v>
      </c>
      <c r="D88" t="s">
        <v>177</v>
      </c>
      <c r="E88">
        <v>932</v>
      </c>
    </row>
    <row r="89" spans="1:5" x14ac:dyDescent="0.25">
      <c r="A89" t="s">
        <v>67</v>
      </c>
      <c r="B89" t="s">
        <v>65</v>
      </c>
      <c r="C89">
        <v>17022017</v>
      </c>
      <c r="D89" t="s">
        <v>179</v>
      </c>
      <c r="E89">
        <v>932</v>
      </c>
    </row>
    <row r="90" spans="1:5" x14ac:dyDescent="0.25">
      <c r="A90" t="s">
        <v>68</v>
      </c>
      <c r="B90" t="s">
        <v>69</v>
      </c>
      <c r="C90">
        <v>17022017</v>
      </c>
      <c r="D90" t="s">
        <v>180</v>
      </c>
      <c r="E90">
        <v>937</v>
      </c>
    </row>
    <row r="91" spans="1:5" x14ac:dyDescent="0.25">
      <c r="A91" t="s">
        <v>70</v>
      </c>
      <c r="B91" t="s">
        <v>69</v>
      </c>
      <c r="C91">
        <v>17022017</v>
      </c>
      <c r="D91" t="s">
        <v>181</v>
      </c>
      <c r="E91">
        <v>937</v>
      </c>
    </row>
    <row r="92" spans="1:5" x14ac:dyDescent="0.25">
      <c r="A92" t="s">
        <v>71</v>
      </c>
      <c r="B92" t="s">
        <v>69</v>
      </c>
      <c r="C92">
        <v>17022017</v>
      </c>
      <c r="D92" t="s">
        <v>182</v>
      </c>
      <c r="E92">
        <v>937</v>
      </c>
    </row>
    <row r="93" spans="1:5" x14ac:dyDescent="0.25">
      <c r="A93" t="s">
        <v>76</v>
      </c>
      <c r="B93" t="s">
        <v>77</v>
      </c>
      <c r="C93">
        <v>17022017</v>
      </c>
      <c r="D93" t="s">
        <v>183</v>
      </c>
      <c r="E93">
        <v>943</v>
      </c>
    </row>
    <row r="94" spans="1:5" x14ac:dyDescent="0.25">
      <c r="A94" t="s">
        <v>78</v>
      </c>
      <c r="B94" t="s">
        <v>77</v>
      </c>
      <c r="C94">
        <v>17022017</v>
      </c>
      <c r="D94" t="s">
        <v>184</v>
      </c>
      <c r="E94">
        <v>943</v>
      </c>
    </row>
    <row r="95" spans="1:5" x14ac:dyDescent="0.25">
      <c r="A95" t="s">
        <v>79</v>
      </c>
      <c r="B95" t="s">
        <v>77</v>
      </c>
      <c r="C95">
        <v>17022017</v>
      </c>
      <c r="D95" t="s">
        <v>184</v>
      </c>
      <c r="E95">
        <v>943</v>
      </c>
    </row>
    <row r="96" spans="1:5" x14ac:dyDescent="0.25">
      <c r="A96" t="s">
        <v>72</v>
      </c>
      <c r="B96" t="s">
        <v>73</v>
      </c>
      <c r="C96">
        <v>17022017</v>
      </c>
      <c r="D96" t="s">
        <v>185</v>
      </c>
      <c r="E96">
        <v>951</v>
      </c>
    </row>
    <row r="97" spans="1:5" x14ac:dyDescent="0.25">
      <c r="A97" t="s">
        <v>74</v>
      </c>
      <c r="B97" t="s">
        <v>73</v>
      </c>
      <c r="C97">
        <v>17022017</v>
      </c>
      <c r="D97" t="s">
        <v>186</v>
      </c>
      <c r="E97">
        <v>951</v>
      </c>
    </row>
    <row r="98" spans="1:5" x14ac:dyDescent="0.25">
      <c r="A98" t="s">
        <v>75</v>
      </c>
      <c r="B98" t="s">
        <v>73</v>
      </c>
      <c r="C98">
        <v>17022017</v>
      </c>
      <c r="D98" t="s">
        <v>187</v>
      </c>
      <c r="E98">
        <v>951</v>
      </c>
    </row>
    <row r="99" spans="1:5" x14ac:dyDescent="0.25">
      <c r="A99" t="s">
        <v>36</v>
      </c>
      <c r="B99" t="s">
        <v>37</v>
      </c>
      <c r="C99">
        <v>18022017</v>
      </c>
      <c r="D99" t="s">
        <v>188</v>
      </c>
      <c r="E99">
        <v>1706</v>
      </c>
    </row>
    <row r="100" spans="1:5" x14ac:dyDescent="0.25">
      <c r="A100" t="s">
        <v>38</v>
      </c>
      <c r="B100" t="s">
        <v>37</v>
      </c>
      <c r="C100">
        <v>18022017</v>
      </c>
      <c r="D100" t="s">
        <v>189</v>
      </c>
      <c r="E100">
        <v>1706</v>
      </c>
    </row>
    <row r="101" spans="1:5" x14ac:dyDescent="0.25">
      <c r="A101" t="s">
        <v>39</v>
      </c>
      <c r="B101" t="s">
        <v>37</v>
      </c>
      <c r="C101">
        <v>18022017</v>
      </c>
      <c r="D101" t="s">
        <v>189</v>
      </c>
      <c r="E101">
        <v>1706</v>
      </c>
    </row>
    <row r="102" spans="1:5" x14ac:dyDescent="0.25">
      <c r="A102" t="s">
        <v>40</v>
      </c>
      <c r="B102" t="s">
        <v>41</v>
      </c>
      <c r="C102">
        <v>18022017</v>
      </c>
      <c r="D102" t="s">
        <v>190</v>
      </c>
      <c r="E102">
        <v>1608</v>
      </c>
    </row>
    <row r="103" spans="1:5" x14ac:dyDescent="0.25">
      <c r="A103" t="s">
        <v>42</v>
      </c>
      <c r="B103" t="s">
        <v>41</v>
      </c>
      <c r="C103">
        <v>18022017</v>
      </c>
      <c r="D103" t="s">
        <v>191</v>
      </c>
      <c r="E103">
        <v>1608</v>
      </c>
    </row>
    <row r="104" spans="1:5" x14ac:dyDescent="0.25">
      <c r="A104" t="s">
        <v>43</v>
      </c>
      <c r="B104" t="s">
        <v>41</v>
      </c>
      <c r="C104">
        <v>18022017</v>
      </c>
      <c r="D104" t="s">
        <v>192</v>
      </c>
      <c r="E104">
        <v>1608</v>
      </c>
    </row>
    <row r="105" spans="1:5" x14ac:dyDescent="0.25">
      <c r="A105" t="s">
        <v>44</v>
      </c>
      <c r="B105" t="s">
        <v>45</v>
      </c>
      <c r="C105">
        <v>18022017</v>
      </c>
      <c r="D105" t="s">
        <v>193</v>
      </c>
      <c r="E105">
        <v>1613</v>
      </c>
    </row>
    <row r="106" spans="1:5" x14ac:dyDescent="0.25">
      <c r="A106" t="s">
        <v>46</v>
      </c>
      <c r="B106" t="s">
        <v>45</v>
      </c>
      <c r="C106">
        <v>18022017</v>
      </c>
      <c r="D106" t="s">
        <v>194</v>
      </c>
      <c r="E106">
        <v>1613</v>
      </c>
    </row>
    <row r="107" spans="1:5" x14ac:dyDescent="0.25">
      <c r="A107" t="s">
        <v>47</v>
      </c>
      <c r="B107" t="s">
        <v>45</v>
      </c>
      <c r="C107">
        <v>18022017</v>
      </c>
      <c r="D107" t="s">
        <v>195</v>
      </c>
      <c r="E107">
        <v>1613</v>
      </c>
    </row>
    <row r="108" spans="1:5" x14ac:dyDescent="0.25">
      <c r="A108" t="s">
        <v>48</v>
      </c>
      <c r="B108" t="s">
        <v>49</v>
      </c>
      <c r="C108">
        <v>18022017</v>
      </c>
      <c r="D108" t="s">
        <v>196</v>
      </c>
      <c r="E108">
        <v>1619</v>
      </c>
    </row>
    <row r="109" spans="1:5" x14ac:dyDescent="0.25">
      <c r="A109" t="s">
        <v>50</v>
      </c>
      <c r="B109" t="s">
        <v>49</v>
      </c>
      <c r="C109">
        <v>18022017</v>
      </c>
      <c r="D109" t="s">
        <v>197</v>
      </c>
      <c r="E109">
        <v>1619</v>
      </c>
    </row>
    <row r="110" spans="1:5" x14ac:dyDescent="0.25">
      <c r="A110" t="s">
        <v>51</v>
      </c>
      <c r="B110" t="s">
        <v>49</v>
      </c>
      <c r="C110">
        <v>18022017</v>
      </c>
      <c r="D110" t="s">
        <v>198</v>
      </c>
      <c r="E110">
        <v>1619</v>
      </c>
    </row>
    <row r="111" spans="1:5" x14ac:dyDescent="0.25">
      <c r="A111" t="s">
        <v>52</v>
      </c>
      <c r="B111" t="s">
        <v>53</v>
      </c>
      <c r="C111">
        <v>18022017</v>
      </c>
      <c r="D111" t="s">
        <v>199</v>
      </c>
      <c r="E111">
        <v>1625</v>
      </c>
    </row>
    <row r="112" spans="1:5" x14ac:dyDescent="0.25">
      <c r="A112" t="s">
        <v>54</v>
      </c>
      <c r="B112" t="s">
        <v>53</v>
      </c>
      <c r="C112">
        <v>18022017</v>
      </c>
      <c r="D112" t="s">
        <v>200</v>
      </c>
      <c r="E112">
        <v>1625</v>
      </c>
    </row>
    <row r="113" spans="1:5" x14ac:dyDescent="0.25">
      <c r="A113" t="s">
        <v>55</v>
      </c>
      <c r="B113" t="s">
        <v>53</v>
      </c>
      <c r="C113">
        <v>18022017</v>
      </c>
      <c r="D113" t="s">
        <v>201</v>
      </c>
      <c r="E113">
        <v>1625</v>
      </c>
    </row>
    <row r="114" spans="1:5" x14ac:dyDescent="0.25">
      <c r="A114" t="s">
        <v>56</v>
      </c>
      <c r="B114" t="s">
        <v>57</v>
      </c>
      <c r="C114">
        <v>18022017</v>
      </c>
      <c r="D114" t="s">
        <v>202</v>
      </c>
      <c r="E114">
        <v>1631</v>
      </c>
    </row>
    <row r="115" spans="1:5" x14ac:dyDescent="0.25">
      <c r="A115" t="s">
        <v>58</v>
      </c>
      <c r="B115" t="s">
        <v>57</v>
      </c>
      <c r="C115">
        <v>18022017</v>
      </c>
      <c r="D115" t="s">
        <v>203</v>
      </c>
      <c r="E115">
        <v>1631</v>
      </c>
    </row>
    <row r="116" spans="1:5" x14ac:dyDescent="0.25">
      <c r="A116" t="s">
        <v>59</v>
      </c>
      <c r="B116" t="s">
        <v>57</v>
      </c>
      <c r="C116">
        <v>18022017</v>
      </c>
      <c r="D116" t="s">
        <v>204</v>
      </c>
      <c r="E116">
        <v>1631</v>
      </c>
    </row>
    <row r="117" spans="1:5" x14ac:dyDescent="0.25">
      <c r="A117" t="s">
        <v>60</v>
      </c>
      <c r="B117" t="s">
        <v>61</v>
      </c>
      <c r="C117">
        <v>18022017</v>
      </c>
      <c r="D117" t="s">
        <v>205</v>
      </c>
      <c r="E117">
        <v>1637</v>
      </c>
    </row>
    <row r="118" spans="1:5" x14ac:dyDescent="0.25">
      <c r="A118" t="s">
        <v>62</v>
      </c>
      <c r="B118" t="s">
        <v>61</v>
      </c>
      <c r="C118">
        <v>18022017</v>
      </c>
      <c r="D118" t="s">
        <v>206</v>
      </c>
      <c r="E118">
        <v>1637</v>
      </c>
    </row>
    <row r="119" spans="1:5" x14ac:dyDescent="0.25">
      <c r="A119" t="s">
        <v>63</v>
      </c>
      <c r="B119" t="s">
        <v>61</v>
      </c>
      <c r="C119">
        <v>18022017</v>
      </c>
      <c r="D119" t="s">
        <v>207</v>
      </c>
      <c r="E119">
        <v>1637</v>
      </c>
    </row>
    <row r="120" spans="1:5" x14ac:dyDescent="0.25">
      <c r="A120" t="s">
        <v>64</v>
      </c>
      <c r="B120" t="s">
        <v>65</v>
      </c>
      <c r="C120">
        <v>18022017</v>
      </c>
      <c r="D120" t="s">
        <v>208</v>
      </c>
      <c r="E120">
        <v>1644</v>
      </c>
    </row>
    <row r="121" spans="1:5" x14ac:dyDescent="0.25">
      <c r="A121" t="s">
        <v>66</v>
      </c>
      <c r="B121" t="s">
        <v>65</v>
      </c>
      <c r="C121">
        <v>18022017</v>
      </c>
      <c r="D121" t="s">
        <v>209</v>
      </c>
      <c r="E121">
        <v>1644</v>
      </c>
    </row>
    <row r="122" spans="1:5" x14ac:dyDescent="0.25">
      <c r="A122" t="s">
        <v>67</v>
      </c>
      <c r="B122" t="s">
        <v>65</v>
      </c>
      <c r="C122">
        <v>18022017</v>
      </c>
      <c r="D122" t="s">
        <v>210</v>
      </c>
      <c r="E122">
        <v>1644</v>
      </c>
    </row>
    <row r="123" spans="1:5" x14ac:dyDescent="0.25">
      <c r="A123" t="s">
        <v>68</v>
      </c>
      <c r="B123" t="s">
        <v>69</v>
      </c>
      <c r="C123">
        <v>18022017</v>
      </c>
      <c r="D123" t="s">
        <v>211</v>
      </c>
      <c r="E123">
        <v>1650</v>
      </c>
    </row>
    <row r="124" spans="1:5" x14ac:dyDescent="0.25">
      <c r="A124" t="s">
        <v>70</v>
      </c>
      <c r="B124" t="s">
        <v>69</v>
      </c>
      <c r="C124">
        <v>18022017</v>
      </c>
      <c r="D124" t="s">
        <v>212</v>
      </c>
      <c r="E124">
        <v>1650</v>
      </c>
    </row>
    <row r="125" spans="1:5" x14ac:dyDescent="0.25">
      <c r="A125" t="s">
        <v>71</v>
      </c>
      <c r="B125" t="s">
        <v>69</v>
      </c>
      <c r="C125">
        <v>18022017</v>
      </c>
      <c r="D125" t="s">
        <v>212</v>
      </c>
      <c r="E125">
        <v>1650</v>
      </c>
    </row>
    <row r="126" spans="1:5" x14ac:dyDescent="0.25">
      <c r="A126" t="s">
        <v>76</v>
      </c>
      <c r="B126" t="s">
        <v>77</v>
      </c>
      <c r="C126">
        <v>18022017</v>
      </c>
      <c r="D126" t="s">
        <v>213</v>
      </c>
      <c r="E126">
        <v>1656</v>
      </c>
    </row>
    <row r="127" spans="1:5" x14ac:dyDescent="0.25">
      <c r="A127" t="s">
        <v>78</v>
      </c>
      <c r="B127" t="s">
        <v>77</v>
      </c>
      <c r="C127">
        <v>18022017</v>
      </c>
      <c r="D127" t="s">
        <v>214</v>
      </c>
      <c r="E127">
        <v>1656</v>
      </c>
    </row>
    <row r="128" spans="1:5" x14ac:dyDescent="0.25">
      <c r="A128" t="s">
        <v>79</v>
      </c>
      <c r="B128" t="s">
        <v>77</v>
      </c>
      <c r="C128">
        <v>18022017</v>
      </c>
      <c r="D128" t="s">
        <v>215</v>
      </c>
      <c r="E128">
        <v>1656</v>
      </c>
    </row>
    <row r="129" spans="1:5" x14ac:dyDescent="0.25">
      <c r="A129" t="s">
        <v>72</v>
      </c>
      <c r="B129" t="s">
        <v>73</v>
      </c>
      <c r="C129">
        <v>18022017</v>
      </c>
      <c r="D129" t="s">
        <v>216</v>
      </c>
      <c r="E129">
        <v>1702</v>
      </c>
    </row>
    <row r="130" spans="1:5" x14ac:dyDescent="0.25">
      <c r="A130" t="s">
        <v>74</v>
      </c>
      <c r="B130" t="s">
        <v>73</v>
      </c>
      <c r="C130">
        <v>18022017</v>
      </c>
      <c r="D130" t="s">
        <v>216</v>
      </c>
      <c r="E130">
        <v>1702</v>
      </c>
    </row>
    <row r="131" spans="1:5" x14ac:dyDescent="0.25">
      <c r="A131" t="s">
        <v>75</v>
      </c>
      <c r="B131" t="s">
        <v>73</v>
      </c>
      <c r="C131">
        <v>18022017</v>
      </c>
      <c r="D131" t="s">
        <v>217</v>
      </c>
      <c r="E131">
        <v>1702</v>
      </c>
    </row>
    <row r="132" spans="1:5" x14ac:dyDescent="0.25">
      <c r="A132" t="s">
        <v>40</v>
      </c>
      <c r="B132" t="s">
        <v>41</v>
      </c>
      <c r="C132">
        <v>19022017</v>
      </c>
      <c r="D132" t="s">
        <v>218</v>
      </c>
      <c r="E132">
        <v>1559</v>
      </c>
    </row>
    <row r="133" spans="1:5" x14ac:dyDescent="0.25">
      <c r="A133" t="s">
        <v>42</v>
      </c>
      <c r="B133" t="s">
        <v>41</v>
      </c>
      <c r="C133">
        <v>19022017</v>
      </c>
      <c r="D133" t="s">
        <v>219</v>
      </c>
      <c r="E133">
        <v>1559</v>
      </c>
    </row>
    <row r="134" spans="1:5" x14ac:dyDescent="0.25">
      <c r="A134" t="s">
        <v>43</v>
      </c>
      <c r="B134" t="s">
        <v>41</v>
      </c>
      <c r="C134">
        <v>19022017</v>
      </c>
      <c r="D134" t="s">
        <v>220</v>
      </c>
      <c r="E134">
        <v>1559</v>
      </c>
    </row>
    <row r="135" spans="1:5" x14ac:dyDescent="0.25">
      <c r="A135" t="s">
        <v>44</v>
      </c>
      <c r="B135" t="s">
        <v>45</v>
      </c>
      <c r="C135">
        <v>19022017</v>
      </c>
      <c r="D135" t="s">
        <v>221</v>
      </c>
      <c r="E135">
        <v>1607</v>
      </c>
    </row>
    <row r="136" spans="1:5" x14ac:dyDescent="0.25">
      <c r="A136" t="s">
        <v>46</v>
      </c>
      <c r="B136" t="s">
        <v>45</v>
      </c>
      <c r="C136">
        <v>19022017</v>
      </c>
      <c r="D136" t="s">
        <v>222</v>
      </c>
      <c r="E136">
        <v>1607</v>
      </c>
    </row>
    <row r="137" spans="1:5" x14ac:dyDescent="0.25">
      <c r="A137" t="s">
        <v>47</v>
      </c>
      <c r="B137" t="s">
        <v>45</v>
      </c>
      <c r="C137">
        <v>19022017</v>
      </c>
      <c r="D137" t="s">
        <v>223</v>
      </c>
      <c r="E137">
        <v>1607</v>
      </c>
    </row>
    <row r="138" spans="1:5" x14ac:dyDescent="0.25">
      <c r="A138" t="s">
        <v>48</v>
      </c>
      <c r="B138" t="s">
        <v>49</v>
      </c>
      <c r="C138">
        <v>19022017</v>
      </c>
      <c r="D138" t="s">
        <v>224</v>
      </c>
      <c r="E138">
        <v>1613</v>
      </c>
    </row>
    <row r="139" spans="1:5" x14ac:dyDescent="0.25">
      <c r="A139" t="s">
        <v>50</v>
      </c>
      <c r="B139" t="s">
        <v>49</v>
      </c>
      <c r="C139">
        <v>19022017</v>
      </c>
      <c r="D139" t="s">
        <v>225</v>
      </c>
      <c r="E139">
        <v>1613</v>
      </c>
    </row>
    <row r="140" spans="1:5" x14ac:dyDescent="0.25">
      <c r="A140" t="s">
        <v>51</v>
      </c>
      <c r="B140" t="s">
        <v>49</v>
      </c>
      <c r="C140">
        <v>19022017</v>
      </c>
      <c r="D140" t="s">
        <v>226</v>
      </c>
      <c r="E140">
        <v>1613</v>
      </c>
    </row>
    <row r="141" spans="1:5" x14ac:dyDescent="0.25">
      <c r="A141" t="s">
        <v>52</v>
      </c>
      <c r="B141" t="s">
        <v>53</v>
      </c>
      <c r="C141">
        <v>19022017</v>
      </c>
      <c r="D141" t="s">
        <v>227</v>
      </c>
      <c r="E141">
        <v>1619</v>
      </c>
    </row>
    <row r="142" spans="1:5" x14ac:dyDescent="0.25">
      <c r="A142" t="s">
        <v>54</v>
      </c>
      <c r="B142" t="s">
        <v>53</v>
      </c>
      <c r="C142">
        <v>19022017</v>
      </c>
      <c r="D142" t="s">
        <v>228</v>
      </c>
      <c r="E142">
        <v>1619</v>
      </c>
    </row>
    <row r="143" spans="1:5" x14ac:dyDescent="0.25">
      <c r="A143" t="s">
        <v>55</v>
      </c>
      <c r="B143" t="s">
        <v>53</v>
      </c>
      <c r="C143">
        <v>19022017</v>
      </c>
      <c r="D143" t="s">
        <v>229</v>
      </c>
      <c r="E143">
        <v>1619</v>
      </c>
    </row>
    <row r="144" spans="1:5" x14ac:dyDescent="0.25">
      <c r="A144" t="s">
        <v>56</v>
      </c>
      <c r="B144" t="s">
        <v>57</v>
      </c>
      <c r="C144">
        <v>19022017</v>
      </c>
      <c r="D144" t="s">
        <v>230</v>
      </c>
      <c r="E144">
        <v>1624</v>
      </c>
    </row>
    <row r="145" spans="1:5" x14ac:dyDescent="0.25">
      <c r="A145" t="s">
        <v>58</v>
      </c>
      <c r="B145" t="s">
        <v>57</v>
      </c>
      <c r="C145">
        <v>19022017</v>
      </c>
      <c r="D145" t="s">
        <v>231</v>
      </c>
      <c r="E145">
        <v>1624</v>
      </c>
    </row>
    <row r="146" spans="1:5" x14ac:dyDescent="0.25">
      <c r="A146" t="s">
        <v>59</v>
      </c>
      <c r="B146" t="s">
        <v>57</v>
      </c>
      <c r="C146">
        <v>19022017</v>
      </c>
      <c r="D146" t="s">
        <v>232</v>
      </c>
      <c r="E146">
        <v>1624</v>
      </c>
    </row>
    <row r="147" spans="1:5" x14ac:dyDescent="0.25">
      <c r="A147" t="s">
        <v>60</v>
      </c>
      <c r="B147" t="s">
        <v>61</v>
      </c>
      <c r="C147">
        <v>19022017</v>
      </c>
      <c r="D147" t="s">
        <v>233</v>
      </c>
      <c r="E147">
        <v>1628</v>
      </c>
    </row>
    <row r="148" spans="1:5" x14ac:dyDescent="0.25">
      <c r="A148" t="s">
        <v>62</v>
      </c>
      <c r="B148" t="s">
        <v>61</v>
      </c>
      <c r="C148">
        <v>19022017</v>
      </c>
      <c r="D148" t="s">
        <v>234</v>
      </c>
      <c r="E148">
        <v>1628</v>
      </c>
    </row>
    <row r="149" spans="1:5" x14ac:dyDescent="0.25">
      <c r="A149" t="s">
        <v>63</v>
      </c>
      <c r="B149" t="s">
        <v>61</v>
      </c>
      <c r="C149">
        <v>19022017</v>
      </c>
      <c r="D149" t="s">
        <v>235</v>
      </c>
      <c r="E149">
        <v>1628</v>
      </c>
    </row>
    <row r="150" spans="1:5" x14ac:dyDescent="0.25">
      <c r="A150" t="s">
        <v>64</v>
      </c>
      <c r="B150" t="s">
        <v>65</v>
      </c>
      <c r="C150">
        <v>19022017</v>
      </c>
      <c r="D150" t="s">
        <v>236</v>
      </c>
      <c r="E150">
        <v>1634</v>
      </c>
    </row>
    <row r="151" spans="1:5" x14ac:dyDescent="0.25">
      <c r="A151" t="s">
        <v>66</v>
      </c>
      <c r="B151" t="s">
        <v>65</v>
      </c>
      <c r="C151">
        <v>19022017</v>
      </c>
      <c r="D151" t="s">
        <v>237</v>
      </c>
      <c r="E151">
        <v>1634</v>
      </c>
    </row>
    <row r="152" spans="1:5" x14ac:dyDescent="0.25">
      <c r="A152" t="s">
        <v>67</v>
      </c>
      <c r="B152" t="s">
        <v>65</v>
      </c>
      <c r="C152">
        <v>19022017</v>
      </c>
      <c r="D152" t="s">
        <v>238</v>
      </c>
      <c r="E152">
        <v>1634</v>
      </c>
    </row>
    <row r="153" spans="1:5" x14ac:dyDescent="0.25">
      <c r="A153" t="s">
        <v>68</v>
      </c>
      <c r="B153" t="s">
        <v>69</v>
      </c>
      <c r="C153">
        <v>19022017</v>
      </c>
      <c r="D153" t="s">
        <v>239</v>
      </c>
      <c r="E153">
        <v>1638</v>
      </c>
    </row>
    <row r="154" spans="1:5" x14ac:dyDescent="0.25">
      <c r="A154" t="s">
        <v>70</v>
      </c>
      <c r="B154" t="s">
        <v>69</v>
      </c>
      <c r="C154">
        <v>19022017</v>
      </c>
      <c r="D154" t="s">
        <v>239</v>
      </c>
      <c r="E154">
        <v>1638</v>
      </c>
    </row>
    <row r="155" spans="1:5" x14ac:dyDescent="0.25">
      <c r="A155" t="s">
        <v>71</v>
      </c>
      <c r="B155" t="s">
        <v>69</v>
      </c>
      <c r="C155">
        <v>19022017</v>
      </c>
      <c r="D155" t="s">
        <v>240</v>
      </c>
      <c r="E155">
        <v>1638</v>
      </c>
    </row>
    <row r="156" spans="1:5" x14ac:dyDescent="0.25">
      <c r="A156" t="s">
        <v>76</v>
      </c>
      <c r="B156" t="s">
        <v>77</v>
      </c>
      <c r="C156">
        <v>19022017</v>
      </c>
      <c r="D156">
        <v>0.54339999999999999</v>
      </c>
      <c r="E156">
        <v>1643</v>
      </c>
    </row>
    <row r="157" spans="1:5" x14ac:dyDescent="0.25">
      <c r="A157" t="s">
        <v>78</v>
      </c>
      <c r="B157" t="s">
        <v>77</v>
      </c>
      <c r="C157">
        <v>19022017</v>
      </c>
      <c r="D157">
        <v>0.52890000000000004</v>
      </c>
      <c r="E157">
        <v>1643</v>
      </c>
    </row>
    <row r="158" spans="1:5" x14ac:dyDescent="0.25">
      <c r="A158" t="s">
        <v>79</v>
      </c>
      <c r="B158" t="s">
        <v>77</v>
      </c>
      <c r="C158">
        <v>19022017</v>
      </c>
      <c r="D158">
        <v>0.5282</v>
      </c>
      <c r="E158">
        <v>1643</v>
      </c>
    </row>
    <row r="159" spans="1:5" x14ac:dyDescent="0.25">
      <c r="A159" t="s">
        <v>72</v>
      </c>
      <c r="B159" t="s">
        <v>73</v>
      </c>
      <c r="C159">
        <v>19022017</v>
      </c>
      <c r="D159">
        <v>0.74319999999999997</v>
      </c>
      <c r="E159">
        <v>1647</v>
      </c>
    </row>
    <row r="160" spans="1:5" x14ac:dyDescent="0.25">
      <c r="A160" t="s">
        <v>74</v>
      </c>
      <c r="B160" t="s">
        <v>73</v>
      </c>
      <c r="C160">
        <v>19022017</v>
      </c>
      <c r="D160">
        <v>0.747</v>
      </c>
      <c r="E160">
        <v>1647</v>
      </c>
    </row>
    <row r="161" spans="1:5" x14ac:dyDescent="0.25">
      <c r="A161" t="s">
        <v>75</v>
      </c>
      <c r="B161" t="s">
        <v>73</v>
      </c>
      <c r="C161">
        <v>19022017</v>
      </c>
      <c r="D161">
        <v>0.747</v>
      </c>
      <c r="E161">
        <v>1647</v>
      </c>
    </row>
    <row r="162" spans="1:5" x14ac:dyDescent="0.25">
      <c r="A162" t="s">
        <v>36</v>
      </c>
      <c r="B162" t="s">
        <v>37</v>
      </c>
      <c r="C162">
        <v>20022017</v>
      </c>
      <c r="D162">
        <v>0.55700000000000005</v>
      </c>
      <c r="E162">
        <v>1139</v>
      </c>
    </row>
    <row r="163" spans="1:5" x14ac:dyDescent="0.25">
      <c r="A163" t="s">
        <v>38</v>
      </c>
      <c r="B163" t="s">
        <v>37</v>
      </c>
      <c r="C163">
        <v>20022017</v>
      </c>
      <c r="D163">
        <v>0.52239999999999998</v>
      </c>
      <c r="E163">
        <v>1139</v>
      </c>
    </row>
    <row r="164" spans="1:5" x14ac:dyDescent="0.25">
      <c r="A164" t="s">
        <v>39</v>
      </c>
      <c r="B164" t="s">
        <v>37</v>
      </c>
      <c r="C164">
        <v>20022017</v>
      </c>
      <c r="D164">
        <v>0.52059999999999995</v>
      </c>
      <c r="E164">
        <v>1139</v>
      </c>
    </row>
    <row r="165" spans="1:5" x14ac:dyDescent="0.25">
      <c r="A165" t="s">
        <v>40</v>
      </c>
      <c r="B165" t="s">
        <v>41</v>
      </c>
      <c r="C165">
        <v>20022017</v>
      </c>
      <c r="D165">
        <v>0.73399999999999999</v>
      </c>
      <c r="E165">
        <v>1052</v>
      </c>
    </row>
    <row r="166" spans="1:5" x14ac:dyDescent="0.25">
      <c r="A166" t="s">
        <v>42</v>
      </c>
      <c r="B166" t="s">
        <v>41</v>
      </c>
      <c r="C166">
        <v>20022017</v>
      </c>
      <c r="D166">
        <v>0.71399999999999997</v>
      </c>
      <c r="E166">
        <v>1052</v>
      </c>
    </row>
    <row r="167" spans="1:5" x14ac:dyDescent="0.25">
      <c r="A167" t="s">
        <v>43</v>
      </c>
      <c r="B167" t="s">
        <v>41</v>
      </c>
      <c r="C167">
        <v>20022017</v>
      </c>
      <c r="D167">
        <v>0.72709999999999997</v>
      </c>
      <c r="E167">
        <v>1052</v>
      </c>
    </row>
    <row r="168" spans="1:5" x14ac:dyDescent="0.25">
      <c r="A168" t="s">
        <v>44</v>
      </c>
      <c r="B168" t="s">
        <v>45</v>
      </c>
      <c r="C168">
        <v>20022017</v>
      </c>
      <c r="D168">
        <v>0.70979999999999999</v>
      </c>
      <c r="E168">
        <v>1057</v>
      </c>
    </row>
    <row r="169" spans="1:5" x14ac:dyDescent="0.25">
      <c r="A169" t="s">
        <v>46</v>
      </c>
      <c r="B169" t="s">
        <v>45</v>
      </c>
      <c r="C169">
        <v>20022017</v>
      </c>
      <c r="D169">
        <v>0.70979999999999999</v>
      </c>
      <c r="E169">
        <v>1057</v>
      </c>
    </row>
    <row r="170" spans="1:5" x14ac:dyDescent="0.25">
      <c r="A170" t="s">
        <v>47</v>
      </c>
      <c r="B170" t="s">
        <v>45</v>
      </c>
      <c r="C170">
        <v>20022017</v>
      </c>
      <c r="D170">
        <v>0.70709999999999995</v>
      </c>
      <c r="E170">
        <v>1057</v>
      </c>
    </row>
    <row r="171" spans="1:5" x14ac:dyDescent="0.25">
      <c r="A171" t="s">
        <v>48</v>
      </c>
      <c r="B171" t="s">
        <v>49</v>
      </c>
      <c r="C171">
        <v>20022017</v>
      </c>
      <c r="D171">
        <v>0.73750000000000004</v>
      </c>
      <c r="E171">
        <v>1102</v>
      </c>
    </row>
    <row r="172" spans="1:5" x14ac:dyDescent="0.25">
      <c r="A172" t="s">
        <v>50</v>
      </c>
      <c r="B172" t="s">
        <v>49</v>
      </c>
      <c r="C172">
        <v>20022017</v>
      </c>
      <c r="D172">
        <v>0.73109999999999997</v>
      </c>
      <c r="E172">
        <v>1102</v>
      </c>
    </row>
    <row r="173" spans="1:5" x14ac:dyDescent="0.25">
      <c r="A173" t="s">
        <v>51</v>
      </c>
      <c r="B173" t="s">
        <v>49</v>
      </c>
      <c r="C173">
        <v>20022017</v>
      </c>
      <c r="D173">
        <v>0.73980000000000001</v>
      </c>
      <c r="E173">
        <v>1102</v>
      </c>
    </row>
    <row r="174" spans="1:5" x14ac:dyDescent="0.25">
      <c r="A174" t="s">
        <v>52</v>
      </c>
      <c r="B174" t="s">
        <v>53</v>
      </c>
      <c r="C174">
        <v>20022017</v>
      </c>
      <c r="D174">
        <v>0.72840000000000005</v>
      </c>
      <c r="E174">
        <v>1107</v>
      </c>
    </row>
    <row r="175" spans="1:5" x14ac:dyDescent="0.25">
      <c r="A175" t="s">
        <v>54</v>
      </c>
      <c r="B175" t="s">
        <v>53</v>
      </c>
      <c r="C175">
        <v>20022017</v>
      </c>
      <c r="D175">
        <v>0.72840000000000005</v>
      </c>
      <c r="E175">
        <v>1107</v>
      </c>
    </row>
    <row r="176" spans="1:5" x14ac:dyDescent="0.25">
      <c r="A176" t="s">
        <v>55</v>
      </c>
      <c r="B176" t="s">
        <v>53</v>
      </c>
      <c r="C176">
        <v>20022017</v>
      </c>
      <c r="D176">
        <v>0.72950000000000004</v>
      </c>
      <c r="E176">
        <v>1107</v>
      </c>
    </row>
    <row r="177" spans="1:5" x14ac:dyDescent="0.25">
      <c r="A177" t="s">
        <v>56</v>
      </c>
      <c r="B177" t="s">
        <v>57</v>
      </c>
      <c r="C177">
        <v>20022017</v>
      </c>
      <c r="D177">
        <v>0.72640000000000005</v>
      </c>
      <c r="E177">
        <v>1112</v>
      </c>
    </row>
    <row r="178" spans="1:5" x14ac:dyDescent="0.25">
      <c r="A178" t="s">
        <v>58</v>
      </c>
      <c r="B178" t="s">
        <v>57</v>
      </c>
      <c r="C178">
        <v>20022017</v>
      </c>
      <c r="D178">
        <v>0.72119999999999995</v>
      </c>
      <c r="E178">
        <v>1112</v>
      </c>
    </row>
    <row r="179" spans="1:5" x14ac:dyDescent="0.25">
      <c r="A179" t="s">
        <v>59</v>
      </c>
      <c r="B179" t="s">
        <v>57</v>
      </c>
      <c r="C179">
        <v>20022017</v>
      </c>
      <c r="D179">
        <v>0.72350000000000003</v>
      </c>
      <c r="E179">
        <v>1112</v>
      </c>
    </row>
    <row r="180" spans="1:5" x14ac:dyDescent="0.25">
      <c r="A180" t="s">
        <v>60</v>
      </c>
      <c r="B180" t="s">
        <v>61</v>
      </c>
      <c r="C180">
        <v>20022017</v>
      </c>
      <c r="D180">
        <v>0.73229999999999995</v>
      </c>
      <c r="E180">
        <v>1117</v>
      </c>
    </row>
    <row r="181" spans="1:5" x14ac:dyDescent="0.25">
      <c r="A181" t="s">
        <v>62</v>
      </c>
      <c r="B181" t="s">
        <v>61</v>
      </c>
      <c r="C181">
        <v>20022017</v>
      </c>
      <c r="D181">
        <v>0.73080000000000001</v>
      </c>
      <c r="E181">
        <v>1117</v>
      </c>
    </row>
    <row r="182" spans="1:5" x14ac:dyDescent="0.25">
      <c r="A182" t="s">
        <v>63</v>
      </c>
      <c r="B182" t="s">
        <v>61</v>
      </c>
      <c r="C182">
        <v>20022017</v>
      </c>
      <c r="D182">
        <v>0.73129999999999995</v>
      </c>
      <c r="E182">
        <v>1117</v>
      </c>
    </row>
    <row r="183" spans="1:5" x14ac:dyDescent="0.25">
      <c r="A183" t="s">
        <v>64</v>
      </c>
      <c r="B183" t="s">
        <v>65</v>
      </c>
      <c r="C183">
        <v>20022017</v>
      </c>
      <c r="D183">
        <v>0.72419999999999995</v>
      </c>
      <c r="E183">
        <v>1121</v>
      </c>
    </row>
    <row r="184" spans="1:5" x14ac:dyDescent="0.25">
      <c r="A184" t="s">
        <v>66</v>
      </c>
      <c r="B184" t="s">
        <v>65</v>
      </c>
      <c r="C184">
        <v>20022017</v>
      </c>
      <c r="D184">
        <v>0.72299999999999998</v>
      </c>
      <c r="E184">
        <v>1121</v>
      </c>
    </row>
    <row r="185" spans="1:5" x14ac:dyDescent="0.25">
      <c r="A185" t="s">
        <v>67</v>
      </c>
      <c r="B185" t="s">
        <v>65</v>
      </c>
      <c r="C185">
        <v>20022017</v>
      </c>
      <c r="D185">
        <v>0.73199999999999998</v>
      </c>
      <c r="E185">
        <v>1121</v>
      </c>
    </row>
    <row r="186" spans="1:5" x14ac:dyDescent="0.25">
      <c r="A186" t="s">
        <v>68</v>
      </c>
      <c r="B186" t="s">
        <v>69</v>
      </c>
      <c r="C186">
        <v>20022017</v>
      </c>
      <c r="D186">
        <v>0.71499999999999997</v>
      </c>
      <c r="E186">
        <v>1126</v>
      </c>
    </row>
    <row r="187" spans="1:5" x14ac:dyDescent="0.25">
      <c r="A187" t="s">
        <v>70</v>
      </c>
      <c r="B187" t="s">
        <v>69</v>
      </c>
      <c r="C187">
        <v>20022017</v>
      </c>
      <c r="D187">
        <v>0.71330000000000005</v>
      </c>
      <c r="E187">
        <v>1126</v>
      </c>
    </row>
    <row r="188" spans="1:5" x14ac:dyDescent="0.25">
      <c r="A188" t="s">
        <v>71</v>
      </c>
      <c r="B188" t="s">
        <v>69</v>
      </c>
      <c r="C188">
        <v>20022017</v>
      </c>
      <c r="D188">
        <v>0.71160000000000001</v>
      </c>
      <c r="E188">
        <v>1126</v>
      </c>
    </row>
    <row r="189" spans="1:5" x14ac:dyDescent="0.25">
      <c r="A189" t="s">
        <v>76</v>
      </c>
      <c r="B189" t="s">
        <v>77</v>
      </c>
      <c r="C189">
        <v>20022017</v>
      </c>
      <c r="D189">
        <v>0.55310000000000004</v>
      </c>
      <c r="E189">
        <v>1131</v>
      </c>
    </row>
    <row r="190" spans="1:5" x14ac:dyDescent="0.25">
      <c r="A190" t="s">
        <v>78</v>
      </c>
      <c r="B190" t="s">
        <v>77</v>
      </c>
      <c r="C190">
        <v>20022017</v>
      </c>
      <c r="D190">
        <v>0.54469999999999996</v>
      </c>
      <c r="E190">
        <v>1131</v>
      </c>
    </row>
    <row r="191" spans="1:5" x14ac:dyDescent="0.25">
      <c r="A191" t="s">
        <v>79</v>
      </c>
      <c r="B191" t="s">
        <v>77</v>
      </c>
      <c r="C191">
        <v>20022017</v>
      </c>
      <c r="D191">
        <v>0.54649999999999999</v>
      </c>
      <c r="E191">
        <v>1131</v>
      </c>
    </row>
    <row r="192" spans="1:5" x14ac:dyDescent="0.25">
      <c r="A192" t="s">
        <v>72</v>
      </c>
      <c r="B192" t="s">
        <v>73</v>
      </c>
      <c r="C192">
        <v>20022017</v>
      </c>
      <c r="D192">
        <v>0.75049999999999994</v>
      </c>
      <c r="E192">
        <v>1135</v>
      </c>
    </row>
    <row r="193" spans="1:5" x14ac:dyDescent="0.25">
      <c r="A193" t="s">
        <v>74</v>
      </c>
      <c r="B193" t="s">
        <v>73</v>
      </c>
      <c r="C193">
        <v>20022017</v>
      </c>
      <c r="D193">
        <v>0.75049999999999994</v>
      </c>
      <c r="E193">
        <v>1135</v>
      </c>
    </row>
    <row r="194" spans="1:5" x14ac:dyDescent="0.25">
      <c r="A194" t="s">
        <v>75</v>
      </c>
      <c r="B194" t="s">
        <v>73</v>
      </c>
      <c r="C194">
        <v>20022017</v>
      </c>
      <c r="D194">
        <v>0.75049999999999994</v>
      </c>
      <c r="E194">
        <v>1135</v>
      </c>
    </row>
    <row r="195" spans="1:5" x14ac:dyDescent="0.25">
      <c r="A195" t="s">
        <v>36</v>
      </c>
      <c r="B195" t="s">
        <v>37</v>
      </c>
      <c r="C195">
        <v>7032017</v>
      </c>
      <c r="D195">
        <v>0.61229999999999996</v>
      </c>
      <c r="E195">
        <v>1032</v>
      </c>
    </row>
    <row r="196" spans="1:5" x14ac:dyDescent="0.25">
      <c r="A196" t="s">
        <v>38</v>
      </c>
      <c r="B196" t="s">
        <v>37</v>
      </c>
      <c r="C196">
        <v>7032017</v>
      </c>
      <c r="D196">
        <v>0.60119999999999996</v>
      </c>
      <c r="E196">
        <v>1032</v>
      </c>
    </row>
    <row r="197" spans="1:5" x14ac:dyDescent="0.25">
      <c r="A197" t="s">
        <v>39</v>
      </c>
      <c r="B197" t="s">
        <v>37</v>
      </c>
      <c r="C197">
        <v>7032017</v>
      </c>
      <c r="D197">
        <v>0.59870000000000001</v>
      </c>
      <c r="E197">
        <v>1032</v>
      </c>
    </row>
    <row r="198" spans="1:5" x14ac:dyDescent="0.25">
      <c r="A198" t="s">
        <v>40</v>
      </c>
      <c r="B198" t="s">
        <v>41</v>
      </c>
      <c r="C198">
        <v>7032017</v>
      </c>
      <c r="D198">
        <v>0.72170000000000001</v>
      </c>
      <c r="E198">
        <v>1034</v>
      </c>
    </row>
    <row r="199" spans="1:5" x14ac:dyDescent="0.25">
      <c r="A199" t="s">
        <v>42</v>
      </c>
      <c r="B199" t="s">
        <v>41</v>
      </c>
      <c r="C199">
        <v>7032017</v>
      </c>
      <c r="D199">
        <v>0.69979999999999998</v>
      </c>
      <c r="E199">
        <v>1034</v>
      </c>
    </row>
    <row r="200" spans="1:5" x14ac:dyDescent="0.25">
      <c r="A200" t="s">
        <v>43</v>
      </c>
      <c r="B200" t="s">
        <v>41</v>
      </c>
      <c r="C200">
        <v>7032017</v>
      </c>
      <c r="D200">
        <v>0.70340000000000003</v>
      </c>
      <c r="E200">
        <v>1034</v>
      </c>
    </row>
    <row r="201" spans="1:5" x14ac:dyDescent="0.25">
      <c r="A201" t="s">
        <v>44</v>
      </c>
      <c r="B201" t="s">
        <v>45</v>
      </c>
      <c r="C201">
        <v>7032017</v>
      </c>
      <c r="D201">
        <v>0.70489999999999997</v>
      </c>
      <c r="E201">
        <v>1038</v>
      </c>
    </row>
    <row r="202" spans="1:5" x14ac:dyDescent="0.25">
      <c r="A202" t="s">
        <v>46</v>
      </c>
      <c r="B202" t="s">
        <v>45</v>
      </c>
      <c r="C202">
        <v>7032017</v>
      </c>
      <c r="D202">
        <v>0.71709999999999996</v>
      </c>
      <c r="E202">
        <v>1038</v>
      </c>
    </row>
    <row r="203" spans="1:5" x14ac:dyDescent="0.25">
      <c r="A203" t="s">
        <v>47</v>
      </c>
      <c r="B203" t="s">
        <v>45</v>
      </c>
      <c r="C203">
        <v>7032017</v>
      </c>
      <c r="D203">
        <v>0.71289999999999998</v>
      </c>
      <c r="E203">
        <v>1038</v>
      </c>
    </row>
    <row r="204" spans="1:5" x14ac:dyDescent="0.25">
      <c r="A204" t="s">
        <v>48</v>
      </c>
      <c r="B204" t="s">
        <v>49</v>
      </c>
      <c r="C204">
        <v>7032017</v>
      </c>
      <c r="D204">
        <v>0.67390000000000005</v>
      </c>
      <c r="E204">
        <v>1042</v>
      </c>
    </row>
    <row r="205" spans="1:5" x14ac:dyDescent="0.25">
      <c r="A205" t="s">
        <v>50</v>
      </c>
      <c r="B205" t="s">
        <v>49</v>
      </c>
      <c r="C205">
        <v>7032017</v>
      </c>
      <c r="D205">
        <v>0.67159999999999997</v>
      </c>
      <c r="E205">
        <v>1042</v>
      </c>
    </row>
    <row r="206" spans="1:5" x14ac:dyDescent="0.25">
      <c r="A206" t="s">
        <v>51</v>
      </c>
      <c r="B206" t="s">
        <v>49</v>
      </c>
      <c r="C206">
        <v>7032017</v>
      </c>
      <c r="D206">
        <v>0.68879999999999997</v>
      </c>
      <c r="E206">
        <v>1042</v>
      </c>
    </row>
    <row r="207" spans="1:5" x14ac:dyDescent="0.25">
      <c r="A207" t="s">
        <v>52</v>
      </c>
      <c r="B207" t="s">
        <v>53</v>
      </c>
      <c r="C207">
        <v>7032017</v>
      </c>
      <c r="D207">
        <v>0.6724</v>
      </c>
      <c r="E207">
        <v>1047</v>
      </c>
    </row>
    <row r="208" spans="1:5" x14ac:dyDescent="0.25">
      <c r="A208" t="s">
        <v>54</v>
      </c>
      <c r="B208" t="s">
        <v>53</v>
      </c>
      <c r="C208">
        <v>7032017</v>
      </c>
      <c r="D208">
        <v>0.67369999999999997</v>
      </c>
      <c r="E208">
        <v>1047</v>
      </c>
    </row>
    <row r="209" spans="1:5" x14ac:dyDescent="0.25">
      <c r="A209" t="s">
        <v>55</v>
      </c>
      <c r="B209" t="s">
        <v>53</v>
      </c>
      <c r="C209">
        <v>7032017</v>
      </c>
      <c r="D209">
        <v>0.66200000000000003</v>
      </c>
      <c r="E209">
        <v>1047</v>
      </c>
    </row>
    <row r="210" spans="1:5" x14ac:dyDescent="0.25">
      <c r="A210" t="s">
        <v>56</v>
      </c>
      <c r="B210" t="s">
        <v>57</v>
      </c>
      <c r="C210">
        <v>7032017</v>
      </c>
      <c r="D210">
        <v>0.67090000000000005</v>
      </c>
      <c r="E210">
        <v>1051</v>
      </c>
    </row>
    <row r="211" spans="1:5" x14ac:dyDescent="0.25">
      <c r="A211" t="s">
        <v>58</v>
      </c>
      <c r="B211" t="s">
        <v>57</v>
      </c>
      <c r="C211">
        <v>7032017</v>
      </c>
      <c r="D211">
        <v>0.69610000000000005</v>
      </c>
      <c r="E211">
        <v>1051</v>
      </c>
    </row>
    <row r="212" spans="1:5" x14ac:dyDescent="0.25">
      <c r="A212" t="s">
        <v>59</v>
      </c>
      <c r="B212" t="s">
        <v>57</v>
      </c>
      <c r="C212">
        <v>7032017</v>
      </c>
      <c r="D212">
        <v>0.68310000000000004</v>
      </c>
      <c r="E212">
        <v>1051</v>
      </c>
    </row>
    <row r="213" spans="1:5" x14ac:dyDescent="0.25">
      <c r="A213" t="s">
        <v>60</v>
      </c>
      <c r="B213" t="s">
        <v>61</v>
      </c>
      <c r="C213">
        <v>7032017</v>
      </c>
      <c r="D213">
        <v>0.69010000000000005</v>
      </c>
      <c r="E213">
        <v>1059</v>
      </c>
    </row>
    <row r="214" spans="1:5" x14ac:dyDescent="0.25">
      <c r="A214" t="s">
        <v>62</v>
      </c>
      <c r="B214" t="s">
        <v>61</v>
      </c>
      <c r="C214">
        <v>7032017</v>
      </c>
      <c r="D214">
        <v>0.68079999999999996</v>
      </c>
      <c r="E214">
        <v>1059</v>
      </c>
    </row>
    <row r="215" spans="1:5" x14ac:dyDescent="0.25">
      <c r="A215" t="s">
        <v>63</v>
      </c>
      <c r="B215" t="s">
        <v>61</v>
      </c>
      <c r="C215">
        <v>7032017</v>
      </c>
      <c r="D215">
        <v>0.67769999999999997</v>
      </c>
      <c r="E215">
        <v>1059</v>
      </c>
    </row>
    <row r="216" spans="1:5" x14ac:dyDescent="0.25">
      <c r="A216" t="s">
        <v>64</v>
      </c>
      <c r="B216" t="s">
        <v>65</v>
      </c>
      <c r="C216">
        <v>7032017</v>
      </c>
      <c r="D216">
        <v>0.67700000000000005</v>
      </c>
      <c r="E216">
        <v>1104</v>
      </c>
    </row>
    <row r="217" spans="1:5" x14ac:dyDescent="0.25">
      <c r="A217" t="s">
        <v>66</v>
      </c>
      <c r="B217" t="s">
        <v>65</v>
      </c>
      <c r="C217">
        <v>7032017</v>
      </c>
      <c r="D217">
        <v>0.67720000000000002</v>
      </c>
      <c r="E217">
        <v>1104</v>
      </c>
    </row>
    <row r="218" spans="1:5" x14ac:dyDescent="0.25">
      <c r="A218" t="s">
        <v>67</v>
      </c>
      <c r="B218" t="s">
        <v>65</v>
      </c>
      <c r="C218">
        <v>7032017</v>
      </c>
      <c r="D218">
        <v>0.67369999999999997</v>
      </c>
      <c r="E218">
        <v>1104</v>
      </c>
    </row>
    <row r="219" spans="1:5" x14ac:dyDescent="0.25">
      <c r="A219" t="s">
        <v>68</v>
      </c>
      <c r="B219" t="s">
        <v>69</v>
      </c>
      <c r="C219">
        <v>7032017</v>
      </c>
      <c r="D219">
        <v>0.67700000000000005</v>
      </c>
      <c r="E219">
        <v>1108</v>
      </c>
    </row>
    <row r="220" spans="1:5" x14ac:dyDescent="0.25">
      <c r="A220" t="s">
        <v>71</v>
      </c>
      <c r="B220" t="s">
        <v>69</v>
      </c>
      <c r="C220">
        <v>7032017</v>
      </c>
      <c r="D220">
        <v>0.67700000000000005</v>
      </c>
      <c r="E220">
        <v>1108</v>
      </c>
    </row>
    <row r="221" spans="1:5" x14ac:dyDescent="0.25">
      <c r="A221" t="s">
        <v>71</v>
      </c>
      <c r="B221" t="s">
        <v>69</v>
      </c>
      <c r="C221">
        <v>7032017</v>
      </c>
      <c r="D221">
        <v>0.67979999999999996</v>
      </c>
      <c r="E221">
        <v>1108</v>
      </c>
    </row>
    <row r="222" spans="1:5" x14ac:dyDescent="0.25">
      <c r="A222" t="s">
        <v>76</v>
      </c>
      <c r="B222" t="s">
        <v>77</v>
      </c>
      <c r="C222">
        <v>7032017</v>
      </c>
      <c r="D222">
        <v>0.59819999999999995</v>
      </c>
      <c r="E222">
        <v>1112</v>
      </c>
    </row>
    <row r="223" spans="1:5" x14ac:dyDescent="0.25">
      <c r="A223" t="s">
        <v>78</v>
      </c>
      <c r="B223" t="s">
        <v>77</v>
      </c>
      <c r="C223">
        <v>7032017</v>
      </c>
      <c r="D223">
        <v>0.59819999999999995</v>
      </c>
      <c r="E223">
        <v>1112</v>
      </c>
    </row>
    <row r="224" spans="1:5" x14ac:dyDescent="0.25">
      <c r="A224" t="s">
        <v>79</v>
      </c>
      <c r="B224" t="s">
        <v>77</v>
      </c>
      <c r="C224">
        <v>7032017</v>
      </c>
      <c r="D224">
        <v>0.59819999999999995</v>
      </c>
      <c r="E224">
        <v>1112</v>
      </c>
    </row>
    <row r="225" spans="1:5" x14ac:dyDescent="0.25">
      <c r="A225" t="s">
        <v>72</v>
      </c>
      <c r="B225" t="s">
        <v>73</v>
      </c>
      <c r="C225">
        <v>7032017</v>
      </c>
      <c r="D225">
        <v>0.73280000000000001</v>
      </c>
      <c r="E225">
        <v>1115</v>
      </c>
    </row>
    <row r="226" spans="1:5" x14ac:dyDescent="0.25">
      <c r="A226" t="s">
        <v>74</v>
      </c>
      <c r="B226" t="s">
        <v>73</v>
      </c>
      <c r="C226">
        <v>7032017</v>
      </c>
      <c r="D226">
        <v>0.73280000000000001</v>
      </c>
      <c r="E226">
        <v>1115</v>
      </c>
    </row>
    <row r="227" spans="1:5" x14ac:dyDescent="0.25">
      <c r="A227" t="s">
        <v>75</v>
      </c>
      <c r="B227" t="s">
        <v>73</v>
      </c>
      <c r="C227">
        <v>7032017</v>
      </c>
      <c r="D227">
        <v>0.73280000000000001</v>
      </c>
      <c r="E227">
        <v>1115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Normal="100" workbookViewId="0">
      <selection activeCell="C2" sqref="C2"/>
    </sheetView>
  </sheetViews>
  <sheetFormatPr defaultRowHeight="15" x14ac:dyDescent="0.25"/>
  <cols>
    <col min="1" max="1025" width="8.5703125"/>
  </cols>
  <sheetData>
    <row r="1" spans="1:3" x14ac:dyDescent="0.25">
      <c r="A1" t="s">
        <v>97</v>
      </c>
      <c r="B1" t="s">
        <v>283</v>
      </c>
      <c r="C1" t="s">
        <v>284</v>
      </c>
    </row>
    <row r="2" spans="1:3" x14ac:dyDescent="0.25">
      <c r="A2" t="s">
        <v>76</v>
      </c>
      <c r="B2">
        <v>7.06</v>
      </c>
      <c r="C2">
        <v>7.37</v>
      </c>
    </row>
    <row r="3" spans="1:3" x14ac:dyDescent="0.25">
      <c r="A3" t="s">
        <v>78</v>
      </c>
      <c r="B3">
        <v>6.82</v>
      </c>
      <c r="C3">
        <v>7.44</v>
      </c>
    </row>
    <row r="4" spans="1:3" x14ac:dyDescent="0.25">
      <c r="A4" t="s">
        <v>79</v>
      </c>
      <c r="B4">
        <v>7.7</v>
      </c>
      <c r="C4">
        <v>7.48</v>
      </c>
    </row>
    <row r="5" spans="1:3" x14ac:dyDescent="0.25">
      <c r="A5" t="s">
        <v>259</v>
      </c>
      <c r="B5">
        <v>7.56</v>
      </c>
      <c r="C5">
        <v>7.36</v>
      </c>
    </row>
    <row r="6" spans="1:3" x14ac:dyDescent="0.25">
      <c r="A6" t="s">
        <v>261</v>
      </c>
      <c r="B6">
        <v>7.37</v>
      </c>
      <c r="C6">
        <v>7.43</v>
      </c>
    </row>
    <row r="7" spans="1:3" x14ac:dyDescent="0.25">
      <c r="A7" t="s">
        <v>263</v>
      </c>
      <c r="B7">
        <v>7.46</v>
      </c>
      <c r="C7">
        <v>7.57</v>
      </c>
    </row>
    <row r="8" spans="1:3" x14ac:dyDescent="0.25">
      <c r="A8" t="s">
        <v>275</v>
      </c>
      <c r="B8">
        <v>7.03</v>
      </c>
      <c r="C8">
        <v>7.43</v>
      </c>
    </row>
    <row r="9" spans="1:3" x14ac:dyDescent="0.25">
      <c r="A9" t="s">
        <v>276</v>
      </c>
      <c r="B9">
        <v>7.14</v>
      </c>
      <c r="C9">
        <v>7.49</v>
      </c>
    </row>
    <row r="10" spans="1:3" x14ac:dyDescent="0.25">
      <c r="A10" t="s">
        <v>269</v>
      </c>
      <c r="B10">
        <v>7.62</v>
      </c>
      <c r="C10">
        <v>7.56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abSelected="1" workbookViewId="0">
      <selection activeCell="G15" sqref="G15"/>
    </sheetView>
  </sheetViews>
  <sheetFormatPr defaultRowHeight="15" x14ac:dyDescent="0.25"/>
  <cols>
    <col min="2" max="2" width="15.28515625" bestFit="1" customWidth="1"/>
  </cols>
  <sheetData>
    <row r="2" spans="1:2" x14ac:dyDescent="0.25">
      <c r="A2" t="s">
        <v>278</v>
      </c>
      <c r="B2" t="s">
        <v>280</v>
      </c>
    </row>
    <row r="3" spans="1:2" x14ac:dyDescent="0.25">
      <c r="A3">
        <v>1</v>
      </c>
      <c r="B3" s="20">
        <v>5803</v>
      </c>
    </row>
    <row r="4" spans="1:2" x14ac:dyDescent="0.25">
      <c r="A4">
        <v>2</v>
      </c>
      <c r="B4" s="20">
        <v>5869</v>
      </c>
    </row>
    <row r="5" spans="1:2" x14ac:dyDescent="0.25">
      <c r="A5">
        <v>3</v>
      </c>
      <c r="B5" s="20">
        <v>5433</v>
      </c>
    </row>
    <row r="6" spans="1:2" x14ac:dyDescent="0.25">
      <c r="A6">
        <v>4</v>
      </c>
      <c r="B6" s="20">
        <v>5313</v>
      </c>
    </row>
    <row r="7" spans="1:2" x14ac:dyDescent="0.25">
      <c r="A7">
        <v>5</v>
      </c>
      <c r="B7" s="20">
        <v>5252</v>
      </c>
    </row>
    <row r="8" spans="1:2" ht="15.75" thickBot="1" x14ac:dyDescent="0.3">
      <c r="A8" t="s">
        <v>279</v>
      </c>
      <c r="B8" s="21">
        <f>AVERAGE(B3:B7)</f>
        <v>5534</v>
      </c>
    </row>
    <row r="9" spans="1:2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DMVS</vt:lpstr>
      <vt:lpstr>ISR</vt:lpstr>
      <vt:lpstr>Setup</vt:lpstr>
      <vt:lpstr>Measurements</vt:lpstr>
      <vt:lpstr>Comp</vt:lpstr>
      <vt:lpstr>pH</vt:lpstr>
      <vt:lpstr>vol in manometer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Suhr</dc:creator>
  <cp:lastModifiedBy>Kim Suhr</cp:lastModifiedBy>
  <cp:revision>17</cp:revision>
  <dcterms:created xsi:type="dcterms:W3CDTF">2017-02-15T16:58:22Z</dcterms:created>
  <dcterms:modified xsi:type="dcterms:W3CDTF">2017-06-01T08:12:20Z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