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\OneDrive\Bureau\"/>
    </mc:Choice>
  </mc:AlternateContent>
  <xr:revisionPtr revIDLastSave="0" documentId="8_{3E4160AA-5232-495F-9131-69D69258D62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Liste_Piece" sheetId="1" r:id="rId1"/>
    <sheet name="Liste_PieceBI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H8" i="1"/>
  <c r="H7" i="1"/>
  <c r="H6" i="1"/>
  <c r="E9" i="1"/>
  <c r="E8" i="1"/>
  <c r="E7" i="1"/>
  <c r="E6" i="1"/>
  <c r="G16" i="1"/>
  <c r="G5" i="4" s="1"/>
  <c r="G17" i="1"/>
  <c r="G6" i="4" s="1"/>
  <c r="B8" i="1"/>
  <c r="G18" i="1" s="1"/>
  <c r="B3" i="1"/>
  <c r="F14" i="1"/>
  <c r="F3" i="4" s="1"/>
  <c r="F15" i="1"/>
  <c r="F16" i="1"/>
  <c r="F17" i="1"/>
  <c r="F18" i="1"/>
  <c r="F19" i="1"/>
  <c r="F8" i="4" s="1"/>
  <c r="F20" i="1"/>
  <c r="F9" i="4" s="1"/>
  <c r="F21" i="1"/>
  <c r="F10" i="4" s="1"/>
  <c r="F22" i="1"/>
  <c r="F11" i="4" s="1"/>
  <c r="F23" i="1"/>
  <c r="F12" i="4" s="1"/>
  <c r="F13" i="1"/>
  <c r="F2" i="4"/>
  <c r="F4" i="4"/>
  <c r="F5" i="4"/>
  <c r="F6" i="4"/>
  <c r="F7" i="4"/>
  <c r="G7" i="4" l="1"/>
  <c r="H18" i="1"/>
  <c r="G15" i="1"/>
  <c r="G14" i="1"/>
  <c r="H17" i="1"/>
  <c r="H16" i="1"/>
  <c r="G13" i="1"/>
  <c r="G23" i="1"/>
  <c r="G22" i="1"/>
  <c r="G21" i="1"/>
  <c r="G20" i="1"/>
  <c r="G19" i="1"/>
  <c r="G8" i="4" l="1"/>
  <c r="H19" i="1"/>
  <c r="G9" i="4"/>
  <c r="H20" i="1"/>
  <c r="G10" i="4"/>
  <c r="H21" i="1"/>
  <c r="G11" i="4"/>
  <c r="H22" i="1"/>
  <c r="G12" i="4"/>
  <c r="H23" i="1"/>
  <c r="H13" i="1"/>
  <c r="G2" i="4"/>
  <c r="I16" i="1"/>
  <c r="H5" i="4"/>
  <c r="I17" i="1"/>
  <c r="H6" i="4"/>
  <c r="G3" i="4"/>
  <c r="H14" i="1"/>
  <c r="G4" i="4"/>
  <c r="H15" i="1"/>
  <c r="H7" i="4"/>
  <c r="I18" i="1"/>
  <c r="J17" i="1" l="1"/>
  <c r="J6" i="4" s="1"/>
  <c r="I6" i="4"/>
  <c r="I5" i="4"/>
  <c r="J16" i="1"/>
  <c r="J5" i="4" s="1"/>
  <c r="H2" i="4"/>
  <c r="I13" i="1"/>
  <c r="H12" i="4"/>
  <c r="I23" i="1"/>
  <c r="H11" i="4"/>
  <c r="I22" i="1"/>
  <c r="J18" i="1"/>
  <c r="J7" i="4" s="1"/>
  <c r="I7" i="4"/>
  <c r="H10" i="4"/>
  <c r="I21" i="1"/>
  <c r="I15" i="1"/>
  <c r="H4" i="4"/>
  <c r="H9" i="4"/>
  <c r="I20" i="1"/>
  <c r="I14" i="1"/>
  <c r="H3" i="4"/>
  <c r="H8" i="4"/>
  <c r="I19" i="1"/>
  <c r="J21" i="1" l="1"/>
  <c r="J10" i="4" s="1"/>
  <c r="I10" i="4"/>
  <c r="J22" i="1"/>
  <c r="J11" i="4" s="1"/>
  <c r="I11" i="4"/>
  <c r="J23" i="1"/>
  <c r="J12" i="4" s="1"/>
  <c r="I12" i="4"/>
  <c r="I8" i="4"/>
  <c r="J19" i="1"/>
  <c r="J8" i="4" s="1"/>
  <c r="J13" i="1"/>
  <c r="J2" i="4" s="1"/>
  <c r="I2" i="4"/>
  <c r="I3" i="4"/>
  <c r="J14" i="1"/>
  <c r="J3" i="4" s="1"/>
  <c r="J20" i="1"/>
  <c r="J9" i="4" s="1"/>
  <c r="I9" i="4"/>
  <c r="I4" i="4"/>
  <c r="J15" i="1"/>
  <c r="J4" i="4" s="1"/>
</calcChain>
</file>

<file path=xl/sharedStrings.xml><?xml version="1.0" encoding="utf-8"?>
<sst xmlns="http://schemas.openxmlformats.org/spreadsheetml/2006/main" count="108" uniqueCount="65">
  <si>
    <t>Numéro de facture</t>
  </si>
  <si>
    <t>Date de facture</t>
  </si>
  <si>
    <t>Catégorie de pièce</t>
  </si>
  <si>
    <t>Nom de la pièce</t>
  </si>
  <si>
    <t>Montant</t>
  </si>
  <si>
    <t>Serveur</t>
  </si>
  <si>
    <t>Serveur HP ProLiant DL360</t>
  </si>
  <si>
    <t>Commutateur</t>
  </si>
  <si>
    <t>Commutateur Gigabit Cisco</t>
  </si>
  <si>
    <t>Routeur</t>
  </si>
  <si>
    <t>Routeur Cisco 1921</t>
  </si>
  <si>
    <t>Serveur HP ProLiant DL380</t>
  </si>
  <si>
    <t>Commutateur Gigabit Netgear</t>
  </si>
  <si>
    <t>Routeur TP-Link Archer C7</t>
  </si>
  <si>
    <t>Serveur Dell PowerEdge R740</t>
  </si>
  <si>
    <t>Commutateur Gigabit D-Link</t>
  </si>
  <si>
    <t>Routeur Ubiquiti EdgeRouter</t>
  </si>
  <si>
    <t>Serveur IBM System x3650</t>
  </si>
  <si>
    <t>Commutateur Gigabit TP-Link</t>
  </si>
  <si>
    <t>Représentant</t>
  </si>
  <si>
    <t>Taux d'intérêt</t>
  </si>
  <si>
    <t>Limite</t>
  </si>
  <si>
    <t>Date courante</t>
  </si>
  <si>
    <t>Compte fournisseurs</t>
  </si>
  <si>
    <t>Date d'éxigibilité</t>
  </si>
  <si>
    <t>Total</t>
  </si>
  <si>
    <t>Age de la facture</t>
  </si>
  <si>
    <t>Nombre de jours dépassés</t>
  </si>
  <si>
    <t>Priorité</t>
  </si>
  <si>
    <t xml:space="preserve">Montant Total + intérêt </t>
  </si>
  <si>
    <t>Statistiques</t>
  </si>
  <si>
    <t>Moyenne</t>
  </si>
  <si>
    <t>Mediane</t>
  </si>
  <si>
    <t>Nombre de factures</t>
  </si>
  <si>
    <t>Catégorie de piece</t>
  </si>
  <si>
    <t>Montant par catégorie</t>
  </si>
  <si>
    <t xml:space="preserve">B.Représentant : utilisez la fonction concatener () pour avoir votre nom et prénom ensemble séparés par une virgule. </t>
  </si>
  <si>
    <t>Nombre de piece</t>
  </si>
  <si>
    <t>A. Date courante : insérez la fonction date () et paramétrez-la au 13 decembre 2023</t>
  </si>
  <si>
    <t xml:space="preserve">C.Date d’exigibilité=date facture augmentée de 30 jours </t>
  </si>
  <si>
    <t>D.Age facture=date courante-date facture</t>
  </si>
  <si>
    <t>Pour la section Statistiques E, 1. calculer le total, 2.la moyenne, 3.la médiane de la colonne Montant  ainsi que 4. le nombre de factures.</t>
  </si>
  <si>
    <t>Pour la section Catégore de piece F,   1.2.3 déterminer le nombre de pieces  émis par catégorie de piece</t>
  </si>
  <si>
    <t>Pour la section Catégore de piece G, 1.2.3,  trouver la valeur total du montant facturé par catégorie</t>
  </si>
  <si>
    <t xml:space="preserve">H.Nombre de jours dépassés : si âge de la facture est plus grande que 30 (la limite) alors afficher le calcul suivant : âge de la facture - limite sinon afficher 0. </t>
  </si>
  <si>
    <t xml:space="preserve">I.Priorité : Si nombre de jours dépassés est plus grand que 0 et montant plus grand que 1500 alors afficher oui sinon afficher non </t>
  </si>
  <si>
    <t>J.Montant + intérêt :si priorité est à oui alors calculez le montant à payer avec l’intérêt sachant que le taux est de 5.75% sinon affichez juste le montant. Utilisez la cellule qui contient 5.75%</t>
  </si>
  <si>
    <t>K.Appliquez une mise en forme conditionnelle a la colonne priorité. Si cette dernière est à oui, Faites-en sorte que le remplissage es jaune</t>
  </si>
  <si>
    <t>"=date(2023,12,13)"</t>
  </si>
  <si>
    <t>"=$B13+JOUR(30)"</t>
  </si>
  <si>
    <t>=CONCATENER(Sasha","Leblanc")"</t>
  </si>
  <si>
    <t>"=$B$8-$B13"</t>
  </si>
  <si>
    <t>1. "=SOMME(E13:E23)"</t>
  </si>
  <si>
    <t>2. "=MOYENNE(E13:E23)"</t>
  </si>
  <si>
    <t>3. "=MEDIANE(E13:E23)"</t>
  </si>
  <si>
    <t>4. "=NB(A13:A23)"</t>
  </si>
  <si>
    <t>1. "=NB.SI(C13:C23,C13)"</t>
  </si>
  <si>
    <t>2. "=NB.SI(C13:C23,C14)"</t>
  </si>
  <si>
    <t>3."=NB.SI(C13:C23,C15)"</t>
  </si>
  <si>
    <t>1. "=SOMME.SI(C13:C23,C13,E13:E23)"</t>
  </si>
  <si>
    <t>2. "=SOMME.SI(C13:C23,C14,E13:E23)"</t>
  </si>
  <si>
    <t>3. "=SOMME.SI(C13:C23,C15,E13:E23)"</t>
  </si>
  <si>
    <t>"=SI($G13&gt;25,$G13-25,0)"</t>
  </si>
  <si>
    <t>"=SI(ET($H13&gt;0,$E13&gt;1000),"Oui","Non")"</t>
  </si>
  <si>
    <t>"=SI(I13="Oui",($E13*0.575)+$E13,$E13)"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</si>
</sst>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\ &quot;$&quot;_ ;_ * \(#,##0.00\)\ &quot;$&quot;_ ;_ * &quot;-&quot;??_)\ &quot;$&quot;_ ;_ @_ 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33" borderId="10" xfId="0" applyFill="1" applyBorder="1"/>
    <xf numFmtId="164" fontId="0" fillId="0" borderId="0" xfId="1" applyFont="1"/>
    <xf numFmtId="0" fontId="16" fillId="33" borderId="10" xfId="0" applyFont="1" applyFill="1" applyBorder="1"/>
    <xf numFmtId="10" fontId="0" fillId="0" borderId="10" xfId="2" applyNumberFormat="1" applyFont="1" applyBorder="1"/>
    <xf numFmtId="0" fontId="0" fillId="0" borderId="14" xfId="0" applyBorder="1"/>
    <xf numFmtId="0" fontId="0" fillId="0" borderId="15" xfId="0" applyBorder="1"/>
    <xf numFmtId="0" fontId="16" fillId="33" borderId="15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16" fillId="0" borderId="0" xfId="0" applyFont="1"/>
    <xf numFmtId="0" fontId="19" fillId="0" borderId="0" xfId="0" applyFont="1"/>
    <xf numFmtId="1" fontId="16" fillId="0" borderId="0" xfId="1" applyNumberFormat="1" applyFont="1" applyBorder="1" applyAlignment="1">
      <alignment horizontal="center"/>
    </xf>
    <xf numFmtId="1" fontId="16" fillId="0" borderId="17" xfId="0" applyNumberFormat="1" applyFont="1" applyBorder="1" applyAlignment="1">
      <alignment horizontal="center"/>
    </xf>
    <xf numFmtId="1" fontId="16" fillId="0" borderId="17" xfId="1" applyNumberFormat="1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164" fontId="16" fillId="0" borderId="14" xfId="1" applyFont="1" applyBorder="1" applyAlignment="1">
      <alignment horizontal="center"/>
    </xf>
    <xf numFmtId="164" fontId="16" fillId="0" borderId="18" xfId="1" applyFont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0" xfId="0" applyFill="1" applyBorder="1"/>
    <xf numFmtId="14" fontId="0" fillId="34" borderId="10" xfId="0" applyNumberFormat="1" applyFill="1" applyBorder="1"/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14" fontId="0" fillId="34" borderId="0" xfId="0" applyNumberFormat="1" applyFill="1" applyAlignment="1">
      <alignment horizontal="center"/>
    </xf>
    <xf numFmtId="164" fontId="0" fillId="34" borderId="10" xfId="0" applyNumberFormat="1" applyFill="1" applyBorder="1"/>
    <xf numFmtId="165" fontId="0" fillId="34" borderId="10" xfId="0" applyNumberFormat="1" applyFill="1" applyBorder="1"/>
    <xf numFmtId="0" fontId="0" fillId="35" borderId="0" xfId="0" applyFill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</cellXfs>
  <cellStyles count="44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Entrée" xfId="11" builtinId="20" customBuiltin="1"/>
    <cellStyle name="Insatisfaisant" xfId="9" builtinId="27" customBuiltin="1"/>
    <cellStyle name="Monétaire" xfId="1" builtinId="4"/>
    <cellStyle name="Neutre" xfId="10" builtinId="28" customBuiltin="1"/>
    <cellStyle name="Normal" xfId="0" builtinId="0"/>
    <cellStyle name="Note" xfId="17" builtinId="10" customBuiltin="1"/>
    <cellStyle name="Pourcentage" xfId="2" builtinId="5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7"/>
  <sheetViews>
    <sheetView tabSelected="1" topLeftCell="D11" zoomScale="115" zoomScaleNormal="110" workbookViewId="0">
      <selection activeCell="J8" sqref="J8"/>
    </sheetView>
  </sheetViews>
  <sheetFormatPr baseColWidth="10" defaultRowHeight="14.25" x14ac:dyDescent="0.45"/>
  <cols>
    <col min="1" max="1" width="27.86328125" customWidth="1"/>
    <col min="2" max="2" width="22.3984375" customWidth="1"/>
    <col min="3" max="3" width="19.73046875" customWidth="1"/>
    <col min="4" max="4" width="36" customWidth="1"/>
    <col min="5" max="5" width="23.3984375" customWidth="1"/>
    <col min="6" max="6" width="17" customWidth="1"/>
    <col min="7" max="7" width="18.86328125" customWidth="1"/>
    <col min="8" max="8" width="25.1328125" customWidth="1"/>
    <col min="9" max="9" width="22.265625" customWidth="1"/>
    <col min="10" max="10" width="22.73046875" customWidth="1"/>
  </cols>
  <sheetData>
    <row r="2" spans="1:10" ht="21" x14ac:dyDescent="0.65">
      <c r="A2" s="44" t="s">
        <v>23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45">
      <c r="A3" s="3" t="s">
        <v>19</v>
      </c>
      <c r="B3" s="30" t="str">
        <f>CONCATENATE("Sasha","Leblanc")</f>
        <v>SashaLeblanc</v>
      </c>
      <c r="J3" s="7"/>
    </row>
    <row r="4" spans="1:10" x14ac:dyDescent="0.45">
      <c r="A4" s="8"/>
      <c r="J4" s="7"/>
    </row>
    <row r="5" spans="1:10" x14ac:dyDescent="0.45">
      <c r="A5" s="8"/>
      <c r="D5" s="43" t="s">
        <v>30</v>
      </c>
      <c r="E5" s="43"/>
      <c r="G5" s="5" t="s">
        <v>34</v>
      </c>
      <c r="H5" s="3" t="s">
        <v>37</v>
      </c>
      <c r="I5" s="3" t="s">
        <v>35</v>
      </c>
      <c r="J5" s="7"/>
    </row>
    <row r="6" spans="1:10" x14ac:dyDescent="0.45">
      <c r="A6" s="3" t="s">
        <v>20</v>
      </c>
      <c r="B6" s="6">
        <v>5.7500000000000002E-2</v>
      </c>
      <c r="D6" s="3" t="s">
        <v>25</v>
      </c>
      <c r="E6" s="40">
        <f>SUM(E13:E23)</f>
        <v>15250</v>
      </c>
      <c r="G6" s="3" t="s">
        <v>5</v>
      </c>
      <c r="H6" s="30">
        <f>COUNTIF(C13:C23,C13)</f>
        <v>4</v>
      </c>
      <c r="I6" s="41">
        <f>SUMIF(C13:C23,C13,E13:E23)</f>
        <v>10300</v>
      </c>
      <c r="J6" s="7"/>
    </row>
    <row r="7" spans="1:10" x14ac:dyDescent="0.45">
      <c r="A7" s="3" t="s">
        <v>21</v>
      </c>
      <c r="B7" s="2">
        <v>20</v>
      </c>
      <c r="D7" s="3" t="s">
        <v>31</v>
      </c>
      <c r="E7" s="40">
        <f>AVERAGE(E13:E23)</f>
        <v>1386.3636363636363</v>
      </c>
      <c r="G7" s="3" t="s">
        <v>7</v>
      </c>
      <c r="H7" s="30">
        <f>COUNTIF(C13:C23,C14)</f>
        <v>4</v>
      </c>
      <c r="I7" s="41">
        <f>SUMIF(C13:C23,C14,E13:E23)</f>
        <v>2600</v>
      </c>
      <c r="J7" s="7"/>
    </row>
    <row r="8" spans="1:10" x14ac:dyDescent="0.45">
      <c r="A8" s="3" t="s">
        <v>22</v>
      </c>
      <c r="B8" s="31">
        <f>DATE(2023,12,13)</f>
        <v>45273</v>
      </c>
      <c r="D8" s="3" t="s">
        <v>32</v>
      </c>
      <c r="E8" s="40">
        <f>MEDIAN(E13:E23)</f>
        <v>1000</v>
      </c>
      <c r="G8" s="3" t="s">
        <v>9</v>
      </c>
      <c r="H8" s="30">
        <f>COUNTIF(C13:C23,C15)</f>
        <v>3</v>
      </c>
      <c r="I8" s="41">
        <f>SUMIF(C13:C23,C15,E13:E23)</f>
        <v>2350</v>
      </c>
      <c r="J8" s="7"/>
    </row>
    <row r="9" spans="1:10" x14ac:dyDescent="0.45">
      <c r="A9" s="8"/>
      <c r="D9" s="3" t="s">
        <v>33</v>
      </c>
      <c r="E9" s="30">
        <f>COUNT(A13:A23)</f>
        <v>11</v>
      </c>
      <c r="G9" s="3"/>
      <c r="H9" s="2"/>
      <c r="I9" s="2"/>
      <c r="J9" s="7"/>
    </row>
    <row r="10" spans="1:10" x14ac:dyDescent="0.45">
      <c r="A10" s="8"/>
      <c r="J10" s="7"/>
    </row>
    <row r="11" spans="1:10" x14ac:dyDescent="0.45">
      <c r="A11" s="8"/>
      <c r="J11" s="7"/>
    </row>
    <row r="12" spans="1:10" x14ac:dyDescent="0.45">
      <c r="A12" s="9" t="s">
        <v>0</v>
      </c>
      <c r="B12" s="10" t="s">
        <v>1</v>
      </c>
      <c r="C12" s="10" t="s">
        <v>2</v>
      </c>
      <c r="D12" s="10" t="s">
        <v>3</v>
      </c>
      <c r="E12" s="10" t="s">
        <v>4</v>
      </c>
      <c r="F12" s="10" t="s">
        <v>24</v>
      </c>
      <c r="G12" s="10" t="s">
        <v>26</v>
      </c>
      <c r="H12" s="10" t="s">
        <v>27</v>
      </c>
      <c r="I12" s="10" t="s">
        <v>28</v>
      </c>
      <c r="J12" s="11" t="s">
        <v>29</v>
      </c>
    </row>
    <row r="13" spans="1:10" x14ac:dyDescent="0.45">
      <c r="A13" s="12">
        <v>5001</v>
      </c>
      <c r="B13" s="13">
        <v>44931</v>
      </c>
      <c r="C13" s="14" t="s">
        <v>5</v>
      </c>
      <c r="D13" s="14" t="s">
        <v>6</v>
      </c>
      <c r="E13" s="15">
        <v>2000</v>
      </c>
      <c r="F13" s="39">
        <f>$B13+DAY(30)</f>
        <v>44961</v>
      </c>
      <c r="G13" s="28">
        <f>$B$8-$B13</f>
        <v>342</v>
      </c>
      <c r="H13" s="28">
        <f>IF($G13&gt;25,$G13-25,0)</f>
        <v>317</v>
      </c>
      <c r="I13" s="42" t="str">
        <f>IF(AND($H13&gt;0,$E13&gt;1000),"Oui","Non")</f>
        <v>Oui</v>
      </c>
      <c r="J13" s="29">
        <f>IF(I13="Oui",($E13*0.575)+$E13,$E13)</f>
        <v>3150</v>
      </c>
    </row>
    <row r="14" spans="1:10" x14ac:dyDescent="0.45">
      <c r="A14" s="12">
        <v>1002</v>
      </c>
      <c r="B14" s="13">
        <v>44934</v>
      </c>
      <c r="C14" s="14" t="s">
        <v>7</v>
      </c>
      <c r="D14" s="14" t="s">
        <v>8</v>
      </c>
      <c r="E14" s="15">
        <v>800</v>
      </c>
      <c r="F14" s="39">
        <f t="shared" ref="F14:F23" si="0">$B14+DAY(30)</f>
        <v>44964</v>
      </c>
      <c r="G14" s="28">
        <f t="shared" ref="G14:G23" si="1">$B$8-$B14</f>
        <v>339</v>
      </c>
      <c r="H14" s="28">
        <f t="shared" ref="H14:H23" si="2">IF($G14&gt;25,$G14-25,0)</f>
        <v>314</v>
      </c>
      <c r="I14" s="42" t="str">
        <f t="shared" ref="I14:I23" si="3">IF(AND($H14&gt;0,$E14&gt;1000),"Oui","Non")</f>
        <v>Non</v>
      </c>
      <c r="J14" s="29">
        <f t="shared" ref="J14:J23" si="4">IF(I14="Oui",($E14*0.575)+$E14,$E14)</f>
        <v>800</v>
      </c>
    </row>
    <row r="15" spans="1:10" x14ac:dyDescent="0.45">
      <c r="A15" s="12">
        <v>2413</v>
      </c>
      <c r="B15" s="13">
        <v>44936</v>
      </c>
      <c r="C15" s="14" t="s">
        <v>9</v>
      </c>
      <c r="D15" s="14" t="s">
        <v>10</v>
      </c>
      <c r="E15" s="15">
        <v>1200</v>
      </c>
      <c r="F15" s="39">
        <f t="shared" si="0"/>
        <v>44966</v>
      </c>
      <c r="G15" s="28">
        <f t="shared" si="1"/>
        <v>337</v>
      </c>
      <c r="H15" s="28">
        <f t="shared" si="2"/>
        <v>312</v>
      </c>
      <c r="I15" s="42" t="str">
        <f t="shared" si="3"/>
        <v>Oui</v>
      </c>
      <c r="J15" s="29">
        <f t="shared" si="4"/>
        <v>1890</v>
      </c>
    </row>
    <row r="16" spans="1:10" x14ac:dyDescent="0.45">
      <c r="A16" s="12">
        <v>4554</v>
      </c>
      <c r="B16" s="13">
        <v>44941</v>
      </c>
      <c r="C16" s="14" t="s">
        <v>5</v>
      </c>
      <c r="D16" s="14" t="s">
        <v>11</v>
      </c>
      <c r="E16" s="15">
        <v>2500</v>
      </c>
      <c r="F16" s="39">
        <f t="shared" si="0"/>
        <v>44971</v>
      </c>
      <c r="G16" s="28">
        <f t="shared" si="1"/>
        <v>332</v>
      </c>
      <c r="H16" s="28">
        <f t="shared" si="2"/>
        <v>307</v>
      </c>
      <c r="I16" s="42" t="str">
        <f t="shared" si="3"/>
        <v>Oui</v>
      </c>
      <c r="J16" s="29">
        <f t="shared" si="4"/>
        <v>3937.5</v>
      </c>
    </row>
    <row r="17" spans="1:10" x14ac:dyDescent="0.45">
      <c r="A17" s="12">
        <v>5871</v>
      </c>
      <c r="B17" s="13">
        <v>44944</v>
      </c>
      <c r="C17" s="14" t="s">
        <v>7</v>
      </c>
      <c r="D17" s="14" t="s">
        <v>12</v>
      </c>
      <c r="E17" s="15">
        <v>600</v>
      </c>
      <c r="F17" s="39">
        <f t="shared" si="0"/>
        <v>44974</v>
      </c>
      <c r="G17" s="28">
        <f t="shared" si="1"/>
        <v>329</v>
      </c>
      <c r="H17" s="28">
        <f t="shared" si="2"/>
        <v>304</v>
      </c>
      <c r="I17" s="42" t="str">
        <f t="shared" si="3"/>
        <v>Non</v>
      </c>
      <c r="J17" s="29">
        <f t="shared" si="4"/>
        <v>600</v>
      </c>
    </row>
    <row r="18" spans="1:10" x14ac:dyDescent="0.45">
      <c r="A18" s="12">
        <v>4785</v>
      </c>
      <c r="B18" s="13">
        <v>44948</v>
      </c>
      <c r="C18" s="14" t="s">
        <v>9</v>
      </c>
      <c r="D18" s="14" t="s">
        <v>13</v>
      </c>
      <c r="E18" s="15">
        <v>150</v>
      </c>
      <c r="F18" s="39">
        <f t="shared" si="0"/>
        <v>44978</v>
      </c>
      <c r="G18" s="28">
        <f t="shared" si="1"/>
        <v>325</v>
      </c>
      <c r="H18" s="28">
        <f t="shared" si="2"/>
        <v>300</v>
      </c>
      <c r="I18" s="42" t="str">
        <f t="shared" si="3"/>
        <v>Non</v>
      </c>
      <c r="J18" s="29">
        <f t="shared" si="4"/>
        <v>150</v>
      </c>
    </row>
    <row r="19" spans="1:10" x14ac:dyDescent="0.45">
      <c r="A19" s="12">
        <v>3456</v>
      </c>
      <c r="B19" s="13">
        <v>44951</v>
      </c>
      <c r="C19" s="14" t="s">
        <v>5</v>
      </c>
      <c r="D19" s="14" t="s">
        <v>14</v>
      </c>
      <c r="E19" s="15">
        <v>3000</v>
      </c>
      <c r="F19" s="39">
        <f t="shared" si="0"/>
        <v>44981</v>
      </c>
      <c r="G19" s="28">
        <f t="shared" si="1"/>
        <v>322</v>
      </c>
      <c r="H19" s="28">
        <f t="shared" si="2"/>
        <v>297</v>
      </c>
      <c r="I19" s="42" t="str">
        <f t="shared" si="3"/>
        <v>Oui</v>
      </c>
      <c r="J19" s="29">
        <f t="shared" si="4"/>
        <v>4725</v>
      </c>
    </row>
    <row r="20" spans="1:10" x14ac:dyDescent="0.45">
      <c r="A20" s="12">
        <v>8796</v>
      </c>
      <c r="B20" s="13">
        <v>44954</v>
      </c>
      <c r="C20" s="14" t="s">
        <v>7</v>
      </c>
      <c r="D20" s="14" t="s">
        <v>15</v>
      </c>
      <c r="E20" s="15">
        <v>700</v>
      </c>
      <c r="F20" s="39">
        <f t="shared" si="0"/>
        <v>44984</v>
      </c>
      <c r="G20" s="28">
        <f t="shared" si="1"/>
        <v>319</v>
      </c>
      <c r="H20" s="28">
        <f t="shared" si="2"/>
        <v>294</v>
      </c>
      <c r="I20" s="42" t="str">
        <f t="shared" si="3"/>
        <v>Non</v>
      </c>
      <c r="J20" s="29">
        <f t="shared" si="4"/>
        <v>700</v>
      </c>
    </row>
    <row r="21" spans="1:10" x14ac:dyDescent="0.45">
      <c r="A21" s="12">
        <v>7845</v>
      </c>
      <c r="B21" s="13">
        <v>44959</v>
      </c>
      <c r="C21" s="14" t="s">
        <v>9</v>
      </c>
      <c r="D21" s="14" t="s">
        <v>16</v>
      </c>
      <c r="E21" s="15">
        <v>1000</v>
      </c>
      <c r="F21" s="39">
        <f t="shared" si="0"/>
        <v>44989</v>
      </c>
      <c r="G21" s="28">
        <f t="shared" si="1"/>
        <v>314</v>
      </c>
      <c r="H21" s="28">
        <f t="shared" si="2"/>
        <v>289</v>
      </c>
      <c r="I21" s="42" t="str">
        <f t="shared" si="3"/>
        <v>Non</v>
      </c>
      <c r="J21" s="29">
        <f t="shared" si="4"/>
        <v>1000</v>
      </c>
    </row>
    <row r="22" spans="1:10" x14ac:dyDescent="0.45">
      <c r="A22" s="12">
        <v>8965</v>
      </c>
      <c r="B22" s="13">
        <v>44962</v>
      </c>
      <c r="C22" s="14" t="s">
        <v>5</v>
      </c>
      <c r="D22" s="14" t="s">
        <v>17</v>
      </c>
      <c r="E22" s="15">
        <v>2800</v>
      </c>
      <c r="F22" s="39">
        <f t="shared" si="0"/>
        <v>44992</v>
      </c>
      <c r="G22" s="28">
        <f t="shared" si="1"/>
        <v>311</v>
      </c>
      <c r="H22" s="28">
        <f t="shared" si="2"/>
        <v>286</v>
      </c>
      <c r="I22" s="42" t="str">
        <f t="shared" si="3"/>
        <v>Oui</v>
      </c>
      <c r="J22" s="29">
        <f t="shared" si="4"/>
        <v>4410</v>
      </c>
    </row>
    <row r="23" spans="1:10" x14ac:dyDescent="0.45">
      <c r="A23" s="16">
        <v>1121</v>
      </c>
      <c r="B23" s="17">
        <v>44965</v>
      </c>
      <c r="C23" s="18" t="s">
        <v>7</v>
      </c>
      <c r="D23" s="18" t="s">
        <v>18</v>
      </c>
      <c r="E23" s="19">
        <v>500</v>
      </c>
      <c r="F23" s="39">
        <f t="shared" si="0"/>
        <v>44995</v>
      </c>
      <c r="G23" s="28">
        <f t="shared" si="1"/>
        <v>308</v>
      </c>
      <c r="H23" s="28">
        <f t="shared" si="2"/>
        <v>283</v>
      </c>
      <c r="I23" s="42" t="str">
        <f t="shared" si="3"/>
        <v>Non</v>
      </c>
      <c r="J23" s="29">
        <f t="shared" si="4"/>
        <v>500</v>
      </c>
    </row>
    <row r="24" spans="1:10" x14ac:dyDescent="0.45">
      <c r="E24" s="4"/>
    </row>
    <row r="25" spans="1:10" x14ac:dyDescent="0.45">
      <c r="E25" s="4"/>
    </row>
    <row r="26" spans="1:10" x14ac:dyDescent="0.45">
      <c r="E26" s="4"/>
    </row>
    <row r="27" spans="1:10" x14ac:dyDescent="0.45">
      <c r="A27" s="20" t="s">
        <v>38</v>
      </c>
      <c r="B27" s="20"/>
      <c r="C27" s="20"/>
      <c r="D27" s="20"/>
      <c r="E27" s="4"/>
    </row>
    <row r="28" spans="1:10" x14ac:dyDescent="0.45">
      <c r="A28" s="1" t="s">
        <v>48</v>
      </c>
    </row>
    <row r="29" spans="1:10" x14ac:dyDescent="0.45">
      <c r="A29" s="20" t="s">
        <v>36</v>
      </c>
      <c r="B29" s="20"/>
      <c r="C29" s="20"/>
      <c r="D29" s="20"/>
    </row>
    <row r="30" spans="1:10" x14ac:dyDescent="0.45">
      <c r="A30" t="s">
        <v>50</v>
      </c>
    </row>
    <row r="31" spans="1:10" x14ac:dyDescent="0.45">
      <c r="A31" s="20" t="s">
        <v>39</v>
      </c>
      <c r="B31" s="20"/>
    </row>
    <row r="32" spans="1:10" x14ac:dyDescent="0.45">
      <c r="A32" s="20" t="s">
        <v>49</v>
      </c>
    </row>
    <row r="33" spans="1:7" x14ac:dyDescent="0.45">
      <c r="A33" s="21" t="s">
        <v>40</v>
      </c>
      <c r="B33" s="20"/>
    </row>
    <row r="34" spans="1:7" x14ac:dyDescent="0.45">
      <c r="A34" s="20" t="s">
        <v>51</v>
      </c>
    </row>
    <row r="35" spans="1:7" x14ac:dyDescent="0.45">
      <c r="A35" s="20" t="s">
        <v>41</v>
      </c>
      <c r="B35" s="20"/>
      <c r="C35" s="20"/>
      <c r="D35" s="20"/>
      <c r="E35" s="20"/>
    </row>
    <row r="36" spans="1:7" x14ac:dyDescent="0.45">
      <c r="A36" s="20" t="s">
        <v>52</v>
      </c>
      <c r="B36" t="s">
        <v>53</v>
      </c>
      <c r="C36" t="s">
        <v>54</v>
      </c>
      <c r="D36" t="s">
        <v>55</v>
      </c>
    </row>
    <row r="37" spans="1:7" x14ac:dyDescent="0.45">
      <c r="A37" s="20" t="s">
        <v>42</v>
      </c>
      <c r="B37" s="20"/>
      <c r="C37" s="20"/>
      <c r="D37" s="20"/>
      <c r="E37" s="20"/>
    </row>
    <row r="38" spans="1:7" x14ac:dyDescent="0.45">
      <c r="A38" s="20" t="s">
        <v>56</v>
      </c>
      <c r="B38" t="s">
        <v>57</v>
      </c>
      <c r="C38" t="s">
        <v>58</v>
      </c>
    </row>
    <row r="39" spans="1:7" x14ac:dyDescent="0.45">
      <c r="A39" s="20" t="s">
        <v>43</v>
      </c>
      <c r="B39" s="20"/>
      <c r="C39" s="20"/>
      <c r="D39" s="20"/>
      <c r="E39" s="20"/>
    </row>
    <row r="40" spans="1:7" x14ac:dyDescent="0.45">
      <c r="A40" s="20" t="s">
        <v>59</v>
      </c>
      <c r="B40" t="s">
        <v>60</v>
      </c>
      <c r="C40" t="s">
        <v>61</v>
      </c>
    </row>
    <row r="41" spans="1:7" x14ac:dyDescent="0.45">
      <c r="A41" s="20" t="s">
        <v>44</v>
      </c>
      <c r="B41" s="20"/>
      <c r="C41" s="20"/>
      <c r="D41" s="20"/>
      <c r="E41" s="20"/>
      <c r="F41" s="20"/>
    </row>
    <row r="42" spans="1:7" x14ac:dyDescent="0.45">
      <c r="A42" t="s">
        <v>62</v>
      </c>
    </row>
    <row r="43" spans="1:7" x14ac:dyDescent="0.45">
      <c r="A43" s="20" t="s">
        <v>45</v>
      </c>
      <c r="B43" s="20"/>
      <c r="C43" s="20"/>
      <c r="D43" s="20"/>
      <c r="E43" s="20"/>
      <c r="F43" s="20"/>
    </row>
    <row r="44" spans="1:7" x14ac:dyDescent="0.45">
      <c r="A44" s="20" t="s">
        <v>63</v>
      </c>
    </row>
    <row r="45" spans="1:7" x14ac:dyDescent="0.45">
      <c r="A45" s="20" t="s">
        <v>46</v>
      </c>
      <c r="B45" s="20"/>
      <c r="C45" s="20"/>
      <c r="D45" s="20"/>
      <c r="E45" s="20"/>
      <c r="F45" s="20"/>
      <c r="G45" s="20"/>
    </row>
    <row r="46" spans="1:7" x14ac:dyDescent="0.45">
      <c r="A46" s="20" t="s">
        <v>64</v>
      </c>
    </row>
    <row r="47" spans="1:7" x14ac:dyDescent="0.45">
      <c r="A47" s="20" t="s">
        <v>47</v>
      </c>
    </row>
  </sheetData>
  <mergeCells count="2">
    <mergeCell ref="D5:E5"/>
    <mergeCell ref="A2:J2"/>
  </mergeCells>
  <conditionalFormatting sqref="I12">
    <cfRule type="containsText" dxfId="3" priority="4" operator="containsText" text="Oui">
      <formula>NOT(ISERROR(SEARCH("Oui",I12)))</formula>
    </cfRule>
  </conditionalFormatting>
  <conditionalFormatting sqref="I13:I23">
    <cfRule type="beginsWith" dxfId="2" priority="1" operator="beginsWith" text="Non">
      <formula>LEFT(I13,LEN("Non"))="Non"</formula>
    </cfRule>
    <cfRule type="beginsWith" dxfId="1" priority="3" operator="beginsWith" text="Oui">
      <formula>LEFT(I13,LEN("Oui"))="Oui"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89FD-245B-454A-A85A-D7C6EC929831}">
  <dimension ref="A1:J35"/>
  <sheetViews>
    <sheetView workbookViewId="0">
      <selection activeCell="F2" sqref="F2"/>
    </sheetView>
  </sheetViews>
  <sheetFormatPr baseColWidth="10" defaultRowHeight="14.25" x14ac:dyDescent="0.45"/>
  <cols>
    <col min="1" max="1" width="27.86328125" customWidth="1"/>
    <col min="2" max="2" width="22.3984375" customWidth="1"/>
    <col min="3" max="3" width="19.73046875" customWidth="1"/>
    <col min="4" max="4" width="36" customWidth="1"/>
    <col min="5" max="5" width="23.3984375" customWidth="1"/>
    <col min="6" max="6" width="17" customWidth="1"/>
    <col min="7" max="7" width="17.86328125" customWidth="1"/>
    <col min="8" max="8" width="25.1328125" customWidth="1"/>
    <col min="9" max="9" width="22.265625" customWidth="1"/>
    <col min="10" max="10" width="22.73046875" customWidth="1"/>
  </cols>
  <sheetData>
    <row r="1" spans="1:10" x14ac:dyDescent="0.45">
      <c r="A1" s="32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24</v>
      </c>
      <c r="G1" s="33" t="s">
        <v>26</v>
      </c>
      <c r="H1" s="33" t="s">
        <v>27</v>
      </c>
      <c r="I1" s="33" t="s">
        <v>28</v>
      </c>
      <c r="J1" s="34" t="s">
        <v>29</v>
      </c>
    </row>
    <row r="2" spans="1:10" x14ac:dyDescent="0.45">
      <c r="A2" s="12">
        <v>5001</v>
      </c>
      <c r="B2" s="13">
        <v>45204</v>
      </c>
      <c r="C2" s="14" t="s">
        <v>5</v>
      </c>
      <c r="D2" s="14" t="s">
        <v>6</v>
      </c>
      <c r="E2" s="15">
        <v>2000</v>
      </c>
      <c r="F2" s="37">
        <f>Liste_Piece!F13</f>
        <v>44961</v>
      </c>
      <c r="G2" s="22">
        <f>Liste_Piece!G13</f>
        <v>342</v>
      </c>
      <c r="H2" s="35">
        <f>Liste_Piece!H13</f>
        <v>317</v>
      </c>
      <c r="I2" s="36" t="str">
        <f>Liste_Piece!I13</f>
        <v>Oui</v>
      </c>
      <c r="J2" s="26">
        <f>Liste_Piece!J13</f>
        <v>3150</v>
      </c>
    </row>
    <row r="3" spans="1:10" x14ac:dyDescent="0.45">
      <c r="A3" s="12">
        <v>1002</v>
      </c>
      <c r="B3" s="13">
        <v>45214</v>
      </c>
      <c r="C3" s="14" t="s">
        <v>7</v>
      </c>
      <c r="D3" s="14" t="s">
        <v>8</v>
      </c>
      <c r="E3" s="15">
        <v>800</v>
      </c>
      <c r="F3" s="37">
        <f>Liste_Piece!F14</f>
        <v>44964</v>
      </c>
      <c r="G3" s="22">
        <f>Liste_Piece!G14</f>
        <v>339</v>
      </c>
      <c r="H3" s="35">
        <f>Liste_Piece!H14</f>
        <v>314</v>
      </c>
      <c r="I3" s="36" t="str">
        <f>Liste_Piece!I14</f>
        <v>Non</v>
      </c>
      <c r="J3" s="26">
        <f>Liste_Piece!J14</f>
        <v>800</v>
      </c>
    </row>
    <row r="4" spans="1:10" x14ac:dyDescent="0.45">
      <c r="A4" s="12">
        <v>2413</v>
      </c>
      <c r="B4" s="13">
        <v>45211</v>
      </c>
      <c r="C4" s="14" t="s">
        <v>9</v>
      </c>
      <c r="D4" s="14" t="s">
        <v>10</v>
      </c>
      <c r="E4" s="15">
        <v>1200</v>
      </c>
      <c r="F4" s="37">
        <f>Liste_Piece!F15</f>
        <v>44966</v>
      </c>
      <c r="G4" s="22">
        <f>Liste_Piece!G15</f>
        <v>337</v>
      </c>
      <c r="H4" s="35">
        <f>Liste_Piece!H15</f>
        <v>312</v>
      </c>
      <c r="I4" s="36" t="str">
        <f>Liste_Piece!I15</f>
        <v>Oui</v>
      </c>
      <c r="J4" s="26">
        <f>Liste_Piece!J15</f>
        <v>1890</v>
      </c>
    </row>
    <row r="5" spans="1:10" x14ac:dyDescent="0.45">
      <c r="A5" s="12">
        <v>4554</v>
      </c>
      <c r="B5" s="13">
        <v>45217</v>
      </c>
      <c r="C5" s="14" t="s">
        <v>5</v>
      </c>
      <c r="D5" s="14" t="s">
        <v>11</v>
      </c>
      <c r="E5" s="15">
        <v>2500</v>
      </c>
      <c r="F5" s="37">
        <f>Liste_Piece!F16</f>
        <v>44971</v>
      </c>
      <c r="G5" s="22">
        <f>Liste_Piece!G16</f>
        <v>332</v>
      </c>
      <c r="H5" s="35">
        <f>Liste_Piece!H16</f>
        <v>307</v>
      </c>
      <c r="I5" s="36" t="str">
        <f>Liste_Piece!I16</f>
        <v>Oui</v>
      </c>
      <c r="J5" s="26">
        <f>Liste_Piece!J16</f>
        <v>3937.5</v>
      </c>
    </row>
    <row r="6" spans="1:10" x14ac:dyDescent="0.45">
      <c r="A6" s="12">
        <v>5871</v>
      </c>
      <c r="B6" s="13">
        <v>45220</v>
      </c>
      <c r="C6" s="14" t="s">
        <v>7</v>
      </c>
      <c r="D6" s="14" t="s">
        <v>12</v>
      </c>
      <c r="E6" s="15">
        <v>600</v>
      </c>
      <c r="F6" s="37">
        <f>Liste_Piece!F17</f>
        <v>44974</v>
      </c>
      <c r="G6" s="22">
        <f>Liste_Piece!G17</f>
        <v>329</v>
      </c>
      <c r="H6" s="35">
        <f>Liste_Piece!H17</f>
        <v>304</v>
      </c>
      <c r="I6" s="36" t="str">
        <f>Liste_Piece!I17</f>
        <v>Non</v>
      </c>
      <c r="J6" s="26">
        <f>Liste_Piece!J17</f>
        <v>600</v>
      </c>
    </row>
    <row r="7" spans="1:10" x14ac:dyDescent="0.45">
      <c r="A7" s="12">
        <v>4785</v>
      </c>
      <c r="B7" s="13">
        <v>45201</v>
      </c>
      <c r="C7" s="14" t="s">
        <v>9</v>
      </c>
      <c r="D7" s="14" t="s">
        <v>13</v>
      </c>
      <c r="E7" s="15">
        <v>150</v>
      </c>
      <c r="F7" s="37">
        <f>Liste_Piece!F18</f>
        <v>44978</v>
      </c>
      <c r="G7" s="22">
        <f>Liste_Piece!G18</f>
        <v>325</v>
      </c>
      <c r="H7" s="35">
        <f>Liste_Piece!H18</f>
        <v>300</v>
      </c>
      <c r="I7" s="36" t="str">
        <f>Liste_Piece!I18</f>
        <v>Non</v>
      </c>
      <c r="J7" s="26">
        <f>Liste_Piece!J18</f>
        <v>150</v>
      </c>
    </row>
    <row r="8" spans="1:10" x14ac:dyDescent="0.45">
      <c r="A8" s="12">
        <v>3456</v>
      </c>
      <c r="B8" s="13">
        <v>45223</v>
      </c>
      <c r="C8" s="14" t="s">
        <v>5</v>
      </c>
      <c r="D8" s="14" t="s">
        <v>14</v>
      </c>
      <c r="E8" s="15">
        <v>3000</v>
      </c>
      <c r="F8" s="37">
        <f>Liste_Piece!F19</f>
        <v>44981</v>
      </c>
      <c r="G8" s="22">
        <f>Liste_Piece!G19</f>
        <v>322</v>
      </c>
      <c r="H8" s="35">
        <f>Liste_Piece!H19</f>
        <v>297</v>
      </c>
      <c r="I8" s="36" t="str">
        <f>Liste_Piece!I19</f>
        <v>Oui</v>
      </c>
      <c r="J8" s="26">
        <f>Liste_Piece!J19</f>
        <v>4725</v>
      </c>
    </row>
    <row r="9" spans="1:10" x14ac:dyDescent="0.45">
      <c r="A9" s="12">
        <v>8796</v>
      </c>
      <c r="B9" s="13">
        <v>45224</v>
      </c>
      <c r="C9" s="14" t="s">
        <v>7</v>
      </c>
      <c r="D9" s="14" t="s">
        <v>15</v>
      </c>
      <c r="E9" s="15">
        <v>700</v>
      </c>
      <c r="F9" s="37">
        <f>Liste_Piece!F20</f>
        <v>44984</v>
      </c>
      <c r="G9" s="22">
        <f>Liste_Piece!G20</f>
        <v>319</v>
      </c>
      <c r="H9" s="35">
        <f>Liste_Piece!H20</f>
        <v>294</v>
      </c>
      <c r="I9" s="36" t="str">
        <f>Liste_Piece!I20</f>
        <v>Non</v>
      </c>
      <c r="J9" s="26">
        <f>Liste_Piece!J20</f>
        <v>700</v>
      </c>
    </row>
    <row r="10" spans="1:10" x14ac:dyDescent="0.45">
      <c r="A10" s="12">
        <v>7845</v>
      </c>
      <c r="B10" s="13">
        <v>45227</v>
      </c>
      <c r="C10" s="14" t="s">
        <v>9</v>
      </c>
      <c r="D10" s="14" t="s">
        <v>16</v>
      </c>
      <c r="E10" s="15">
        <v>1000</v>
      </c>
      <c r="F10" s="37">
        <f>Liste_Piece!F21</f>
        <v>44989</v>
      </c>
      <c r="G10" s="22">
        <f>Liste_Piece!G21</f>
        <v>314</v>
      </c>
      <c r="H10" s="35">
        <f>Liste_Piece!H21</f>
        <v>289</v>
      </c>
      <c r="I10" s="36" t="str">
        <f>Liste_Piece!I21</f>
        <v>Non</v>
      </c>
      <c r="J10" s="26">
        <f>Liste_Piece!J21</f>
        <v>1000</v>
      </c>
    </row>
    <row r="11" spans="1:10" x14ac:dyDescent="0.45">
      <c r="A11" s="12">
        <v>8965</v>
      </c>
      <c r="B11" s="13">
        <v>45226</v>
      </c>
      <c r="C11" s="14" t="s">
        <v>5</v>
      </c>
      <c r="D11" s="14" t="s">
        <v>17</v>
      </c>
      <c r="E11" s="15">
        <v>2800</v>
      </c>
      <c r="F11" s="37">
        <f>Liste_Piece!F22</f>
        <v>44992</v>
      </c>
      <c r="G11" s="22">
        <f>Liste_Piece!G22</f>
        <v>311</v>
      </c>
      <c r="H11" s="35">
        <f>Liste_Piece!H22</f>
        <v>286</v>
      </c>
      <c r="I11" s="36" t="str">
        <f>Liste_Piece!I22</f>
        <v>Oui</v>
      </c>
      <c r="J11" s="26">
        <f>Liste_Piece!J22</f>
        <v>4410</v>
      </c>
    </row>
    <row r="12" spans="1:10" x14ac:dyDescent="0.45">
      <c r="A12" s="16">
        <v>1121</v>
      </c>
      <c r="B12" s="17">
        <v>45225</v>
      </c>
      <c r="C12" s="18" t="s">
        <v>7</v>
      </c>
      <c r="D12" s="18" t="s">
        <v>18</v>
      </c>
      <c r="E12" s="19">
        <v>500</v>
      </c>
      <c r="F12" s="38">
        <f>Liste_Piece!F23</f>
        <v>44995</v>
      </c>
      <c r="G12" s="24">
        <f>Liste_Piece!G23</f>
        <v>308</v>
      </c>
      <c r="H12" s="23">
        <f>Liste_Piece!H23</f>
        <v>283</v>
      </c>
      <c r="I12" s="25" t="str">
        <f>Liste_Piece!I23</f>
        <v>Non</v>
      </c>
      <c r="J12" s="27">
        <f>Liste_Piece!J23</f>
        <v>500</v>
      </c>
    </row>
    <row r="13" spans="1:10" x14ac:dyDescent="0.45">
      <c r="E13" s="4"/>
    </row>
    <row r="14" spans="1:10" x14ac:dyDescent="0.45">
      <c r="E14" s="4"/>
      <c r="G14" s="1"/>
    </row>
    <row r="15" spans="1:10" x14ac:dyDescent="0.45">
      <c r="A15" s="20"/>
      <c r="B15" s="20"/>
      <c r="C15" s="20"/>
      <c r="D15" s="20"/>
      <c r="E15" s="4"/>
    </row>
    <row r="17" spans="1:6" x14ac:dyDescent="0.45">
      <c r="A17" s="20"/>
      <c r="B17" s="20"/>
      <c r="C17" s="20"/>
      <c r="D17" s="20"/>
    </row>
    <row r="19" spans="1:6" x14ac:dyDescent="0.45">
      <c r="A19" s="20"/>
      <c r="B19" s="20"/>
    </row>
    <row r="21" spans="1:6" x14ac:dyDescent="0.45">
      <c r="A21" s="21"/>
      <c r="B21" s="20"/>
    </row>
    <row r="23" spans="1:6" x14ac:dyDescent="0.45">
      <c r="A23" s="20"/>
      <c r="B23" s="20"/>
      <c r="C23" s="20"/>
      <c r="D23" s="20"/>
      <c r="E23" s="20"/>
    </row>
    <row r="25" spans="1:6" x14ac:dyDescent="0.45">
      <c r="A25" s="20"/>
      <c r="B25" s="20"/>
      <c r="C25" s="20"/>
      <c r="D25" s="20"/>
      <c r="E25" s="20"/>
    </row>
    <row r="27" spans="1:6" x14ac:dyDescent="0.45">
      <c r="A27" s="20"/>
      <c r="B27" s="20"/>
      <c r="C27" s="20"/>
      <c r="D27" s="20"/>
      <c r="E27" s="20"/>
    </row>
    <row r="29" spans="1:6" x14ac:dyDescent="0.45">
      <c r="A29" s="20"/>
      <c r="B29" s="20"/>
      <c r="C29" s="20"/>
      <c r="D29" s="20"/>
      <c r="E29" s="20"/>
      <c r="F29" s="20"/>
    </row>
    <row r="31" spans="1:6" x14ac:dyDescent="0.45">
      <c r="A31" s="20"/>
      <c r="B31" s="20"/>
      <c r="C31" s="20"/>
      <c r="D31" s="20"/>
      <c r="E31" s="20"/>
      <c r="F31" s="20"/>
    </row>
    <row r="33" spans="1:7" x14ac:dyDescent="0.45">
      <c r="A33" s="20"/>
      <c r="B33" s="20"/>
      <c r="C33" s="20"/>
      <c r="D33" s="20"/>
      <c r="E33" s="20"/>
      <c r="F33" s="20"/>
      <c r="G33" s="20"/>
    </row>
    <row r="35" spans="1:7" x14ac:dyDescent="0.45">
      <c r="A35" s="20"/>
      <c r="B35" s="20"/>
      <c r="C35" s="20"/>
      <c r="D35" s="20"/>
      <c r="E35" s="20"/>
      <c r="F35" s="20"/>
      <c r="G35" s="20"/>
    </row>
  </sheetData>
  <sheetProtection algorithmName="SHA-512" hashValue="ARtWdcwqvEpYvM2pMY7XcI0KqYpITohqt6ratAiJ6AY2z/Fwh1JszGFsdRwLg/SpOvYpFoNi+gcvD+3dXRwMOA==" saltValue="EcyON/+lGA9177RNw43BCA==" spinCount="100000" sheet="1"/>
  <conditionalFormatting sqref="I2:I12">
    <cfRule type="containsText" dxfId="0" priority="1" operator="containsText" text="oui">
      <formula>NOT(ISERROR(SEARCH("oui",I2)))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Liste_Piece</vt:lpstr>
      <vt:lpstr>Liste_PieceBI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Le blanc</dc:creator>
  <cp:lastModifiedBy>Sasha Le Blanc</cp:lastModifiedBy>
  <dcterms:created xsi:type="dcterms:W3CDTF">2023-11-06T13:55:06Z</dcterms:created>
  <dcterms:modified xsi:type="dcterms:W3CDTF">2023-12-13T14:01:59Z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2023-12-13T13:10:19Z</vt:lpwstr>
  </property>
  <property fmtid="{D5CDD505-2E9C-101B-9397-08002B2CF9AE}" pid="4" name="MSIP_Label_cdde0556-1f76-452e-9e94-03158f226e4e_Method">
    <vt:lpwstr>Privileged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32766194-c6b5-485d-a47c-a08a0bb08dd7</vt:lpwstr>
  </property>
  <property fmtid="{D5CDD505-2E9C-101B-9397-08002B2CF9AE}" pid="8" name="MSIP_Label_cdde0556-1f76-452e-9e94-03158f226e4e_ContentBits">
    <vt:lpwstr>0</vt:lpwstr>
  </property>
</Properties>
</file>