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r_sashwat_cloudextel_com/Documents/TrenchExtractor/"/>
    </mc:Choice>
  </mc:AlternateContent>
  <xr:revisionPtr revIDLastSave="9" documentId="8_{878A07ED-DD4E-476C-9264-C259E1F162CD}" xr6:coauthVersionLast="47" xr6:coauthVersionMax="47" xr10:uidLastSave="{A1EA1B34-116D-459B-A5A2-BC137BB6D25A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Sheet1!$A$1:$BM$40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T40" i="1"/>
  <c r="AT39" i="1"/>
  <c r="AT38" i="1"/>
  <c r="AT34" i="1"/>
  <c r="BG4" i="1" l="1"/>
  <c r="BG5" i="1"/>
  <c r="BG6" i="1"/>
  <c r="BG11" i="1"/>
  <c r="BG12" i="1"/>
  <c r="BG13" i="1"/>
  <c r="BG14" i="1"/>
  <c r="BG15" i="1"/>
  <c r="BG16" i="1"/>
  <c r="BG17" i="1"/>
  <c r="BG18" i="1"/>
  <c r="BG19" i="1"/>
  <c r="BG2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D3" i="1"/>
  <c r="BE3" i="1" s="1"/>
  <c r="BG3" i="1" s="1"/>
  <c r="BE22" i="1"/>
  <c r="BG22" i="1" s="1"/>
  <c r="BE21" i="1"/>
  <c r="BG21" i="1" s="1"/>
  <c r="BE10" i="1"/>
  <c r="BG10" i="1" s="1"/>
  <c r="BE9" i="1"/>
  <c r="BG9" i="1" s="1"/>
  <c r="BE8" i="1"/>
  <c r="BG8" i="1" s="1"/>
  <c r="BE7" i="1"/>
  <c r="BG7" i="1" s="1"/>
  <c r="BE2" i="1"/>
  <c r="BG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2" i="1"/>
  <c r="AU40" i="1" l="1"/>
  <c r="AV40" i="1" s="1"/>
  <c r="AS40" i="1"/>
  <c r="AQ40" i="1"/>
  <c r="A4" i="1"/>
  <c r="A5" i="1" s="1"/>
  <c r="A6" i="1" s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X40" i="1"/>
  <c r="AK23" i="1"/>
  <c r="AQ19" i="1"/>
  <c r="AW16" i="1"/>
  <c r="AW5" i="1"/>
  <c r="AW4" i="1"/>
  <c r="AW22" i="1"/>
  <c r="AW21" i="1"/>
  <c r="AW10" i="1"/>
  <c r="AX19" i="1" l="1"/>
  <c r="AQ39" i="1"/>
  <c r="AU39" i="1"/>
  <c r="AV39" i="1" s="1"/>
  <c r="AS38" i="1"/>
  <c r="AS39" i="1"/>
  <c r="AQ38" i="1"/>
  <c r="AU38" i="1"/>
  <c r="AX38" i="1" l="1"/>
  <c r="AX39" i="1"/>
  <c r="AV38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2" i="1"/>
  <c r="AX34" i="1" l="1"/>
  <c r="AS36" i="1"/>
  <c r="AS37" i="1"/>
  <c r="AS35" i="1"/>
  <c r="AK36" i="1"/>
  <c r="AT36" i="1" s="1"/>
  <c r="AK35" i="1"/>
  <c r="AT35" i="1" s="1"/>
  <c r="AM15" i="1"/>
  <c r="AN23" i="1"/>
  <c r="AN24" i="1"/>
  <c r="AN25" i="1"/>
  <c r="AN26" i="1"/>
  <c r="AN27" i="1"/>
  <c r="AN29" i="1"/>
  <c r="AN30" i="1"/>
  <c r="AN31" i="1"/>
  <c r="AN32" i="1"/>
  <c r="AN33" i="1"/>
  <c r="AN20" i="1"/>
  <c r="AN21" i="1"/>
  <c r="AN22" i="1"/>
  <c r="AN16" i="1"/>
  <c r="AN17" i="1"/>
  <c r="AN18" i="1"/>
  <c r="AN11" i="1"/>
  <c r="AN12" i="1"/>
  <c r="AN13" i="1"/>
  <c r="AN10" i="1"/>
  <c r="AN5" i="1"/>
  <c r="AN6" i="1"/>
  <c r="AM23" i="1"/>
  <c r="AM24" i="1"/>
  <c r="AM25" i="1"/>
  <c r="AM26" i="1"/>
  <c r="AM27" i="1"/>
  <c r="AM29" i="1"/>
  <c r="AM30" i="1"/>
  <c r="AM31" i="1"/>
  <c r="AM32" i="1"/>
  <c r="AM33" i="1"/>
  <c r="AM20" i="1"/>
  <c r="AM21" i="1"/>
  <c r="AM22" i="1"/>
  <c r="AM16" i="1"/>
  <c r="AM17" i="1"/>
  <c r="AM18" i="1"/>
  <c r="AM11" i="1"/>
  <c r="AM12" i="1"/>
  <c r="AM13" i="1"/>
  <c r="AM10" i="1"/>
  <c r="AM6" i="1"/>
  <c r="AM5" i="1"/>
  <c r="AN3" i="1"/>
  <c r="AK2" i="1"/>
  <c r="AK20" i="1"/>
  <c r="AK18" i="1"/>
  <c r="AK17" i="1"/>
  <c r="AK15" i="1"/>
  <c r="AK12" i="1"/>
  <c r="AK13" i="1"/>
  <c r="AK11" i="1"/>
  <c r="AK37" i="1"/>
  <c r="AT37" i="1" s="1"/>
  <c r="AK30" i="1"/>
  <c r="AK31" i="1"/>
  <c r="AK32" i="1"/>
  <c r="AK33" i="1"/>
  <c r="AK29" i="1"/>
  <c r="AW23" i="1"/>
  <c r="AK24" i="1"/>
  <c r="AK25" i="1"/>
  <c r="AK26" i="1"/>
  <c r="AK27" i="1"/>
  <c r="AU34" i="1"/>
  <c r="AV34" i="1" s="1"/>
  <c r="AS34" i="1"/>
  <c r="AT27" i="1" l="1"/>
  <c r="AU27" i="1" s="1"/>
  <c r="AT33" i="1"/>
  <c r="AT26" i="1"/>
  <c r="AU26" i="1" s="1"/>
  <c r="AT30" i="1"/>
  <c r="AU30" i="1" s="1"/>
  <c r="AT29" i="1"/>
  <c r="AU29" i="1" s="1"/>
  <c r="AT25" i="1"/>
  <c r="AU25" i="1" s="1"/>
  <c r="AT32" i="1"/>
  <c r="AU32" i="1" s="1"/>
  <c r="AT31" i="1"/>
  <c r="AU31" i="1" s="1"/>
  <c r="AW26" i="1"/>
  <c r="AW24" i="1"/>
  <c r="AW32" i="1"/>
  <c r="AW11" i="1"/>
  <c r="AW17" i="1"/>
  <c r="AW27" i="1"/>
  <c r="AW13" i="1"/>
  <c r="AW18" i="1"/>
  <c r="AW20" i="1"/>
  <c r="AX35" i="1"/>
  <c r="AW29" i="1"/>
  <c r="AW12" i="1"/>
  <c r="AW25" i="1"/>
  <c r="AW33" i="1"/>
  <c r="AU37" i="1"/>
  <c r="AV37" i="1" s="1"/>
  <c r="AU36" i="1"/>
  <c r="AV36" i="1" s="1"/>
  <c r="AX23" i="1"/>
  <c r="AX6" i="1"/>
  <c r="AT2" i="1"/>
  <c r="AQ2" i="1" s="1"/>
  <c r="AX2" i="1" s="1"/>
  <c r="AX22" i="1"/>
  <c r="AT5" i="1"/>
  <c r="AU5" i="1" s="1"/>
  <c r="AX5" i="1"/>
  <c r="AX10" i="1"/>
  <c r="AX21" i="1"/>
  <c r="AX36" i="1"/>
  <c r="AU35" i="1"/>
  <c r="AV35" i="1" s="1"/>
  <c r="AU33" i="1"/>
  <c r="AT18" i="1"/>
  <c r="AU18" i="1" s="1"/>
  <c r="AT6" i="1"/>
  <c r="AU6" i="1" s="1"/>
  <c r="AV6" i="1" s="1"/>
  <c r="AT20" i="1"/>
  <c r="AU20" i="1" s="1"/>
  <c r="AT10" i="1"/>
  <c r="AU10" i="1" s="1"/>
  <c r="AT21" i="1"/>
  <c r="AU21" i="1" s="1"/>
  <c r="AT11" i="1"/>
  <c r="AU11" i="1" s="1"/>
  <c r="AT24" i="1"/>
  <c r="AU24" i="1" s="1"/>
  <c r="AT12" i="1"/>
  <c r="AU12" i="1" s="1"/>
  <c r="AT13" i="1"/>
  <c r="AU13" i="1" s="1"/>
  <c r="AT23" i="1"/>
  <c r="AU23" i="1" s="1"/>
  <c r="AT16" i="1"/>
  <c r="AU16" i="1" s="1"/>
  <c r="AT22" i="1"/>
  <c r="AU22" i="1" s="1"/>
  <c r="AT17" i="1"/>
  <c r="AU17" i="1" s="1"/>
  <c r="AW37" i="1"/>
  <c r="AS33" i="1"/>
  <c r="AS32" i="1"/>
  <c r="AS29" i="1"/>
  <c r="AS28" i="1"/>
  <c r="AS27" i="1"/>
  <c r="AS26" i="1"/>
  <c r="AS25" i="1"/>
  <c r="AS24" i="1"/>
  <c r="AS23" i="1"/>
  <c r="AS22" i="1"/>
  <c r="AS21" i="1"/>
  <c r="AS18" i="1"/>
  <c r="AS17" i="1"/>
  <c r="AS16" i="1"/>
  <c r="AS14" i="1"/>
  <c r="AS11" i="1"/>
  <c r="AS10" i="1"/>
  <c r="AS9" i="1"/>
  <c r="AS8" i="1"/>
  <c r="AS7" i="1"/>
  <c r="AS6" i="1"/>
  <c r="AS5" i="1"/>
  <c r="AS3" i="1"/>
  <c r="AS2" i="1"/>
  <c r="AX18" i="1" l="1"/>
  <c r="AX37" i="1"/>
  <c r="AK3" i="1"/>
  <c r="AT3" i="1" l="1"/>
  <c r="AU2" i="1"/>
  <c r="AX32" i="1"/>
  <c r="AV32" i="1"/>
  <c r="AX33" i="1"/>
  <c r="AV33" i="1"/>
  <c r="AU3" i="1" l="1"/>
  <c r="AQ3" i="1"/>
  <c r="AS31" i="1"/>
  <c r="AS30" i="1"/>
  <c r="AX3" i="1" l="1"/>
  <c r="AW30" i="1"/>
  <c r="AW31" i="1"/>
  <c r="AX31" i="1" l="1"/>
  <c r="AX30" i="1"/>
  <c r="AV30" i="1"/>
  <c r="AV31" i="1"/>
  <c r="AC4" i="1" l="1"/>
  <c r="AO14" i="1"/>
  <c r="AK28" i="1"/>
  <c r="AT28" i="1" s="1"/>
  <c r="AW28" i="1" l="1"/>
  <c r="AN4" i="1"/>
  <c r="AM4" i="1"/>
  <c r="AS4" i="1"/>
  <c r="AV24" i="1"/>
  <c r="AX27" i="1"/>
  <c r="AV27" i="1"/>
  <c r="AX29" i="1"/>
  <c r="AV29" i="1"/>
  <c r="AX24" i="1"/>
  <c r="AX28" i="1" l="1"/>
  <c r="AX4" i="1"/>
  <c r="AU28" i="1"/>
  <c r="AV28" i="1" s="1"/>
  <c r="AR20" i="1"/>
  <c r="AR19" i="1"/>
  <c r="AR13" i="1"/>
  <c r="AR12" i="1"/>
  <c r="AT19" i="1"/>
  <c r="AS13" i="1" l="1"/>
  <c r="AS12" i="1"/>
  <c r="AS20" i="1"/>
  <c r="AS19" i="1"/>
  <c r="AV26" i="1"/>
  <c r="AV23" i="1"/>
  <c r="AV25" i="1"/>
  <c r="AU19" i="1"/>
  <c r="AV19" i="1" s="1"/>
  <c r="AV2" i="1"/>
  <c r="AX26" i="1"/>
  <c r="AX25" i="1"/>
  <c r="AM9" i="1" l="1"/>
  <c r="AH9" i="1"/>
  <c r="AG9" i="1"/>
  <c r="AM7" i="1"/>
  <c r="AM8" i="1"/>
  <c r="AH7" i="1"/>
  <c r="AG7" i="1"/>
  <c r="AG8" i="1"/>
  <c r="AH8" i="1"/>
  <c r="AX8" i="1" l="1"/>
  <c r="AX9" i="1"/>
  <c r="AX7" i="1"/>
  <c r="AV12" i="1"/>
  <c r="AX11" i="1"/>
  <c r="AV17" i="1"/>
  <c r="AV22" i="1"/>
  <c r="AV21" i="1"/>
  <c r="AX17" i="1" l="1"/>
  <c r="AX12" i="1"/>
  <c r="AV13" i="1"/>
  <c r="AX13" i="1"/>
  <c r="AV20" i="1"/>
  <c r="AX20" i="1"/>
  <c r="AV10" i="1"/>
  <c r="AV16" i="1" l="1"/>
  <c r="AX16" i="1"/>
  <c r="AM14" i="1" l="1"/>
  <c r="AT14" i="1" l="1"/>
  <c r="AU14" i="1" s="1"/>
  <c r="AV14" i="1" s="1"/>
  <c r="AX14" i="1"/>
  <c r="AV18" i="1"/>
  <c r="AV5" i="1"/>
  <c r="AT4" i="1" l="1"/>
  <c r="AV3" i="1"/>
  <c r="AU4" i="1" l="1"/>
  <c r="AV4" i="1" s="1"/>
  <c r="AT9" i="1" l="1"/>
  <c r="AT8" i="1"/>
  <c r="AT7" i="1"/>
  <c r="AU9" i="1" l="1"/>
  <c r="AV9" i="1" s="1"/>
  <c r="AU8" i="1"/>
  <c r="AV8" i="1" s="1"/>
  <c r="AU7" i="1"/>
  <c r="AV7" i="1" s="1"/>
  <c r="AT15" i="1"/>
  <c r="AW15" i="1" l="1"/>
  <c r="AX15" i="1" l="1"/>
</calcChain>
</file>

<file path=xl/sharedStrings.xml><?xml version="1.0" encoding="utf-8"?>
<sst xmlns="http://schemas.openxmlformats.org/spreadsheetml/2006/main" count="1001" uniqueCount="407">
  <si>
    <t>Sr. No.</t>
  </si>
  <si>
    <t>Route Type</t>
  </si>
  <si>
    <t>LMC/Route</t>
  </si>
  <si>
    <t>IP1 / Co-built</t>
  </si>
  <si>
    <t>Project Name</t>
  </si>
  <si>
    <t>Route ID/LMC ID</t>
  </si>
  <si>
    <t>Route/LMC ID</t>
  </si>
  <si>
    <t>Route/LMC Section ID</t>
  </si>
  <si>
    <t>Route/LMC Subsection ID</t>
  </si>
  <si>
    <t>Application Number</t>
  </si>
  <si>
    <t>From</t>
  </si>
  <si>
    <t>To</t>
  </si>
  <si>
    <t>Authority</t>
  </si>
  <si>
    <t>Ward</t>
  </si>
  <si>
    <t>Application Length (Mtr)</t>
  </si>
  <si>
    <t>Application Date</t>
  </si>
  <si>
    <t>Survey Done (Mtr)</t>
  </si>
  <si>
    <t>DN Number</t>
  </si>
  <si>
    <t>Type</t>
  </si>
  <si>
    <t>Trench Type</t>
  </si>
  <si>
    <t>OT /HDD</t>
  </si>
  <si>
    <t>PIT</t>
  </si>
  <si>
    <t>Surface</t>
  </si>
  <si>
    <t>DN RI Amount</t>
  </si>
  <si>
    <t>Ground Rent</t>
  </si>
  <si>
    <t>Administrative Charge</t>
  </si>
  <si>
    <t>Supervision Charges</t>
  </si>
  <si>
    <t>GST</t>
  </si>
  <si>
    <t>RI Budget amount per meter (for the section)</t>
  </si>
  <si>
    <t>Projected Budget RI amount for DN</t>
  </si>
  <si>
    <t>Non refundable Actual Amount/mtr</t>
  </si>
  <si>
    <t>Non Refundable Savings/Mtr</t>
  </si>
  <si>
    <t>Deposit</t>
  </si>
  <si>
    <t>Total DN amount</t>
  </si>
  <si>
    <t>Multiplying
factor</t>
  </si>
  <si>
    <t>ROW Network ID</t>
  </si>
  <si>
    <t>Route Network ID</t>
  </si>
  <si>
    <t>New Revised DN against</t>
  </si>
  <si>
    <t>Chamber Fee</t>
  </si>
  <si>
    <t>Survey ID</t>
  </si>
  <si>
    <t>Internal approval start date</t>
  </si>
  <si>
    <t>Internal approval end date</t>
  </si>
  <si>
    <t>Ticket raised date</t>
  </si>
  <si>
    <t>DN payment date</t>
  </si>
  <si>
    <t>Civil Completion date</t>
  </si>
  <si>
    <t>RI Budget amount(For Entire section)</t>
  </si>
  <si>
    <t>DC Route</t>
  </si>
  <si>
    <t>Route</t>
  </si>
  <si>
    <t>IP-1</t>
  </si>
  <si>
    <t>Mumbai Fiber Refresh Project</t>
  </si>
  <si>
    <t>MUM_Route_50</t>
  </si>
  <si>
    <t>NA</t>
  </si>
  <si>
    <t>MUMUR050</t>
  </si>
  <si>
    <t>MUMUR050NIMI</t>
  </si>
  <si>
    <t>MUMUR050NMMI250129D4C4L0001</t>
  </si>
  <si>
    <t>I96966</t>
  </si>
  <si>
    <t>A SIFY Rabale</t>
  </si>
  <si>
    <t>F Mahape</t>
  </si>
  <si>
    <t>MIDC</t>
  </si>
  <si>
    <t>Yes</t>
  </si>
  <si>
    <t>Legal</t>
  </si>
  <si>
    <t>Open Trench</t>
  </si>
  <si>
    <t>Embankment Soil</t>
  </si>
  <si>
    <t>MUM-ROW000000060</t>
  </si>
  <si>
    <t>MUM-RTE002</t>
  </si>
  <si>
    <t>AIR52K24R050001</t>
  </si>
  <si>
    <t>MUMUR050NMMI250212D4C4L0001</t>
  </si>
  <si>
    <t>I99340</t>
  </si>
  <si>
    <t>F Mahape Police Chowky</t>
  </si>
  <si>
    <t>G CNTRL S Mahape</t>
  </si>
  <si>
    <t>Embankment Soil+CC Crossing</t>
  </si>
  <si>
    <t>41/1797</t>
  </si>
  <si>
    <t>MUM-ROW000000069</t>
  </si>
  <si>
    <t>AIR52K24R050002</t>
  </si>
  <si>
    <t>Additional Route</t>
  </si>
  <si>
    <t>Co-Built</t>
  </si>
  <si>
    <t>MUM_Route_131</t>
  </si>
  <si>
    <t>MUMU25R131</t>
  </si>
  <si>
    <t>MUMU25R131MCWA</t>
  </si>
  <si>
    <t>MUMU25R131MCWA250328D3C3</t>
  </si>
  <si>
    <t>NEAR SUCHITA BUILDING</t>
  </si>
  <si>
    <t>NEAR HOTEL VICTORIA</t>
  </si>
  <si>
    <t>MCGM</t>
  </si>
  <si>
    <t>A</t>
  </si>
  <si>
    <t>Carriageway+footpath/Passages</t>
  </si>
  <si>
    <t>10187/10454</t>
  </si>
  <si>
    <t>MUM-ROW000000082</t>
  </si>
  <si>
    <t>LMC</t>
  </si>
  <si>
    <t>MU-MA6295</t>
  </si>
  <si>
    <t>MUMU25R010</t>
  </si>
  <si>
    <t>MUMU25NL002</t>
  </si>
  <si>
    <t>MUMU25NL002MCWA</t>
  </si>
  <si>
    <t>MUMU25NL002MCWA250404D3C3L0003</t>
  </si>
  <si>
    <t>NEAR EP NO-F/R-9 HOTEL POPULAR PALACE</t>
  </si>
  <si>
    <t>NEAR MINT ROAD</t>
  </si>
  <si>
    <t>Carriageway</t>
  </si>
  <si>
    <t>MUM-ROW000000080</t>
  </si>
  <si>
    <t>MU-MA4226</t>
  </si>
  <si>
    <t>MUMU25NL003</t>
  </si>
  <si>
    <t>MUMU25NL003MCWA</t>
  </si>
  <si>
    <t>MUMU25NL003MCWA250404D3C3L0004</t>
  </si>
  <si>
    <t>NEAR HOTEL CASTLE IN HIRA BLDG</t>
  </si>
  <si>
    <t>Footpath/Passages(Finished in
Stencil)</t>
  </si>
  <si>
    <t>MUM-ROW000000081</t>
  </si>
  <si>
    <t>MUM_Route_48</t>
  </si>
  <si>
    <t>MUMU25R048</t>
  </si>
  <si>
    <t>MUMUR048NMKK</t>
  </si>
  <si>
    <t>MUMUR048NMKK250220D4C5L0011</t>
  </si>
  <si>
    <t>ETIPL/OSP/Koperkhairne MIDC/HDD/2024-25/01</t>
  </si>
  <si>
    <t xml:space="preserve">TTC Industrial area Bharti Airtel Office </t>
  </si>
  <si>
    <t xml:space="preserve">Gami Industrial Park Pawne </t>
  </si>
  <si>
    <t xml:space="preserve">NMMC </t>
  </si>
  <si>
    <t>KK</t>
  </si>
  <si>
    <t>NMMC/Z-2/265/2025</t>
  </si>
  <si>
    <t>Open Trench/HDD</t>
  </si>
  <si>
    <t>Asphalt</t>
  </si>
  <si>
    <t>MUM-ROW000000057</t>
  </si>
  <si>
    <t>MUM-RTE004</t>
  </si>
  <si>
    <t>AIR52K24R048008</t>
  </si>
  <si>
    <t>MUMUR048NMKK250220D4C5L0010</t>
  </si>
  <si>
    <t>ETIPL/OSP/Koperkhairne MIDC/HDD/2024-25/02</t>
  </si>
  <si>
    <t xml:space="preserve">Ashwini Infra Development </t>
  </si>
  <si>
    <t>NMMC/Z-2/264/2025</t>
  </si>
  <si>
    <t>MUM-ROW000000051</t>
  </si>
  <si>
    <t>*9715200</t>
  </si>
  <si>
    <t>MUMUR048NMKK250220D4C5L0009</t>
  </si>
  <si>
    <t>ETIPL/OSP/Koperkhairne MIDC/HDD/2024-25/03</t>
  </si>
  <si>
    <t xml:space="preserve">CTRL S Data Center </t>
  </si>
  <si>
    <t>NMMC/Z-2/266/2025</t>
  </si>
  <si>
    <t>MUM-ROW000000046</t>
  </si>
  <si>
    <t>MUM_Route_10</t>
  </si>
  <si>
    <t>MUMU25R010MCWA</t>
  </si>
  <si>
    <t>MUMU25R010MCWA250408D3C3L0020</t>
  </si>
  <si>
    <t>PNB HOUSE (PNB BANK)</t>
  </si>
  <si>
    <t>APNA BAZAR (GREAT SOCIAL BLDG</t>
  </si>
  <si>
    <t>Mastic Asphalt 40 m+Concrete Finished</t>
  </si>
  <si>
    <t>14936/28</t>
  </si>
  <si>
    <t>MUM-ROW000000070</t>
  </si>
  <si>
    <t>MUMU25R050</t>
  </si>
  <si>
    <t xml:space="preserve">LMC routes
(stand alone) </t>
  </si>
  <si>
    <t>Fibmax</t>
  </si>
  <si>
    <t>MU-6195</t>
  </si>
  <si>
    <t>MUMU25FL004</t>
  </si>
  <si>
    <t>MUMU25FL004MCRS</t>
  </si>
  <si>
    <t>MUMU25FL004MCRS250415D33L0005</t>
  </si>
  <si>
    <t>AVERSHINE MILLENIUM PAIRADISE</t>
  </si>
  <si>
    <t>THAKUR SHYAM NARAYAN SCHOOL</t>
  </si>
  <si>
    <t>RS</t>
  </si>
  <si>
    <t xml:space="preserve"> Carriageway</t>
  </si>
  <si>
    <t>MUM-ROW000000077</t>
  </si>
  <si>
    <t>MUM_Route_90</t>
  </si>
  <si>
    <t>MUMU25R090</t>
  </si>
  <si>
    <t>MUMU25R090MCME</t>
  </si>
  <si>
    <t>MUMU25R090MCME250412D3C3L0023</t>
  </si>
  <si>
    <t>NR ASHTVINAYAK CHS</t>
  </si>
  <si>
    <t>POLE NO. YJS/005/023</t>
  </si>
  <si>
    <t>ME</t>
  </si>
  <si>
    <t>MUM-ROW000000074</t>
  </si>
  <si>
    <t>AIR52K24R090010</t>
  </si>
  <si>
    <t>MUMU25R090MCME250412D3C3L0024</t>
  </si>
  <si>
    <t>MCGM MOTOR LODER CHOWKY( AAGARWADI JN.)</t>
  </si>
  <si>
    <t>MUM-ROW000000073</t>
  </si>
  <si>
    <t>Mumbai_Coverage_Route7</t>
  </si>
  <si>
    <t>MUMU25RC07</t>
  </si>
  <si>
    <t>MUMU25RC07KDWI</t>
  </si>
  <si>
    <t>MUMU25RC07KDWI250325D3C3L0025</t>
  </si>
  <si>
    <t>AIRTEL/OSP/2024-25/Open Trench-HDD/kdmc/01</t>
  </si>
  <si>
    <t>Hanuman Road</t>
  </si>
  <si>
    <t>Nr jankalayan multispeciality hospital</t>
  </si>
  <si>
    <t>KDMC</t>
  </si>
  <si>
    <t>KD</t>
  </si>
  <si>
    <t>KDMC/Ex.Engg/Construction/K-W/10</t>
  </si>
  <si>
    <t>Paverblock+Asphalt</t>
  </si>
  <si>
    <t>9269.27/12326.53</t>
  </si>
  <si>
    <t>MUM-ROW000000078</t>
  </si>
  <si>
    <t>Mumbai_Coverage_Route13</t>
  </si>
  <si>
    <t>MUMU25RC13</t>
  </si>
  <si>
    <t>MUMU25RC13KDKD</t>
  </si>
  <si>
    <t>MUMU25RC13KDKD250325D3C3L0026</t>
  </si>
  <si>
    <t>AIRTEL/OSP/2024-25/Open Trench-HDD/kdmc/02</t>
  </si>
  <si>
    <t>Jhulelal Chowk</t>
  </si>
  <si>
    <t>Gold Gym</t>
  </si>
  <si>
    <t>KDMC/Ex.Engg/Construction/K-W/06</t>
  </si>
  <si>
    <t>Paverblock</t>
  </si>
  <si>
    <t>MUM-ROW000000079</t>
  </si>
  <si>
    <t>AIR52K24RC13007</t>
  </si>
  <si>
    <t>MU-5831</t>
  </si>
  <si>
    <t>MUMU25FL005</t>
  </si>
  <si>
    <t>MUMU25FL005MCRN</t>
  </si>
  <si>
    <t>MUMU25FL005MCRN250401D3C30027</t>
  </si>
  <si>
    <t>JAYWANT SAWANT MARG</t>
  </si>
  <si>
    <t>SAI AMRUT CHS</t>
  </si>
  <si>
    <t>RN</t>
  </si>
  <si>
    <t>Carriageway(PB 80(OnlyGrey+Use of Existing Duct)</t>
  </si>
  <si>
    <t>8246/2900</t>
  </si>
  <si>
    <t>MUM-ROW000000086</t>
  </si>
  <si>
    <t>MU-MB6370</t>
  </si>
  <si>
    <t>MUMU25FL005MCRN250409D3C30028</t>
  </si>
  <si>
    <t>RAJ HERITAGE TOWER</t>
  </si>
  <si>
    <t>MARY JAMMACULATE GIRLS SCHOOL</t>
  </si>
  <si>
    <t>Carriageway(Bituminous
Concrete)</t>
  </si>
  <si>
    <t>MUM-ROW000000088</t>
  </si>
  <si>
    <t>MUMU25R010MCWB</t>
  </si>
  <si>
    <t>MUMU25R010MCWB250403D3C3L0029</t>
  </si>
  <si>
    <t>Hotel Elphinstone Annexe</t>
  </si>
  <si>
    <t>Godee Area opp. Navratna Premises</t>
  </si>
  <si>
    <t>B</t>
  </si>
  <si>
    <t xml:space="preserve"> Mastic
Asphalt 40 m</t>
  </si>
  <si>
    <t>MUM-ROW000000083</t>
  </si>
  <si>
    <t>*1281065</t>
  </si>
  <si>
    <t>MUM_Route_45</t>
  </si>
  <si>
    <t>MUMU25R045</t>
  </si>
  <si>
    <t>MUMU25R045NMKK</t>
  </si>
  <si>
    <t>MUMU25R045NMKK250327D3C3L0004</t>
  </si>
  <si>
    <t>I110310</t>
  </si>
  <si>
    <t>Stock Holding Corporation</t>
  </si>
  <si>
    <t>Shilphata Road</t>
  </si>
  <si>
    <t>AIR52K24R045005, AIR52K24R045006, AIR52K24R045007, AIR52K24R045008, AIR52K24R045009</t>
  </si>
  <si>
    <t>160 rs gap due to wrong DN calculation by MIDC</t>
  </si>
  <si>
    <t>MUMU25R090MCME250424D4C5L0005</t>
  </si>
  <si>
    <t>AGARWADI VILLAGE ROAD</t>
  </si>
  <si>
    <t>ZARINA PARK GATE NO 02</t>
  </si>
  <si>
    <t>Carriageway(Trench on already ex)</t>
  </si>
  <si>
    <t>MUM-ROW000000087</t>
  </si>
  <si>
    <t>MUMU25R010MCWE241221D2C6L0012</t>
  </si>
  <si>
    <t xml:space="preserve"> BOB Mirza Galibh road</t>
  </si>
  <si>
    <t>Byculla Fire Bricade</t>
  </si>
  <si>
    <t>E</t>
  </si>
  <si>
    <t>Carriageway(Mastic Asphalt 25 mm)+footpath/Passages(Finished in Stencil/)</t>
  </si>
  <si>
    <t>12469/11211</t>
  </si>
  <si>
    <t>MUMU25R010MCWE241221D3C6L0013</t>
  </si>
  <si>
    <t xml:space="preserve">BMC E ward office </t>
  </si>
  <si>
    <t xml:space="preserve"> Mirza Galibh road junction </t>
  </si>
  <si>
    <t>Carriageway(Mastic Asphalt 25 mm)+footpath/Passages(Grey or Any
Color)</t>
  </si>
  <si>
    <t>12469/8518</t>
  </si>
  <si>
    <t>MU-MA2115</t>
  </si>
  <si>
    <t>MUMU25NL004</t>
  </si>
  <si>
    <t>MUMU25NL004MCRC</t>
  </si>
  <si>
    <t>MUMU25NL004MCRC250415D3C3L0005</t>
  </si>
  <si>
    <t>KRISHNA HERITAGE</t>
  </si>
  <si>
    <t>KRISHNA HERITAGE FOOTPATH</t>
  </si>
  <si>
    <t>RC</t>
  </si>
  <si>
    <t>footpath/Passages(Grey or Any
Color)</t>
  </si>
  <si>
    <t>MU-MA928</t>
  </si>
  <si>
    <t>MUMU25FL012</t>
  </si>
  <si>
    <t>MUMU25FL012MCRC</t>
  </si>
  <si>
    <t>MUMU25FL012MCRC250415D3C3L0018</t>
  </si>
  <si>
    <t>PM KULKARNI ROAD</t>
  </si>
  <si>
    <t>ACHARYA ASHRAM</t>
  </si>
  <si>
    <t>On Carriageway(Mastic Asphalt 40 m)</t>
  </si>
  <si>
    <t>MUMU25FL012MCRC250415D3C3L0007</t>
  </si>
  <si>
    <t>Carriageway(Mastic Asphalt 40 m)</t>
  </si>
  <si>
    <t>MU-3386</t>
  </si>
  <si>
    <t>MUMU25FL006</t>
  </si>
  <si>
    <t>MUMU25FL006MCHW</t>
  </si>
  <si>
    <t>MUMU25FL006MCHW250424D3C30029</t>
  </si>
  <si>
    <t>DR. KESHAW BALRAM CHOWK</t>
  </si>
  <si>
    <t>GAEITY GALAXY THEATER</t>
  </si>
  <si>
    <t>HW</t>
  </si>
  <si>
    <t>MU-148</t>
  </si>
  <si>
    <t>MUMU25FL007</t>
  </si>
  <si>
    <t>MUMU25FL007MCHW</t>
  </si>
  <si>
    <t>MUMU25FL007MCHW250424D3C30030</t>
  </si>
  <si>
    <t>OPP. JASHMIN HOUSE</t>
  </si>
  <si>
    <t>PANJETANI VILLA</t>
  </si>
  <si>
    <t>MU-5541</t>
  </si>
  <si>
    <t>MUMU25FL008</t>
  </si>
  <si>
    <t>MUMU25FL008MCHW</t>
  </si>
  <si>
    <t>MUMU25FL008MCHW250424D3C30031</t>
  </si>
  <si>
    <t>WINNIE APARTMENT</t>
  </si>
  <si>
    <t>EDVIN 189 BUILDING</t>
  </si>
  <si>
    <t>Carriageway(Bituminous Concrete)+footpath/Passages(Concrete
Finished)</t>
  </si>
  <si>
    <t>MUMU25FL009</t>
  </si>
  <si>
    <t>MUMU25FL009MCHW</t>
  </si>
  <si>
    <t>MUMU25FL009MCHW250424D3C30032</t>
  </si>
  <si>
    <t>CHIMBAI ROAD CORNER</t>
  </si>
  <si>
    <t>On Carriageway(Bituminous Concrete)</t>
  </si>
  <si>
    <t>MU-2958</t>
  </si>
  <si>
    <t>MUMU25FL010</t>
  </si>
  <si>
    <t>MUMU25FL010MCMW</t>
  </si>
  <si>
    <t>MUMU25FL010MCMW250417D3C3L0013</t>
  </si>
  <si>
    <t>OPP. SANKET APARTMENT</t>
  </si>
  <si>
    <t>NEAR EESH KRIPA BLDG</t>
  </si>
  <si>
    <t>MW</t>
  </si>
  <si>
    <t>Carriageway(Bituminous Concrete+Others)</t>
  </si>
  <si>
    <t>MUM-ROW000000090</t>
  </si>
  <si>
    <t>MUMU25FL010MCMW250417D3C3L0014</t>
  </si>
  <si>
    <t>NEAR MAHESH KUTIR BLDG</t>
  </si>
  <si>
    <t>MU-3054</t>
  </si>
  <si>
    <t>MUMU25NL006</t>
  </si>
  <si>
    <t>MUMU25NL006MCWA</t>
  </si>
  <si>
    <t>MUMU25NL006MCWA250415D3C3L0015</t>
  </si>
  <si>
    <t>SUN CLINIC</t>
  </si>
  <si>
    <t>ANIL MILK SUPPLIER</t>
  </si>
  <si>
    <t>Carriageway(Bituminous Concrete)</t>
  </si>
  <si>
    <t>MUM-ROW000000093</t>
  </si>
  <si>
    <t>MU-MB3135</t>
  </si>
  <si>
    <t>MUMU25NL007</t>
  </si>
  <si>
    <t>MUMU25NL007MCWA</t>
  </si>
  <si>
    <t>MUMU25NL007MCWA250414D3C3L0016</t>
  </si>
  <si>
    <t>HOTEL MANAMA</t>
  </si>
  <si>
    <t>FRIENDS PREMISES</t>
  </si>
  <si>
    <t>MUM-ROW000000094</t>
  </si>
  <si>
    <t>MU-MB1585</t>
  </si>
  <si>
    <t>MUMU25FL011</t>
  </si>
  <si>
    <t>MUMU25FL011KDWA</t>
  </si>
  <si>
    <t>MUMU25FL011KDWA250424D3C3L0017</t>
  </si>
  <si>
    <t>Airtel/OSP/2025-26/Open Trench/KDMC/MB-1585/130 Mtrs</t>
  </si>
  <si>
    <t>BHIWANDI MURBAD ROAD</t>
  </si>
  <si>
    <t>SHREE GANESH VANDAN BUILDING</t>
  </si>
  <si>
    <t>KMDC/KA/Const./25</t>
  </si>
  <si>
    <t>MU-MA2218</t>
  </si>
  <si>
    <t>MUMU25NL008</t>
  </si>
  <si>
    <t>MUMU25NL008KDWA</t>
  </si>
  <si>
    <t>MUMU25NL008KDWA250429D3C3L0004</t>
  </si>
  <si>
    <t>Airtel/OSP/2025-26/Open Trench/KDMC/MA-2218/20 Mtrs</t>
  </si>
  <si>
    <t>KMDC/KA/Const./27</t>
  </si>
  <si>
    <t>MU-MB1589</t>
  </si>
  <si>
    <t>MUMU25NL009</t>
  </si>
  <si>
    <t>MUMU25NL009KDWA</t>
  </si>
  <si>
    <t>MUMU25NL009KDWA250429D3C3L0001</t>
  </si>
  <si>
    <t>Airtel/OSP/2025-26/Open Trench/KDMC/MB-1589/75 Mtrs</t>
  </si>
  <si>
    <t>KMDC/KA/Const./28</t>
  </si>
  <si>
    <t>MUM-ROW000000092</t>
  </si>
  <si>
    <t>MUMU25FL012KDWB</t>
  </si>
  <si>
    <t>MUMU25FL012KDWB250418D3C3L0020</t>
  </si>
  <si>
    <t>Airtel / MBMC /OSP/2025-26/OPEN TRENCH/KDMC/MA-1048/127 Mtrs</t>
  </si>
  <si>
    <t>Khadkapada Road</t>
  </si>
  <si>
    <t>Reliance Digital Building</t>
  </si>
  <si>
    <t>KMDC/KA/Const./26</t>
  </si>
  <si>
    <t>Paver Block</t>
  </si>
  <si>
    <t>MUM-ROW000000098</t>
  </si>
  <si>
    <t>MU-MA2181</t>
  </si>
  <si>
    <t>MUMU25NL010</t>
  </si>
  <si>
    <t>MUMU25NL010NIMI</t>
  </si>
  <si>
    <t>MUMU25NL010NIMI250418D3C3L0021</t>
  </si>
  <si>
    <t>MIDC-DIV-2/OSP/2025-26/AIRTEL/PLOT NO-PAP-R-343/375 MTRS</t>
  </si>
  <si>
    <t>No.EE/Dn.II/MHP/Eoffice/I/I113925</t>
  </si>
  <si>
    <t>19-05-2025</t>
  </si>
  <si>
    <t>Hard Side Shoulder</t>
  </si>
  <si>
    <t>MUM-ROW000000076</t>
  </si>
  <si>
    <t>MU-MB3667</t>
  </si>
  <si>
    <t>MUMU25NL011</t>
  </si>
  <si>
    <t>MUMU25NL011NIMI</t>
  </si>
  <si>
    <t>MUMU25NL011NIMI250418D3C3L0022</t>
  </si>
  <si>
    <t xml:space="preserve">MIDC-DIV-2/OSP/2025-26/AIRTEL/MB-3667/130 MTRS </t>
  </si>
  <si>
    <t>No.EE/Dn.II/MHP/Eoffice/I/I113922</t>
  </si>
  <si>
    <t>MUM-ROW000000104</t>
  </si>
  <si>
    <t>MU-MB1608</t>
  </si>
  <si>
    <t>MUMU25FL012MBMB</t>
  </si>
  <si>
    <t>MUMU25FL012MBMB250411D3C3L0001</t>
  </si>
  <si>
    <t>Airtel / MBMC /OSP/2025-26/OT/ Arihant “B” CHSL /124 Mtrs</t>
  </si>
  <si>
    <t>Radha Krishna Hotel</t>
  </si>
  <si>
    <t>Arihant “B” CHSL</t>
  </si>
  <si>
    <t>MBMC</t>
  </si>
  <si>
    <t>NO.MBMC/PWD/1014/64/2025-26</t>
  </si>
  <si>
    <t>Asphalt Road</t>
  </si>
  <si>
    <t>Parent Route</t>
  </si>
  <si>
    <t>DN Received date</t>
  </si>
  <si>
    <t>DN Length (Mtr)</t>
  </si>
  <si>
    <t xml:space="preserve"> UID</t>
  </si>
  <si>
    <t>PO Number</t>
  </si>
  <si>
    <t>PO Length</t>
  </si>
  <si>
    <t>Contract type</t>
  </si>
  <si>
    <t xml:space="preserve">Build Type </t>
  </si>
  <si>
    <t>Category type</t>
  </si>
  <si>
    <t>DN receipient</t>
  </si>
  <si>
    <t>New Revised DN Number</t>
  </si>
  <si>
    <t>TAT (ticket raised and DN Payment)</t>
  </si>
  <si>
    <t>Co-Build</t>
  </si>
  <si>
    <t>Co-build</t>
  </si>
  <si>
    <t>New-build</t>
  </si>
  <si>
    <t>Non-Strategic</t>
  </si>
  <si>
    <t>Entire route DN achieved in single go.</t>
  </si>
  <si>
    <t>Sify - Common</t>
  </si>
  <si>
    <t>Strategic</t>
  </si>
  <si>
    <t>Existing</t>
  </si>
  <si>
    <t>MU-MA1048</t>
  </si>
  <si>
    <t>10004641</t>
  </si>
  <si>
    <t>Actual Total Non Refundable Amount (RI+Ground+Admin+Supervision)</t>
  </si>
  <si>
    <t>10004681</t>
  </si>
  <si>
    <t>10004633</t>
  </si>
  <si>
    <t>10004531</t>
  </si>
  <si>
    <t>10004545</t>
  </si>
  <si>
    <t>10004670</t>
  </si>
  <si>
    <t>10004791</t>
  </si>
  <si>
    <t>10004801</t>
  </si>
  <si>
    <t>10004873</t>
  </si>
  <si>
    <t>10004521</t>
  </si>
  <si>
    <t>10004830</t>
  </si>
  <si>
    <t>10004772</t>
  </si>
  <si>
    <t>10004869</t>
  </si>
  <si>
    <t>Site ID</t>
  </si>
  <si>
    <t>MA4226</t>
  </si>
  <si>
    <t>MB6370</t>
  </si>
  <si>
    <t>MA2115</t>
  </si>
  <si>
    <t>MA928</t>
  </si>
  <si>
    <t>MB3135</t>
  </si>
  <si>
    <t>MB1585</t>
  </si>
  <si>
    <t>MA2218</t>
  </si>
  <si>
    <t>MB1589</t>
  </si>
  <si>
    <t>MA1048</t>
  </si>
  <si>
    <t>MA2181</t>
  </si>
  <si>
    <t>MB3667</t>
  </si>
  <si>
    <t>MB1608</t>
  </si>
  <si>
    <t xml:space="preserve"> </t>
  </si>
  <si>
    <t>GO RI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</si>
</sst>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_ * #,##0_ ;_ * \-#,##0_ ;_ * &quot;-&quot;??_ ;_ @_ "/>
    <numFmt numFmtId="166" formatCode="[$-14009]dd/mm/yyyy;@"/>
    <numFmt numFmtId="167" formatCode="0;\-0;&quot;-&quot;"/>
    <numFmt numFmtId="168" formatCode="[$-409]d\-mmm\-yy;@"/>
    <numFmt numFmtId="169" formatCode="[$-409]d/mmm/yy;@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Aptos Narrow"/>
      <family val="2"/>
    </font>
    <font>
      <sz val="8"/>
      <color rgb="FF000000"/>
      <name val="Aptos Narrow"/>
      <family val="2"/>
    </font>
    <font>
      <sz val="11"/>
      <color theme="1"/>
      <name val="Calibri"/>
      <family val="2"/>
      <scheme val="minor"/>
    </font>
    <font>
      <sz val="9"/>
      <color rgb="FF000000"/>
      <name val="Aptos Narrow"/>
      <family val="2"/>
    </font>
    <font>
      <b/>
      <sz val="9"/>
      <color rgb="FF000000"/>
      <name val="Aptos Narrow"/>
      <family val="2"/>
    </font>
    <font>
      <sz val="9"/>
      <color theme="1"/>
      <name val="Calibri"/>
      <family val="2"/>
      <scheme val="minor"/>
    </font>
    <font>
      <sz val="9"/>
      <name val="Aptos Narrow"/>
      <family val="2"/>
    </font>
    <font>
      <sz val="9"/>
      <name val="Aptos Display"/>
      <family val="2"/>
    </font>
    <font>
      <sz val="9"/>
      <color theme="1"/>
      <name val="Aptos Narrow"/>
      <family val="2"/>
    </font>
    <font>
      <sz val="9"/>
      <name val="Calibri"/>
      <family val="2"/>
      <scheme val="minor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165" fontId="1" fillId="2" borderId="12" xfId="0" applyNumberFormat="1" applyFont="1" applyFill="1" applyBorder="1" applyAlignment="1">
      <alignment horizontal="center" vertical="center" wrapText="1"/>
    </xf>
    <xf numFmtId="165" fontId="1" fillId="4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6" fontId="1" fillId="2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9" xfId="1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168" fontId="4" fillId="0" borderId="10" xfId="0" applyNumberFormat="1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6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4" fillId="0" borderId="17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165" fontId="4" fillId="0" borderId="17" xfId="1" applyNumberFormat="1" applyFont="1" applyBorder="1" applyAlignment="1">
      <alignment vertical="center"/>
    </xf>
    <xf numFmtId="15" fontId="4" fillId="0" borderId="1" xfId="0" applyNumberFormat="1" applyFont="1" applyBorder="1" applyAlignment="1">
      <alignment horizontal="center" vertical="center" wrapText="1"/>
    </xf>
    <xf numFmtId="165" fontId="4" fillId="0" borderId="17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6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9" fillId="0" borderId="17" xfId="0" applyNumberFormat="1" applyFont="1" applyBorder="1"/>
    <xf numFmtId="0" fontId="9" fillId="3" borderId="1" xfId="0" applyFont="1" applyFill="1" applyBorder="1" applyAlignment="1">
      <alignment horizontal="center" vertical="center"/>
    </xf>
    <xf numFmtId="165" fontId="4" fillId="0" borderId="18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65" fontId="6" fillId="0" borderId="7" xfId="0" applyNumberFormat="1" applyFont="1" applyBorder="1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4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vertical="center"/>
    </xf>
    <xf numFmtId="168" fontId="4" fillId="0" borderId="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9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9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M193"/>
  <sheetViews>
    <sheetView tabSelected="1" topLeftCell="U1" zoomScale="92" zoomScaleNormal="130" workbookViewId="0">
      <pane ySplit="1" topLeftCell="A33" activePane="bottomLeft" state="frozen"/>
      <selection activeCell="M1" sqref="M1"/>
      <selection pane="bottomLeft" activeCell="AB43" sqref="AB43"/>
    </sheetView>
  </sheetViews>
  <sheetFormatPr defaultColWidth="8.6640625" defaultRowHeight="15" customHeight="1" x14ac:dyDescent="0.3"/>
  <cols>
    <col min="1" max="1" width="10" style="1" bestFit="1" customWidth="1"/>
    <col min="2" max="2" width="19.33203125" style="10" bestFit="1" customWidth="1"/>
    <col min="3" max="3" width="13" style="23" bestFit="1" customWidth="1"/>
    <col min="4" max="4" width="14.33203125" style="23" bestFit="1" customWidth="1"/>
    <col min="5" max="5" width="14.88671875" style="23" bestFit="1" customWidth="1"/>
    <col min="6" max="6" width="21.6640625" style="23" bestFit="1" customWidth="1"/>
    <col min="7" max="7" width="21.6640625" style="23" customWidth="1"/>
    <col min="8" max="8" width="20.6640625" style="23" bestFit="1" customWidth="1"/>
    <col min="9" max="9" width="14.6640625" style="1" bestFit="1" customWidth="1"/>
    <col min="10" max="10" width="12.44140625" style="1" bestFit="1" customWidth="1"/>
    <col min="11" max="11" width="14.88671875" style="1" bestFit="1" customWidth="1"/>
    <col min="12" max="12" width="69.44140625" style="23" bestFit="1" customWidth="1"/>
    <col min="13" max="13" width="13.109375" style="1" bestFit="1" customWidth="1"/>
    <col min="14" max="14" width="12.33203125" style="1" bestFit="1" customWidth="1"/>
    <col min="15" max="15" width="20.6640625" style="1" bestFit="1" customWidth="1"/>
    <col min="16" max="16" width="14.33203125" style="1" bestFit="1" customWidth="1"/>
    <col min="17" max="17" width="14.6640625" style="1" bestFit="1" customWidth="1"/>
    <col min="18" max="18" width="20.33203125" style="1" bestFit="1" customWidth="1"/>
    <col min="19" max="19" width="30.5546875" style="1" bestFit="1" customWidth="1"/>
    <col min="20" max="20" width="53.6640625" style="1" bestFit="1" customWidth="1"/>
    <col min="21" max="21" width="18.109375" style="1" bestFit="1" customWidth="1"/>
    <col min="22" max="22" width="16.5546875" style="1" bestFit="1" customWidth="1"/>
    <col min="23" max="23" width="31.6640625" style="1" bestFit="1" customWidth="1"/>
    <col min="24" max="24" width="36.6640625" style="1" bestFit="1" customWidth="1"/>
    <col min="25" max="25" width="11.88671875" style="1" bestFit="1" customWidth="1"/>
    <col min="26" max="26" width="9" style="1" bestFit="1" customWidth="1"/>
    <col min="27" max="27" width="17.44140625" style="1" customWidth="1"/>
    <col min="28" max="28" width="27.109375" style="1" bestFit="1" customWidth="1"/>
    <col min="29" max="29" width="15.88671875" style="1" bestFit="1" customWidth="1"/>
    <col min="30" max="30" width="14" style="1" bestFit="1" customWidth="1"/>
    <col min="31" max="31" width="8.6640625" style="1" bestFit="1" customWidth="1"/>
    <col min="32" max="32" width="13.88671875" style="1" bestFit="1" customWidth="1"/>
    <col min="33" max="33" width="11.109375" style="1" customWidth="1"/>
    <col min="34" max="34" width="5.6640625" style="1" bestFit="1" customWidth="1"/>
    <col min="35" max="35" width="28.44140625" style="1" bestFit="1" customWidth="1"/>
    <col min="36" max="36" width="13.6640625" style="1" bestFit="1" customWidth="1"/>
    <col min="37" max="37" width="14.6640625" style="1" bestFit="1" customWidth="1"/>
    <col min="38" max="38" width="13" style="1" bestFit="1" customWidth="1"/>
    <col min="39" max="39" width="14.109375" style="1" bestFit="1" customWidth="1"/>
    <col min="40" max="40" width="15.5546875" style="1" bestFit="1" customWidth="1"/>
    <col min="41" max="41" width="13.109375" style="8" bestFit="1" customWidth="1"/>
    <col min="42" max="42" width="14.44140625" bestFit="1" customWidth="1"/>
    <col min="43" max="43" width="9.6640625" style="1" bestFit="1" customWidth="1"/>
    <col min="44" max="44" width="17.6640625" style="102" bestFit="1" customWidth="1"/>
    <col min="45" max="45" width="19.109375" style="3" bestFit="1" customWidth="1"/>
    <col min="46" max="46" width="25.5546875" style="4" customWidth="1"/>
    <col min="47" max="47" width="20.6640625" style="4" bestFit="1" customWidth="1"/>
    <col min="48" max="48" width="16.44140625" style="4" bestFit="1" customWidth="1"/>
    <col min="49" max="49" width="11.5546875" style="1" bestFit="1" customWidth="1"/>
    <col min="50" max="50" width="16.5546875" style="1" bestFit="1" customWidth="1"/>
    <col min="51" max="51" width="16.5546875" style="1" customWidth="1"/>
    <col min="52" max="52" width="17.109375" style="1" customWidth="1"/>
    <col min="53" max="54" width="16.33203125" bestFit="1" customWidth="1"/>
    <col min="55" max="55" width="27" style="5" bestFit="1" customWidth="1"/>
    <col min="56" max="56" width="16.88671875" style="5" customWidth="1"/>
    <col min="57" max="57" width="15.5546875" style="5" customWidth="1"/>
    <col min="58" max="58" width="17" style="1" bestFit="1" customWidth="1"/>
    <col min="59" max="60" width="14.44140625" style="1" customWidth="1"/>
    <col min="61" max="61" width="10.109375" style="1" hidden="1" customWidth="1"/>
    <col min="62" max="64" width="0" style="1" hidden="1" customWidth="1"/>
    <col min="65" max="65" width="27.88671875" style="3" hidden="1" customWidth="1"/>
    <col min="66" max="16384" width="8.6640625" style="1"/>
  </cols>
  <sheetData>
    <row r="1" spans="1:65" s="10" customFormat="1" ht="22.2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9" t="s">
        <v>366</v>
      </c>
      <c r="F1" s="19" t="s">
        <v>4</v>
      </c>
      <c r="G1" s="12" t="s">
        <v>392</v>
      </c>
      <c r="H1" s="12" t="s">
        <v>360</v>
      </c>
      <c r="I1" s="19" t="s">
        <v>363</v>
      </c>
      <c r="J1" s="19" t="s">
        <v>364</v>
      </c>
      <c r="K1" s="19" t="s">
        <v>365</v>
      </c>
      <c r="L1" s="12" t="s">
        <v>39</v>
      </c>
      <c r="M1" s="19" t="s">
        <v>361</v>
      </c>
      <c r="N1" s="12" t="s">
        <v>362</v>
      </c>
      <c r="O1" s="20" t="s">
        <v>5</v>
      </c>
      <c r="P1" s="12" t="s">
        <v>357</v>
      </c>
      <c r="Q1" s="12" t="s">
        <v>6</v>
      </c>
      <c r="R1" s="12" t="s">
        <v>7</v>
      </c>
      <c r="S1" s="12" t="s">
        <v>8</v>
      </c>
      <c r="T1" s="12" t="s">
        <v>9</v>
      </c>
      <c r="U1" s="12" t="s">
        <v>14</v>
      </c>
      <c r="V1" s="12" t="s">
        <v>15</v>
      </c>
      <c r="W1" s="12" t="s">
        <v>10</v>
      </c>
      <c r="X1" s="12" t="s">
        <v>11</v>
      </c>
      <c r="Y1" s="12" t="s">
        <v>12</v>
      </c>
      <c r="Z1" s="12" t="s">
        <v>13</v>
      </c>
      <c r="AA1" s="12" t="s">
        <v>16</v>
      </c>
      <c r="AB1" s="12" t="s">
        <v>17</v>
      </c>
      <c r="AC1" s="12" t="s">
        <v>359</v>
      </c>
      <c r="AD1" s="12" t="s">
        <v>358</v>
      </c>
      <c r="AE1" s="12" t="s">
        <v>18</v>
      </c>
      <c r="AF1" s="12" t="s">
        <v>19</v>
      </c>
      <c r="AG1" s="12" t="s">
        <v>20</v>
      </c>
      <c r="AH1" s="12" t="s">
        <v>21</v>
      </c>
      <c r="AI1" s="12" t="s">
        <v>22</v>
      </c>
      <c r="AJ1" s="12" t="s">
        <v>406</v>
      </c>
      <c r="AK1" s="12" t="s">
        <v>23</v>
      </c>
      <c r="AL1" s="12" t="s">
        <v>34</v>
      </c>
      <c r="AM1" s="12" t="s">
        <v>24</v>
      </c>
      <c r="AN1" s="12" t="s">
        <v>25</v>
      </c>
      <c r="AO1" s="12" t="s">
        <v>26</v>
      </c>
      <c r="AP1" s="12" t="s">
        <v>38</v>
      </c>
      <c r="AQ1" s="12" t="s">
        <v>27</v>
      </c>
      <c r="AR1" s="13" t="s">
        <v>28</v>
      </c>
      <c r="AS1" s="13" t="s">
        <v>29</v>
      </c>
      <c r="AT1" s="14" t="s">
        <v>379</v>
      </c>
      <c r="AU1" s="14" t="s">
        <v>30</v>
      </c>
      <c r="AV1" s="14" t="s">
        <v>31</v>
      </c>
      <c r="AW1" s="15" t="s">
        <v>32</v>
      </c>
      <c r="AX1" s="15" t="s">
        <v>33</v>
      </c>
      <c r="AY1" s="15" t="s">
        <v>35</v>
      </c>
      <c r="AZ1" s="15" t="s">
        <v>36</v>
      </c>
      <c r="BA1" s="15" t="s">
        <v>367</v>
      </c>
      <c r="BB1" s="15" t="s">
        <v>37</v>
      </c>
      <c r="BC1" s="16" t="s">
        <v>40</v>
      </c>
      <c r="BD1" s="16" t="s">
        <v>41</v>
      </c>
      <c r="BE1" s="16" t="s">
        <v>42</v>
      </c>
      <c r="BF1" s="15" t="s">
        <v>43</v>
      </c>
      <c r="BG1" s="22" t="s">
        <v>368</v>
      </c>
      <c r="BH1" s="21" t="s">
        <v>44</v>
      </c>
      <c r="BI1" s="17"/>
      <c r="BJ1" s="17"/>
      <c r="BK1" s="17"/>
      <c r="BL1" s="17"/>
      <c r="BM1" s="18" t="s">
        <v>45</v>
      </c>
    </row>
    <row r="2" spans="1:65" s="34" customFormat="1" ht="22.2" hidden="1" customHeight="1" x14ac:dyDescent="0.3">
      <c r="A2" s="24">
        <v>1</v>
      </c>
      <c r="B2" s="24" t="s">
        <v>46</v>
      </c>
      <c r="C2" s="25" t="s">
        <v>47</v>
      </c>
      <c r="D2" s="24" t="s">
        <v>48</v>
      </c>
      <c r="E2" s="24" t="str">
        <f>IF(D2="IP-1","CE","Airtel")</f>
        <v>CE</v>
      </c>
      <c r="F2" s="26" t="s">
        <v>49</v>
      </c>
      <c r="G2" s="24" t="s">
        <v>50</v>
      </c>
      <c r="H2" s="24" t="s">
        <v>50</v>
      </c>
      <c r="I2" s="24" t="s">
        <v>48</v>
      </c>
      <c r="J2" s="24" t="s">
        <v>374</v>
      </c>
      <c r="K2" s="24" t="s">
        <v>375</v>
      </c>
      <c r="L2" s="24" t="s">
        <v>65</v>
      </c>
      <c r="M2" s="27">
        <v>10004765</v>
      </c>
      <c r="N2" s="117">
        <v>6030</v>
      </c>
      <c r="O2" s="27" t="s">
        <v>50</v>
      </c>
      <c r="P2" s="24" t="s">
        <v>51</v>
      </c>
      <c r="Q2" s="24" t="s">
        <v>52</v>
      </c>
      <c r="R2" s="24" t="s">
        <v>53</v>
      </c>
      <c r="S2" s="24" t="s">
        <v>54</v>
      </c>
      <c r="T2" s="24" t="s">
        <v>55</v>
      </c>
      <c r="U2" s="24">
        <v>4766</v>
      </c>
      <c r="V2" s="28">
        <v>45686</v>
      </c>
      <c r="W2" s="24" t="s">
        <v>56</v>
      </c>
      <c r="X2" s="24" t="s">
        <v>57</v>
      </c>
      <c r="Y2" s="24" t="s">
        <v>58</v>
      </c>
      <c r="Z2" s="24" t="s">
        <v>58</v>
      </c>
      <c r="AA2" s="24" t="s">
        <v>59</v>
      </c>
      <c r="AB2" s="24" t="s">
        <v>55</v>
      </c>
      <c r="AC2" s="24">
        <v>4766</v>
      </c>
      <c r="AD2" s="28">
        <v>45698</v>
      </c>
      <c r="AE2" s="28" t="s">
        <v>60</v>
      </c>
      <c r="AF2" s="28" t="s">
        <v>61</v>
      </c>
      <c r="AG2" s="24"/>
      <c r="AH2" s="24"/>
      <c r="AI2" s="28" t="s">
        <v>62</v>
      </c>
      <c r="AJ2" s="24">
        <v>41</v>
      </c>
      <c r="AK2" s="30">
        <f>AC2*AJ2</f>
        <v>195406</v>
      </c>
      <c r="AL2" s="24">
        <v>0</v>
      </c>
      <c r="AM2" s="30">
        <v>0</v>
      </c>
      <c r="AN2" s="30">
        <v>4766</v>
      </c>
      <c r="AO2" s="113"/>
      <c r="AP2" s="30"/>
      <c r="AQ2" s="30">
        <f>(AT2)*0.18</f>
        <v>36030.959999999999</v>
      </c>
      <c r="AR2" s="103">
        <v>19200</v>
      </c>
      <c r="AS2" s="30">
        <f t="shared" ref="AS2:AS14" si="0">AR2*AC2</f>
        <v>91507200</v>
      </c>
      <c r="AT2" s="30">
        <f>AM2+AN2+AK2+AO2</f>
        <v>200172</v>
      </c>
      <c r="AU2" s="30">
        <f t="shared" ref="AU2:AU14" si="1">AT2/AC2</f>
        <v>42</v>
      </c>
      <c r="AV2" s="30">
        <f>AR2-AU2</f>
        <v>19158</v>
      </c>
      <c r="AW2" s="30">
        <v>250000</v>
      </c>
      <c r="AX2" s="113">
        <f>(AH2+AK2+AW2+AO2+AM2+AN2+AQ2)</f>
        <v>486202.96</v>
      </c>
      <c r="AY2" s="24" t="s">
        <v>63</v>
      </c>
      <c r="AZ2" s="24" t="s">
        <v>64</v>
      </c>
      <c r="BA2" s="24"/>
      <c r="BB2" s="24"/>
      <c r="BC2" s="31">
        <v>45689</v>
      </c>
      <c r="BD2" s="31">
        <v>45694</v>
      </c>
      <c r="BE2" s="31">
        <f>BD2</f>
        <v>45694</v>
      </c>
      <c r="BF2" s="32">
        <v>45700</v>
      </c>
      <c r="BG2" s="29">
        <f>BF2-BE2</f>
        <v>6</v>
      </c>
      <c r="BH2" s="33"/>
      <c r="BI2" s="34">
        <f t="shared" ref="BI2:BI37" si="2">BF2-BE2</f>
        <v>6</v>
      </c>
      <c r="BM2" s="35">
        <v>99411840</v>
      </c>
    </row>
    <row r="3" spans="1:65" s="48" customFormat="1" ht="30" hidden="1" customHeight="1" x14ac:dyDescent="0.25">
      <c r="A3" s="36">
        <f>A2+1</f>
        <v>2</v>
      </c>
      <c r="B3" s="36" t="s">
        <v>46</v>
      </c>
      <c r="C3" s="37" t="s">
        <v>47</v>
      </c>
      <c r="D3" s="36" t="s">
        <v>48</v>
      </c>
      <c r="E3" s="36" t="str">
        <f t="shared" ref="E3:E40" si="3">IF(D3="IP-1","CE","Airtel")</f>
        <v>CE</v>
      </c>
      <c r="F3" s="38" t="s">
        <v>49</v>
      </c>
      <c r="G3" s="36" t="s">
        <v>50</v>
      </c>
      <c r="H3" s="36" t="s">
        <v>50</v>
      </c>
      <c r="I3" s="24" t="s">
        <v>48</v>
      </c>
      <c r="J3" s="24" t="s">
        <v>374</v>
      </c>
      <c r="K3" s="24" t="s">
        <v>375</v>
      </c>
      <c r="L3" s="36" t="s">
        <v>73</v>
      </c>
      <c r="M3" s="27">
        <v>10004765</v>
      </c>
      <c r="N3" s="9">
        <v>6030</v>
      </c>
      <c r="O3" s="39" t="s">
        <v>50</v>
      </c>
      <c r="P3" s="36" t="s">
        <v>51</v>
      </c>
      <c r="Q3" s="36" t="s">
        <v>52</v>
      </c>
      <c r="R3" s="36" t="s">
        <v>53</v>
      </c>
      <c r="S3" s="36" t="s">
        <v>66</v>
      </c>
      <c r="T3" s="36" t="s">
        <v>67</v>
      </c>
      <c r="U3" s="36">
        <v>600</v>
      </c>
      <c r="V3" s="40"/>
      <c r="W3" s="36" t="s">
        <v>68</v>
      </c>
      <c r="X3" s="36" t="s">
        <v>69</v>
      </c>
      <c r="Y3" s="36" t="s">
        <v>58</v>
      </c>
      <c r="Z3" s="36" t="s">
        <v>58</v>
      </c>
      <c r="AA3" s="36" t="s">
        <v>59</v>
      </c>
      <c r="AB3" s="36" t="s">
        <v>67</v>
      </c>
      <c r="AC3" s="36">
        <v>600</v>
      </c>
      <c r="AD3" s="41">
        <v>45700</v>
      </c>
      <c r="AE3" s="41" t="s">
        <v>60</v>
      </c>
      <c r="AF3" s="41" t="s">
        <v>61</v>
      </c>
      <c r="AG3" s="36"/>
      <c r="AH3" s="42"/>
      <c r="AI3" s="41" t="s">
        <v>70</v>
      </c>
      <c r="AJ3" s="36" t="s">
        <v>71</v>
      </c>
      <c r="AK3" s="44">
        <f>(41*580)+(20*1797)</f>
        <v>59720</v>
      </c>
      <c r="AL3" s="36">
        <v>0</v>
      </c>
      <c r="AM3" s="44">
        <v>0</v>
      </c>
      <c r="AN3" s="44">
        <f>AC3*1</f>
        <v>600</v>
      </c>
      <c r="AO3" s="114"/>
      <c r="AP3" s="44"/>
      <c r="AQ3" s="44">
        <f>(AT3)*0.18</f>
        <v>10857.6</v>
      </c>
      <c r="AR3" s="104">
        <v>2999.9999999999995</v>
      </c>
      <c r="AS3" s="44">
        <f t="shared" si="0"/>
        <v>1799999.9999999998</v>
      </c>
      <c r="AT3" s="44">
        <f>AM3+AN3+AK3+AO3</f>
        <v>60320</v>
      </c>
      <c r="AU3" s="44">
        <f t="shared" si="1"/>
        <v>100.53333333333333</v>
      </c>
      <c r="AV3" s="44">
        <f>AR3-AU3</f>
        <v>2899.4666666666662</v>
      </c>
      <c r="AW3" s="44">
        <v>60000</v>
      </c>
      <c r="AX3" s="114">
        <f>(AH3+AK3+AW3+AO3+AM3+AN3+AQ3)</f>
        <v>131177.60000000001</v>
      </c>
      <c r="AY3" s="36" t="s">
        <v>72</v>
      </c>
      <c r="AZ3" s="36" t="s">
        <v>64</v>
      </c>
      <c r="BA3" s="40"/>
      <c r="BB3" s="36"/>
      <c r="BC3" s="45">
        <v>45706</v>
      </c>
      <c r="BD3" s="31">
        <f>BC3+1</f>
        <v>45707</v>
      </c>
      <c r="BE3" s="31">
        <f>BD3+4</f>
        <v>45711</v>
      </c>
      <c r="BF3" s="46">
        <v>45729</v>
      </c>
      <c r="BG3" s="43">
        <f t="shared" ref="BG3:BG40" si="4">BF3-BE3</f>
        <v>18</v>
      </c>
      <c r="BH3" s="47"/>
      <c r="BI3" s="34">
        <f t="shared" si="2"/>
        <v>18</v>
      </c>
      <c r="BM3" s="49">
        <v>2567400</v>
      </c>
    </row>
    <row r="4" spans="1:65" s="48" customFormat="1" ht="12" hidden="1" x14ac:dyDescent="0.25">
      <c r="A4" s="36">
        <f t="shared" ref="A4:A39" si="5">A3+1</f>
        <v>3</v>
      </c>
      <c r="B4" s="36" t="s">
        <v>74</v>
      </c>
      <c r="C4" s="37" t="s">
        <v>47</v>
      </c>
      <c r="D4" s="36" t="s">
        <v>75</v>
      </c>
      <c r="E4" s="36" t="str">
        <f t="shared" si="3"/>
        <v>Airtel</v>
      </c>
      <c r="F4" s="38" t="s">
        <v>49</v>
      </c>
      <c r="G4" s="36" t="s">
        <v>76</v>
      </c>
      <c r="H4" s="36" t="s">
        <v>76</v>
      </c>
      <c r="I4" s="24" t="s">
        <v>370</v>
      </c>
      <c r="J4" s="24" t="s">
        <v>371</v>
      </c>
      <c r="K4" s="24" t="s">
        <v>372</v>
      </c>
      <c r="L4" s="36"/>
      <c r="M4" s="101" t="s">
        <v>378</v>
      </c>
      <c r="N4" s="9">
        <v>200</v>
      </c>
      <c r="O4" s="39" t="s">
        <v>76</v>
      </c>
      <c r="P4" s="36" t="s">
        <v>51</v>
      </c>
      <c r="Q4" s="50" t="s">
        <v>77</v>
      </c>
      <c r="R4" s="50" t="s">
        <v>78</v>
      </c>
      <c r="S4" s="50" t="s">
        <v>79</v>
      </c>
      <c r="T4" s="36">
        <v>783339212</v>
      </c>
      <c r="U4" s="36">
        <v>145</v>
      </c>
      <c r="V4" s="41">
        <v>45744</v>
      </c>
      <c r="W4" s="36" t="s">
        <v>80</v>
      </c>
      <c r="X4" s="36" t="s">
        <v>81</v>
      </c>
      <c r="Y4" s="36" t="s">
        <v>82</v>
      </c>
      <c r="Z4" s="36" t="s">
        <v>83</v>
      </c>
      <c r="AA4" s="36" t="s">
        <v>59</v>
      </c>
      <c r="AB4" s="36">
        <v>783339212</v>
      </c>
      <c r="AC4" s="36">
        <f>24+131</f>
        <v>155</v>
      </c>
      <c r="AD4" s="41">
        <v>45751</v>
      </c>
      <c r="AE4" s="41" t="s">
        <v>60</v>
      </c>
      <c r="AF4" s="41" t="s">
        <v>61</v>
      </c>
      <c r="AG4" s="37"/>
      <c r="AH4" s="51"/>
      <c r="AI4" s="52" t="s">
        <v>84</v>
      </c>
      <c r="AJ4" s="36" t="s">
        <v>85</v>
      </c>
      <c r="AK4" s="44">
        <v>1613962</v>
      </c>
      <c r="AL4" s="36">
        <v>0</v>
      </c>
      <c r="AM4" s="44">
        <f>AC4*2</f>
        <v>310</v>
      </c>
      <c r="AN4" s="44">
        <f>AC4*1</f>
        <v>155</v>
      </c>
      <c r="AO4" s="114"/>
      <c r="AP4" s="44"/>
      <c r="AQ4" s="115"/>
      <c r="AR4" s="104">
        <v>8413</v>
      </c>
      <c r="AS4" s="44">
        <f t="shared" si="0"/>
        <v>1304015</v>
      </c>
      <c r="AT4" s="44">
        <f t="shared" ref="AT4:AT40" si="6">AK4+AM4+AN4+AO4</f>
        <v>1614427</v>
      </c>
      <c r="AU4" s="44">
        <f t="shared" si="1"/>
        <v>10415.658064516128</v>
      </c>
      <c r="AV4" s="44">
        <f>AR4-AU4</f>
        <v>-2002.6580645161284</v>
      </c>
      <c r="AW4" s="44">
        <f>AK4/2</f>
        <v>806981</v>
      </c>
      <c r="AX4" s="114">
        <f>(AH4+AK4+AW4+AO4+AM4+AN4)</f>
        <v>2421408</v>
      </c>
      <c r="AY4" s="36" t="s">
        <v>86</v>
      </c>
      <c r="AZ4" s="36"/>
      <c r="BA4" s="40"/>
      <c r="BB4" s="36"/>
      <c r="BC4" s="45">
        <v>45762</v>
      </c>
      <c r="BD4" s="45">
        <v>45763</v>
      </c>
      <c r="BE4" s="31">
        <v>45763</v>
      </c>
      <c r="BF4" s="46">
        <v>45764</v>
      </c>
      <c r="BG4" s="43">
        <f t="shared" si="4"/>
        <v>1</v>
      </c>
      <c r="BH4" s="47"/>
      <c r="BI4" s="34">
        <f t="shared" si="2"/>
        <v>1</v>
      </c>
      <c r="BM4" s="53"/>
    </row>
    <row r="5" spans="1:65" s="48" customFormat="1" ht="12" hidden="1" x14ac:dyDescent="0.25">
      <c r="A5" s="36">
        <f t="shared" si="5"/>
        <v>4</v>
      </c>
      <c r="B5" s="36" t="s">
        <v>46</v>
      </c>
      <c r="C5" s="37" t="s">
        <v>87</v>
      </c>
      <c r="D5" s="36" t="s">
        <v>75</v>
      </c>
      <c r="E5" s="36" t="str">
        <f t="shared" si="3"/>
        <v>Airtel</v>
      </c>
      <c r="F5" s="38" t="s">
        <v>49</v>
      </c>
      <c r="G5" s="36" t="s">
        <v>405</v>
      </c>
      <c r="H5" s="36" t="s">
        <v>88</v>
      </c>
      <c r="I5" s="24" t="s">
        <v>370</v>
      </c>
      <c r="J5" s="24" t="s">
        <v>371</v>
      </c>
      <c r="K5" s="24" t="s">
        <v>372</v>
      </c>
      <c r="L5" s="36"/>
      <c r="M5" s="39">
        <v>10004641</v>
      </c>
      <c r="N5" s="36">
        <v>30</v>
      </c>
      <c r="O5" s="39" t="s">
        <v>51</v>
      </c>
      <c r="P5" s="50" t="s">
        <v>89</v>
      </c>
      <c r="Q5" s="50" t="s">
        <v>90</v>
      </c>
      <c r="R5" s="50" t="s">
        <v>91</v>
      </c>
      <c r="S5" s="50" t="s">
        <v>92</v>
      </c>
      <c r="T5" s="36">
        <v>783339141</v>
      </c>
      <c r="U5" s="36">
        <v>20</v>
      </c>
      <c r="V5" s="41">
        <v>45743</v>
      </c>
      <c r="W5" s="36" t="s">
        <v>93</v>
      </c>
      <c r="X5" s="36" t="s">
        <v>94</v>
      </c>
      <c r="Y5" s="36" t="s">
        <v>82</v>
      </c>
      <c r="Z5" s="36" t="s">
        <v>83</v>
      </c>
      <c r="AA5" s="36" t="s">
        <v>59</v>
      </c>
      <c r="AB5" s="36">
        <v>783339141</v>
      </c>
      <c r="AC5" s="36">
        <v>27</v>
      </c>
      <c r="AD5" s="41">
        <v>45751</v>
      </c>
      <c r="AE5" s="41" t="s">
        <v>60</v>
      </c>
      <c r="AF5" s="41" t="s">
        <v>61</v>
      </c>
      <c r="AG5" s="36"/>
      <c r="AH5" s="24"/>
      <c r="AI5" s="41" t="s">
        <v>95</v>
      </c>
      <c r="AJ5" s="36">
        <v>10187</v>
      </c>
      <c r="AK5" s="44">
        <v>275049</v>
      </c>
      <c r="AL5" s="36">
        <v>0</v>
      </c>
      <c r="AM5" s="44">
        <f>AC5*2</f>
        <v>54</v>
      </c>
      <c r="AN5" s="44">
        <f>AC5*1</f>
        <v>27</v>
      </c>
      <c r="AO5" s="114"/>
      <c r="AP5" s="44"/>
      <c r="AQ5" s="115"/>
      <c r="AR5" s="104">
        <v>12469</v>
      </c>
      <c r="AS5" s="44">
        <f t="shared" si="0"/>
        <v>336663</v>
      </c>
      <c r="AT5" s="44">
        <f t="shared" si="6"/>
        <v>275130</v>
      </c>
      <c r="AU5" s="44">
        <f t="shared" si="1"/>
        <v>10190</v>
      </c>
      <c r="AV5" s="44">
        <f t="shared" ref="AV5:AV10" si="7">AR5-AU5</f>
        <v>2279</v>
      </c>
      <c r="AW5" s="44">
        <f>AK5/2</f>
        <v>137524.5</v>
      </c>
      <c r="AX5" s="114">
        <f>(AH5+AK5+AW5+AO5+AM5+AN5)</f>
        <v>412654.5</v>
      </c>
      <c r="AY5" s="36" t="s">
        <v>96</v>
      </c>
      <c r="AZ5" s="36"/>
      <c r="BA5" s="40"/>
      <c r="BB5" s="36"/>
      <c r="BC5" s="45">
        <v>45751</v>
      </c>
      <c r="BD5" s="45">
        <v>45758</v>
      </c>
      <c r="BE5" s="31">
        <v>45758</v>
      </c>
      <c r="BF5" s="46">
        <v>45762</v>
      </c>
      <c r="BG5" s="43">
        <f t="shared" si="4"/>
        <v>4</v>
      </c>
      <c r="BH5" s="47"/>
      <c r="BI5" s="34">
        <f t="shared" si="2"/>
        <v>4</v>
      </c>
      <c r="BM5" s="53">
        <v>274318</v>
      </c>
    </row>
    <row r="6" spans="1:65" s="48" customFormat="1" ht="24" hidden="1" x14ac:dyDescent="0.25">
      <c r="A6" s="36">
        <f t="shared" si="5"/>
        <v>5</v>
      </c>
      <c r="B6" s="36" t="s">
        <v>46</v>
      </c>
      <c r="C6" s="37" t="s">
        <v>87</v>
      </c>
      <c r="D6" s="36" t="s">
        <v>75</v>
      </c>
      <c r="E6" s="36" t="str">
        <f t="shared" si="3"/>
        <v>Airtel</v>
      </c>
      <c r="F6" s="38" t="s">
        <v>49</v>
      </c>
      <c r="G6" s="36" t="s">
        <v>393</v>
      </c>
      <c r="H6" s="36" t="s">
        <v>97</v>
      </c>
      <c r="I6" s="24" t="s">
        <v>370</v>
      </c>
      <c r="J6" s="24" t="s">
        <v>371</v>
      </c>
      <c r="K6" s="24" t="s">
        <v>372</v>
      </c>
      <c r="L6" s="36"/>
      <c r="M6" s="39" t="s">
        <v>378</v>
      </c>
      <c r="N6" s="36">
        <v>20</v>
      </c>
      <c r="O6" s="39" t="s">
        <v>51</v>
      </c>
      <c r="P6" s="50" t="s">
        <v>89</v>
      </c>
      <c r="Q6" s="50" t="s">
        <v>98</v>
      </c>
      <c r="R6" s="50" t="s">
        <v>99</v>
      </c>
      <c r="S6" s="50" t="s">
        <v>100</v>
      </c>
      <c r="T6" s="36">
        <v>783339100</v>
      </c>
      <c r="U6" s="36">
        <v>8</v>
      </c>
      <c r="V6" s="41">
        <v>45743</v>
      </c>
      <c r="W6" s="36" t="s">
        <v>101</v>
      </c>
      <c r="X6" s="36" t="s">
        <v>101</v>
      </c>
      <c r="Y6" s="36" t="s">
        <v>82</v>
      </c>
      <c r="Z6" s="36" t="s">
        <v>83</v>
      </c>
      <c r="AA6" s="36" t="s">
        <v>59</v>
      </c>
      <c r="AB6" s="36">
        <v>783339100</v>
      </c>
      <c r="AC6" s="36">
        <v>8</v>
      </c>
      <c r="AD6" s="41">
        <v>45751</v>
      </c>
      <c r="AE6" s="41" t="s">
        <v>60</v>
      </c>
      <c r="AF6" s="41" t="s">
        <v>61</v>
      </c>
      <c r="AG6" s="36"/>
      <c r="AH6" s="36"/>
      <c r="AI6" s="54" t="s">
        <v>102</v>
      </c>
      <c r="AJ6" s="36">
        <v>11211</v>
      </c>
      <c r="AK6" s="44">
        <v>448440</v>
      </c>
      <c r="AL6" s="36">
        <v>5</v>
      </c>
      <c r="AM6" s="44">
        <f>AC6*2</f>
        <v>16</v>
      </c>
      <c r="AN6" s="44">
        <f>AC6*1</f>
        <v>8</v>
      </c>
      <c r="AO6" s="114"/>
      <c r="AP6" s="44"/>
      <c r="AQ6" s="115"/>
      <c r="AR6" s="104">
        <v>12469</v>
      </c>
      <c r="AS6" s="44">
        <f t="shared" si="0"/>
        <v>99752</v>
      </c>
      <c r="AT6" s="44">
        <f t="shared" si="6"/>
        <v>448464</v>
      </c>
      <c r="AU6" s="44">
        <f t="shared" si="1"/>
        <v>56058</v>
      </c>
      <c r="AV6" s="44">
        <f>AR6-AU6</f>
        <v>-43589</v>
      </c>
      <c r="AW6" s="44"/>
      <c r="AX6" s="114">
        <f>(AH6+AK6+AW6+AO6+AM6+AN6)</f>
        <v>448464</v>
      </c>
      <c r="AY6" s="36" t="s">
        <v>103</v>
      </c>
      <c r="AZ6" s="36"/>
      <c r="BA6" s="40"/>
      <c r="BB6" s="36"/>
      <c r="BC6" s="45">
        <v>45751</v>
      </c>
      <c r="BD6" s="45">
        <v>45758</v>
      </c>
      <c r="BE6" s="45">
        <v>45758</v>
      </c>
      <c r="BF6" s="46">
        <v>45762</v>
      </c>
      <c r="BG6" s="43">
        <f t="shared" si="4"/>
        <v>4</v>
      </c>
      <c r="BH6" s="47"/>
      <c r="BI6" s="34">
        <f t="shared" si="2"/>
        <v>4</v>
      </c>
      <c r="BM6" s="53">
        <v>274318</v>
      </c>
    </row>
    <row r="7" spans="1:65" s="48" customFormat="1" ht="12" hidden="1" x14ac:dyDescent="0.25">
      <c r="A7" s="36">
        <f t="shared" si="5"/>
        <v>6</v>
      </c>
      <c r="B7" s="36" t="s">
        <v>46</v>
      </c>
      <c r="C7" s="37" t="s">
        <v>47</v>
      </c>
      <c r="D7" s="36" t="s">
        <v>48</v>
      </c>
      <c r="E7" s="36" t="str">
        <f t="shared" si="3"/>
        <v>CE</v>
      </c>
      <c r="F7" s="38" t="s">
        <v>49</v>
      </c>
      <c r="G7" s="36" t="s">
        <v>104</v>
      </c>
      <c r="H7" s="36" t="s">
        <v>104</v>
      </c>
      <c r="I7" s="24" t="s">
        <v>48</v>
      </c>
      <c r="J7" s="24" t="s">
        <v>374</v>
      </c>
      <c r="K7" s="24" t="s">
        <v>375</v>
      </c>
      <c r="L7" s="36" t="s">
        <v>118</v>
      </c>
      <c r="M7" s="27" t="s">
        <v>380</v>
      </c>
      <c r="N7" s="9">
        <v>3300</v>
      </c>
      <c r="O7" s="39" t="s">
        <v>104</v>
      </c>
      <c r="P7" s="36" t="s">
        <v>51</v>
      </c>
      <c r="Q7" s="36" t="s">
        <v>105</v>
      </c>
      <c r="R7" s="36" t="s">
        <v>106</v>
      </c>
      <c r="S7" s="36" t="s">
        <v>107</v>
      </c>
      <c r="T7" s="36" t="s">
        <v>108</v>
      </c>
      <c r="U7" s="36">
        <v>975</v>
      </c>
      <c r="V7" s="41">
        <v>45734</v>
      </c>
      <c r="W7" s="36" t="s">
        <v>109</v>
      </c>
      <c r="X7" s="36" t="s">
        <v>110</v>
      </c>
      <c r="Y7" s="36" t="s">
        <v>111</v>
      </c>
      <c r="Z7" s="36" t="s">
        <v>112</v>
      </c>
      <c r="AA7" s="36" t="s">
        <v>59</v>
      </c>
      <c r="AB7" s="36" t="s">
        <v>113</v>
      </c>
      <c r="AC7" s="36">
        <v>975</v>
      </c>
      <c r="AD7" s="41">
        <v>45734</v>
      </c>
      <c r="AE7" s="41" t="s">
        <v>60</v>
      </c>
      <c r="AF7" s="41" t="s">
        <v>114</v>
      </c>
      <c r="AG7" s="36">
        <f>50+925</f>
        <v>975</v>
      </c>
      <c r="AH7" s="36">
        <f>9600*10*1.5*1</f>
        <v>144000</v>
      </c>
      <c r="AI7" s="41" t="s">
        <v>115</v>
      </c>
      <c r="AJ7" s="36">
        <v>9600</v>
      </c>
      <c r="AK7" s="44">
        <v>624000</v>
      </c>
      <c r="AL7" s="36">
        <v>0</v>
      </c>
      <c r="AM7" s="44">
        <f>200*10*97.5</f>
        <v>195000</v>
      </c>
      <c r="AN7" s="44">
        <v>0</v>
      </c>
      <c r="AO7" s="114">
        <v>93600</v>
      </c>
      <c r="AP7" s="44"/>
      <c r="AQ7" s="44"/>
      <c r="AR7" s="105">
        <v>3000</v>
      </c>
      <c r="AS7" s="44">
        <f t="shared" si="0"/>
        <v>2925000</v>
      </c>
      <c r="AT7" s="44">
        <f t="shared" si="6"/>
        <v>912600</v>
      </c>
      <c r="AU7" s="44">
        <f t="shared" si="1"/>
        <v>936</v>
      </c>
      <c r="AV7" s="44">
        <f t="shared" si="7"/>
        <v>2064</v>
      </c>
      <c r="AW7" s="44">
        <v>71760</v>
      </c>
      <c r="AX7" s="114">
        <f>AK7+AW7+AO7+AM7+AN7+AQ7</f>
        <v>984360</v>
      </c>
      <c r="AY7" s="36" t="s">
        <v>116</v>
      </c>
      <c r="AZ7" s="36" t="s">
        <v>117</v>
      </c>
      <c r="BA7" s="40"/>
      <c r="BB7" s="36"/>
      <c r="BC7" s="45">
        <v>45741</v>
      </c>
      <c r="BD7" s="31">
        <v>45748</v>
      </c>
      <c r="BE7" s="45">
        <f t="shared" ref="BE7:BE10" si="8">BD7</f>
        <v>45748</v>
      </c>
      <c r="BF7" s="46">
        <v>45756</v>
      </c>
      <c r="BG7" s="43">
        <f t="shared" si="4"/>
        <v>8</v>
      </c>
      <c r="BH7" s="47"/>
      <c r="BI7" s="34">
        <f t="shared" si="2"/>
        <v>8</v>
      </c>
      <c r="BM7" s="55">
        <v>9715200</v>
      </c>
    </row>
    <row r="8" spans="1:65" s="48" customFormat="1" ht="12" hidden="1" x14ac:dyDescent="0.25">
      <c r="A8" s="36">
        <f t="shared" si="5"/>
        <v>7</v>
      </c>
      <c r="B8" s="36" t="s">
        <v>46</v>
      </c>
      <c r="C8" s="37" t="s">
        <v>47</v>
      </c>
      <c r="D8" s="36" t="s">
        <v>48</v>
      </c>
      <c r="E8" s="36" t="str">
        <f t="shared" si="3"/>
        <v>CE</v>
      </c>
      <c r="F8" s="38" t="s">
        <v>49</v>
      </c>
      <c r="G8" s="36" t="s">
        <v>104</v>
      </c>
      <c r="H8" s="36" t="s">
        <v>104</v>
      </c>
      <c r="I8" s="24" t="s">
        <v>48</v>
      </c>
      <c r="J8" s="24" t="s">
        <v>374</v>
      </c>
      <c r="K8" s="24" t="s">
        <v>375</v>
      </c>
      <c r="L8" s="36" t="s">
        <v>118</v>
      </c>
      <c r="M8" s="27" t="s">
        <v>380</v>
      </c>
      <c r="N8" s="9">
        <v>3300</v>
      </c>
      <c r="O8" s="39" t="s">
        <v>104</v>
      </c>
      <c r="P8" s="36" t="s">
        <v>51</v>
      </c>
      <c r="Q8" s="36" t="s">
        <v>105</v>
      </c>
      <c r="R8" s="36" t="s">
        <v>106</v>
      </c>
      <c r="S8" s="36" t="s">
        <v>119</v>
      </c>
      <c r="T8" s="36" t="s">
        <v>120</v>
      </c>
      <c r="U8" s="36">
        <v>820</v>
      </c>
      <c r="V8" s="41">
        <v>45734</v>
      </c>
      <c r="W8" s="36" t="s">
        <v>110</v>
      </c>
      <c r="X8" s="36" t="s">
        <v>121</v>
      </c>
      <c r="Y8" s="36" t="s">
        <v>111</v>
      </c>
      <c r="Z8" s="36" t="s">
        <v>112</v>
      </c>
      <c r="AA8" s="36" t="s">
        <v>59</v>
      </c>
      <c r="AB8" s="36" t="s">
        <v>122</v>
      </c>
      <c r="AC8" s="36">
        <v>820</v>
      </c>
      <c r="AD8" s="41">
        <v>45734</v>
      </c>
      <c r="AE8" s="41" t="s">
        <v>60</v>
      </c>
      <c r="AF8" s="41" t="s">
        <v>114</v>
      </c>
      <c r="AG8" s="36">
        <f>50+770</f>
        <v>820</v>
      </c>
      <c r="AH8" s="36">
        <f>9600*10*1.5*1</f>
        <v>144000</v>
      </c>
      <c r="AI8" s="41" t="s">
        <v>115</v>
      </c>
      <c r="AJ8" s="36">
        <v>9600</v>
      </c>
      <c r="AK8" s="44">
        <v>624000</v>
      </c>
      <c r="AL8" s="36">
        <v>0</v>
      </c>
      <c r="AM8" s="44">
        <f>200*10*82</f>
        <v>164000</v>
      </c>
      <c r="AN8" s="44">
        <v>0</v>
      </c>
      <c r="AO8" s="114">
        <v>93600</v>
      </c>
      <c r="AP8" s="44"/>
      <c r="AQ8" s="115"/>
      <c r="AR8" s="105">
        <v>3000</v>
      </c>
      <c r="AS8" s="44">
        <f t="shared" si="0"/>
        <v>2460000</v>
      </c>
      <c r="AT8" s="44">
        <f t="shared" si="6"/>
        <v>881600</v>
      </c>
      <c r="AU8" s="44">
        <f t="shared" si="1"/>
        <v>1075.1219512195121</v>
      </c>
      <c r="AV8" s="44">
        <f t="shared" si="7"/>
        <v>1924.8780487804879</v>
      </c>
      <c r="AW8" s="44">
        <v>71760</v>
      </c>
      <c r="AX8" s="114">
        <f>AK8+AW8+AO8+AM8+AN8</f>
        <v>953360</v>
      </c>
      <c r="AY8" s="36" t="s">
        <v>123</v>
      </c>
      <c r="AZ8" s="36" t="s">
        <v>117</v>
      </c>
      <c r="BA8" s="40"/>
      <c r="BB8" s="36"/>
      <c r="BC8" s="45">
        <v>45741</v>
      </c>
      <c r="BD8" s="31">
        <v>45748</v>
      </c>
      <c r="BE8" s="45">
        <f t="shared" si="8"/>
        <v>45748</v>
      </c>
      <c r="BF8" s="46">
        <v>45756</v>
      </c>
      <c r="BG8" s="43">
        <f t="shared" si="4"/>
        <v>8</v>
      </c>
      <c r="BH8" s="47"/>
      <c r="BI8" s="34">
        <f t="shared" si="2"/>
        <v>8</v>
      </c>
      <c r="BM8" s="55" t="s">
        <v>124</v>
      </c>
    </row>
    <row r="9" spans="1:65" s="48" customFormat="1" ht="12" hidden="1" x14ac:dyDescent="0.25">
      <c r="A9" s="36">
        <f t="shared" si="5"/>
        <v>8</v>
      </c>
      <c r="B9" s="36" t="s">
        <v>46</v>
      </c>
      <c r="C9" s="37" t="s">
        <v>47</v>
      </c>
      <c r="D9" s="36" t="s">
        <v>48</v>
      </c>
      <c r="E9" s="36" t="str">
        <f t="shared" si="3"/>
        <v>CE</v>
      </c>
      <c r="F9" s="38" t="s">
        <v>49</v>
      </c>
      <c r="G9" s="36" t="s">
        <v>104</v>
      </c>
      <c r="H9" s="36" t="s">
        <v>104</v>
      </c>
      <c r="I9" s="24" t="s">
        <v>48</v>
      </c>
      <c r="J9" s="24" t="s">
        <v>374</v>
      </c>
      <c r="K9" s="24" t="s">
        <v>375</v>
      </c>
      <c r="L9" s="36" t="s">
        <v>118</v>
      </c>
      <c r="M9" s="27" t="s">
        <v>380</v>
      </c>
      <c r="N9" s="9">
        <v>3300</v>
      </c>
      <c r="O9" s="39" t="s">
        <v>104</v>
      </c>
      <c r="P9" s="36" t="s">
        <v>51</v>
      </c>
      <c r="Q9" s="36" t="s">
        <v>105</v>
      </c>
      <c r="R9" s="36" t="s">
        <v>106</v>
      </c>
      <c r="S9" s="36" t="s">
        <v>125</v>
      </c>
      <c r="T9" s="36" t="s">
        <v>126</v>
      </c>
      <c r="U9" s="36">
        <v>825</v>
      </c>
      <c r="V9" s="41">
        <v>45734</v>
      </c>
      <c r="W9" s="36" t="s">
        <v>121</v>
      </c>
      <c r="X9" s="36" t="s">
        <v>127</v>
      </c>
      <c r="Y9" s="36" t="s">
        <v>111</v>
      </c>
      <c r="Z9" s="36" t="s">
        <v>112</v>
      </c>
      <c r="AA9" s="36" t="s">
        <v>59</v>
      </c>
      <c r="AB9" s="36" t="s">
        <v>128</v>
      </c>
      <c r="AC9" s="36">
        <v>825</v>
      </c>
      <c r="AD9" s="41">
        <v>45734</v>
      </c>
      <c r="AE9" s="41" t="s">
        <v>60</v>
      </c>
      <c r="AF9" s="41" t="s">
        <v>114</v>
      </c>
      <c r="AG9" s="36">
        <f>50+775</f>
        <v>825</v>
      </c>
      <c r="AH9" s="36">
        <f>9600*10*1.5*1</f>
        <v>144000</v>
      </c>
      <c r="AI9" s="41" t="s">
        <v>115</v>
      </c>
      <c r="AJ9" s="36">
        <v>9600</v>
      </c>
      <c r="AK9" s="44">
        <v>624000</v>
      </c>
      <c r="AL9" s="36">
        <v>0</v>
      </c>
      <c r="AM9" s="44">
        <f>200*10*82.5</f>
        <v>165000</v>
      </c>
      <c r="AN9" s="44">
        <v>0</v>
      </c>
      <c r="AO9" s="114">
        <v>93600</v>
      </c>
      <c r="AP9" s="44"/>
      <c r="AQ9" s="115"/>
      <c r="AR9" s="105">
        <v>3000</v>
      </c>
      <c r="AS9" s="44">
        <f t="shared" si="0"/>
        <v>2475000</v>
      </c>
      <c r="AT9" s="44">
        <f t="shared" si="6"/>
        <v>882600</v>
      </c>
      <c r="AU9" s="44">
        <f t="shared" si="1"/>
        <v>1069.8181818181818</v>
      </c>
      <c r="AV9" s="44">
        <f t="shared" si="7"/>
        <v>1930.1818181818182</v>
      </c>
      <c r="AW9" s="44">
        <v>71760</v>
      </c>
      <c r="AX9" s="114">
        <f>AK9+AW9+AO9+AM9+AN9</f>
        <v>954360</v>
      </c>
      <c r="AY9" s="36" t="s">
        <v>129</v>
      </c>
      <c r="AZ9" s="36" t="s">
        <v>117</v>
      </c>
      <c r="BA9" s="40"/>
      <c r="BB9" s="36"/>
      <c r="BC9" s="45">
        <v>45741</v>
      </c>
      <c r="BD9" s="31">
        <v>45748</v>
      </c>
      <c r="BE9" s="31">
        <f t="shared" si="8"/>
        <v>45748</v>
      </c>
      <c r="BF9" s="46">
        <v>45756</v>
      </c>
      <c r="BG9" s="43">
        <f t="shared" si="4"/>
        <v>8</v>
      </c>
      <c r="BH9" s="47"/>
      <c r="BI9" s="34">
        <f t="shared" si="2"/>
        <v>8</v>
      </c>
      <c r="BM9" s="55" t="s">
        <v>124</v>
      </c>
    </row>
    <row r="10" spans="1:65" s="34" customFormat="1" ht="12" hidden="1" x14ac:dyDescent="0.3">
      <c r="A10" s="36">
        <f t="shared" si="5"/>
        <v>9</v>
      </c>
      <c r="B10" s="36" t="s">
        <v>46</v>
      </c>
      <c r="C10" s="37" t="s">
        <v>47</v>
      </c>
      <c r="D10" s="36" t="s">
        <v>48</v>
      </c>
      <c r="E10" s="36" t="str">
        <f t="shared" si="3"/>
        <v>CE</v>
      </c>
      <c r="F10" s="38" t="s">
        <v>49</v>
      </c>
      <c r="G10" s="36" t="s">
        <v>130</v>
      </c>
      <c r="H10" s="36" t="s">
        <v>130</v>
      </c>
      <c r="I10" s="24" t="s">
        <v>48</v>
      </c>
      <c r="J10" s="24" t="s">
        <v>376</v>
      </c>
      <c r="K10" s="24" t="s">
        <v>375</v>
      </c>
      <c r="L10" s="36"/>
      <c r="M10" s="39" t="s">
        <v>381</v>
      </c>
      <c r="N10" s="9">
        <v>10280</v>
      </c>
      <c r="O10" s="39" t="s">
        <v>130</v>
      </c>
      <c r="P10" s="36" t="s">
        <v>51</v>
      </c>
      <c r="Q10" s="36" t="s">
        <v>89</v>
      </c>
      <c r="R10" s="36" t="s">
        <v>131</v>
      </c>
      <c r="S10" s="36" t="s">
        <v>132</v>
      </c>
      <c r="T10" s="36">
        <v>783339910</v>
      </c>
      <c r="U10" s="56">
        <v>42</v>
      </c>
      <c r="V10" s="41">
        <v>45755</v>
      </c>
      <c r="W10" s="36" t="s">
        <v>133</v>
      </c>
      <c r="X10" s="36" t="s">
        <v>134</v>
      </c>
      <c r="Y10" s="36" t="s">
        <v>82</v>
      </c>
      <c r="Z10" s="36" t="s">
        <v>83</v>
      </c>
      <c r="AA10" s="36" t="s">
        <v>59</v>
      </c>
      <c r="AB10" s="36">
        <v>783339910</v>
      </c>
      <c r="AC10" s="36">
        <v>52</v>
      </c>
      <c r="AD10" s="41">
        <v>45755</v>
      </c>
      <c r="AE10" s="41" t="s">
        <v>60</v>
      </c>
      <c r="AF10" s="41" t="s">
        <v>61</v>
      </c>
      <c r="AG10" s="36"/>
      <c r="AH10" s="36"/>
      <c r="AI10" s="54" t="s">
        <v>135</v>
      </c>
      <c r="AJ10" s="36" t="s">
        <v>136</v>
      </c>
      <c r="AK10" s="44">
        <v>651176</v>
      </c>
      <c r="AL10" s="36"/>
      <c r="AM10" s="44">
        <f>AC10*2</f>
        <v>104</v>
      </c>
      <c r="AN10" s="44">
        <f>AC10*1</f>
        <v>52</v>
      </c>
      <c r="AO10" s="114"/>
      <c r="AP10" s="44"/>
      <c r="AQ10" s="115"/>
      <c r="AR10" s="105">
        <v>8413</v>
      </c>
      <c r="AS10" s="44">
        <f t="shared" si="0"/>
        <v>437476</v>
      </c>
      <c r="AT10" s="44">
        <f t="shared" si="6"/>
        <v>651332</v>
      </c>
      <c r="AU10" s="44">
        <f t="shared" si="1"/>
        <v>12525.615384615385</v>
      </c>
      <c r="AV10" s="44">
        <f t="shared" si="7"/>
        <v>-4112.6153846153848</v>
      </c>
      <c r="AW10" s="44">
        <f>AK10/2</f>
        <v>325588</v>
      </c>
      <c r="AX10" s="114">
        <f>(AH10+AK10+AW10+AO10+AM10+AN10+AQ10)</f>
        <v>976920</v>
      </c>
      <c r="AY10" s="36" t="s">
        <v>137</v>
      </c>
      <c r="AZ10" s="36"/>
      <c r="BA10" s="36"/>
      <c r="BB10" s="36"/>
      <c r="BC10" s="45">
        <v>45756</v>
      </c>
      <c r="BD10" s="45">
        <v>45767</v>
      </c>
      <c r="BE10" s="31">
        <f t="shared" si="8"/>
        <v>45767</v>
      </c>
      <c r="BF10" s="46">
        <v>45772</v>
      </c>
      <c r="BG10" s="43">
        <f t="shared" si="4"/>
        <v>5</v>
      </c>
      <c r="BH10" s="47"/>
      <c r="BI10" s="34">
        <f t="shared" si="2"/>
        <v>5</v>
      </c>
      <c r="BM10" s="49">
        <v>1281065</v>
      </c>
    </row>
    <row r="11" spans="1:65" s="48" customFormat="1" ht="12" hidden="1" x14ac:dyDescent="0.25">
      <c r="A11" s="36">
        <f>A10+1</f>
        <v>10</v>
      </c>
      <c r="B11" s="36" t="s">
        <v>139</v>
      </c>
      <c r="C11" s="37" t="s">
        <v>140</v>
      </c>
      <c r="D11" s="36" t="s">
        <v>75</v>
      </c>
      <c r="E11" s="36" t="str">
        <f t="shared" si="3"/>
        <v>Airtel</v>
      </c>
      <c r="F11" s="38" t="s">
        <v>49</v>
      </c>
      <c r="G11" s="36">
        <v>6195</v>
      </c>
      <c r="H11" s="36" t="s">
        <v>141</v>
      </c>
      <c r="I11" s="24" t="s">
        <v>369</v>
      </c>
      <c r="J11" s="24" t="s">
        <v>371</v>
      </c>
      <c r="K11" s="24" t="s">
        <v>372</v>
      </c>
      <c r="L11" s="36"/>
      <c r="M11" s="39">
        <v>10004835</v>
      </c>
      <c r="N11" s="36">
        <v>242</v>
      </c>
      <c r="O11" s="39" t="s">
        <v>51</v>
      </c>
      <c r="P11" s="36" t="s">
        <v>51</v>
      </c>
      <c r="Q11" s="36" t="s">
        <v>142</v>
      </c>
      <c r="R11" s="36" t="s">
        <v>143</v>
      </c>
      <c r="S11" s="36" t="s">
        <v>144</v>
      </c>
      <c r="T11" s="36">
        <v>783341287</v>
      </c>
      <c r="U11" s="36">
        <v>65</v>
      </c>
      <c r="V11" s="41">
        <v>45756</v>
      </c>
      <c r="W11" s="36" t="s">
        <v>145</v>
      </c>
      <c r="X11" s="36" t="s">
        <v>146</v>
      </c>
      <c r="Y11" s="36" t="s">
        <v>82</v>
      </c>
      <c r="Z11" s="36" t="s">
        <v>147</v>
      </c>
      <c r="AA11" s="36" t="s">
        <v>59</v>
      </c>
      <c r="AB11" s="59">
        <v>783341287</v>
      </c>
      <c r="AC11" s="36">
        <v>75</v>
      </c>
      <c r="AD11" s="41">
        <v>45762</v>
      </c>
      <c r="AE11" s="41" t="s">
        <v>60</v>
      </c>
      <c r="AF11" s="41" t="s">
        <v>61</v>
      </c>
      <c r="AG11" s="36"/>
      <c r="AH11" s="36"/>
      <c r="AI11" s="41" t="s">
        <v>148</v>
      </c>
      <c r="AJ11" s="36">
        <v>11378</v>
      </c>
      <c r="AK11" s="44">
        <f>AC11*AJ11</f>
        <v>853350</v>
      </c>
      <c r="AL11" s="36">
        <v>1</v>
      </c>
      <c r="AM11" s="44">
        <f>AC11*2</f>
        <v>150</v>
      </c>
      <c r="AN11" s="44">
        <f>AC11*1</f>
        <v>75</v>
      </c>
      <c r="AO11" s="114"/>
      <c r="AP11" s="44"/>
      <c r="AQ11" s="115"/>
      <c r="AR11" s="106">
        <v>14936</v>
      </c>
      <c r="AS11" s="44">
        <f t="shared" si="0"/>
        <v>1120200</v>
      </c>
      <c r="AT11" s="44">
        <f t="shared" si="6"/>
        <v>853575</v>
      </c>
      <c r="AU11" s="44">
        <f t="shared" si="1"/>
        <v>11381</v>
      </c>
      <c r="AV11" s="44"/>
      <c r="AW11" s="44">
        <f>AK11/2</f>
        <v>426675</v>
      </c>
      <c r="AX11" s="114">
        <f t="shared" ref="AX11:AX17" si="9">(AH11+AK11+AW11+AO11+AM11+AN11)</f>
        <v>1280250</v>
      </c>
      <c r="AY11" s="41" t="s">
        <v>149</v>
      </c>
      <c r="AZ11" s="41"/>
      <c r="BA11" s="40"/>
      <c r="BB11" s="36"/>
      <c r="BC11" s="60">
        <v>45762</v>
      </c>
      <c r="BD11" s="45">
        <v>45764</v>
      </c>
      <c r="BE11" s="31">
        <v>45765</v>
      </c>
      <c r="BF11" s="46">
        <v>45776</v>
      </c>
      <c r="BG11" s="43">
        <f t="shared" si="4"/>
        <v>11</v>
      </c>
      <c r="BH11" s="47"/>
      <c r="BI11" s="34">
        <f t="shared" si="2"/>
        <v>11</v>
      </c>
      <c r="BM11" s="49">
        <v>3614512.0000000005</v>
      </c>
    </row>
    <row r="12" spans="1:65" s="48" customFormat="1" ht="12" hidden="1" x14ac:dyDescent="0.25">
      <c r="A12" s="36">
        <f t="shared" si="5"/>
        <v>11</v>
      </c>
      <c r="B12" s="36" t="s">
        <v>46</v>
      </c>
      <c r="C12" s="37" t="s">
        <v>47</v>
      </c>
      <c r="D12" s="36" t="s">
        <v>75</v>
      </c>
      <c r="E12" s="36" t="str">
        <f t="shared" si="3"/>
        <v>Airtel</v>
      </c>
      <c r="F12" s="38" t="s">
        <v>49</v>
      </c>
      <c r="G12" s="36" t="s">
        <v>150</v>
      </c>
      <c r="H12" s="36" t="s">
        <v>150</v>
      </c>
      <c r="I12" s="24" t="s">
        <v>370</v>
      </c>
      <c r="J12" s="24" t="s">
        <v>374</v>
      </c>
      <c r="K12" s="24" t="s">
        <v>375</v>
      </c>
      <c r="L12" s="36" t="s">
        <v>158</v>
      </c>
      <c r="M12" s="39">
        <v>10004960</v>
      </c>
      <c r="N12" s="9">
        <v>14270</v>
      </c>
      <c r="O12" s="39" t="s">
        <v>150</v>
      </c>
      <c r="P12" s="36" t="s">
        <v>51</v>
      </c>
      <c r="Q12" s="36" t="s">
        <v>151</v>
      </c>
      <c r="R12" s="36" t="s">
        <v>152</v>
      </c>
      <c r="S12" s="36" t="s">
        <v>153</v>
      </c>
      <c r="T12" s="36">
        <v>783339980</v>
      </c>
      <c r="U12" s="36">
        <v>156</v>
      </c>
      <c r="V12" s="41">
        <v>45755</v>
      </c>
      <c r="W12" s="36" t="s">
        <v>154</v>
      </c>
      <c r="X12" s="36" t="s">
        <v>155</v>
      </c>
      <c r="Y12" s="36" t="s">
        <v>82</v>
      </c>
      <c r="Z12" s="36" t="s">
        <v>156</v>
      </c>
      <c r="AA12" s="36" t="s">
        <v>59</v>
      </c>
      <c r="AB12" s="36">
        <v>783339980</v>
      </c>
      <c r="AC12" s="56">
        <v>156</v>
      </c>
      <c r="AD12" s="41">
        <v>45759</v>
      </c>
      <c r="AE12" s="41" t="s">
        <v>60</v>
      </c>
      <c r="AF12" s="41" t="s">
        <v>61</v>
      </c>
      <c r="AG12" s="36"/>
      <c r="AH12" s="36"/>
      <c r="AI12" s="41" t="s">
        <v>95</v>
      </c>
      <c r="AJ12" s="36">
        <v>6711</v>
      </c>
      <c r="AK12" s="44">
        <f>AC12*AJ12</f>
        <v>1046916</v>
      </c>
      <c r="AL12" s="36">
        <v>0</v>
      </c>
      <c r="AM12" s="44">
        <f>AC12*2</f>
        <v>312</v>
      </c>
      <c r="AN12" s="44">
        <f>AC12*1</f>
        <v>156</v>
      </c>
      <c r="AO12" s="114"/>
      <c r="AP12" s="44"/>
      <c r="AQ12" s="115"/>
      <c r="AR12" s="104">
        <f>BM12/1430</f>
        <v>14936.000000000002</v>
      </c>
      <c r="AS12" s="44">
        <f t="shared" si="0"/>
        <v>2330016.0000000005</v>
      </c>
      <c r="AT12" s="44">
        <f t="shared" si="6"/>
        <v>1047384</v>
      </c>
      <c r="AU12" s="44">
        <f t="shared" si="1"/>
        <v>6714</v>
      </c>
      <c r="AV12" s="44">
        <f>AR12-AU12</f>
        <v>8222.0000000000018</v>
      </c>
      <c r="AW12" s="44">
        <f>AK12/2</f>
        <v>523458</v>
      </c>
      <c r="AX12" s="114">
        <f t="shared" si="9"/>
        <v>1570842</v>
      </c>
      <c r="AY12" s="41" t="s">
        <v>157</v>
      </c>
      <c r="AZ12" s="41"/>
      <c r="BA12" s="40"/>
      <c r="BB12" s="36"/>
      <c r="BC12" s="45">
        <v>45765</v>
      </c>
      <c r="BD12" s="45">
        <v>45768</v>
      </c>
      <c r="BE12" s="31">
        <v>45768</v>
      </c>
      <c r="BF12" s="46">
        <v>45770</v>
      </c>
      <c r="BG12" s="43">
        <f t="shared" si="4"/>
        <v>2</v>
      </c>
      <c r="BH12" s="47"/>
      <c r="BI12" s="34">
        <f t="shared" si="2"/>
        <v>2</v>
      </c>
      <c r="BM12" s="61">
        <v>21358480.000000004</v>
      </c>
    </row>
    <row r="13" spans="1:65" s="48" customFormat="1" ht="12" hidden="1" x14ac:dyDescent="0.25">
      <c r="A13" s="36">
        <f t="shared" si="5"/>
        <v>12</v>
      </c>
      <c r="B13" s="36" t="s">
        <v>46</v>
      </c>
      <c r="C13" s="37" t="s">
        <v>47</v>
      </c>
      <c r="D13" s="36" t="s">
        <v>75</v>
      </c>
      <c r="E13" s="36" t="str">
        <f t="shared" si="3"/>
        <v>Airtel</v>
      </c>
      <c r="F13" s="38" t="s">
        <v>49</v>
      </c>
      <c r="G13" s="36" t="s">
        <v>150</v>
      </c>
      <c r="H13" s="36" t="s">
        <v>150</v>
      </c>
      <c r="I13" s="24" t="s">
        <v>370</v>
      </c>
      <c r="J13" s="24" t="s">
        <v>374</v>
      </c>
      <c r="K13" s="24" t="s">
        <v>375</v>
      </c>
      <c r="L13" s="36" t="s">
        <v>158</v>
      </c>
      <c r="M13" s="39">
        <v>10004960</v>
      </c>
      <c r="N13" s="9">
        <v>14270</v>
      </c>
      <c r="O13" s="39" t="s">
        <v>150</v>
      </c>
      <c r="P13" s="36" t="s">
        <v>51</v>
      </c>
      <c r="Q13" s="36" t="s">
        <v>151</v>
      </c>
      <c r="R13" s="36" t="s">
        <v>152</v>
      </c>
      <c r="S13" s="36" t="s">
        <v>159</v>
      </c>
      <c r="T13" s="36">
        <v>783340005</v>
      </c>
      <c r="U13" s="36">
        <v>126</v>
      </c>
      <c r="V13" s="41">
        <v>45755</v>
      </c>
      <c r="W13" s="36" t="s">
        <v>155</v>
      </c>
      <c r="X13" s="36" t="s">
        <v>160</v>
      </c>
      <c r="Y13" s="36" t="s">
        <v>82</v>
      </c>
      <c r="Z13" s="36" t="s">
        <v>156</v>
      </c>
      <c r="AA13" s="36" t="s">
        <v>59</v>
      </c>
      <c r="AB13" s="36">
        <v>783340005</v>
      </c>
      <c r="AC13" s="56">
        <v>136</v>
      </c>
      <c r="AD13" s="41">
        <v>45759</v>
      </c>
      <c r="AE13" s="41" t="s">
        <v>60</v>
      </c>
      <c r="AF13" s="41" t="s">
        <v>61</v>
      </c>
      <c r="AG13" s="36"/>
      <c r="AH13" s="36"/>
      <c r="AI13" s="41" t="s">
        <v>95</v>
      </c>
      <c r="AJ13" s="36">
        <v>6711</v>
      </c>
      <c r="AK13" s="44">
        <f>AC13*AJ13</f>
        <v>912696</v>
      </c>
      <c r="AL13" s="36">
        <v>0</v>
      </c>
      <c r="AM13" s="44">
        <f>AC13*2</f>
        <v>272</v>
      </c>
      <c r="AN13" s="44">
        <f>AC13*1</f>
        <v>136</v>
      </c>
      <c r="AO13" s="114"/>
      <c r="AP13" s="44"/>
      <c r="AQ13" s="115"/>
      <c r="AR13" s="104">
        <f>BM12/1430</f>
        <v>14936.000000000002</v>
      </c>
      <c r="AS13" s="44">
        <f t="shared" si="0"/>
        <v>2031296.0000000002</v>
      </c>
      <c r="AT13" s="44">
        <f t="shared" si="6"/>
        <v>913104</v>
      </c>
      <c r="AU13" s="44">
        <f t="shared" si="1"/>
        <v>6714</v>
      </c>
      <c r="AV13" s="44">
        <f>AR13-AU13</f>
        <v>8222.0000000000018</v>
      </c>
      <c r="AW13" s="44">
        <f>AK13/2</f>
        <v>456348</v>
      </c>
      <c r="AX13" s="114">
        <f t="shared" si="9"/>
        <v>1369452</v>
      </c>
      <c r="AY13" s="41" t="s">
        <v>161</v>
      </c>
      <c r="AZ13" s="41"/>
      <c r="BA13" s="40"/>
      <c r="BB13" s="36"/>
      <c r="BC13" s="45">
        <v>45765</v>
      </c>
      <c r="BD13" s="45">
        <v>45768</v>
      </c>
      <c r="BE13" s="31">
        <v>45768</v>
      </c>
      <c r="BF13" s="46">
        <v>45770</v>
      </c>
      <c r="BG13" s="43">
        <f t="shared" si="4"/>
        <v>2</v>
      </c>
      <c r="BH13" s="47"/>
      <c r="BI13" s="34">
        <f t="shared" si="2"/>
        <v>2</v>
      </c>
      <c r="BM13" s="55">
        <v>21358480</v>
      </c>
    </row>
    <row r="14" spans="1:65" s="48" customFormat="1" ht="12" hidden="1" x14ac:dyDescent="0.25">
      <c r="A14" s="36">
        <f t="shared" si="5"/>
        <v>13</v>
      </c>
      <c r="B14" s="36" t="s">
        <v>74</v>
      </c>
      <c r="C14" s="37" t="s">
        <v>47</v>
      </c>
      <c r="D14" s="36" t="s">
        <v>75</v>
      </c>
      <c r="E14" s="36" t="str">
        <f t="shared" si="3"/>
        <v>Airtel</v>
      </c>
      <c r="F14" s="38" t="s">
        <v>49</v>
      </c>
      <c r="G14" s="36" t="s">
        <v>162</v>
      </c>
      <c r="H14" s="36" t="s">
        <v>162</v>
      </c>
      <c r="I14" s="24" t="s">
        <v>370</v>
      </c>
      <c r="J14" s="24" t="s">
        <v>371</v>
      </c>
      <c r="K14" s="24" t="s">
        <v>372</v>
      </c>
      <c r="L14" s="36" t="s">
        <v>373</v>
      </c>
      <c r="M14" s="39" t="s">
        <v>382</v>
      </c>
      <c r="N14" s="9">
        <v>2590</v>
      </c>
      <c r="O14" s="39" t="s">
        <v>162</v>
      </c>
      <c r="P14" s="36" t="s">
        <v>51</v>
      </c>
      <c r="Q14" s="36" t="s">
        <v>163</v>
      </c>
      <c r="R14" s="36" t="s">
        <v>164</v>
      </c>
      <c r="S14" s="36" t="s">
        <v>165</v>
      </c>
      <c r="T14" s="36" t="s">
        <v>166</v>
      </c>
      <c r="U14" s="36">
        <v>2128</v>
      </c>
      <c r="V14" s="41">
        <v>45741</v>
      </c>
      <c r="W14" s="36" t="s">
        <v>167</v>
      </c>
      <c r="X14" s="36" t="s">
        <v>168</v>
      </c>
      <c r="Y14" s="36" t="s">
        <v>169</v>
      </c>
      <c r="Z14" s="36" t="s">
        <v>170</v>
      </c>
      <c r="AA14" s="36" t="s">
        <v>59</v>
      </c>
      <c r="AB14" s="62" t="s">
        <v>171</v>
      </c>
      <c r="AC14" s="36">
        <v>2128</v>
      </c>
      <c r="AD14" s="41">
        <v>45762</v>
      </c>
      <c r="AE14" s="41" t="s">
        <v>60</v>
      </c>
      <c r="AF14" s="41" t="s">
        <v>61</v>
      </c>
      <c r="AG14" s="36">
        <v>2128</v>
      </c>
      <c r="AH14" s="36"/>
      <c r="AI14" s="41" t="s">
        <v>172</v>
      </c>
      <c r="AJ14" s="36" t="s">
        <v>173</v>
      </c>
      <c r="AK14" s="44">
        <v>24301725</v>
      </c>
      <c r="AL14" s="63"/>
      <c r="AM14" s="44">
        <f>(631*200)+(1497*200)</f>
        <v>425600</v>
      </c>
      <c r="AN14" s="44"/>
      <c r="AO14" s="114">
        <f>(5848909.37*0.15)+(18452815.41*0.15)</f>
        <v>3645258.7169999997</v>
      </c>
      <c r="AP14" s="44"/>
      <c r="AQ14" s="115"/>
      <c r="AR14" s="107">
        <v>11600</v>
      </c>
      <c r="AS14" s="44">
        <f t="shared" si="0"/>
        <v>24684800</v>
      </c>
      <c r="AT14" s="44">
        <f t="shared" si="6"/>
        <v>28372583.717</v>
      </c>
      <c r="AU14" s="44">
        <f t="shared" si="1"/>
        <v>13332.981070018797</v>
      </c>
      <c r="AV14" s="44">
        <f>AR14-AU14</f>
        <v>-1732.9810700187973</v>
      </c>
      <c r="AW14" s="44">
        <v>2430172.4780000001</v>
      </c>
      <c r="AX14" s="114">
        <f t="shared" si="9"/>
        <v>30802756.195</v>
      </c>
      <c r="AY14" s="41" t="s">
        <v>174</v>
      </c>
      <c r="AZ14" s="41"/>
      <c r="BA14" s="40"/>
      <c r="BB14" s="36"/>
      <c r="BC14" s="45">
        <v>45765</v>
      </c>
      <c r="BD14" s="45">
        <v>45767</v>
      </c>
      <c r="BE14" s="31">
        <v>45767</v>
      </c>
      <c r="BF14" s="46">
        <v>45779</v>
      </c>
      <c r="BG14" s="43">
        <f t="shared" si="4"/>
        <v>12</v>
      </c>
      <c r="BH14" s="64"/>
      <c r="BI14" s="34">
        <f t="shared" si="2"/>
        <v>12</v>
      </c>
      <c r="BM14" s="49">
        <v>30011520</v>
      </c>
    </row>
    <row r="15" spans="1:65" s="48" customFormat="1" ht="12" hidden="1" x14ac:dyDescent="0.25">
      <c r="A15" s="36">
        <f t="shared" si="5"/>
        <v>14</v>
      </c>
      <c r="B15" s="36" t="s">
        <v>74</v>
      </c>
      <c r="C15" s="37" t="s">
        <v>47</v>
      </c>
      <c r="D15" s="36" t="s">
        <v>75</v>
      </c>
      <c r="E15" s="36" t="str">
        <f t="shared" si="3"/>
        <v>Airtel</v>
      </c>
      <c r="F15" s="38" t="s">
        <v>49</v>
      </c>
      <c r="G15" s="36" t="s">
        <v>175</v>
      </c>
      <c r="H15" s="36" t="s">
        <v>175</v>
      </c>
      <c r="I15" s="24" t="s">
        <v>370</v>
      </c>
      <c r="J15" s="24" t="s">
        <v>371</v>
      </c>
      <c r="K15" s="24" t="s">
        <v>372</v>
      </c>
      <c r="L15" s="36" t="s">
        <v>185</v>
      </c>
      <c r="M15" s="39" t="s">
        <v>383</v>
      </c>
      <c r="N15" s="9">
        <v>3030</v>
      </c>
      <c r="O15" s="39" t="s">
        <v>175</v>
      </c>
      <c r="P15" s="36" t="s">
        <v>51</v>
      </c>
      <c r="Q15" s="36" t="s">
        <v>176</v>
      </c>
      <c r="R15" s="36" t="s">
        <v>177</v>
      </c>
      <c r="S15" s="36" t="s">
        <v>178</v>
      </c>
      <c r="T15" s="36" t="s">
        <v>179</v>
      </c>
      <c r="U15" s="36">
        <v>80</v>
      </c>
      <c r="V15" s="41">
        <v>45741</v>
      </c>
      <c r="W15" s="36" t="s">
        <v>180</v>
      </c>
      <c r="X15" s="36" t="s">
        <v>181</v>
      </c>
      <c r="Y15" s="36" t="s">
        <v>169</v>
      </c>
      <c r="Z15" s="36" t="s">
        <v>170</v>
      </c>
      <c r="AA15" s="36" t="s">
        <v>59</v>
      </c>
      <c r="AB15" s="62" t="s">
        <v>182</v>
      </c>
      <c r="AC15" s="36">
        <v>80</v>
      </c>
      <c r="AD15" s="41">
        <v>45758</v>
      </c>
      <c r="AE15" s="41" t="s">
        <v>60</v>
      </c>
      <c r="AF15" s="41" t="s">
        <v>61</v>
      </c>
      <c r="AG15" s="36">
        <v>80</v>
      </c>
      <c r="AH15" s="36"/>
      <c r="AI15" s="41" t="s">
        <v>183</v>
      </c>
      <c r="AJ15" s="36">
        <v>9269.27</v>
      </c>
      <c r="AK15" s="44">
        <f>AC15*AJ15</f>
        <v>741541.60000000009</v>
      </c>
      <c r="AL15" s="36"/>
      <c r="AM15" s="44">
        <f>AC15*2</f>
        <v>160</v>
      </c>
      <c r="AN15" s="44">
        <v>0</v>
      </c>
      <c r="AO15" s="114"/>
      <c r="AP15" s="44"/>
      <c r="AQ15" s="115"/>
      <c r="AR15" s="105"/>
      <c r="AS15" s="44"/>
      <c r="AT15" s="44">
        <f t="shared" si="6"/>
        <v>741701.60000000009</v>
      </c>
      <c r="AU15" s="44"/>
      <c r="AV15" s="44"/>
      <c r="AW15" s="44">
        <f>AT15*0.1</f>
        <v>74170.160000000018</v>
      </c>
      <c r="AX15" s="114">
        <f t="shared" si="9"/>
        <v>815871.76000000013</v>
      </c>
      <c r="AY15" s="41" t="s">
        <v>184</v>
      </c>
      <c r="AZ15" s="41"/>
      <c r="BA15" s="40"/>
      <c r="BB15" s="36"/>
      <c r="BC15" s="57"/>
      <c r="BD15" s="45"/>
      <c r="BE15" s="31"/>
      <c r="BF15" s="46"/>
      <c r="BG15" s="43">
        <f t="shared" si="4"/>
        <v>0</v>
      </c>
      <c r="BH15" s="47"/>
      <c r="BI15" s="34">
        <f t="shared" si="2"/>
        <v>0</v>
      </c>
      <c r="BM15" s="58">
        <v>3828000</v>
      </c>
    </row>
    <row r="16" spans="1:65" s="48" customFormat="1" ht="24" hidden="1" x14ac:dyDescent="0.25">
      <c r="A16" s="36">
        <f t="shared" si="5"/>
        <v>15</v>
      </c>
      <c r="B16" s="36" t="s">
        <v>139</v>
      </c>
      <c r="C16" s="37" t="s">
        <v>140</v>
      </c>
      <c r="D16" s="36" t="s">
        <v>75</v>
      </c>
      <c r="E16" s="36" t="str">
        <f t="shared" si="3"/>
        <v>Airtel</v>
      </c>
      <c r="F16" s="38" t="s">
        <v>49</v>
      </c>
      <c r="G16" s="36">
        <v>5831</v>
      </c>
      <c r="H16" s="36" t="s">
        <v>186</v>
      </c>
      <c r="I16" s="24" t="s">
        <v>369</v>
      </c>
      <c r="J16" s="24" t="s">
        <v>371</v>
      </c>
      <c r="K16" s="24" t="s">
        <v>372</v>
      </c>
      <c r="L16" s="36"/>
      <c r="M16" s="39" t="s">
        <v>385</v>
      </c>
      <c r="N16" s="36">
        <v>67</v>
      </c>
      <c r="O16" s="39" t="s">
        <v>51</v>
      </c>
      <c r="P16" s="36" t="s">
        <v>51</v>
      </c>
      <c r="Q16" s="36" t="s">
        <v>187</v>
      </c>
      <c r="R16" s="36" t="s">
        <v>188</v>
      </c>
      <c r="S16" s="36" t="s">
        <v>189</v>
      </c>
      <c r="T16" s="36">
        <v>783339323</v>
      </c>
      <c r="U16" s="36">
        <v>116</v>
      </c>
      <c r="V16" s="41">
        <v>45748</v>
      </c>
      <c r="W16" s="36" t="s">
        <v>190</v>
      </c>
      <c r="X16" s="36" t="s">
        <v>191</v>
      </c>
      <c r="Y16" s="36" t="s">
        <v>82</v>
      </c>
      <c r="Z16" s="36" t="s">
        <v>192</v>
      </c>
      <c r="AA16" s="36" t="s">
        <v>59</v>
      </c>
      <c r="AB16" s="36">
        <v>783339323</v>
      </c>
      <c r="AC16" s="36">
        <v>136</v>
      </c>
      <c r="AD16" s="41">
        <v>45764</v>
      </c>
      <c r="AE16" s="41" t="s">
        <v>60</v>
      </c>
      <c r="AF16" s="41" t="s">
        <v>61</v>
      </c>
      <c r="AG16" s="36"/>
      <c r="AH16" s="36"/>
      <c r="AI16" s="54" t="s">
        <v>193</v>
      </c>
      <c r="AJ16" s="36" t="s">
        <v>194</v>
      </c>
      <c r="AK16" s="44">
        <v>1067996</v>
      </c>
      <c r="AL16" s="36">
        <v>0</v>
      </c>
      <c r="AM16" s="44">
        <f>AC16*2</f>
        <v>272</v>
      </c>
      <c r="AN16" s="44">
        <f>AC16*1</f>
        <v>136</v>
      </c>
      <c r="AO16" s="114"/>
      <c r="AP16" s="44"/>
      <c r="AQ16" s="115"/>
      <c r="AR16" s="108">
        <v>7487</v>
      </c>
      <c r="AS16" s="44">
        <f t="shared" ref="AS16:AS40" si="10">AR16*AC16</f>
        <v>1018232</v>
      </c>
      <c r="AT16" s="44">
        <f t="shared" si="6"/>
        <v>1068404</v>
      </c>
      <c r="AU16" s="44">
        <f t="shared" ref="AU16:AU40" si="11">AT16/AC16</f>
        <v>7855.911764705882</v>
      </c>
      <c r="AV16" s="44">
        <f t="shared" ref="AV16:AV22" si="12">AR16-AU16</f>
        <v>-368.91176470588198</v>
      </c>
      <c r="AW16" s="44">
        <f>AK16/2</f>
        <v>533998</v>
      </c>
      <c r="AX16" s="114">
        <f t="shared" si="9"/>
        <v>1602402</v>
      </c>
      <c r="AY16" s="41" t="s">
        <v>195</v>
      </c>
      <c r="AZ16" s="40"/>
      <c r="BA16" s="40"/>
      <c r="BB16" s="36"/>
      <c r="BC16" s="45">
        <v>45765</v>
      </c>
      <c r="BD16" s="45">
        <v>45767</v>
      </c>
      <c r="BE16" s="31">
        <v>45767</v>
      </c>
      <c r="BF16" s="46">
        <v>45770</v>
      </c>
      <c r="BG16" s="43">
        <f t="shared" si="4"/>
        <v>3</v>
      </c>
      <c r="BH16" s="47"/>
      <c r="BI16" s="34">
        <f t="shared" si="2"/>
        <v>3</v>
      </c>
      <c r="BM16" s="49">
        <v>503126.4</v>
      </c>
    </row>
    <row r="17" spans="1:65" s="48" customFormat="1" ht="24" hidden="1" x14ac:dyDescent="0.25">
      <c r="A17" s="36">
        <f t="shared" si="5"/>
        <v>16</v>
      </c>
      <c r="B17" s="36" t="s">
        <v>139</v>
      </c>
      <c r="C17" s="37" t="s">
        <v>140</v>
      </c>
      <c r="D17" s="36" t="s">
        <v>75</v>
      </c>
      <c r="E17" s="36" t="str">
        <f t="shared" si="3"/>
        <v>Airtel</v>
      </c>
      <c r="F17" s="38" t="s">
        <v>49</v>
      </c>
      <c r="G17" s="36" t="s">
        <v>394</v>
      </c>
      <c r="H17" s="36" t="s">
        <v>196</v>
      </c>
      <c r="I17" s="24" t="s">
        <v>369</v>
      </c>
      <c r="J17" s="24" t="s">
        <v>371</v>
      </c>
      <c r="K17" s="24" t="s">
        <v>372</v>
      </c>
      <c r="L17" s="36"/>
      <c r="M17" s="39">
        <v>10004838</v>
      </c>
      <c r="N17" s="36">
        <v>33</v>
      </c>
      <c r="O17" s="39" t="s">
        <v>51</v>
      </c>
      <c r="P17" s="36" t="s">
        <v>51</v>
      </c>
      <c r="Q17" s="36" t="s">
        <v>187</v>
      </c>
      <c r="R17" s="36" t="s">
        <v>188</v>
      </c>
      <c r="S17" s="36" t="s">
        <v>197</v>
      </c>
      <c r="T17" s="36">
        <v>783340181</v>
      </c>
      <c r="U17" s="36">
        <v>81</v>
      </c>
      <c r="V17" s="41">
        <v>45756</v>
      </c>
      <c r="W17" s="36" t="s">
        <v>198</v>
      </c>
      <c r="X17" s="36" t="s">
        <v>199</v>
      </c>
      <c r="Y17" s="36" t="s">
        <v>82</v>
      </c>
      <c r="Z17" s="36" t="s">
        <v>192</v>
      </c>
      <c r="AA17" s="36" t="s">
        <v>59</v>
      </c>
      <c r="AB17" s="36">
        <v>783340181</v>
      </c>
      <c r="AC17" s="36">
        <v>91</v>
      </c>
      <c r="AD17" s="41">
        <v>45764</v>
      </c>
      <c r="AE17" s="41" t="s">
        <v>60</v>
      </c>
      <c r="AF17" s="41" t="s">
        <v>61</v>
      </c>
      <c r="AG17" s="36"/>
      <c r="AH17" s="36"/>
      <c r="AI17" s="54" t="s">
        <v>200</v>
      </c>
      <c r="AJ17" s="36">
        <v>11378</v>
      </c>
      <c r="AK17" s="44">
        <f>AC17*AJ17</f>
        <v>1035398</v>
      </c>
      <c r="AL17" s="36">
        <v>1</v>
      </c>
      <c r="AM17" s="44">
        <f>AC17*2</f>
        <v>182</v>
      </c>
      <c r="AN17" s="44">
        <f>AC17*1</f>
        <v>91</v>
      </c>
      <c r="AO17" s="114"/>
      <c r="AP17" s="44"/>
      <c r="AQ17" s="115"/>
      <c r="AR17" s="105">
        <v>14936</v>
      </c>
      <c r="AS17" s="44">
        <f t="shared" si="10"/>
        <v>1359176</v>
      </c>
      <c r="AT17" s="44">
        <f t="shared" si="6"/>
        <v>1035671</v>
      </c>
      <c r="AU17" s="44">
        <f t="shared" si="11"/>
        <v>11381</v>
      </c>
      <c r="AV17" s="44">
        <f t="shared" si="12"/>
        <v>3555</v>
      </c>
      <c r="AW17" s="44">
        <f>AK17/2</f>
        <v>517699</v>
      </c>
      <c r="AX17" s="114">
        <f t="shared" si="9"/>
        <v>1553370</v>
      </c>
      <c r="AY17" s="41" t="s">
        <v>201</v>
      </c>
      <c r="AZ17" s="40"/>
      <c r="BA17" s="40"/>
      <c r="BB17" s="36"/>
      <c r="BC17" s="45">
        <v>45765</v>
      </c>
      <c r="BD17" s="45">
        <v>45767</v>
      </c>
      <c r="BE17" s="31">
        <v>45767</v>
      </c>
      <c r="BF17" s="46">
        <v>45770</v>
      </c>
      <c r="BG17" s="43">
        <f t="shared" si="4"/>
        <v>3</v>
      </c>
      <c r="BH17" s="47"/>
      <c r="BI17" s="34">
        <f t="shared" si="2"/>
        <v>3</v>
      </c>
      <c r="BM17" s="49">
        <v>492888</v>
      </c>
    </row>
    <row r="18" spans="1:65" s="48" customFormat="1" ht="24" hidden="1" x14ac:dyDescent="0.25">
      <c r="A18" s="36">
        <f t="shared" si="5"/>
        <v>17</v>
      </c>
      <c r="B18" s="36" t="s">
        <v>46</v>
      </c>
      <c r="C18" s="37" t="s">
        <v>47</v>
      </c>
      <c r="D18" s="36" t="s">
        <v>48</v>
      </c>
      <c r="E18" s="36" t="str">
        <f t="shared" si="3"/>
        <v>CE</v>
      </c>
      <c r="F18" s="38" t="s">
        <v>49</v>
      </c>
      <c r="G18" s="36" t="s">
        <v>130</v>
      </c>
      <c r="H18" s="36" t="s">
        <v>130</v>
      </c>
      <c r="I18" s="24" t="s">
        <v>48</v>
      </c>
      <c r="J18" s="24" t="s">
        <v>376</v>
      </c>
      <c r="K18" s="24" t="s">
        <v>375</v>
      </c>
      <c r="L18" s="36"/>
      <c r="M18" s="39" t="s">
        <v>381</v>
      </c>
      <c r="N18" s="9">
        <v>10280</v>
      </c>
      <c r="O18" s="39" t="s">
        <v>130</v>
      </c>
      <c r="P18" s="36" t="s">
        <v>51</v>
      </c>
      <c r="Q18" s="36" t="s">
        <v>89</v>
      </c>
      <c r="R18" s="36" t="s">
        <v>202</v>
      </c>
      <c r="S18" s="36" t="s">
        <v>203</v>
      </c>
      <c r="T18" s="36">
        <v>783339575</v>
      </c>
      <c r="U18" s="36">
        <v>50</v>
      </c>
      <c r="V18" s="41">
        <v>45750</v>
      </c>
      <c r="W18" s="36" t="s">
        <v>204</v>
      </c>
      <c r="X18" s="36" t="s">
        <v>205</v>
      </c>
      <c r="Y18" s="36" t="s">
        <v>82</v>
      </c>
      <c r="Z18" s="36" t="s">
        <v>206</v>
      </c>
      <c r="AA18" s="36" t="s">
        <v>59</v>
      </c>
      <c r="AB18" s="36">
        <v>783339575</v>
      </c>
      <c r="AC18" s="36">
        <v>60</v>
      </c>
      <c r="AD18" s="41">
        <v>45766</v>
      </c>
      <c r="AE18" s="41" t="s">
        <v>60</v>
      </c>
      <c r="AF18" s="41" t="s">
        <v>61</v>
      </c>
      <c r="AG18" s="36"/>
      <c r="AH18" s="36"/>
      <c r="AI18" s="54" t="s">
        <v>207</v>
      </c>
      <c r="AJ18" s="65">
        <v>14936</v>
      </c>
      <c r="AK18" s="44">
        <f>AC18*AJ18</f>
        <v>896160</v>
      </c>
      <c r="AL18" s="36"/>
      <c r="AM18" s="44">
        <f>AC18*2</f>
        <v>120</v>
      </c>
      <c r="AN18" s="44">
        <f>AC18*1</f>
        <v>60</v>
      </c>
      <c r="AO18" s="116"/>
      <c r="AP18" s="44"/>
      <c r="AQ18" s="111"/>
      <c r="AR18" s="105">
        <v>8413</v>
      </c>
      <c r="AS18" s="44">
        <f t="shared" si="10"/>
        <v>504780</v>
      </c>
      <c r="AT18" s="44">
        <f t="shared" si="6"/>
        <v>896340</v>
      </c>
      <c r="AU18" s="44">
        <f t="shared" si="11"/>
        <v>14939</v>
      </c>
      <c r="AV18" s="44">
        <f t="shared" si="12"/>
        <v>-6526</v>
      </c>
      <c r="AW18" s="112">
        <f>AK18/2</f>
        <v>448080</v>
      </c>
      <c r="AX18" s="114">
        <f>(AH18+AK18+AW18+AO18+AM18+AN18+AQ18)</f>
        <v>1344420</v>
      </c>
      <c r="AY18" s="41" t="s">
        <v>208</v>
      </c>
      <c r="AZ18" s="66"/>
      <c r="BA18" s="66"/>
      <c r="BB18" s="36"/>
      <c r="BC18" s="45">
        <v>45769</v>
      </c>
      <c r="BD18" s="45">
        <v>45771</v>
      </c>
      <c r="BE18" s="31">
        <v>45771</v>
      </c>
      <c r="BF18" s="46">
        <v>45772</v>
      </c>
      <c r="BG18" s="43">
        <f t="shared" si="4"/>
        <v>1</v>
      </c>
      <c r="BH18" s="47"/>
      <c r="BI18" s="34">
        <f t="shared" si="2"/>
        <v>1</v>
      </c>
      <c r="BM18" s="67" t="s">
        <v>209</v>
      </c>
    </row>
    <row r="19" spans="1:65" s="48" customFormat="1" ht="12" hidden="1" x14ac:dyDescent="0.25">
      <c r="A19" s="36">
        <f t="shared" si="5"/>
        <v>18</v>
      </c>
      <c r="B19" s="36" t="s">
        <v>46</v>
      </c>
      <c r="C19" s="68" t="s">
        <v>47</v>
      </c>
      <c r="D19" s="36" t="s">
        <v>75</v>
      </c>
      <c r="E19" s="36" t="str">
        <f t="shared" si="3"/>
        <v>Airtel</v>
      </c>
      <c r="F19" s="69" t="s">
        <v>49</v>
      </c>
      <c r="G19" s="36" t="s">
        <v>210</v>
      </c>
      <c r="H19" s="36" t="s">
        <v>210</v>
      </c>
      <c r="I19" s="24" t="s">
        <v>370</v>
      </c>
      <c r="J19" s="24" t="s">
        <v>371</v>
      </c>
      <c r="K19" s="24" t="s">
        <v>375</v>
      </c>
      <c r="L19" s="36" t="s">
        <v>217</v>
      </c>
      <c r="M19" s="39" t="s">
        <v>384</v>
      </c>
      <c r="N19" s="9">
        <v>6432</v>
      </c>
      <c r="O19" s="39" t="s">
        <v>210</v>
      </c>
      <c r="P19" s="66" t="s">
        <v>51</v>
      </c>
      <c r="Q19" s="66" t="s">
        <v>211</v>
      </c>
      <c r="R19" s="66" t="s">
        <v>212</v>
      </c>
      <c r="S19" s="66" t="s">
        <v>213</v>
      </c>
      <c r="T19" s="36" t="s">
        <v>214</v>
      </c>
      <c r="U19" s="66">
        <v>4765</v>
      </c>
      <c r="V19" s="66">
        <v>45743</v>
      </c>
      <c r="W19" s="66" t="s">
        <v>215</v>
      </c>
      <c r="X19" s="66" t="s">
        <v>216</v>
      </c>
      <c r="Y19" s="36" t="s">
        <v>58</v>
      </c>
      <c r="Z19" s="66" t="s">
        <v>112</v>
      </c>
      <c r="AA19" s="66" t="s">
        <v>59</v>
      </c>
      <c r="AB19" s="62" t="s">
        <v>214</v>
      </c>
      <c r="AC19" s="66">
        <v>4765</v>
      </c>
      <c r="AD19" s="41">
        <v>45771</v>
      </c>
      <c r="AE19" s="66" t="s">
        <v>60</v>
      </c>
      <c r="AF19" s="66" t="s">
        <v>61</v>
      </c>
      <c r="AG19" s="66"/>
      <c r="AH19" s="66"/>
      <c r="AI19" s="66" t="s">
        <v>62</v>
      </c>
      <c r="AJ19" s="66">
        <v>484</v>
      </c>
      <c r="AK19" s="111">
        <v>2306260</v>
      </c>
      <c r="AL19" s="66">
        <v>0</v>
      </c>
      <c r="AM19" s="44">
        <v>14300</v>
      </c>
      <c r="AN19" s="111">
        <v>0</v>
      </c>
      <c r="AO19" s="115"/>
      <c r="AP19" s="44"/>
      <c r="AQ19" s="111">
        <f>415334+2574</f>
        <v>417908</v>
      </c>
      <c r="AR19" s="109">
        <f>BM19/5241</f>
        <v>7354.1013165426448</v>
      </c>
      <c r="AS19" s="44">
        <f t="shared" si="10"/>
        <v>35042292.773325704</v>
      </c>
      <c r="AT19" s="44">
        <f t="shared" si="6"/>
        <v>2320560</v>
      </c>
      <c r="AU19" s="111">
        <f t="shared" si="11"/>
        <v>487.00104931794334</v>
      </c>
      <c r="AV19" s="111">
        <f t="shared" si="12"/>
        <v>6867.1002672247014</v>
      </c>
      <c r="AW19" s="111">
        <v>500000</v>
      </c>
      <c r="AX19" s="114">
        <f>(AH19+AK19+AW19+AO19+AM19+AN19+AQ19)</f>
        <v>3238468</v>
      </c>
      <c r="AY19" s="66"/>
      <c r="AZ19" s="40"/>
      <c r="BA19" s="40"/>
      <c r="BB19" s="36"/>
      <c r="BC19" s="45">
        <v>45772</v>
      </c>
      <c r="BD19" s="45">
        <v>45772</v>
      </c>
      <c r="BE19" s="31">
        <v>45775</v>
      </c>
      <c r="BF19" s="46">
        <v>45778</v>
      </c>
      <c r="BG19" s="43">
        <f t="shared" si="4"/>
        <v>3</v>
      </c>
      <c r="BH19" s="64"/>
      <c r="BI19" s="34">
        <f t="shared" si="2"/>
        <v>3</v>
      </c>
      <c r="BJ19" s="48" t="s">
        <v>218</v>
      </c>
      <c r="BM19" s="70">
        <v>38542845</v>
      </c>
    </row>
    <row r="20" spans="1:65" s="48" customFormat="1" ht="12" hidden="1" x14ac:dyDescent="0.25">
      <c r="A20" s="36">
        <f t="shared" si="5"/>
        <v>19</v>
      </c>
      <c r="B20" s="36" t="s">
        <v>46</v>
      </c>
      <c r="C20" s="68" t="s">
        <v>47</v>
      </c>
      <c r="D20" s="36" t="s">
        <v>75</v>
      </c>
      <c r="E20" s="36" t="str">
        <f t="shared" si="3"/>
        <v>Airtel</v>
      </c>
      <c r="F20" s="69" t="s">
        <v>49</v>
      </c>
      <c r="G20" s="36" t="s">
        <v>150</v>
      </c>
      <c r="H20" s="36" t="s">
        <v>150</v>
      </c>
      <c r="I20" s="24" t="s">
        <v>370</v>
      </c>
      <c r="J20" s="24" t="s">
        <v>374</v>
      </c>
      <c r="K20" s="24" t="s">
        <v>375</v>
      </c>
      <c r="L20" s="36" t="s">
        <v>158</v>
      </c>
      <c r="M20" s="39">
        <v>10004960</v>
      </c>
      <c r="N20" s="9">
        <v>14270</v>
      </c>
      <c r="O20" s="39" t="s">
        <v>150</v>
      </c>
      <c r="P20" s="66" t="s">
        <v>51</v>
      </c>
      <c r="Q20" s="66" t="s">
        <v>151</v>
      </c>
      <c r="R20" s="66" t="s">
        <v>152</v>
      </c>
      <c r="S20" s="36" t="s">
        <v>219</v>
      </c>
      <c r="T20" s="36">
        <v>783341644</v>
      </c>
      <c r="U20" s="66">
        <v>160</v>
      </c>
      <c r="V20" s="41">
        <v>45771</v>
      </c>
      <c r="W20" s="36" t="s">
        <v>220</v>
      </c>
      <c r="X20" s="36" t="s">
        <v>221</v>
      </c>
      <c r="Y20" s="66" t="s">
        <v>82</v>
      </c>
      <c r="Z20" s="66" t="s">
        <v>156</v>
      </c>
      <c r="AA20" s="66" t="s">
        <v>59</v>
      </c>
      <c r="AB20" s="66">
        <v>783341644</v>
      </c>
      <c r="AC20" s="71">
        <v>160</v>
      </c>
      <c r="AD20" s="41">
        <v>45772</v>
      </c>
      <c r="AE20" s="66" t="s">
        <v>60</v>
      </c>
      <c r="AF20" s="66" t="s">
        <v>61</v>
      </c>
      <c r="AG20" s="66"/>
      <c r="AH20" s="66"/>
      <c r="AI20" s="66" t="s">
        <v>222</v>
      </c>
      <c r="AJ20" s="66">
        <v>6711</v>
      </c>
      <c r="AK20" s="44">
        <f>AC20*AJ20</f>
        <v>1073760</v>
      </c>
      <c r="AL20" s="66">
        <v>0</v>
      </c>
      <c r="AM20" s="44">
        <f t="shared" ref="AM20:AM27" si="13">AC20*2</f>
        <v>320</v>
      </c>
      <c r="AN20" s="44">
        <f t="shared" ref="AN20:AN27" si="14">AC20*1</f>
        <v>160</v>
      </c>
      <c r="AO20" s="115"/>
      <c r="AP20" s="44"/>
      <c r="AQ20" s="115"/>
      <c r="AR20" s="104">
        <f>BM12/1430</f>
        <v>14936.000000000002</v>
      </c>
      <c r="AS20" s="44">
        <f t="shared" si="10"/>
        <v>2389760.0000000005</v>
      </c>
      <c r="AT20" s="44">
        <f t="shared" si="6"/>
        <v>1074240</v>
      </c>
      <c r="AU20" s="44">
        <f t="shared" si="11"/>
        <v>6714</v>
      </c>
      <c r="AV20" s="44">
        <f t="shared" si="12"/>
        <v>8222.0000000000018</v>
      </c>
      <c r="AW20" s="44">
        <f t="shared" ref="AW20:AW33" si="15">AK20/2</f>
        <v>536880</v>
      </c>
      <c r="AX20" s="114">
        <f t="shared" ref="AX20:AX34" si="16">(AH20+AK20+AW20+AO20+AM20+AN20)</f>
        <v>1611120</v>
      </c>
      <c r="AY20" s="66" t="s">
        <v>223</v>
      </c>
      <c r="AZ20" s="40"/>
      <c r="BA20" s="40"/>
      <c r="BB20" s="36"/>
      <c r="BC20" s="45">
        <v>45772</v>
      </c>
      <c r="BD20" s="45">
        <v>45773</v>
      </c>
      <c r="BE20" s="31">
        <v>45773</v>
      </c>
      <c r="BF20" s="46">
        <v>45782</v>
      </c>
      <c r="BG20" s="43">
        <f t="shared" si="4"/>
        <v>9</v>
      </c>
      <c r="BH20" s="47"/>
      <c r="BI20" s="34">
        <f t="shared" si="2"/>
        <v>9</v>
      </c>
      <c r="BM20" s="72">
        <v>21358480</v>
      </c>
    </row>
    <row r="21" spans="1:65" s="48" customFormat="1" ht="36" hidden="1" x14ac:dyDescent="0.25">
      <c r="A21" s="36">
        <f t="shared" si="5"/>
        <v>20</v>
      </c>
      <c r="B21" s="36" t="s">
        <v>46</v>
      </c>
      <c r="C21" s="37" t="s">
        <v>47</v>
      </c>
      <c r="D21" s="36" t="s">
        <v>48</v>
      </c>
      <c r="E21" s="36" t="str">
        <f t="shared" si="3"/>
        <v>CE</v>
      </c>
      <c r="F21" s="38" t="s">
        <v>49</v>
      </c>
      <c r="G21" s="36" t="s">
        <v>130</v>
      </c>
      <c r="H21" s="36" t="s">
        <v>130</v>
      </c>
      <c r="I21" s="24" t="s">
        <v>48</v>
      </c>
      <c r="J21" s="24" t="s">
        <v>376</v>
      </c>
      <c r="K21" s="24" t="s">
        <v>375</v>
      </c>
      <c r="L21" s="40"/>
      <c r="M21" s="39" t="s">
        <v>381</v>
      </c>
      <c r="N21" s="9">
        <v>10280</v>
      </c>
      <c r="O21" s="39" t="s">
        <v>130</v>
      </c>
      <c r="P21" s="36" t="s">
        <v>51</v>
      </c>
      <c r="Q21" s="36" t="s">
        <v>89</v>
      </c>
      <c r="R21" s="36" t="s">
        <v>202</v>
      </c>
      <c r="S21" s="36" t="s">
        <v>224</v>
      </c>
      <c r="T21" s="36">
        <v>783326066</v>
      </c>
      <c r="U21" s="36">
        <v>23</v>
      </c>
      <c r="V21" s="41">
        <v>45469</v>
      </c>
      <c r="W21" s="36" t="s">
        <v>225</v>
      </c>
      <c r="X21" s="36" t="s">
        <v>226</v>
      </c>
      <c r="Y21" s="36" t="s">
        <v>82</v>
      </c>
      <c r="Z21" s="36" t="s">
        <v>227</v>
      </c>
      <c r="AA21" s="36" t="s">
        <v>59</v>
      </c>
      <c r="AB21" s="36">
        <v>783326066</v>
      </c>
      <c r="AC21" s="36">
        <v>33</v>
      </c>
      <c r="AD21" s="41">
        <v>45647</v>
      </c>
      <c r="AE21" s="41" t="s">
        <v>60</v>
      </c>
      <c r="AF21" s="41" t="s">
        <v>61</v>
      </c>
      <c r="AG21" s="40"/>
      <c r="AH21" s="40"/>
      <c r="AI21" s="65" t="s">
        <v>228</v>
      </c>
      <c r="AJ21" s="65" t="s">
        <v>229</v>
      </c>
      <c r="AK21" s="112">
        <v>1152439</v>
      </c>
      <c r="AL21" s="40"/>
      <c r="AM21" s="44">
        <f t="shared" si="13"/>
        <v>66</v>
      </c>
      <c r="AN21" s="44">
        <f t="shared" si="14"/>
        <v>33</v>
      </c>
      <c r="AO21" s="115"/>
      <c r="AP21" s="115"/>
      <c r="AQ21" s="115"/>
      <c r="AR21" s="105">
        <v>8413</v>
      </c>
      <c r="AS21" s="44">
        <f t="shared" si="10"/>
        <v>277629</v>
      </c>
      <c r="AT21" s="44">
        <f t="shared" si="6"/>
        <v>1152538</v>
      </c>
      <c r="AU21" s="44">
        <f t="shared" si="11"/>
        <v>34925.393939393936</v>
      </c>
      <c r="AV21" s="44">
        <f t="shared" si="12"/>
        <v>-26512.393939393936</v>
      </c>
      <c r="AW21" s="112">
        <f t="shared" si="15"/>
        <v>576219.5</v>
      </c>
      <c r="AX21" s="114">
        <f t="shared" si="16"/>
        <v>1728757.5</v>
      </c>
      <c r="AY21" s="40"/>
      <c r="AZ21" s="40"/>
      <c r="BA21" s="40"/>
      <c r="BB21" s="40"/>
      <c r="BC21" s="45">
        <v>45751</v>
      </c>
      <c r="BD21" s="45">
        <v>45752</v>
      </c>
      <c r="BE21" s="31">
        <f t="shared" ref="BE21:BE22" si="17">BD21</f>
        <v>45752</v>
      </c>
      <c r="BF21" s="46">
        <v>45757</v>
      </c>
      <c r="BG21" s="43">
        <f t="shared" si="4"/>
        <v>5</v>
      </c>
      <c r="BH21" s="47"/>
      <c r="BI21" s="34">
        <f t="shared" si="2"/>
        <v>5</v>
      </c>
      <c r="BJ21" s="73"/>
      <c r="BK21" s="73"/>
      <c r="BL21" s="73"/>
      <c r="BM21" s="74"/>
    </row>
    <row r="22" spans="1:65" s="48" customFormat="1" ht="36" hidden="1" x14ac:dyDescent="0.25">
      <c r="A22" s="36">
        <f t="shared" si="5"/>
        <v>21</v>
      </c>
      <c r="B22" s="36" t="s">
        <v>46</v>
      </c>
      <c r="C22" s="37" t="s">
        <v>47</v>
      </c>
      <c r="D22" s="36" t="s">
        <v>48</v>
      </c>
      <c r="E22" s="36" t="str">
        <f t="shared" si="3"/>
        <v>CE</v>
      </c>
      <c r="F22" s="38" t="s">
        <v>49</v>
      </c>
      <c r="G22" s="36" t="s">
        <v>130</v>
      </c>
      <c r="H22" s="36" t="s">
        <v>130</v>
      </c>
      <c r="I22" s="24" t="s">
        <v>48</v>
      </c>
      <c r="J22" s="24" t="s">
        <v>376</v>
      </c>
      <c r="K22" s="24" t="s">
        <v>375</v>
      </c>
      <c r="L22" s="40"/>
      <c r="M22" s="39" t="s">
        <v>381</v>
      </c>
      <c r="N22" s="9">
        <v>10280</v>
      </c>
      <c r="O22" s="39" t="s">
        <v>130</v>
      </c>
      <c r="P22" s="36" t="s">
        <v>51</v>
      </c>
      <c r="Q22" s="36" t="s">
        <v>89</v>
      </c>
      <c r="R22" s="36" t="s">
        <v>202</v>
      </c>
      <c r="S22" s="36" t="s">
        <v>230</v>
      </c>
      <c r="T22" s="36">
        <v>783326083</v>
      </c>
      <c r="U22" s="36">
        <v>29</v>
      </c>
      <c r="V22" s="41">
        <v>45469</v>
      </c>
      <c r="W22" s="36" t="s">
        <v>231</v>
      </c>
      <c r="X22" s="36" t="s">
        <v>232</v>
      </c>
      <c r="Y22" s="36" t="s">
        <v>82</v>
      </c>
      <c r="Z22" s="36" t="s">
        <v>227</v>
      </c>
      <c r="AA22" s="36" t="s">
        <v>59</v>
      </c>
      <c r="AB22" s="36">
        <v>783326083</v>
      </c>
      <c r="AC22" s="36">
        <v>39</v>
      </c>
      <c r="AD22" s="41">
        <v>45647</v>
      </c>
      <c r="AE22" s="41" t="s">
        <v>60</v>
      </c>
      <c r="AF22" s="41" t="s">
        <v>61</v>
      </c>
      <c r="AG22" s="40"/>
      <c r="AH22" s="40"/>
      <c r="AI22" s="65" t="s">
        <v>233</v>
      </c>
      <c r="AJ22" s="65" t="s">
        <v>234</v>
      </c>
      <c r="AK22" s="112">
        <v>367761</v>
      </c>
      <c r="AL22" s="40"/>
      <c r="AM22" s="44">
        <f t="shared" si="13"/>
        <v>78</v>
      </c>
      <c r="AN22" s="44">
        <f t="shared" si="14"/>
        <v>39</v>
      </c>
      <c r="AO22" s="115"/>
      <c r="AP22" s="115"/>
      <c r="AQ22" s="115"/>
      <c r="AR22" s="105">
        <v>8413</v>
      </c>
      <c r="AS22" s="44">
        <f t="shared" si="10"/>
        <v>328107</v>
      </c>
      <c r="AT22" s="44">
        <f t="shared" si="6"/>
        <v>367878</v>
      </c>
      <c r="AU22" s="44">
        <f t="shared" si="11"/>
        <v>9432.7692307692305</v>
      </c>
      <c r="AV22" s="44">
        <f t="shared" si="12"/>
        <v>-1019.7692307692305</v>
      </c>
      <c r="AW22" s="112">
        <f t="shared" si="15"/>
        <v>183880.5</v>
      </c>
      <c r="AX22" s="114">
        <f t="shared" si="16"/>
        <v>551758.5</v>
      </c>
      <c r="AY22" s="40"/>
      <c r="AZ22" s="40"/>
      <c r="BA22" s="40"/>
      <c r="BB22" s="40"/>
      <c r="BC22" s="45">
        <v>45751</v>
      </c>
      <c r="BD22" s="45">
        <v>45752</v>
      </c>
      <c r="BE22" s="31">
        <f t="shared" si="17"/>
        <v>45752</v>
      </c>
      <c r="BF22" s="46">
        <v>45757</v>
      </c>
      <c r="BG22" s="43">
        <f t="shared" si="4"/>
        <v>5</v>
      </c>
      <c r="BH22" s="47"/>
      <c r="BI22" s="34">
        <f t="shared" si="2"/>
        <v>5</v>
      </c>
      <c r="BJ22" s="73"/>
      <c r="BK22" s="73"/>
      <c r="BL22" s="73"/>
      <c r="BM22" s="74"/>
    </row>
    <row r="23" spans="1:65" s="34" customFormat="1" ht="24" hidden="1" x14ac:dyDescent="0.3">
      <c r="A23" s="36">
        <f t="shared" si="5"/>
        <v>22</v>
      </c>
      <c r="B23" s="36" t="s">
        <v>139</v>
      </c>
      <c r="C23" s="37" t="s">
        <v>140</v>
      </c>
      <c r="D23" s="36" t="s">
        <v>75</v>
      </c>
      <c r="E23" s="36" t="str">
        <f t="shared" si="3"/>
        <v>Airtel</v>
      </c>
      <c r="F23" s="38" t="s">
        <v>49</v>
      </c>
      <c r="G23" s="36" t="s">
        <v>395</v>
      </c>
      <c r="H23" s="36" t="s">
        <v>235</v>
      </c>
      <c r="I23" s="24" t="s">
        <v>369</v>
      </c>
      <c r="J23" s="24" t="s">
        <v>371</v>
      </c>
      <c r="K23" s="24" t="s">
        <v>372</v>
      </c>
      <c r="L23" s="36"/>
      <c r="M23" s="39">
        <v>10004833</v>
      </c>
      <c r="N23" s="36">
        <v>34</v>
      </c>
      <c r="O23" s="39" t="s">
        <v>51</v>
      </c>
      <c r="P23" s="75"/>
      <c r="Q23" s="50" t="s">
        <v>236</v>
      </c>
      <c r="R23" s="36" t="s">
        <v>237</v>
      </c>
      <c r="S23" s="36" t="s">
        <v>238</v>
      </c>
      <c r="T23" s="36">
        <v>783340659</v>
      </c>
      <c r="U23" s="36">
        <v>3</v>
      </c>
      <c r="V23" s="41">
        <v>45762</v>
      </c>
      <c r="W23" s="36" t="s">
        <v>239</v>
      </c>
      <c r="X23" s="36" t="s">
        <v>240</v>
      </c>
      <c r="Y23" s="36" t="s">
        <v>82</v>
      </c>
      <c r="Z23" s="36" t="s">
        <v>241</v>
      </c>
      <c r="AA23" s="36" t="s">
        <v>59</v>
      </c>
      <c r="AB23" s="36">
        <v>783340659</v>
      </c>
      <c r="AC23" s="36">
        <v>4</v>
      </c>
      <c r="AD23" s="41">
        <v>45772</v>
      </c>
      <c r="AE23" s="41" t="s">
        <v>60</v>
      </c>
      <c r="AF23" s="41" t="s">
        <v>61</v>
      </c>
      <c r="AG23" s="36"/>
      <c r="AH23" s="36"/>
      <c r="AI23" s="65" t="s">
        <v>242</v>
      </c>
      <c r="AJ23" s="36">
        <v>8518</v>
      </c>
      <c r="AK23" s="44">
        <f>AJ23*AC23*2</f>
        <v>68144</v>
      </c>
      <c r="AL23" s="36">
        <v>2</v>
      </c>
      <c r="AM23" s="44">
        <f t="shared" si="13"/>
        <v>8</v>
      </c>
      <c r="AN23" s="44">
        <f t="shared" si="14"/>
        <v>4</v>
      </c>
      <c r="AO23" s="44"/>
      <c r="AP23" s="44"/>
      <c r="AQ23" s="44"/>
      <c r="AR23" s="108">
        <v>32019</v>
      </c>
      <c r="AS23" s="44">
        <f t="shared" si="10"/>
        <v>128076</v>
      </c>
      <c r="AT23" s="44">
        <f t="shared" si="6"/>
        <v>68156</v>
      </c>
      <c r="AU23" s="44">
        <f t="shared" si="11"/>
        <v>17039</v>
      </c>
      <c r="AV23" s="44">
        <f t="shared" ref="AV23:AV31" si="18">AR23-AU23</f>
        <v>14980</v>
      </c>
      <c r="AW23" s="44">
        <f t="shared" si="15"/>
        <v>34072</v>
      </c>
      <c r="AX23" s="114">
        <f t="shared" si="16"/>
        <v>102228</v>
      </c>
      <c r="AY23" s="36"/>
      <c r="AZ23" s="36"/>
      <c r="BA23" s="36"/>
      <c r="BB23" s="36"/>
      <c r="BC23" s="45">
        <v>45773</v>
      </c>
      <c r="BD23" s="45">
        <v>45775</v>
      </c>
      <c r="BE23" s="60">
        <v>45775</v>
      </c>
      <c r="BF23" s="46">
        <v>45786</v>
      </c>
      <c r="BG23" s="43">
        <f t="shared" si="4"/>
        <v>11</v>
      </c>
      <c r="BH23" s="47"/>
      <c r="BI23" s="34">
        <f t="shared" si="2"/>
        <v>11</v>
      </c>
      <c r="BJ23" s="76"/>
      <c r="BK23" s="76"/>
      <c r="BL23" s="76"/>
      <c r="BM23" s="77"/>
    </row>
    <row r="24" spans="1:65" s="34" customFormat="1" ht="12" hidden="1" x14ac:dyDescent="0.3">
      <c r="A24" s="36">
        <f t="shared" si="5"/>
        <v>23</v>
      </c>
      <c r="B24" s="36" t="s">
        <v>139</v>
      </c>
      <c r="C24" s="37" t="s">
        <v>140</v>
      </c>
      <c r="D24" s="36" t="s">
        <v>75</v>
      </c>
      <c r="E24" s="36" t="str">
        <f t="shared" si="3"/>
        <v>Airtel</v>
      </c>
      <c r="F24" s="38" t="s">
        <v>49</v>
      </c>
      <c r="G24" s="36" t="s">
        <v>396</v>
      </c>
      <c r="H24" s="36" t="s">
        <v>243</v>
      </c>
      <c r="I24" s="24" t="s">
        <v>369</v>
      </c>
      <c r="J24" s="24" t="s">
        <v>371</v>
      </c>
      <c r="K24" s="24" t="s">
        <v>372</v>
      </c>
      <c r="L24" s="36"/>
      <c r="M24" s="39">
        <v>10004856</v>
      </c>
      <c r="N24" s="36">
        <v>368</v>
      </c>
      <c r="O24" s="39" t="s">
        <v>51</v>
      </c>
      <c r="P24" s="36" t="s">
        <v>51</v>
      </c>
      <c r="Q24" s="50" t="s">
        <v>244</v>
      </c>
      <c r="R24" s="50" t="s">
        <v>245</v>
      </c>
      <c r="S24" s="36" t="s">
        <v>246</v>
      </c>
      <c r="T24" s="36">
        <v>783340711</v>
      </c>
      <c r="U24" s="36">
        <v>132</v>
      </c>
      <c r="V24" s="41">
        <v>45762</v>
      </c>
      <c r="W24" s="36" t="s">
        <v>247</v>
      </c>
      <c r="X24" s="36" t="s">
        <v>248</v>
      </c>
      <c r="Y24" s="36" t="s">
        <v>82</v>
      </c>
      <c r="Z24" s="36" t="s">
        <v>241</v>
      </c>
      <c r="AA24" s="36" t="s">
        <v>59</v>
      </c>
      <c r="AB24" s="36">
        <v>783340711</v>
      </c>
      <c r="AC24" s="36">
        <v>100</v>
      </c>
      <c r="AD24" s="41">
        <v>45772</v>
      </c>
      <c r="AE24" s="41" t="s">
        <v>60</v>
      </c>
      <c r="AF24" s="41" t="s">
        <v>61</v>
      </c>
      <c r="AG24" s="36"/>
      <c r="AH24" s="36"/>
      <c r="AI24" s="36" t="s">
        <v>249</v>
      </c>
      <c r="AJ24" s="36">
        <v>14936</v>
      </c>
      <c r="AK24" s="44">
        <f>AJ24*AC24</f>
        <v>1493600</v>
      </c>
      <c r="AL24" s="36">
        <v>1</v>
      </c>
      <c r="AM24" s="44">
        <f t="shared" si="13"/>
        <v>200</v>
      </c>
      <c r="AN24" s="44">
        <f t="shared" si="14"/>
        <v>100</v>
      </c>
      <c r="AO24" s="44"/>
      <c r="AP24" s="44"/>
      <c r="AQ24" s="44"/>
      <c r="AR24" s="108">
        <v>14936</v>
      </c>
      <c r="AS24" s="44">
        <f t="shared" si="10"/>
        <v>1493600</v>
      </c>
      <c r="AT24" s="44">
        <f t="shared" si="6"/>
        <v>1493900</v>
      </c>
      <c r="AU24" s="44">
        <f t="shared" si="11"/>
        <v>14939</v>
      </c>
      <c r="AV24" s="44">
        <f t="shared" si="18"/>
        <v>-3</v>
      </c>
      <c r="AW24" s="44">
        <f t="shared" si="15"/>
        <v>746800</v>
      </c>
      <c r="AX24" s="114">
        <f t="shared" si="16"/>
        <v>2240700</v>
      </c>
      <c r="AY24" s="36"/>
      <c r="AZ24" s="36"/>
      <c r="BA24" s="36"/>
      <c r="BB24" s="36"/>
      <c r="BC24" s="45">
        <v>45773</v>
      </c>
      <c r="BD24" s="45">
        <v>45775</v>
      </c>
      <c r="BE24" s="60">
        <v>45775</v>
      </c>
      <c r="BF24" s="46">
        <v>45786</v>
      </c>
      <c r="BG24" s="43">
        <f t="shared" si="4"/>
        <v>11</v>
      </c>
      <c r="BH24" s="47"/>
      <c r="BI24" s="34">
        <f t="shared" si="2"/>
        <v>11</v>
      </c>
      <c r="BJ24" s="76"/>
      <c r="BK24" s="76"/>
      <c r="BL24" s="76"/>
      <c r="BM24" s="77"/>
    </row>
    <row r="25" spans="1:65" s="34" customFormat="1" ht="12" hidden="1" x14ac:dyDescent="0.3">
      <c r="A25" s="36">
        <f t="shared" si="5"/>
        <v>24</v>
      </c>
      <c r="B25" s="36" t="s">
        <v>139</v>
      </c>
      <c r="C25" s="37" t="s">
        <v>140</v>
      </c>
      <c r="D25" s="36" t="s">
        <v>75</v>
      </c>
      <c r="E25" s="36" t="str">
        <f t="shared" si="3"/>
        <v>Airtel</v>
      </c>
      <c r="F25" s="38" t="s">
        <v>49</v>
      </c>
      <c r="G25" s="36" t="s">
        <v>396</v>
      </c>
      <c r="H25" s="36" t="s">
        <v>243</v>
      </c>
      <c r="I25" s="24" t="s">
        <v>369</v>
      </c>
      <c r="J25" s="24" t="s">
        <v>371</v>
      </c>
      <c r="K25" s="24" t="s">
        <v>372</v>
      </c>
      <c r="L25" s="36"/>
      <c r="M25" s="39">
        <v>10004856</v>
      </c>
      <c r="N25" s="36">
        <v>368</v>
      </c>
      <c r="O25" s="39" t="s">
        <v>51</v>
      </c>
      <c r="P25" s="36" t="s">
        <v>51</v>
      </c>
      <c r="Q25" s="50" t="s">
        <v>244</v>
      </c>
      <c r="R25" s="36" t="s">
        <v>245</v>
      </c>
      <c r="S25" s="36" t="s">
        <v>250</v>
      </c>
      <c r="T25" s="36">
        <v>783340697</v>
      </c>
      <c r="U25" s="36">
        <v>90</v>
      </c>
      <c r="V25" s="41">
        <v>45762</v>
      </c>
      <c r="W25" s="36" t="s">
        <v>247</v>
      </c>
      <c r="X25" s="36" t="s">
        <v>248</v>
      </c>
      <c r="Y25" s="36" t="s">
        <v>82</v>
      </c>
      <c r="Z25" s="36" t="s">
        <v>241</v>
      </c>
      <c r="AA25" s="36" t="s">
        <v>59</v>
      </c>
      <c r="AB25" s="36">
        <v>783340697</v>
      </c>
      <c r="AC25" s="36">
        <v>100</v>
      </c>
      <c r="AD25" s="41">
        <v>45772</v>
      </c>
      <c r="AE25" s="41" t="s">
        <v>60</v>
      </c>
      <c r="AF25" s="41" t="s">
        <v>61</v>
      </c>
      <c r="AG25" s="36"/>
      <c r="AH25" s="36"/>
      <c r="AI25" s="65" t="s">
        <v>251</v>
      </c>
      <c r="AJ25" s="36">
        <v>14936</v>
      </c>
      <c r="AK25" s="44">
        <f>AJ25*AC25</f>
        <v>1493600</v>
      </c>
      <c r="AL25" s="36">
        <v>0</v>
      </c>
      <c r="AM25" s="44">
        <f t="shared" si="13"/>
        <v>200</v>
      </c>
      <c r="AN25" s="44">
        <f t="shared" si="14"/>
        <v>100</v>
      </c>
      <c r="AO25" s="44"/>
      <c r="AP25" s="44"/>
      <c r="AQ25" s="44"/>
      <c r="AR25" s="104">
        <v>14936</v>
      </c>
      <c r="AS25" s="44">
        <f t="shared" si="10"/>
        <v>1493600</v>
      </c>
      <c r="AT25" s="44">
        <f t="shared" si="6"/>
        <v>1493900</v>
      </c>
      <c r="AU25" s="44">
        <f t="shared" si="11"/>
        <v>14939</v>
      </c>
      <c r="AV25" s="44">
        <f t="shared" si="18"/>
        <v>-3</v>
      </c>
      <c r="AW25" s="44">
        <f t="shared" si="15"/>
        <v>746800</v>
      </c>
      <c r="AX25" s="114">
        <f t="shared" si="16"/>
        <v>2240700</v>
      </c>
      <c r="AY25" s="36"/>
      <c r="AZ25" s="36"/>
      <c r="BA25" s="36"/>
      <c r="BB25" s="36"/>
      <c r="BC25" s="45">
        <v>45773</v>
      </c>
      <c r="BD25" s="45">
        <v>45775</v>
      </c>
      <c r="BE25" s="60">
        <v>45775</v>
      </c>
      <c r="BF25" s="46">
        <v>45786</v>
      </c>
      <c r="BG25" s="43">
        <f t="shared" si="4"/>
        <v>11</v>
      </c>
      <c r="BH25" s="47"/>
      <c r="BI25" s="34">
        <f t="shared" si="2"/>
        <v>11</v>
      </c>
      <c r="BJ25" s="78"/>
      <c r="BK25" s="78"/>
      <c r="BL25" s="78"/>
      <c r="BM25" s="79"/>
    </row>
    <row r="26" spans="1:65" s="34" customFormat="1" ht="12" hidden="1" x14ac:dyDescent="0.3">
      <c r="A26" s="36">
        <f t="shared" si="5"/>
        <v>25</v>
      </c>
      <c r="B26" s="36" t="s">
        <v>139</v>
      </c>
      <c r="C26" s="37" t="s">
        <v>140</v>
      </c>
      <c r="D26" s="36" t="s">
        <v>75</v>
      </c>
      <c r="E26" s="36" t="str">
        <f t="shared" si="3"/>
        <v>Airtel</v>
      </c>
      <c r="F26" s="38" t="s">
        <v>49</v>
      </c>
      <c r="G26" s="36">
        <v>3386</v>
      </c>
      <c r="H26" s="36" t="s">
        <v>252</v>
      </c>
      <c r="I26" s="24" t="s">
        <v>369</v>
      </c>
      <c r="J26" s="24" t="s">
        <v>371</v>
      </c>
      <c r="K26" s="24" t="s">
        <v>372</v>
      </c>
      <c r="L26" s="36"/>
      <c r="M26" s="39">
        <v>10004879</v>
      </c>
      <c r="N26" s="36">
        <v>280</v>
      </c>
      <c r="O26" s="39" t="s">
        <v>51</v>
      </c>
      <c r="P26" s="75" t="s">
        <v>51</v>
      </c>
      <c r="Q26" s="36" t="s">
        <v>253</v>
      </c>
      <c r="R26" s="36" t="s">
        <v>254</v>
      </c>
      <c r="S26" s="36" t="s">
        <v>255</v>
      </c>
      <c r="T26" s="36">
        <v>783341573</v>
      </c>
      <c r="U26" s="36">
        <v>166</v>
      </c>
      <c r="V26" s="41">
        <v>45771</v>
      </c>
      <c r="W26" s="36" t="s">
        <v>256</v>
      </c>
      <c r="X26" s="36" t="s">
        <v>257</v>
      </c>
      <c r="Y26" s="36" t="s">
        <v>82</v>
      </c>
      <c r="Z26" s="36" t="s">
        <v>258</v>
      </c>
      <c r="AA26" s="36" t="s">
        <v>59</v>
      </c>
      <c r="AB26" s="36">
        <v>783341573</v>
      </c>
      <c r="AC26" s="36">
        <v>196</v>
      </c>
      <c r="AD26" s="41">
        <v>45773</v>
      </c>
      <c r="AE26" s="41" t="s">
        <v>60</v>
      </c>
      <c r="AF26" s="41" t="s">
        <v>61</v>
      </c>
      <c r="AG26" s="36"/>
      <c r="AH26" s="36"/>
      <c r="AI26" s="36" t="s">
        <v>95</v>
      </c>
      <c r="AJ26" s="36">
        <v>6711</v>
      </c>
      <c r="AK26" s="44">
        <f>AJ26*AC26</f>
        <v>1315356</v>
      </c>
      <c r="AL26" s="36">
        <v>0</v>
      </c>
      <c r="AM26" s="44">
        <f t="shared" si="13"/>
        <v>392</v>
      </c>
      <c r="AN26" s="44">
        <f t="shared" si="14"/>
        <v>196</v>
      </c>
      <c r="AO26" s="44"/>
      <c r="AP26" s="44"/>
      <c r="AQ26" s="44"/>
      <c r="AR26" s="104">
        <v>8518</v>
      </c>
      <c r="AS26" s="44">
        <f t="shared" si="10"/>
        <v>1669528</v>
      </c>
      <c r="AT26" s="44">
        <f t="shared" si="6"/>
        <v>1315944</v>
      </c>
      <c r="AU26" s="44">
        <f t="shared" si="11"/>
        <v>6714</v>
      </c>
      <c r="AV26" s="44">
        <f t="shared" si="18"/>
        <v>1804</v>
      </c>
      <c r="AW26" s="44">
        <f t="shared" si="15"/>
        <v>657678</v>
      </c>
      <c r="AX26" s="114">
        <f t="shared" si="16"/>
        <v>1973622</v>
      </c>
      <c r="AY26" s="36"/>
      <c r="AZ26" s="36"/>
      <c r="BA26" s="36"/>
      <c r="BB26" s="36"/>
      <c r="BC26" s="45">
        <v>45774</v>
      </c>
      <c r="BD26" s="45">
        <v>45775</v>
      </c>
      <c r="BE26" s="60">
        <v>45775</v>
      </c>
      <c r="BF26" s="46">
        <v>45776</v>
      </c>
      <c r="BG26" s="43">
        <f t="shared" si="4"/>
        <v>1</v>
      </c>
      <c r="BH26" s="47"/>
      <c r="BI26" s="34">
        <f t="shared" si="2"/>
        <v>1</v>
      </c>
      <c r="BJ26" s="76"/>
      <c r="BK26" s="76"/>
      <c r="BL26" s="76"/>
      <c r="BM26" s="77"/>
    </row>
    <row r="27" spans="1:65" s="34" customFormat="1" ht="12" hidden="1" x14ac:dyDescent="0.3">
      <c r="A27" s="36">
        <f t="shared" si="5"/>
        <v>26</v>
      </c>
      <c r="B27" s="36" t="s">
        <v>139</v>
      </c>
      <c r="C27" s="37" t="s">
        <v>140</v>
      </c>
      <c r="D27" s="36" t="s">
        <v>75</v>
      </c>
      <c r="E27" s="36" t="str">
        <f t="shared" si="3"/>
        <v>Airtel</v>
      </c>
      <c r="F27" s="38" t="s">
        <v>49</v>
      </c>
      <c r="G27" s="36">
        <v>148</v>
      </c>
      <c r="H27" s="36" t="s">
        <v>259</v>
      </c>
      <c r="I27" s="24" t="s">
        <v>369</v>
      </c>
      <c r="J27" s="24" t="s">
        <v>371</v>
      </c>
      <c r="K27" s="24" t="s">
        <v>372</v>
      </c>
      <c r="L27" s="36"/>
      <c r="M27" s="39">
        <v>10004692</v>
      </c>
      <c r="N27" s="36">
        <v>67</v>
      </c>
      <c r="O27" s="39" t="s">
        <v>51</v>
      </c>
      <c r="P27" s="75" t="s">
        <v>51</v>
      </c>
      <c r="Q27" s="36" t="s">
        <v>260</v>
      </c>
      <c r="R27" s="36" t="s">
        <v>261</v>
      </c>
      <c r="S27" s="36" t="s">
        <v>262</v>
      </c>
      <c r="T27" s="36">
        <v>783341566</v>
      </c>
      <c r="U27" s="36">
        <v>130</v>
      </c>
      <c r="V27" s="41">
        <v>45771</v>
      </c>
      <c r="W27" s="36" t="s">
        <v>263</v>
      </c>
      <c r="X27" s="36" t="s">
        <v>264</v>
      </c>
      <c r="Y27" s="36" t="s">
        <v>82</v>
      </c>
      <c r="Z27" s="36" t="s">
        <v>258</v>
      </c>
      <c r="AA27" s="36" t="s">
        <v>59</v>
      </c>
      <c r="AB27" s="36">
        <v>783341566</v>
      </c>
      <c r="AC27" s="36">
        <v>140</v>
      </c>
      <c r="AD27" s="41">
        <v>45773</v>
      </c>
      <c r="AE27" s="41" t="s">
        <v>60</v>
      </c>
      <c r="AF27" s="41" t="s">
        <v>61</v>
      </c>
      <c r="AG27" s="36"/>
      <c r="AH27" s="36"/>
      <c r="AI27" s="36" t="s">
        <v>95</v>
      </c>
      <c r="AJ27" s="36">
        <v>10187</v>
      </c>
      <c r="AK27" s="44">
        <f>AJ27*AC27</f>
        <v>1426180</v>
      </c>
      <c r="AL27" s="36">
        <v>1</v>
      </c>
      <c r="AM27" s="44">
        <f t="shared" si="13"/>
        <v>280</v>
      </c>
      <c r="AN27" s="44">
        <f t="shared" si="14"/>
        <v>140</v>
      </c>
      <c r="AO27" s="44"/>
      <c r="AP27" s="44"/>
      <c r="AQ27" s="44"/>
      <c r="AR27" s="104">
        <v>14936</v>
      </c>
      <c r="AS27" s="44">
        <f t="shared" si="10"/>
        <v>2091040</v>
      </c>
      <c r="AT27" s="44">
        <f t="shared" si="6"/>
        <v>1426600</v>
      </c>
      <c r="AU27" s="44">
        <f t="shared" si="11"/>
        <v>10190</v>
      </c>
      <c r="AV27" s="44">
        <f t="shared" si="18"/>
        <v>4746</v>
      </c>
      <c r="AW27" s="44">
        <f t="shared" si="15"/>
        <v>713090</v>
      </c>
      <c r="AX27" s="114">
        <f t="shared" si="16"/>
        <v>2139690</v>
      </c>
      <c r="AY27" s="36"/>
      <c r="AZ27" s="36"/>
      <c r="BA27" s="36"/>
      <c r="BB27" s="36"/>
      <c r="BC27" s="45">
        <v>45774</v>
      </c>
      <c r="BD27" s="45">
        <v>45775</v>
      </c>
      <c r="BE27" s="46">
        <v>45766</v>
      </c>
      <c r="BF27" s="46">
        <v>45766</v>
      </c>
      <c r="BG27" s="43">
        <f t="shared" si="4"/>
        <v>0</v>
      </c>
      <c r="BH27" s="47"/>
      <c r="BI27" s="34">
        <f t="shared" si="2"/>
        <v>0</v>
      </c>
      <c r="BJ27" s="76"/>
      <c r="BK27" s="76"/>
      <c r="BL27" s="76"/>
      <c r="BM27" s="77"/>
    </row>
    <row r="28" spans="1:65" s="34" customFormat="1" ht="36" hidden="1" x14ac:dyDescent="0.3">
      <c r="A28" s="36">
        <f t="shared" si="5"/>
        <v>27</v>
      </c>
      <c r="B28" s="36" t="s">
        <v>139</v>
      </c>
      <c r="C28" s="37" t="s">
        <v>140</v>
      </c>
      <c r="D28" s="36" t="s">
        <v>75</v>
      </c>
      <c r="E28" s="36" t="str">
        <f t="shared" si="3"/>
        <v>Airtel</v>
      </c>
      <c r="F28" s="38" t="s">
        <v>49</v>
      </c>
      <c r="G28" s="36">
        <v>5541</v>
      </c>
      <c r="H28" s="36" t="s">
        <v>265</v>
      </c>
      <c r="I28" s="24" t="s">
        <v>369</v>
      </c>
      <c r="J28" s="24" t="s">
        <v>371</v>
      </c>
      <c r="K28" s="24" t="s">
        <v>372</v>
      </c>
      <c r="L28" s="36"/>
      <c r="M28" s="39">
        <v>10004701</v>
      </c>
      <c r="N28" s="36">
        <v>235</v>
      </c>
      <c r="O28" s="39" t="s">
        <v>51</v>
      </c>
      <c r="P28" s="75" t="s">
        <v>51</v>
      </c>
      <c r="Q28" s="36" t="s">
        <v>266</v>
      </c>
      <c r="R28" s="36" t="s">
        <v>267</v>
      </c>
      <c r="S28" s="36" t="s">
        <v>268</v>
      </c>
      <c r="T28" s="36">
        <v>783341581</v>
      </c>
      <c r="U28" s="36">
        <v>130</v>
      </c>
      <c r="V28" s="41">
        <v>45544</v>
      </c>
      <c r="W28" s="36" t="s">
        <v>269</v>
      </c>
      <c r="X28" s="36" t="s">
        <v>270</v>
      </c>
      <c r="Y28" s="36" t="s">
        <v>82</v>
      </c>
      <c r="Z28" s="36" t="s">
        <v>258</v>
      </c>
      <c r="AA28" s="36" t="s">
        <v>59</v>
      </c>
      <c r="AB28" s="36">
        <v>783341581</v>
      </c>
      <c r="AC28" s="36">
        <v>135</v>
      </c>
      <c r="AD28" s="41">
        <v>45773</v>
      </c>
      <c r="AE28" s="41" t="s">
        <v>60</v>
      </c>
      <c r="AF28" s="41" t="s">
        <v>61</v>
      </c>
      <c r="AG28" s="36"/>
      <c r="AH28" s="36"/>
      <c r="AI28" s="65" t="s">
        <v>271</v>
      </c>
      <c r="AJ28" s="36" t="s">
        <v>85</v>
      </c>
      <c r="AK28" s="44">
        <f>(135*10187)+(5*10454)</f>
        <v>1427515</v>
      </c>
      <c r="AL28" s="36">
        <v>1</v>
      </c>
      <c r="AM28" s="44">
        <v>280</v>
      </c>
      <c r="AN28" s="44">
        <v>140</v>
      </c>
      <c r="AO28" s="44"/>
      <c r="AP28" s="44"/>
      <c r="AQ28" s="44"/>
      <c r="AR28" s="104">
        <v>14936</v>
      </c>
      <c r="AS28" s="44">
        <f t="shared" si="10"/>
        <v>2016360</v>
      </c>
      <c r="AT28" s="44">
        <f t="shared" si="6"/>
        <v>1427935</v>
      </c>
      <c r="AU28" s="44">
        <f t="shared" si="11"/>
        <v>10577.296296296296</v>
      </c>
      <c r="AV28" s="44">
        <f t="shared" si="18"/>
        <v>4358.7037037037044</v>
      </c>
      <c r="AW28" s="44">
        <f t="shared" si="15"/>
        <v>713757.5</v>
      </c>
      <c r="AX28" s="114">
        <f t="shared" si="16"/>
        <v>2141692.5</v>
      </c>
      <c r="AY28" s="36"/>
      <c r="AZ28" s="36"/>
      <c r="BA28" s="36"/>
      <c r="BB28" s="36"/>
      <c r="BC28" s="45">
        <v>45774</v>
      </c>
      <c r="BD28" s="45">
        <v>45775</v>
      </c>
      <c r="BE28" s="60">
        <v>45776</v>
      </c>
      <c r="BF28" s="46">
        <v>45776</v>
      </c>
      <c r="BG28" s="43">
        <f t="shared" si="4"/>
        <v>0</v>
      </c>
      <c r="BH28" s="47"/>
      <c r="BI28" s="34">
        <f t="shared" si="2"/>
        <v>0</v>
      </c>
      <c r="BJ28" s="76"/>
      <c r="BK28" s="76"/>
      <c r="BL28" s="76"/>
      <c r="BM28" s="77"/>
    </row>
    <row r="29" spans="1:65" s="34" customFormat="1" ht="12" hidden="1" x14ac:dyDescent="0.3">
      <c r="A29" s="36">
        <f t="shared" si="5"/>
        <v>28</v>
      </c>
      <c r="B29" s="36" t="s">
        <v>139</v>
      </c>
      <c r="C29" s="37" t="s">
        <v>140</v>
      </c>
      <c r="D29" s="36" t="s">
        <v>75</v>
      </c>
      <c r="E29" s="36" t="str">
        <f t="shared" si="3"/>
        <v>Airtel</v>
      </c>
      <c r="F29" s="38" t="s">
        <v>49</v>
      </c>
      <c r="G29" s="36">
        <v>5541</v>
      </c>
      <c r="H29" s="36" t="s">
        <v>265</v>
      </c>
      <c r="I29" s="24" t="s">
        <v>369</v>
      </c>
      <c r="J29" s="24" t="s">
        <v>371</v>
      </c>
      <c r="K29" s="24" t="s">
        <v>372</v>
      </c>
      <c r="L29" s="36"/>
      <c r="M29" s="39">
        <v>10004701</v>
      </c>
      <c r="N29" s="36">
        <v>235</v>
      </c>
      <c r="O29" s="39" t="s">
        <v>51</v>
      </c>
      <c r="P29" s="75" t="s">
        <v>51</v>
      </c>
      <c r="Q29" s="36" t="s">
        <v>272</v>
      </c>
      <c r="R29" s="36" t="s">
        <v>273</v>
      </c>
      <c r="S29" s="36" t="s">
        <v>274</v>
      </c>
      <c r="T29" s="36">
        <v>783341568</v>
      </c>
      <c r="U29" s="36">
        <v>100</v>
      </c>
      <c r="V29" s="41">
        <v>45544</v>
      </c>
      <c r="W29" s="36" t="s">
        <v>270</v>
      </c>
      <c r="X29" s="36" t="s">
        <v>275</v>
      </c>
      <c r="Y29" s="36" t="s">
        <v>82</v>
      </c>
      <c r="Z29" s="36" t="s">
        <v>258</v>
      </c>
      <c r="AA29" s="36" t="s">
        <v>59</v>
      </c>
      <c r="AB29" s="36">
        <v>783341568</v>
      </c>
      <c r="AC29" s="36">
        <v>120</v>
      </c>
      <c r="AD29" s="41">
        <v>45773</v>
      </c>
      <c r="AE29" s="41" t="s">
        <v>60</v>
      </c>
      <c r="AF29" s="41" t="s">
        <v>61</v>
      </c>
      <c r="AG29" s="36"/>
      <c r="AH29" s="36"/>
      <c r="AI29" s="36" t="s">
        <v>276</v>
      </c>
      <c r="AJ29" s="36">
        <v>10187</v>
      </c>
      <c r="AK29" s="44">
        <f>AC29*AJ29</f>
        <v>1222440</v>
      </c>
      <c r="AL29" s="36"/>
      <c r="AM29" s="44">
        <f>AC29*2</f>
        <v>240</v>
      </c>
      <c r="AN29" s="44">
        <f>AC29*1</f>
        <v>120</v>
      </c>
      <c r="AO29" s="44"/>
      <c r="AP29" s="44"/>
      <c r="AQ29" s="44"/>
      <c r="AR29" s="104">
        <v>14936</v>
      </c>
      <c r="AS29" s="44">
        <f t="shared" si="10"/>
        <v>1792320</v>
      </c>
      <c r="AT29" s="44">
        <f t="shared" si="6"/>
        <v>1222800</v>
      </c>
      <c r="AU29" s="44">
        <f t="shared" si="11"/>
        <v>10190</v>
      </c>
      <c r="AV29" s="44">
        <f t="shared" si="18"/>
        <v>4746</v>
      </c>
      <c r="AW29" s="44">
        <f t="shared" si="15"/>
        <v>611220</v>
      </c>
      <c r="AX29" s="114">
        <f t="shared" si="16"/>
        <v>1834020</v>
      </c>
      <c r="AY29" s="36"/>
      <c r="AZ29" s="36"/>
      <c r="BA29" s="36"/>
      <c r="BB29" s="36"/>
      <c r="BC29" s="45">
        <v>45774</v>
      </c>
      <c r="BD29" s="45">
        <v>45775</v>
      </c>
      <c r="BE29" s="60">
        <v>45776</v>
      </c>
      <c r="BF29" s="46">
        <v>45776</v>
      </c>
      <c r="BG29" s="43">
        <f t="shared" si="4"/>
        <v>0</v>
      </c>
      <c r="BH29" s="47"/>
      <c r="BI29" s="34">
        <f t="shared" si="2"/>
        <v>0</v>
      </c>
      <c r="BJ29" s="76"/>
      <c r="BK29" s="76"/>
      <c r="BL29" s="76"/>
      <c r="BM29" s="77"/>
    </row>
    <row r="30" spans="1:65" s="34" customFormat="1" ht="24" hidden="1" x14ac:dyDescent="0.3">
      <c r="A30" s="36">
        <f t="shared" si="5"/>
        <v>29</v>
      </c>
      <c r="B30" s="36" t="s">
        <v>139</v>
      </c>
      <c r="C30" s="37" t="s">
        <v>140</v>
      </c>
      <c r="D30" s="36" t="s">
        <v>75</v>
      </c>
      <c r="E30" s="36" t="str">
        <f t="shared" si="3"/>
        <v>Airtel</v>
      </c>
      <c r="F30" s="38" t="s">
        <v>49</v>
      </c>
      <c r="G30" s="36">
        <v>2958</v>
      </c>
      <c r="H30" s="36" t="s">
        <v>277</v>
      </c>
      <c r="I30" s="24" t="s">
        <v>369</v>
      </c>
      <c r="J30" s="24" t="s">
        <v>371</v>
      </c>
      <c r="K30" s="24" t="s">
        <v>372</v>
      </c>
      <c r="L30" s="36"/>
      <c r="M30" s="39" t="s">
        <v>386</v>
      </c>
      <c r="N30" s="36">
        <v>224</v>
      </c>
      <c r="O30" s="39" t="s">
        <v>51</v>
      </c>
      <c r="P30" s="75" t="s">
        <v>51</v>
      </c>
      <c r="Q30" s="36" t="s">
        <v>278</v>
      </c>
      <c r="R30" s="36" t="s">
        <v>279</v>
      </c>
      <c r="S30" s="36" t="s">
        <v>280</v>
      </c>
      <c r="T30" s="36">
        <v>783340898</v>
      </c>
      <c r="U30" s="36">
        <v>80</v>
      </c>
      <c r="V30" s="41">
        <v>45399</v>
      </c>
      <c r="W30" s="36" t="s">
        <v>281</v>
      </c>
      <c r="X30" s="36" t="s">
        <v>282</v>
      </c>
      <c r="Y30" s="36" t="s">
        <v>82</v>
      </c>
      <c r="Z30" s="36" t="s">
        <v>283</v>
      </c>
      <c r="AA30" s="36" t="s">
        <v>59</v>
      </c>
      <c r="AB30" s="36">
        <v>783340898</v>
      </c>
      <c r="AC30" s="36">
        <v>90</v>
      </c>
      <c r="AD30" s="41">
        <v>45776</v>
      </c>
      <c r="AE30" s="41" t="s">
        <v>60</v>
      </c>
      <c r="AF30" s="41" t="s">
        <v>61</v>
      </c>
      <c r="AG30" s="36"/>
      <c r="AH30" s="36"/>
      <c r="AI30" s="65" t="s">
        <v>284</v>
      </c>
      <c r="AJ30" s="36">
        <v>10187</v>
      </c>
      <c r="AK30" s="44">
        <f>AC30*AJ30</f>
        <v>916830</v>
      </c>
      <c r="AL30" s="36">
        <v>1</v>
      </c>
      <c r="AM30" s="44">
        <f>AC30*2</f>
        <v>180</v>
      </c>
      <c r="AN30" s="44">
        <f>AC30*1</f>
        <v>90</v>
      </c>
      <c r="AO30" s="44"/>
      <c r="AP30" s="44"/>
      <c r="AQ30" s="44"/>
      <c r="AR30" s="104">
        <v>14936</v>
      </c>
      <c r="AS30" s="44">
        <f t="shared" si="10"/>
        <v>1344240</v>
      </c>
      <c r="AT30" s="44">
        <f t="shared" si="6"/>
        <v>917100</v>
      </c>
      <c r="AU30" s="44">
        <f t="shared" si="11"/>
        <v>10190</v>
      </c>
      <c r="AV30" s="44">
        <f t="shared" si="18"/>
        <v>4746</v>
      </c>
      <c r="AW30" s="44">
        <f t="shared" si="15"/>
        <v>458415</v>
      </c>
      <c r="AX30" s="114">
        <f t="shared" si="16"/>
        <v>1375515</v>
      </c>
      <c r="AY30" s="36" t="s">
        <v>285</v>
      </c>
      <c r="AZ30" s="36"/>
      <c r="BA30" s="36"/>
      <c r="BB30" s="36"/>
      <c r="BC30" s="45">
        <v>45776</v>
      </c>
      <c r="BD30" s="60">
        <v>45693</v>
      </c>
      <c r="BE30" s="60">
        <v>45721</v>
      </c>
      <c r="BF30" s="80"/>
      <c r="BG30" s="43">
        <f t="shared" si="4"/>
        <v>-45721</v>
      </c>
      <c r="BH30" s="47"/>
      <c r="BI30" s="34">
        <f t="shared" si="2"/>
        <v>-45721</v>
      </c>
      <c r="BJ30" s="76"/>
      <c r="BK30" s="76"/>
      <c r="BL30" s="76"/>
      <c r="BM30" s="77"/>
    </row>
    <row r="31" spans="1:65" s="34" customFormat="1" ht="24" hidden="1" x14ac:dyDescent="0.3">
      <c r="A31" s="36">
        <f t="shared" si="5"/>
        <v>30</v>
      </c>
      <c r="B31" s="36" t="s">
        <v>139</v>
      </c>
      <c r="C31" s="37" t="s">
        <v>140</v>
      </c>
      <c r="D31" s="36" t="s">
        <v>75</v>
      </c>
      <c r="E31" s="36" t="str">
        <f t="shared" si="3"/>
        <v>Airtel</v>
      </c>
      <c r="F31" s="38" t="s">
        <v>49</v>
      </c>
      <c r="G31" s="36">
        <v>2958</v>
      </c>
      <c r="H31" s="36" t="s">
        <v>277</v>
      </c>
      <c r="I31" s="24" t="s">
        <v>369</v>
      </c>
      <c r="J31" s="24" t="s">
        <v>371</v>
      </c>
      <c r="K31" s="24" t="s">
        <v>372</v>
      </c>
      <c r="L31" s="36"/>
      <c r="M31" s="39" t="s">
        <v>386</v>
      </c>
      <c r="N31" s="36">
        <v>224</v>
      </c>
      <c r="O31" s="39" t="s">
        <v>51</v>
      </c>
      <c r="P31" s="75" t="s">
        <v>51</v>
      </c>
      <c r="Q31" s="36" t="s">
        <v>278</v>
      </c>
      <c r="R31" s="36" t="s">
        <v>279</v>
      </c>
      <c r="S31" s="36" t="s">
        <v>286</v>
      </c>
      <c r="T31" s="36">
        <v>783340954</v>
      </c>
      <c r="U31" s="36">
        <v>130</v>
      </c>
      <c r="V31" s="41">
        <v>45399</v>
      </c>
      <c r="W31" s="36" t="s">
        <v>282</v>
      </c>
      <c r="X31" s="36" t="s">
        <v>287</v>
      </c>
      <c r="Y31" s="36" t="s">
        <v>82</v>
      </c>
      <c r="Z31" s="36" t="s">
        <v>283</v>
      </c>
      <c r="AA31" s="36" t="s">
        <v>59</v>
      </c>
      <c r="AB31" s="36">
        <v>783340954</v>
      </c>
      <c r="AC31" s="36">
        <v>140</v>
      </c>
      <c r="AD31" s="41">
        <v>45776</v>
      </c>
      <c r="AE31" s="41" t="s">
        <v>60</v>
      </c>
      <c r="AF31" s="41" t="s">
        <v>61</v>
      </c>
      <c r="AG31" s="36"/>
      <c r="AH31" s="36"/>
      <c r="AI31" s="65" t="s">
        <v>284</v>
      </c>
      <c r="AJ31" s="36">
        <v>10187</v>
      </c>
      <c r="AK31" s="44">
        <f>AC31*AJ31</f>
        <v>1426180</v>
      </c>
      <c r="AL31" s="36"/>
      <c r="AM31" s="44">
        <f>AC31*2</f>
        <v>280</v>
      </c>
      <c r="AN31" s="44">
        <f>AC31*1</f>
        <v>140</v>
      </c>
      <c r="AO31" s="44"/>
      <c r="AP31" s="44"/>
      <c r="AQ31" s="44"/>
      <c r="AR31" s="104">
        <v>14936</v>
      </c>
      <c r="AS31" s="44">
        <f t="shared" si="10"/>
        <v>2091040</v>
      </c>
      <c r="AT31" s="44">
        <f t="shared" si="6"/>
        <v>1426600</v>
      </c>
      <c r="AU31" s="44">
        <f t="shared" si="11"/>
        <v>10190</v>
      </c>
      <c r="AV31" s="44">
        <f t="shared" si="18"/>
        <v>4746</v>
      </c>
      <c r="AW31" s="44">
        <f t="shared" si="15"/>
        <v>713090</v>
      </c>
      <c r="AX31" s="114">
        <f t="shared" si="16"/>
        <v>2139690</v>
      </c>
      <c r="AY31" s="36"/>
      <c r="AZ31" s="36"/>
      <c r="BA31" s="36"/>
      <c r="BB31" s="36"/>
      <c r="BC31" s="45">
        <v>45776</v>
      </c>
      <c r="BD31" s="60">
        <v>45693</v>
      </c>
      <c r="BE31" s="60">
        <v>45721</v>
      </c>
      <c r="BF31" s="80"/>
      <c r="BG31" s="43">
        <f t="shared" si="4"/>
        <v>-45721</v>
      </c>
      <c r="BH31" s="47"/>
      <c r="BI31" s="34">
        <f t="shared" si="2"/>
        <v>-45721</v>
      </c>
    </row>
    <row r="32" spans="1:65" s="34" customFormat="1" ht="12" hidden="1" x14ac:dyDescent="0.3">
      <c r="A32" s="36">
        <f t="shared" si="5"/>
        <v>31</v>
      </c>
      <c r="B32" s="42" t="s">
        <v>46</v>
      </c>
      <c r="C32" s="81" t="s">
        <v>87</v>
      </c>
      <c r="D32" s="36" t="s">
        <v>75</v>
      </c>
      <c r="E32" s="36" t="str">
        <f t="shared" si="3"/>
        <v>Airtel</v>
      </c>
      <c r="F32" s="82" t="s">
        <v>49</v>
      </c>
      <c r="G32" s="36">
        <v>3054</v>
      </c>
      <c r="H32" s="42" t="s">
        <v>288</v>
      </c>
      <c r="I32" s="24" t="s">
        <v>370</v>
      </c>
      <c r="J32" s="24" t="s">
        <v>371</v>
      </c>
      <c r="K32" s="24" t="s">
        <v>372</v>
      </c>
      <c r="L32" s="42"/>
      <c r="M32" s="39" t="s">
        <v>378</v>
      </c>
      <c r="N32" s="36">
        <v>30</v>
      </c>
      <c r="O32" s="83" t="s">
        <v>51</v>
      </c>
      <c r="P32" s="42" t="s">
        <v>89</v>
      </c>
      <c r="Q32" s="84" t="s">
        <v>289</v>
      </c>
      <c r="R32" s="42" t="s">
        <v>290</v>
      </c>
      <c r="S32" s="42" t="s">
        <v>291</v>
      </c>
      <c r="T32" s="42">
        <v>783340693</v>
      </c>
      <c r="U32" s="42">
        <v>20</v>
      </c>
      <c r="V32" s="85">
        <v>45762</v>
      </c>
      <c r="W32" s="42" t="s">
        <v>292</v>
      </c>
      <c r="X32" s="42" t="s">
        <v>293</v>
      </c>
      <c r="Y32" s="42" t="s">
        <v>82</v>
      </c>
      <c r="Z32" s="42" t="s">
        <v>83</v>
      </c>
      <c r="AA32" s="42" t="s">
        <v>59</v>
      </c>
      <c r="AB32" s="42">
        <v>783340693</v>
      </c>
      <c r="AC32" s="42">
        <v>34</v>
      </c>
      <c r="AD32" s="85">
        <v>45779</v>
      </c>
      <c r="AE32" s="85" t="s">
        <v>60</v>
      </c>
      <c r="AF32" s="85" t="s">
        <v>61</v>
      </c>
      <c r="AG32" s="42"/>
      <c r="AH32" s="42"/>
      <c r="AI32" s="86" t="s">
        <v>294</v>
      </c>
      <c r="AJ32" s="42">
        <v>10187</v>
      </c>
      <c r="AK32" s="44">
        <f>AC32*AJ32</f>
        <v>346358</v>
      </c>
      <c r="AL32" s="42">
        <v>1</v>
      </c>
      <c r="AM32" s="44">
        <f>AC32*2</f>
        <v>68</v>
      </c>
      <c r="AN32" s="44">
        <f>AC32*1</f>
        <v>34</v>
      </c>
      <c r="AO32" s="87"/>
      <c r="AP32" s="87"/>
      <c r="AQ32" s="87"/>
      <c r="AR32" s="104">
        <v>14946</v>
      </c>
      <c r="AS32" s="87">
        <f t="shared" si="10"/>
        <v>508164</v>
      </c>
      <c r="AT32" s="44">
        <f t="shared" si="6"/>
        <v>346460</v>
      </c>
      <c r="AU32" s="44">
        <f t="shared" si="11"/>
        <v>10190</v>
      </c>
      <c r="AV32" s="44">
        <f t="shared" ref="AV32:AV37" si="19">AR32-AU32</f>
        <v>4756</v>
      </c>
      <c r="AW32" s="44">
        <f t="shared" si="15"/>
        <v>173179</v>
      </c>
      <c r="AX32" s="114">
        <f t="shared" si="16"/>
        <v>519639</v>
      </c>
      <c r="AY32" s="42" t="s">
        <v>295</v>
      </c>
      <c r="AZ32" s="42"/>
      <c r="BA32" s="42"/>
      <c r="BB32" s="42"/>
      <c r="BC32" s="88">
        <v>45782</v>
      </c>
      <c r="BD32" s="88">
        <v>45783</v>
      </c>
      <c r="BE32" s="88">
        <v>45783</v>
      </c>
      <c r="BF32" s="89">
        <v>45785</v>
      </c>
      <c r="BG32" s="43">
        <f t="shared" si="4"/>
        <v>2</v>
      </c>
      <c r="BH32" s="47"/>
      <c r="BI32" s="34">
        <f t="shared" si="2"/>
        <v>2</v>
      </c>
      <c r="BJ32" s="76"/>
      <c r="BK32" s="76"/>
      <c r="BL32" s="76"/>
      <c r="BM32" s="77"/>
    </row>
    <row r="33" spans="1:65" s="34" customFormat="1" ht="12" x14ac:dyDescent="0.3">
      <c r="A33" s="36">
        <f t="shared" si="5"/>
        <v>32</v>
      </c>
      <c r="B33" s="36" t="s">
        <v>46</v>
      </c>
      <c r="C33" s="36" t="s">
        <v>87</v>
      </c>
      <c r="D33" s="36" t="s">
        <v>75</v>
      </c>
      <c r="E33" s="36" t="str">
        <f t="shared" si="3"/>
        <v>Airtel</v>
      </c>
      <c r="F33" s="90" t="s">
        <v>49</v>
      </c>
      <c r="G33" s="36" t="s">
        <v>397</v>
      </c>
      <c r="H33" s="91" t="s">
        <v>296</v>
      </c>
      <c r="I33" s="24" t="s">
        <v>370</v>
      </c>
      <c r="J33" s="24" t="s">
        <v>371</v>
      </c>
      <c r="K33" s="24" t="s">
        <v>372</v>
      </c>
      <c r="L33" s="36"/>
      <c r="M33" s="39" t="s">
        <v>378</v>
      </c>
      <c r="N33" s="36">
        <v>130</v>
      </c>
      <c r="O33" s="39" t="s">
        <v>51</v>
      </c>
      <c r="P33" s="36" t="s">
        <v>89</v>
      </c>
      <c r="Q33" s="50" t="s">
        <v>297</v>
      </c>
      <c r="R33" s="36" t="s">
        <v>298</v>
      </c>
      <c r="S33" s="36" t="s">
        <v>299</v>
      </c>
      <c r="T33" s="36">
        <v>783340649</v>
      </c>
      <c r="U33" s="36">
        <v>28</v>
      </c>
      <c r="V33" s="41">
        <v>45761</v>
      </c>
      <c r="W33" s="36" t="s">
        <v>300</v>
      </c>
      <c r="X33" s="36" t="s">
        <v>301</v>
      </c>
      <c r="Y33" s="36" t="s">
        <v>82</v>
      </c>
      <c r="Z33" s="36" t="s">
        <v>83</v>
      </c>
      <c r="AA33" s="36" t="s">
        <v>59</v>
      </c>
      <c r="AB33" s="36">
        <v>783340649</v>
      </c>
      <c r="AC33" s="36">
        <v>38</v>
      </c>
      <c r="AD33" s="41">
        <v>45779</v>
      </c>
      <c r="AE33" s="41" t="s">
        <v>60</v>
      </c>
      <c r="AF33" s="41" t="s">
        <v>61</v>
      </c>
      <c r="AG33" s="36"/>
      <c r="AH33" s="36"/>
      <c r="AI33" s="65" t="s">
        <v>251</v>
      </c>
      <c r="AJ33" s="36">
        <v>14936</v>
      </c>
      <c r="AK33" s="44">
        <f>AC33*AJ33</f>
        <v>567568</v>
      </c>
      <c r="AL33" s="36">
        <v>1</v>
      </c>
      <c r="AM33" s="44">
        <f>AC33*2</f>
        <v>76</v>
      </c>
      <c r="AN33" s="44">
        <f>AC33*1</f>
        <v>38</v>
      </c>
      <c r="AO33" s="44"/>
      <c r="AP33" s="44"/>
      <c r="AQ33" s="44"/>
      <c r="AR33" s="104">
        <v>14958</v>
      </c>
      <c r="AS33" s="44">
        <f t="shared" si="10"/>
        <v>568404</v>
      </c>
      <c r="AT33" s="44">
        <f t="shared" si="6"/>
        <v>567682</v>
      </c>
      <c r="AU33" s="44">
        <f t="shared" si="11"/>
        <v>14939</v>
      </c>
      <c r="AV33" s="44">
        <f t="shared" si="19"/>
        <v>19</v>
      </c>
      <c r="AW33" s="44">
        <f t="shared" si="15"/>
        <v>283784</v>
      </c>
      <c r="AX33" s="114">
        <f t="shared" si="16"/>
        <v>851466</v>
      </c>
      <c r="AY33" s="36" t="s">
        <v>302</v>
      </c>
      <c r="AZ33" s="36"/>
      <c r="BA33" s="36"/>
      <c r="BB33" s="36"/>
      <c r="BC33" s="88">
        <v>45782</v>
      </c>
      <c r="BD33" s="88">
        <v>45783</v>
      </c>
      <c r="BE33" s="88">
        <v>45783</v>
      </c>
      <c r="BF33" s="89">
        <v>45786</v>
      </c>
      <c r="BG33" s="43">
        <f t="shared" si="4"/>
        <v>3</v>
      </c>
      <c r="BH33" s="47"/>
      <c r="BI33" s="34">
        <f t="shared" si="2"/>
        <v>3</v>
      </c>
      <c r="BJ33" s="76"/>
      <c r="BK33" s="76"/>
      <c r="BL33" s="76"/>
      <c r="BM33" s="77"/>
    </row>
    <row r="34" spans="1:65" s="34" customFormat="1" ht="12" hidden="1" x14ac:dyDescent="0.25">
      <c r="A34" s="36">
        <f t="shared" si="5"/>
        <v>33</v>
      </c>
      <c r="B34" s="36" t="s">
        <v>139</v>
      </c>
      <c r="C34" s="36" t="s">
        <v>140</v>
      </c>
      <c r="D34" s="36" t="s">
        <v>75</v>
      </c>
      <c r="E34" s="36" t="str">
        <f t="shared" si="3"/>
        <v>Airtel</v>
      </c>
      <c r="F34" s="90" t="s">
        <v>49</v>
      </c>
      <c r="G34" s="36" t="s">
        <v>398</v>
      </c>
      <c r="H34" s="92" t="s">
        <v>303</v>
      </c>
      <c r="I34" s="24" t="s">
        <v>369</v>
      </c>
      <c r="J34" s="24" t="s">
        <v>371</v>
      </c>
      <c r="K34" s="24" t="s">
        <v>372</v>
      </c>
      <c r="L34" s="36"/>
      <c r="M34" s="39" t="s">
        <v>387</v>
      </c>
      <c r="N34" s="36">
        <v>112</v>
      </c>
      <c r="O34" s="39" t="s">
        <v>51</v>
      </c>
      <c r="P34" s="36" t="s">
        <v>51</v>
      </c>
      <c r="Q34" s="36" t="s">
        <v>304</v>
      </c>
      <c r="R34" s="36" t="s">
        <v>305</v>
      </c>
      <c r="S34" s="36" t="s">
        <v>306</v>
      </c>
      <c r="T34" s="36" t="s">
        <v>307</v>
      </c>
      <c r="U34" s="36">
        <v>130</v>
      </c>
      <c r="V34" s="41">
        <v>45406</v>
      </c>
      <c r="W34" s="36" t="s">
        <v>308</v>
      </c>
      <c r="X34" s="36" t="s">
        <v>309</v>
      </c>
      <c r="Y34" s="36" t="s">
        <v>169</v>
      </c>
      <c r="Z34" s="36" t="s">
        <v>83</v>
      </c>
      <c r="AA34" s="36" t="s">
        <v>59</v>
      </c>
      <c r="AB34" s="93" t="s">
        <v>310</v>
      </c>
      <c r="AC34" s="36">
        <v>130</v>
      </c>
      <c r="AD34" s="36"/>
      <c r="AE34" s="41" t="s">
        <v>60</v>
      </c>
      <c r="AF34" s="36"/>
      <c r="AG34" s="36"/>
      <c r="AH34" s="36"/>
      <c r="AI34" s="36"/>
      <c r="AJ34" s="36">
        <v>9269.27</v>
      </c>
      <c r="AK34" s="44">
        <v>1205005.1000000001</v>
      </c>
      <c r="AL34" s="36"/>
      <c r="AM34" s="44">
        <v>26000</v>
      </c>
      <c r="AN34" s="44">
        <v>0</v>
      </c>
      <c r="AO34" s="44">
        <v>180750.76</v>
      </c>
      <c r="AP34" s="44"/>
      <c r="AQ34" s="44"/>
      <c r="AR34" s="104">
        <v>11600</v>
      </c>
      <c r="AS34" s="44">
        <f t="shared" si="10"/>
        <v>1508000</v>
      </c>
      <c r="AT34" s="44">
        <f t="shared" si="6"/>
        <v>1411755.86</v>
      </c>
      <c r="AU34" s="44">
        <f t="shared" si="11"/>
        <v>10859.660461538462</v>
      </c>
      <c r="AV34" s="44">
        <f t="shared" si="19"/>
        <v>740.33953846153781</v>
      </c>
      <c r="AW34" s="44">
        <v>120500.51</v>
      </c>
      <c r="AX34" s="114">
        <f t="shared" si="16"/>
        <v>1532256.37</v>
      </c>
      <c r="AY34" s="36"/>
      <c r="AZ34" s="36"/>
      <c r="BA34" s="36"/>
      <c r="BB34" s="36"/>
      <c r="BC34" s="88">
        <v>45783</v>
      </c>
      <c r="BD34" s="88">
        <v>45784</v>
      </c>
      <c r="BE34" s="88">
        <v>45784</v>
      </c>
      <c r="BF34" s="89"/>
      <c r="BG34" s="43">
        <f t="shared" si="4"/>
        <v>-45784</v>
      </c>
      <c r="BH34" s="94"/>
      <c r="BI34" s="34">
        <f t="shared" si="2"/>
        <v>-45784</v>
      </c>
      <c r="BJ34" s="76"/>
      <c r="BK34" s="76"/>
      <c r="BL34" s="76"/>
      <c r="BM34" s="77"/>
    </row>
    <row r="35" spans="1:65" s="34" customFormat="1" ht="12" hidden="1" x14ac:dyDescent="0.25">
      <c r="A35" s="36">
        <f t="shared" si="5"/>
        <v>34</v>
      </c>
      <c r="B35" s="36" t="s">
        <v>74</v>
      </c>
      <c r="C35" s="36" t="s">
        <v>87</v>
      </c>
      <c r="D35" s="36" t="s">
        <v>75</v>
      </c>
      <c r="E35" s="36" t="str">
        <f t="shared" si="3"/>
        <v>Airtel</v>
      </c>
      <c r="F35" s="90" t="s">
        <v>49</v>
      </c>
      <c r="G35" s="36" t="s">
        <v>399</v>
      </c>
      <c r="H35" s="66" t="s">
        <v>311</v>
      </c>
      <c r="I35" s="24" t="s">
        <v>370</v>
      </c>
      <c r="J35" s="24" t="s">
        <v>371</v>
      </c>
      <c r="K35" s="24" t="s">
        <v>372</v>
      </c>
      <c r="L35" s="36"/>
      <c r="M35" s="39" t="s">
        <v>388</v>
      </c>
      <c r="N35" s="36">
        <v>20</v>
      </c>
      <c r="O35" s="39" t="s">
        <v>51</v>
      </c>
      <c r="P35" s="36" t="s">
        <v>163</v>
      </c>
      <c r="Q35" s="36" t="s">
        <v>312</v>
      </c>
      <c r="R35" s="36" t="s">
        <v>313</v>
      </c>
      <c r="S35" s="36" t="s">
        <v>314</v>
      </c>
      <c r="T35" s="66" t="s">
        <v>315</v>
      </c>
      <c r="U35" s="36">
        <v>20</v>
      </c>
      <c r="V35" s="36"/>
      <c r="W35" s="36"/>
      <c r="X35" s="36"/>
      <c r="Y35" s="36" t="s">
        <v>169</v>
      </c>
      <c r="Z35" s="36" t="s">
        <v>169</v>
      </c>
      <c r="AA35" s="36"/>
      <c r="AB35" s="93" t="s">
        <v>316</v>
      </c>
      <c r="AC35" s="36">
        <v>20</v>
      </c>
      <c r="AD35" s="36"/>
      <c r="AE35" s="41" t="s">
        <v>60</v>
      </c>
      <c r="AF35" s="36"/>
      <c r="AG35" s="36"/>
      <c r="AH35" s="36"/>
      <c r="AI35" s="36"/>
      <c r="AJ35" s="36">
        <v>9269.27</v>
      </c>
      <c r="AK35" s="44">
        <f>AJ35*AC35</f>
        <v>185385.40000000002</v>
      </c>
      <c r="AL35" s="36"/>
      <c r="AM35" s="44">
        <v>4000</v>
      </c>
      <c r="AN35" s="44">
        <v>0</v>
      </c>
      <c r="AO35" s="44">
        <v>27807.81</v>
      </c>
      <c r="AP35" s="44"/>
      <c r="AQ35" s="44"/>
      <c r="AR35" s="104">
        <v>11600</v>
      </c>
      <c r="AS35" s="44">
        <f t="shared" si="10"/>
        <v>232000</v>
      </c>
      <c r="AT35" s="44">
        <f t="shared" si="6"/>
        <v>217193.21000000002</v>
      </c>
      <c r="AU35" s="44">
        <f t="shared" si="11"/>
        <v>10859.660500000002</v>
      </c>
      <c r="AV35" s="44">
        <f t="shared" si="19"/>
        <v>740.33949999999822</v>
      </c>
      <c r="AW35" s="44">
        <v>18538.54</v>
      </c>
      <c r="AX35" s="114">
        <f>(AH35+AK35+AW35+AO35+AM35+AN35)+1.25</f>
        <v>235733.00000000003</v>
      </c>
      <c r="AY35" s="36"/>
      <c r="AZ35" s="36"/>
      <c r="BA35" s="36"/>
      <c r="BB35" s="36"/>
      <c r="BC35" s="45">
        <v>45783</v>
      </c>
      <c r="BD35" s="88">
        <v>45784</v>
      </c>
      <c r="BE35" s="88">
        <v>45784</v>
      </c>
      <c r="BF35" s="89">
        <v>45791</v>
      </c>
      <c r="BG35" s="43">
        <f t="shared" si="4"/>
        <v>7</v>
      </c>
      <c r="BH35" s="47"/>
      <c r="BI35" s="34">
        <f t="shared" si="2"/>
        <v>7</v>
      </c>
    </row>
    <row r="36" spans="1:65" s="34" customFormat="1" ht="12" hidden="1" x14ac:dyDescent="0.25">
      <c r="A36" s="36">
        <f t="shared" si="5"/>
        <v>35</v>
      </c>
      <c r="B36" s="36" t="s">
        <v>74</v>
      </c>
      <c r="C36" s="36" t="s">
        <v>87</v>
      </c>
      <c r="D36" s="36" t="s">
        <v>75</v>
      </c>
      <c r="E36" s="36" t="str">
        <f t="shared" si="3"/>
        <v>Airtel</v>
      </c>
      <c r="F36" s="90" t="s">
        <v>49</v>
      </c>
      <c r="G36" s="36" t="s">
        <v>400</v>
      </c>
      <c r="H36" s="66" t="s">
        <v>317</v>
      </c>
      <c r="I36" s="24" t="s">
        <v>370</v>
      </c>
      <c r="J36" s="24" t="s">
        <v>371</v>
      </c>
      <c r="K36" s="24" t="s">
        <v>372</v>
      </c>
      <c r="L36" s="36"/>
      <c r="M36" s="39" t="s">
        <v>388</v>
      </c>
      <c r="N36" s="36">
        <v>90</v>
      </c>
      <c r="O36" s="39" t="s">
        <v>51</v>
      </c>
      <c r="P36" s="36" t="s">
        <v>163</v>
      </c>
      <c r="Q36" s="36" t="s">
        <v>318</v>
      </c>
      <c r="R36" s="36" t="s">
        <v>319</v>
      </c>
      <c r="S36" s="36" t="s">
        <v>320</v>
      </c>
      <c r="T36" s="36" t="s">
        <v>321</v>
      </c>
      <c r="U36" s="36">
        <v>75</v>
      </c>
      <c r="V36" s="36"/>
      <c r="W36" s="36"/>
      <c r="X36" s="36"/>
      <c r="Y36" s="36" t="s">
        <v>169</v>
      </c>
      <c r="Z36" s="36" t="s">
        <v>169</v>
      </c>
      <c r="AA36" s="36"/>
      <c r="AB36" s="93" t="s">
        <v>322</v>
      </c>
      <c r="AC36" s="36">
        <v>75</v>
      </c>
      <c r="AD36" s="36"/>
      <c r="AE36" s="41" t="s">
        <v>60</v>
      </c>
      <c r="AF36" s="36"/>
      <c r="AG36" s="36"/>
      <c r="AH36" s="36"/>
      <c r="AI36" s="36"/>
      <c r="AJ36" s="36">
        <v>9269.27</v>
      </c>
      <c r="AK36" s="44">
        <f>AJ36*AC36</f>
        <v>695195.25</v>
      </c>
      <c r="AL36" s="36"/>
      <c r="AM36" s="44">
        <v>15000</v>
      </c>
      <c r="AN36" s="44">
        <v>0</v>
      </c>
      <c r="AO36" s="44">
        <v>104279.28</v>
      </c>
      <c r="AP36" s="44"/>
      <c r="AQ36" s="44"/>
      <c r="AR36" s="104">
        <v>11600</v>
      </c>
      <c r="AS36" s="44">
        <f t="shared" si="10"/>
        <v>870000</v>
      </c>
      <c r="AT36" s="44">
        <f t="shared" si="6"/>
        <v>814474.53</v>
      </c>
      <c r="AU36" s="44">
        <f t="shared" si="11"/>
        <v>10859.660400000001</v>
      </c>
      <c r="AV36" s="44">
        <f t="shared" si="19"/>
        <v>740.33959999999934</v>
      </c>
      <c r="AW36" s="44">
        <v>69519.520000000004</v>
      </c>
      <c r="AX36" s="114">
        <f>(AH36+AK36+AW36+AO36+AM36+AN36)</f>
        <v>883994.05</v>
      </c>
      <c r="AY36" s="36" t="s">
        <v>323</v>
      </c>
      <c r="AZ36" s="36"/>
      <c r="BA36" s="36"/>
      <c r="BB36" s="36"/>
      <c r="BC36" s="45">
        <v>45783</v>
      </c>
      <c r="BD36" s="88">
        <v>45784</v>
      </c>
      <c r="BE36" s="88">
        <v>45784</v>
      </c>
      <c r="BF36" s="89">
        <v>45791</v>
      </c>
      <c r="BG36" s="43">
        <f t="shared" si="4"/>
        <v>7</v>
      </c>
      <c r="BH36" s="47"/>
      <c r="BI36" s="34">
        <f t="shared" si="2"/>
        <v>7</v>
      </c>
    </row>
    <row r="37" spans="1:65" s="34" customFormat="1" ht="12" hidden="1" x14ac:dyDescent="0.25">
      <c r="A37" s="36">
        <f t="shared" si="5"/>
        <v>36</v>
      </c>
      <c r="B37" s="36" t="s">
        <v>139</v>
      </c>
      <c r="C37" s="36" t="s">
        <v>140</v>
      </c>
      <c r="D37" s="36" t="s">
        <v>75</v>
      </c>
      <c r="E37" s="36" t="str">
        <f t="shared" si="3"/>
        <v>Airtel</v>
      </c>
      <c r="F37" s="90" t="s">
        <v>49</v>
      </c>
      <c r="G37" s="36" t="s">
        <v>401</v>
      </c>
      <c r="H37" s="100" t="s">
        <v>377</v>
      </c>
      <c r="I37" s="24" t="s">
        <v>369</v>
      </c>
      <c r="J37" s="24" t="s">
        <v>371</v>
      </c>
      <c r="K37" s="24" t="s">
        <v>372</v>
      </c>
      <c r="L37" s="36"/>
      <c r="M37" s="39" t="s">
        <v>389</v>
      </c>
      <c r="N37" s="36">
        <v>280</v>
      </c>
      <c r="O37" s="39" t="s">
        <v>51</v>
      </c>
      <c r="P37" s="36" t="s">
        <v>51</v>
      </c>
      <c r="Q37" s="36" t="s">
        <v>244</v>
      </c>
      <c r="R37" s="36" t="s">
        <v>324</v>
      </c>
      <c r="S37" s="36" t="s">
        <v>325</v>
      </c>
      <c r="T37" s="95" t="s">
        <v>326</v>
      </c>
      <c r="U37" s="36">
        <v>127</v>
      </c>
      <c r="V37" s="41">
        <v>45400</v>
      </c>
      <c r="W37" s="36" t="s">
        <v>327</v>
      </c>
      <c r="X37" s="36" t="s">
        <v>328</v>
      </c>
      <c r="Y37" s="36" t="s">
        <v>169</v>
      </c>
      <c r="Z37" s="36" t="s">
        <v>206</v>
      </c>
      <c r="AA37" s="36" t="s">
        <v>59</v>
      </c>
      <c r="AB37" s="93" t="s">
        <v>329</v>
      </c>
      <c r="AC37" s="36">
        <v>127</v>
      </c>
      <c r="AD37" s="41">
        <v>45779</v>
      </c>
      <c r="AE37" s="41" t="s">
        <v>60</v>
      </c>
      <c r="AF37" s="41" t="s">
        <v>61</v>
      </c>
      <c r="AG37" s="36"/>
      <c r="AH37" s="36"/>
      <c r="AI37" s="36" t="s">
        <v>330</v>
      </c>
      <c r="AJ37" s="36">
        <v>9269.27</v>
      </c>
      <c r="AK37" s="44">
        <f>AC37*AJ37</f>
        <v>1177197.29</v>
      </c>
      <c r="AL37" s="36"/>
      <c r="AM37" s="44">
        <v>25400</v>
      </c>
      <c r="AN37" s="44">
        <v>0</v>
      </c>
      <c r="AO37" s="44">
        <v>176579.59</v>
      </c>
      <c r="AP37" s="44"/>
      <c r="AQ37" s="44"/>
      <c r="AR37" s="104">
        <v>11600</v>
      </c>
      <c r="AS37" s="44">
        <f t="shared" si="10"/>
        <v>1473200</v>
      </c>
      <c r="AT37" s="44">
        <f t="shared" si="6"/>
        <v>1379176.8800000001</v>
      </c>
      <c r="AU37" s="44">
        <f t="shared" si="11"/>
        <v>10859.660472440946</v>
      </c>
      <c r="AV37" s="44">
        <f t="shared" si="19"/>
        <v>740.33952755905375</v>
      </c>
      <c r="AW37" s="44">
        <f>AK37*0.1</f>
        <v>117719.72900000001</v>
      </c>
      <c r="AX37" s="114">
        <f>(AH37+AK37+AW37+AO37+AM37+AN37)</f>
        <v>1496896.6090000002</v>
      </c>
      <c r="AY37" s="36" t="s">
        <v>331</v>
      </c>
      <c r="AZ37" s="36"/>
      <c r="BA37" s="36"/>
      <c r="BB37" s="36"/>
      <c r="BC37" s="45">
        <v>45783</v>
      </c>
      <c r="BD37" s="88">
        <v>45784</v>
      </c>
      <c r="BE37" s="88">
        <v>45784</v>
      </c>
      <c r="BF37" s="89"/>
      <c r="BG37" s="43">
        <f t="shared" si="4"/>
        <v>-45784</v>
      </c>
      <c r="BH37" s="94"/>
      <c r="BI37" s="34">
        <f t="shared" si="2"/>
        <v>-45784</v>
      </c>
    </row>
    <row r="38" spans="1:65" s="34" customFormat="1" ht="12" hidden="1" x14ac:dyDescent="0.3">
      <c r="A38" s="36">
        <f t="shared" si="5"/>
        <v>37</v>
      </c>
      <c r="B38" s="36" t="s">
        <v>46</v>
      </c>
      <c r="C38" s="36" t="s">
        <v>87</v>
      </c>
      <c r="D38" s="36" t="s">
        <v>75</v>
      </c>
      <c r="E38" s="36" t="str">
        <f t="shared" si="3"/>
        <v>Airtel</v>
      </c>
      <c r="F38" s="90" t="s">
        <v>49</v>
      </c>
      <c r="G38" s="36" t="s">
        <v>402</v>
      </c>
      <c r="H38" s="36" t="s">
        <v>332</v>
      </c>
      <c r="I38" s="24" t="s">
        <v>370</v>
      </c>
      <c r="J38" s="24" t="s">
        <v>371</v>
      </c>
      <c r="K38" s="24" t="s">
        <v>372</v>
      </c>
      <c r="L38" s="36"/>
      <c r="M38" s="39">
        <v>10004772</v>
      </c>
      <c r="N38" s="36">
        <v>400</v>
      </c>
      <c r="O38" s="39" t="s">
        <v>51</v>
      </c>
      <c r="P38" s="36" t="s">
        <v>138</v>
      </c>
      <c r="Q38" s="36" t="s">
        <v>333</v>
      </c>
      <c r="R38" s="36" t="s">
        <v>334</v>
      </c>
      <c r="S38" s="36" t="s">
        <v>335</v>
      </c>
      <c r="T38" s="95" t="s">
        <v>336</v>
      </c>
      <c r="U38" s="36">
        <v>375</v>
      </c>
      <c r="V38" s="41">
        <v>45400</v>
      </c>
      <c r="W38" s="36"/>
      <c r="X38" s="36"/>
      <c r="Y38" s="36" t="s">
        <v>58</v>
      </c>
      <c r="Z38" s="36" t="s">
        <v>58</v>
      </c>
      <c r="AA38" s="36" t="s">
        <v>59</v>
      </c>
      <c r="AB38" s="36" t="s">
        <v>337</v>
      </c>
      <c r="AC38" s="36">
        <v>375</v>
      </c>
      <c r="AD38" s="36" t="s">
        <v>338</v>
      </c>
      <c r="AE38" s="41" t="s">
        <v>60</v>
      </c>
      <c r="AF38" s="41" t="s">
        <v>61</v>
      </c>
      <c r="AG38" s="36"/>
      <c r="AH38" s="36"/>
      <c r="AI38" s="36" t="s">
        <v>339</v>
      </c>
      <c r="AJ38" s="36"/>
      <c r="AK38" s="44">
        <v>181500</v>
      </c>
      <c r="AL38" s="36"/>
      <c r="AM38" s="44">
        <v>1200</v>
      </c>
      <c r="AN38" s="44">
        <v>0</v>
      </c>
      <c r="AO38" s="44">
        <v>0</v>
      </c>
      <c r="AP38" s="44"/>
      <c r="AQ38" s="44">
        <f>32670+216</f>
        <v>32886</v>
      </c>
      <c r="AR38" s="104">
        <v>11849</v>
      </c>
      <c r="AS38" s="44">
        <f t="shared" si="10"/>
        <v>4443375</v>
      </c>
      <c r="AT38" s="44">
        <f t="shared" si="6"/>
        <v>182700</v>
      </c>
      <c r="AU38" s="44">
        <f t="shared" si="11"/>
        <v>487.2</v>
      </c>
      <c r="AV38" s="44">
        <f>AR38-AU38</f>
        <v>11361.8</v>
      </c>
      <c r="AW38" s="44">
        <v>50000</v>
      </c>
      <c r="AX38" s="114">
        <f>(AH39+AK38+AW38+AO38+AM38+AN38+AQ38)</f>
        <v>265586</v>
      </c>
      <c r="AY38" s="36" t="s">
        <v>340</v>
      </c>
      <c r="AZ38" s="36"/>
      <c r="BA38" s="36"/>
      <c r="BB38" s="36"/>
      <c r="BC38" s="88">
        <v>45797</v>
      </c>
      <c r="BD38" s="88">
        <v>45797</v>
      </c>
      <c r="BE38" s="88">
        <v>45797</v>
      </c>
      <c r="BF38" s="89">
        <v>45804</v>
      </c>
      <c r="BG38" s="43">
        <f t="shared" si="4"/>
        <v>7</v>
      </c>
      <c r="BH38" s="47"/>
    </row>
    <row r="39" spans="1:65" s="34" customFormat="1" ht="12" hidden="1" x14ac:dyDescent="0.3">
      <c r="A39" s="36">
        <f t="shared" si="5"/>
        <v>38</v>
      </c>
      <c r="B39" s="36" t="s">
        <v>46</v>
      </c>
      <c r="C39" s="36" t="s">
        <v>87</v>
      </c>
      <c r="D39" s="36" t="s">
        <v>75</v>
      </c>
      <c r="E39" s="36" t="str">
        <f t="shared" si="3"/>
        <v>Airtel</v>
      </c>
      <c r="F39" s="90" t="s">
        <v>49</v>
      </c>
      <c r="G39" s="36" t="s">
        <v>403</v>
      </c>
      <c r="H39" s="36" t="s">
        <v>341</v>
      </c>
      <c r="I39" s="24" t="s">
        <v>370</v>
      </c>
      <c r="J39" s="24" t="s">
        <v>371</v>
      </c>
      <c r="K39" s="24" t="s">
        <v>372</v>
      </c>
      <c r="L39" s="36"/>
      <c r="M39" s="39" t="s">
        <v>390</v>
      </c>
      <c r="N39" s="36">
        <v>280</v>
      </c>
      <c r="O39" s="39" t="s">
        <v>51</v>
      </c>
      <c r="P39" s="36" t="s">
        <v>138</v>
      </c>
      <c r="Q39" s="36" t="s">
        <v>342</v>
      </c>
      <c r="R39" s="36" t="s">
        <v>343</v>
      </c>
      <c r="S39" s="36" t="s">
        <v>344</v>
      </c>
      <c r="T39" s="95" t="s">
        <v>345</v>
      </c>
      <c r="U39" s="36">
        <v>130</v>
      </c>
      <c r="V39" s="41">
        <v>45400</v>
      </c>
      <c r="W39" s="36"/>
      <c r="X39" s="36"/>
      <c r="Y39" s="36" t="s">
        <v>58</v>
      </c>
      <c r="Z39" s="36" t="s">
        <v>58</v>
      </c>
      <c r="AA39" s="36" t="s">
        <v>59</v>
      </c>
      <c r="AB39" s="36" t="s">
        <v>346</v>
      </c>
      <c r="AC39" s="36">
        <v>130</v>
      </c>
      <c r="AD39" s="36" t="s">
        <v>338</v>
      </c>
      <c r="AE39" s="41" t="s">
        <v>60</v>
      </c>
      <c r="AF39" s="41" t="s">
        <v>61</v>
      </c>
      <c r="AG39" s="36"/>
      <c r="AH39" s="36"/>
      <c r="AI39" s="36" t="s">
        <v>339</v>
      </c>
      <c r="AJ39" s="36"/>
      <c r="AK39" s="44">
        <v>63000</v>
      </c>
      <c r="AL39" s="36"/>
      <c r="AM39" s="44">
        <v>400</v>
      </c>
      <c r="AN39" s="44">
        <v>0</v>
      </c>
      <c r="AO39" s="44">
        <v>0</v>
      </c>
      <c r="AP39" s="44"/>
      <c r="AQ39" s="44">
        <f>72+11340</f>
        <v>11412</v>
      </c>
      <c r="AR39" s="104">
        <v>11107</v>
      </c>
      <c r="AS39" s="44">
        <f t="shared" si="10"/>
        <v>1443910</v>
      </c>
      <c r="AT39" s="44">
        <f t="shared" si="6"/>
        <v>63400</v>
      </c>
      <c r="AU39" s="44">
        <f t="shared" si="11"/>
        <v>487.69230769230768</v>
      </c>
      <c r="AV39" s="44">
        <f>AR39-AU39</f>
        <v>10619.307692307691</v>
      </c>
      <c r="AW39" s="44">
        <v>25000</v>
      </c>
      <c r="AX39" s="114">
        <f>(AH40+AK39+AW39+AO39+AM39+AN39+AQ39)</f>
        <v>99812</v>
      </c>
      <c r="AY39" s="36" t="s">
        <v>347</v>
      </c>
      <c r="AZ39" s="36"/>
      <c r="BA39" s="36"/>
      <c r="BB39" s="36"/>
      <c r="BC39" s="88">
        <v>45797</v>
      </c>
      <c r="BD39" s="88">
        <v>45797</v>
      </c>
      <c r="BE39" s="88">
        <v>45797</v>
      </c>
      <c r="BF39" s="89">
        <v>45804</v>
      </c>
      <c r="BG39" s="43">
        <f t="shared" si="4"/>
        <v>7</v>
      </c>
      <c r="BH39" s="47"/>
    </row>
    <row r="40" spans="1:65" s="34" customFormat="1" ht="12" hidden="1" x14ac:dyDescent="0.3">
      <c r="A40" s="36">
        <v>40</v>
      </c>
      <c r="B40" s="36" t="s">
        <v>139</v>
      </c>
      <c r="C40" s="40" t="s">
        <v>140</v>
      </c>
      <c r="D40" s="36" t="s">
        <v>75</v>
      </c>
      <c r="E40" s="36" t="str">
        <f t="shared" si="3"/>
        <v>Airtel</v>
      </c>
      <c r="F40" s="90" t="s">
        <v>49</v>
      </c>
      <c r="G40" s="36" t="s">
        <v>404</v>
      </c>
      <c r="H40" s="36" t="s">
        <v>348</v>
      </c>
      <c r="I40" s="24" t="s">
        <v>369</v>
      </c>
      <c r="J40" s="24" t="s">
        <v>371</v>
      </c>
      <c r="K40" s="24" t="s">
        <v>372</v>
      </c>
      <c r="L40" s="76"/>
      <c r="M40" s="39" t="s">
        <v>391</v>
      </c>
      <c r="N40" s="36">
        <v>56</v>
      </c>
      <c r="O40" s="39" t="s">
        <v>51</v>
      </c>
      <c r="P40" s="36" t="s">
        <v>51</v>
      </c>
      <c r="Q40" s="36" t="s">
        <v>244</v>
      </c>
      <c r="R40" s="36" t="s">
        <v>349</v>
      </c>
      <c r="S40" s="36" t="s">
        <v>350</v>
      </c>
      <c r="T40" s="36" t="s">
        <v>351</v>
      </c>
      <c r="U40" s="36">
        <v>124</v>
      </c>
      <c r="V40" s="41">
        <v>45393</v>
      </c>
      <c r="W40" s="36" t="s">
        <v>352</v>
      </c>
      <c r="X40" s="36" t="s">
        <v>353</v>
      </c>
      <c r="Y40" s="36" t="s">
        <v>354</v>
      </c>
      <c r="Z40" s="36" t="s">
        <v>354</v>
      </c>
      <c r="AA40" s="36" t="s">
        <v>59</v>
      </c>
      <c r="AB40" s="36" t="s">
        <v>355</v>
      </c>
      <c r="AC40" s="36">
        <v>124</v>
      </c>
      <c r="AD40" s="41">
        <v>45777</v>
      </c>
      <c r="AE40" s="41" t="s">
        <v>60</v>
      </c>
      <c r="AF40" s="41" t="s">
        <v>61</v>
      </c>
      <c r="AG40" s="36"/>
      <c r="AH40" s="36"/>
      <c r="AI40" s="36" t="s">
        <v>356</v>
      </c>
      <c r="AJ40" s="36">
        <v>9600</v>
      </c>
      <c r="AK40" s="44">
        <v>1190400</v>
      </c>
      <c r="AL40" s="36"/>
      <c r="AM40" s="44">
        <v>24800</v>
      </c>
      <c r="AN40" s="44">
        <v>0</v>
      </c>
      <c r="AO40" s="44">
        <v>0</v>
      </c>
      <c r="AP40" s="44"/>
      <c r="AQ40" s="44">
        <f>109368*2</f>
        <v>218736</v>
      </c>
      <c r="AR40" s="104">
        <v>4500</v>
      </c>
      <c r="AS40" s="44">
        <f t="shared" si="10"/>
        <v>558000</v>
      </c>
      <c r="AT40" s="44">
        <f t="shared" si="6"/>
        <v>1215200</v>
      </c>
      <c r="AU40" s="44">
        <f t="shared" si="11"/>
        <v>9800</v>
      </c>
      <c r="AV40" s="44">
        <f t="shared" ref="AV40" si="20">AR40-AU40</f>
        <v>-5300</v>
      </c>
      <c r="AW40" s="44">
        <v>119040</v>
      </c>
      <c r="AX40" s="114">
        <f>(AH40+AK40+AW40+AO40+AM40+AN40+AQ40)</f>
        <v>1552976</v>
      </c>
      <c r="AY40" s="36"/>
      <c r="AZ40" s="36"/>
      <c r="BA40" s="36"/>
      <c r="BB40" s="36"/>
      <c r="BC40" s="96"/>
      <c r="BD40" s="96"/>
      <c r="BE40" s="97"/>
      <c r="BF40" s="98"/>
      <c r="BG40" s="43">
        <f t="shared" si="4"/>
        <v>0</v>
      </c>
      <c r="BH40" s="99"/>
    </row>
    <row r="41" spans="1:65" s="2" customFormat="1" ht="14.4" x14ac:dyDescent="0.3">
      <c r="A41" s="1"/>
      <c r="B41" s="10"/>
      <c r="AO41" s="7"/>
      <c r="AR41" s="110"/>
      <c r="BC41" s="6"/>
      <c r="BD41" s="6"/>
      <c r="BE41" s="6"/>
    </row>
    <row r="42" spans="1:65" s="2" customFormat="1" ht="14.4" x14ac:dyDescent="0.3">
      <c r="A42" s="1"/>
      <c r="B42" s="10"/>
      <c r="AO42" s="7"/>
      <c r="AR42" s="110"/>
      <c r="BC42" s="6"/>
      <c r="BD42" s="6"/>
      <c r="BE42" s="6"/>
    </row>
    <row r="43" spans="1:65" s="2" customFormat="1" ht="14.4" x14ac:dyDescent="0.3">
      <c r="A43" s="1"/>
      <c r="B43" s="10"/>
      <c r="AO43" s="7"/>
      <c r="AR43" s="110"/>
      <c r="BC43" s="6"/>
      <c r="BD43" s="6"/>
      <c r="BE43" s="6"/>
    </row>
    <row r="44" spans="1:65" s="2" customFormat="1" ht="14.4" x14ac:dyDescent="0.3">
      <c r="A44" s="1"/>
      <c r="B44" s="10"/>
      <c r="AO44" s="7"/>
      <c r="AR44" s="110"/>
      <c r="BC44" s="6"/>
      <c r="BD44" s="6"/>
      <c r="BE44" s="6"/>
    </row>
    <row r="45" spans="1:65" s="2" customFormat="1" ht="14.4" x14ac:dyDescent="0.3">
      <c r="A45" s="1"/>
      <c r="B45" s="10"/>
      <c r="AO45" s="7"/>
      <c r="AR45" s="110"/>
      <c r="BC45" s="6"/>
      <c r="BD45" s="6"/>
      <c r="BE45" s="6"/>
    </row>
    <row r="46" spans="1:65" s="2" customFormat="1" ht="14.4" x14ac:dyDescent="0.3">
      <c r="A46" s="1"/>
      <c r="B46" s="10"/>
      <c r="AO46" s="7"/>
      <c r="AR46" s="110"/>
      <c r="BC46" s="6"/>
      <c r="BD46" s="6"/>
      <c r="BE46" s="6"/>
    </row>
    <row r="47" spans="1:65" s="2" customFormat="1" ht="14.4" x14ac:dyDescent="0.3">
      <c r="A47" s="1"/>
      <c r="B47" s="10"/>
      <c r="AO47" s="7"/>
      <c r="AR47" s="110"/>
      <c r="BC47" s="6"/>
      <c r="BD47" s="6"/>
      <c r="BE47" s="6"/>
    </row>
    <row r="48" spans="1:65" s="2" customFormat="1" ht="14.4" x14ac:dyDescent="0.3">
      <c r="A48" s="1"/>
      <c r="B48" s="10"/>
      <c r="AO48" s="7"/>
      <c r="AR48" s="110"/>
      <c r="BC48" s="6"/>
      <c r="BD48" s="6"/>
      <c r="BE48" s="6"/>
    </row>
    <row r="49" spans="1:57" s="2" customFormat="1" ht="14.4" x14ac:dyDescent="0.3">
      <c r="A49" s="1"/>
      <c r="B49" s="10"/>
      <c r="AO49" s="7"/>
      <c r="AR49" s="110"/>
      <c r="BC49" s="6"/>
      <c r="BD49" s="6"/>
      <c r="BE49" s="6"/>
    </row>
    <row r="50" spans="1:57" s="2" customFormat="1" ht="14.4" x14ac:dyDescent="0.3">
      <c r="A50" s="1"/>
      <c r="B50" s="10"/>
      <c r="AO50" s="7"/>
      <c r="AR50" s="110"/>
      <c r="BC50" s="6"/>
      <c r="BD50" s="6"/>
      <c r="BE50" s="6"/>
    </row>
    <row r="51" spans="1:57" s="2" customFormat="1" ht="14.4" x14ac:dyDescent="0.3">
      <c r="A51" s="1"/>
      <c r="B51" s="10"/>
      <c r="AO51" s="7"/>
      <c r="AR51" s="110"/>
      <c r="BC51" s="6"/>
      <c r="BD51" s="6"/>
      <c r="BE51" s="6"/>
    </row>
    <row r="52" spans="1:57" s="2" customFormat="1" ht="14.4" x14ac:dyDescent="0.3">
      <c r="A52" s="1"/>
      <c r="B52" s="10"/>
      <c r="AO52" s="7"/>
      <c r="AR52" s="110"/>
      <c r="BC52" s="6"/>
      <c r="BD52" s="6"/>
      <c r="BE52" s="6"/>
    </row>
    <row r="53" spans="1:57" s="2" customFormat="1" ht="14.4" x14ac:dyDescent="0.3">
      <c r="A53" s="1"/>
      <c r="B53" s="10"/>
      <c r="AO53" s="7"/>
      <c r="AR53" s="110"/>
      <c r="BC53" s="6"/>
      <c r="BD53" s="6"/>
      <c r="BE53" s="6"/>
    </row>
    <row r="54" spans="1:57" s="2" customFormat="1" ht="14.4" x14ac:dyDescent="0.3">
      <c r="A54" s="1"/>
      <c r="B54" s="10"/>
      <c r="AO54" s="7"/>
      <c r="AR54" s="110"/>
      <c r="BC54" s="6"/>
      <c r="BD54" s="6"/>
      <c r="BE54" s="6"/>
    </row>
    <row r="55" spans="1:57" s="2" customFormat="1" ht="14.4" x14ac:dyDescent="0.3">
      <c r="A55" s="1"/>
      <c r="B55" s="10"/>
      <c r="AO55" s="7"/>
      <c r="AR55" s="110"/>
      <c r="BC55" s="6"/>
      <c r="BD55" s="6"/>
      <c r="BE55" s="6"/>
    </row>
    <row r="56" spans="1:57" s="2" customFormat="1" ht="14.4" x14ac:dyDescent="0.3">
      <c r="A56" s="1"/>
      <c r="B56" s="10"/>
      <c r="AO56" s="7"/>
      <c r="AR56" s="110"/>
      <c r="BC56" s="6"/>
      <c r="BD56" s="6"/>
      <c r="BE56" s="6"/>
    </row>
    <row r="57" spans="1:57" s="2" customFormat="1" ht="14.4" x14ac:dyDescent="0.3">
      <c r="A57" s="1"/>
      <c r="B57" s="10"/>
      <c r="AO57" s="7"/>
      <c r="AR57" s="110"/>
      <c r="BC57" s="6"/>
      <c r="BD57" s="6"/>
      <c r="BE57" s="6"/>
    </row>
    <row r="58" spans="1:57" s="2" customFormat="1" ht="14.4" x14ac:dyDescent="0.3">
      <c r="A58" s="1"/>
      <c r="B58" s="10"/>
      <c r="AO58" s="7"/>
      <c r="AR58" s="110"/>
      <c r="BC58" s="6"/>
      <c r="BD58" s="6"/>
      <c r="BE58" s="6"/>
    </row>
    <row r="59" spans="1:57" s="2" customFormat="1" ht="14.4" x14ac:dyDescent="0.3">
      <c r="A59" s="1"/>
      <c r="B59" s="10"/>
      <c r="AO59" s="7"/>
      <c r="AR59" s="110"/>
      <c r="BC59" s="6"/>
      <c r="BD59" s="6"/>
      <c r="BE59" s="6"/>
    </row>
    <row r="60" spans="1:57" s="2" customFormat="1" ht="14.4" x14ac:dyDescent="0.3">
      <c r="A60" s="1"/>
      <c r="B60" s="10"/>
      <c r="AO60" s="7"/>
      <c r="AR60" s="110"/>
      <c r="BC60" s="6"/>
      <c r="BD60" s="6"/>
      <c r="BE60" s="6"/>
    </row>
    <row r="61" spans="1:57" s="2" customFormat="1" ht="14.4" x14ac:dyDescent="0.3">
      <c r="A61" s="1"/>
      <c r="B61" s="10"/>
      <c r="AO61" s="7"/>
      <c r="AR61" s="110"/>
      <c r="BC61" s="6"/>
      <c r="BD61" s="6"/>
      <c r="BE61" s="6"/>
    </row>
    <row r="62" spans="1:57" s="2" customFormat="1" ht="14.4" x14ac:dyDescent="0.3">
      <c r="A62" s="1"/>
      <c r="B62" s="10"/>
      <c r="AO62" s="7"/>
      <c r="AR62" s="110"/>
      <c r="BC62" s="6"/>
      <c r="BD62" s="6"/>
      <c r="BE62" s="6"/>
    </row>
    <row r="63" spans="1:57" s="2" customFormat="1" ht="14.4" x14ac:dyDescent="0.3">
      <c r="A63" s="1"/>
      <c r="B63" s="10"/>
      <c r="AO63" s="7"/>
      <c r="AR63" s="110"/>
      <c r="BC63" s="6"/>
      <c r="BD63" s="6"/>
      <c r="BE63" s="6"/>
    </row>
    <row r="64" spans="1:57" s="2" customFormat="1" ht="14.4" x14ac:dyDescent="0.3">
      <c r="A64" s="1"/>
      <c r="B64" s="10"/>
      <c r="AO64" s="7"/>
      <c r="AR64" s="110"/>
      <c r="BC64" s="6"/>
      <c r="BD64" s="6"/>
      <c r="BE64" s="6"/>
    </row>
    <row r="65" spans="1:57" s="2" customFormat="1" ht="14.4" x14ac:dyDescent="0.3">
      <c r="A65" s="1"/>
      <c r="B65" s="10"/>
      <c r="AO65" s="7"/>
      <c r="AR65" s="110"/>
      <c r="BC65" s="6"/>
      <c r="BD65" s="6"/>
      <c r="BE65" s="6"/>
    </row>
    <row r="66" spans="1:57" s="2" customFormat="1" ht="14.4" x14ac:dyDescent="0.3">
      <c r="A66" s="1"/>
      <c r="B66" s="10"/>
      <c r="AO66" s="7"/>
      <c r="AR66" s="110"/>
      <c r="BC66" s="6"/>
      <c r="BD66" s="6"/>
      <c r="BE66" s="6"/>
    </row>
    <row r="67" spans="1:57" s="2" customFormat="1" ht="14.4" x14ac:dyDescent="0.3">
      <c r="A67" s="1"/>
      <c r="B67" s="10"/>
      <c r="AO67" s="7"/>
      <c r="AR67" s="110"/>
      <c r="BC67" s="6"/>
      <c r="BD67" s="6"/>
      <c r="BE67" s="6"/>
    </row>
    <row r="68" spans="1:57" s="2" customFormat="1" ht="14.4" x14ac:dyDescent="0.3">
      <c r="A68" s="1"/>
      <c r="B68" s="10"/>
      <c r="AO68" s="7"/>
      <c r="AR68" s="110"/>
      <c r="BC68" s="6"/>
      <c r="BD68" s="6"/>
      <c r="BE68" s="6"/>
    </row>
    <row r="69" spans="1:57" s="2" customFormat="1" ht="14.4" x14ac:dyDescent="0.3">
      <c r="A69" s="1"/>
      <c r="B69" s="10"/>
      <c r="AO69" s="7"/>
      <c r="AR69" s="110"/>
      <c r="BC69" s="6"/>
      <c r="BD69" s="6"/>
      <c r="BE69" s="6"/>
    </row>
    <row r="70" spans="1:57" s="2" customFormat="1" ht="14.4" x14ac:dyDescent="0.3">
      <c r="A70" s="1"/>
      <c r="B70" s="10"/>
      <c r="AO70" s="7"/>
      <c r="AR70" s="110"/>
      <c r="BC70" s="6"/>
      <c r="BD70" s="6"/>
      <c r="BE70" s="6"/>
    </row>
    <row r="71" spans="1:57" s="2" customFormat="1" ht="14.4" x14ac:dyDescent="0.3">
      <c r="A71" s="1"/>
      <c r="B71" s="10"/>
      <c r="AO71" s="7"/>
      <c r="AR71" s="110"/>
      <c r="BC71" s="6"/>
      <c r="BD71" s="6"/>
      <c r="BE71" s="6"/>
    </row>
    <row r="72" spans="1:57" s="2" customFormat="1" ht="14.4" x14ac:dyDescent="0.3">
      <c r="A72" s="1"/>
      <c r="B72" s="10"/>
      <c r="AO72" s="7"/>
      <c r="AR72" s="110"/>
      <c r="BC72" s="6"/>
      <c r="BD72" s="6"/>
      <c r="BE72" s="6"/>
    </row>
    <row r="73" spans="1:57" s="2" customFormat="1" ht="14.4" x14ac:dyDescent="0.3">
      <c r="A73" s="1"/>
      <c r="B73" s="10"/>
      <c r="AO73" s="7"/>
      <c r="AR73" s="110"/>
      <c r="BC73" s="6"/>
      <c r="BD73" s="6"/>
      <c r="BE73" s="6"/>
    </row>
    <row r="74" spans="1:57" s="2" customFormat="1" ht="14.4" x14ac:dyDescent="0.3">
      <c r="A74" s="1"/>
      <c r="B74" s="10"/>
      <c r="AO74" s="7"/>
      <c r="AR74" s="110"/>
      <c r="BC74" s="6"/>
      <c r="BD74" s="6"/>
      <c r="BE74" s="6"/>
    </row>
    <row r="75" spans="1:57" s="2" customFormat="1" ht="14.4" x14ac:dyDescent="0.3">
      <c r="A75" s="1"/>
      <c r="B75" s="10"/>
      <c r="AO75" s="7"/>
      <c r="AR75" s="110"/>
      <c r="BC75" s="6"/>
      <c r="BD75" s="6"/>
      <c r="BE75" s="6"/>
    </row>
    <row r="76" spans="1:57" s="2" customFormat="1" ht="14.4" x14ac:dyDescent="0.3">
      <c r="A76" s="1"/>
      <c r="B76" s="10"/>
      <c r="AO76" s="7"/>
      <c r="AR76" s="110"/>
      <c r="BC76" s="6"/>
      <c r="BD76" s="6"/>
      <c r="BE76" s="6"/>
    </row>
    <row r="77" spans="1:57" s="2" customFormat="1" ht="14.4" x14ac:dyDescent="0.3">
      <c r="A77" s="1"/>
      <c r="B77" s="10"/>
      <c r="AO77" s="7"/>
      <c r="AR77" s="110"/>
      <c r="BC77" s="6"/>
      <c r="BD77" s="6"/>
      <c r="BE77" s="6"/>
    </row>
    <row r="78" spans="1:57" s="2" customFormat="1" ht="14.4" x14ac:dyDescent="0.3">
      <c r="A78" s="1"/>
      <c r="B78" s="10"/>
      <c r="AO78" s="7"/>
      <c r="AR78" s="110"/>
      <c r="BC78" s="6"/>
      <c r="BD78" s="6"/>
      <c r="BE78" s="6"/>
    </row>
    <row r="79" spans="1:57" s="2" customFormat="1" ht="14.4" x14ac:dyDescent="0.3">
      <c r="A79" s="1"/>
      <c r="B79" s="10"/>
      <c r="AO79" s="7"/>
      <c r="AR79" s="110"/>
      <c r="BC79" s="6"/>
      <c r="BD79" s="6"/>
      <c r="BE79" s="6"/>
    </row>
    <row r="80" spans="1:57" s="2" customFormat="1" ht="14.4" x14ac:dyDescent="0.3">
      <c r="A80" s="1"/>
      <c r="B80" s="10"/>
      <c r="AO80" s="7"/>
      <c r="AR80" s="110"/>
      <c r="BC80" s="6"/>
      <c r="BD80" s="6"/>
      <c r="BE80" s="6"/>
    </row>
    <row r="81" spans="1:57" s="2" customFormat="1" ht="14.4" x14ac:dyDescent="0.3">
      <c r="A81" s="1"/>
      <c r="B81" s="10"/>
      <c r="AO81" s="7"/>
      <c r="AR81" s="110"/>
      <c r="BC81" s="6"/>
      <c r="BD81" s="6"/>
      <c r="BE81" s="6"/>
    </row>
    <row r="82" spans="1:57" s="2" customFormat="1" ht="14.4" x14ac:dyDescent="0.3">
      <c r="A82" s="1"/>
      <c r="B82" s="10"/>
      <c r="AO82" s="7"/>
      <c r="AR82" s="110"/>
      <c r="BC82" s="6"/>
      <c r="BD82" s="6"/>
      <c r="BE82" s="6"/>
    </row>
    <row r="83" spans="1:57" s="2" customFormat="1" ht="14.4" x14ac:dyDescent="0.3">
      <c r="A83" s="1"/>
      <c r="B83" s="10"/>
      <c r="AO83" s="7"/>
      <c r="AR83" s="110"/>
      <c r="BC83" s="6"/>
      <c r="BD83" s="6"/>
      <c r="BE83" s="6"/>
    </row>
    <row r="84" spans="1:57" s="2" customFormat="1" ht="14.4" x14ac:dyDescent="0.3">
      <c r="A84" s="1"/>
      <c r="B84" s="10"/>
      <c r="AO84" s="7"/>
      <c r="AR84" s="110"/>
      <c r="BC84" s="6"/>
      <c r="BD84" s="6"/>
      <c r="BE84" s="6"/>
    </row>
    <row r="85" spans="1:57" s="2" customFormat="1" ht="14.4" x14ac:dyDescent="0.3">
      <c r="A85" s="1"/>
      <c r="B85" s="10"/>
      <c r="AO85" s="7"/>
      <c r="AR85" s="110"/>
      <c r="BC85" s="6"/>
      <c r="BD85" s="6"/>
      <c r="BE85" s="6"/>
    </row>
    <row r="86" spans="1:57" s="2" customFormat="1" ht="14.4" x14ac:dyDescent="0.3">
      <c r="A86" s="1"/>
      <c r="B86" s="10"/>
      <c r="AO86" s="7"/>
      <c r="AR86" s="110"/>
      <c r="BC86" s="6"/>
      <c r="BD86" s="6"/>
      <c r="BE86" s="6"/>
    </row>
    <row r="87" spans="1:57" s="2" customFormat="1" ht="14.4" x14ac:dyDescent="0.3">
      <c r="A87" s="1"/>
      <c r="B87" s="10"/>
      <c r="AO87" s="7"/>
      <c r="AR87" s="110"/>
      <c r="BC87" s="6"/>
      <c r="BD87" s="6"/>
      <c r="BE87" s="6"/>
    </row>
    <row r="88" spans="1:57" s="2" customFormat="1" ht="14.4" x14ac:dyDescent="0.3">
      <c r="A88" s="1"/>
      <c r="B88" s="10"/>
      <c r="AO88" s="7"/>
      <c r="AR88" s="110"/>
      <c r="BC88" s="6"/>
      <c r="BD88" s="6"/>
      <c r="BE88" s="6"/>
    </row>
    <row r="89" spans="1:57" s="2" customFormat="1" ht="14.4" x14ac:dyDescent="0.3">
      <c r="A89" s="1"/>
      <c r="B89" s="10"/>
      <c r="AO89" s="7"/>
      <c r="AR89" s="110"/>
      <c r="BC89" s="6"/>
      <c r="BD89" s="6"/>
      <c r="BE89" s="6"/>
    </row>
    <row r="90" spans="1:57" s="2" customFormat="1" ht="14.4" x14ac:dyDescent="0.3">
      <c r="A90" s="1"/>
      <c r="B90" s="10"/>
      <c r="AO90" s="7"/>
      <c r="AR90" s="110"/>
      <c r="BC90" s="6"/>
      <c r="BD90" s="6"/>
      <c r="BE90" s="6"/>
    </row>
    <row r="91" spans="1:57" s="2" customFormat="1" ht="14.4" x14ac:dyDescent="0.3">
      <c r="A91" s="1"/>
      <c r="B91" s="10"/>
      <c r="AO91" s="7"/>
      <c r="AR91" s="110"/>
      <c r="BC91" s="6"/>
      <c r="BD91" s="6"/>
      <c r="BE91" s="6"/>
    </row>
    <row r="92" spans="1:57" s="2" customFormat="1" ht="14.4" x14ac:dyDescent="0.3">
      <c r="A92" s="1"/>
      <c r="B92" s="10"/>
      <c r="AO92" s="7"/>
      <c r="AR92" s="110"/>
      <c r="BC92" s="6"/>
      <c r="BD92" s="6"/>
      <c r="BE92" s="6"/>
    </row>
    <row r="93" spans="1:57" s="2" customFormat="1" ht="14.4" x14ac:dyDescent="0.3">
      <c r="A93" s="1"/>
      <c r="B93" s="10"/>
      <c r="AO93" s="7"/>
      <c r="AR93" s="110"/>
      <c r="BC93" s="6"/>
      <c r="BD93" s="6"/>
      <c r="BE93" s="6"/>
    </row>
    <row r="94" spans="1:57" s="2" customFormat="1" ht="14.4" x14ac:dyDescent="0.3">
      <c r="A94" s="1"/>
      <c r="B94" s="10"/>
      <c r="AO94" s="7"/>
      <c r="AR94" s="110"/>
      <c r="BC94" s="6"/>
      <c r="BD94" s="6"/>
      <c r="BE94" s="6"/>
    </row>
    <row r="95" spans="1:57" s="2" customFormat="1" ht="14.4" x14ac:dyDescent="0.3">
      <c r="A95" s="1"/>
      <c r="B95" s="10"/>
      <c r="AO95" s="7"/>
      <c r="AR95" s="110"/>
      <c r="BC95" s="6"/>
      <c r="BD95" s="6"/>
      <c r="BE95" s="6"/>
    </row>
    <row r="96" spans="1:57" s="2" customFormat="1" ht="14.4" x14ac:dyDescent="0.3">
      <c r="A96" s="1"/>
      <c r="B96" s="10"/>
      <c r="AO96" s="7"/>
      <c r="AR96" s="110"/>
      <c r="BC96" s="6"/>
      <c r="BD96" s="6"/>
      <c r="BE96" s="6"/>
    </row>
    <row r="97" spans="1:57" s="2" customFormat="1" ht="14.4" x14ac:dyDescent="0.3">
      <c r="A97" s="1"/>
      <c r="B97" s="10"/>
      <c r="AO97" s="7"/>
      <c r="AR97" s="110"/>
      <c r="BC97" s="6"/>
      <c r="BD97" s="6"/>
      <c r="BE97" s="6"/>
    </row>
    <row r="98" spans="1:57" s="2" customFormat="1" ht="14.4" x14ac:dyDescent="0.3">
      <c r="A98" s="1"/>
      <c r="B98" s="10"/>
      <c r="AO98" s="7"/>
      <c r="AR98" s="110"/>
      <c r="BC98" s="6"/>
      <c r="BD98" s="6"/>
      <c r="BE98" s="6"/>
    </row>
    <row r="99" spans="1:57" s="2" customFormat="1" ht="14.4" x14ac:dyDescent="0.3">
      <c r="A99" s="1"/>
      <c r="B99" s="10"/>
      <c r="AO99" s="7"/>
      <c r="AR99" s="110"/>
      <c r="BC99" s="6"/>
      <c r="BD99" s="6"/>
      <c r="BE99" s="6"/>
    </row>
    <row r="100" spans="1:57" s="2" customFormat="1" ht="14.4" x14ac:dyDescent="0.3">
      <c r="A100" s="1"/>
      <c r="B100" s="10"/>
      <c r="AO100" s="7"/>
      <c r="AR100" s="110"/>
      <c r="BC100" s="6"/>
      <c r="BD100" s="6"/>
      <c r="BE100" s="6"/>
    </row>
    <row r="101" spans="1:57" s="2" customFormat="1" ht="14.4" x14ac:dyDescent="0.3">
      <c r="A101" s="1"/>
      <c r="B101" s="10"/>
      <c r="AO101" s="7"/>
      <c r="AR101" s="110"/>
      <c r="BC101" s="6"/>
      <c r="BD101" s="6"/>
      <c r="BE101" s="6"/>
    </row>
    <row r="102" spans="1:57" s="2" customFormat="1" ht="14.4" x14ac:dyDescent="0.3">
      <c r="A102" s="1"/>
      <c r="B102" s="10"/>
      <c r="AO102" s="7"/>
      <c r="AR102" s="110"/>
      <c r="BC102" s="6"/>
      <c r="BD102" s="6"/>
      <c r="BE102" s="6"/>
    </row>
    <row r="103" spans="1:57" s="2" customFormat="1" ht="14.4" x14ac:dyDescent="0.3">
      <c r="A103" s="1"/>
      <c r="B103" s="10"/>
      <c r="AO103" s="7"/>
      <c r="AR103" s="110"/>
      <c r="BC103" s="6"/>
      <c r="BD103" s="6"/>
      <c r="BE103" s="6"/>
    </row>
    <row r="104" spans="1:57" s="2" customFormat="1" ht="14.4" x14ac:dyDescent="0.3">
      <c r="A104" s="1"/>
      <c r="B104" s="10"/>
      <c r="AO104" s="7"/>
      <c r="AR104" s="110"/>
      <c r="BC104" s="6"/>
      <c r="BD104" s="6"/>
      <c r="BE104" s="6"/>
    </row>
    <row r="105" spans="1:57" s="2" customFormat="1" ht="14.4" x14ac:dyDescent="0.3">
      <c r="A105" s="1"/>
      <c r="B105" s="10"/>
      <c r="AO105" s="7"/>
      <c r="AR105" s="110"/>
      <c r="BC105" s="6"/>
      <c r="BD105" s="6"/>
      <c r="BE105" s="6"/>
    </row>
    <row r="106" spans="1:57" s="2" customFormat="1" ht="14.4" x14ac:dyDescent="0.3">
      <c r="A106" s="1"/>
      <c r="B106" s="10"/>
      <c r="AO106" s="7"/>
      <c r="AR106" s="110"/>
      <c r="BC106" s="6"/>
      <c r="BD106" s="6"/>
      <c r="BE106" s="6"/>
    </row>
    <row r="107" spans="1:57" s="2" customFormat="1" ht="14.4" x14ac:dyDescent="0.3">
      <c r="A107" s="1"/>
      <c r="B107" s="10"/>
      <c r="AO107" s="7"/>
      <c r="AR107" s="110"/>
      <c r="BC107" s="6"/>
      <c r="BD107" s="6"/>
      <c r="BE107" s="6"/>
    </row>
    <row r="108" spans="1:57" s="2" customFormat="1" ht="14.4" x14ac:dyDescent="0.3">
      <c r="A108" s="1"/>
      <c r="B108" s="10"/>
      <c r="AO108" s="7"/>
      <c r="AR108" s="110"/>
      <c r="BC108" s="6"/>
      <c r="BD108" s="6"/>
      <c r="BE108" s="6"/>
    </row>
    <row r="109" spans="1:57" s="2" customFormat="1" ht="14.4" x14ac:dyDescent="0.3">
      <c r="A109" s="1"/>
      <c r="B109" s="10"/>
      <c r="AO109" s="7"/>
      <c r="AR109" s="110"/>
      <c r="BC109" s="6"/>
      <c r="BD109" s="6"/>
      <c r="BE109" s="6"/>
    </row>
    <row r="110" spans="1:57" s="2" customFormat="1" ht="14.4" x14ac:dyDescent="0.3">
      <c r="A110" s="1"/>
      <c r="B110" s="10"/>
      <c r="AO110" s="7"/>
      <c r="AR110" s="110"/>
      <c r="BC110" s="6"/>
      <c r="BD110" s="6"/>
      <c r="BE110" s="6"/>
    </row>
    <row r="111" spans="1:57" s="2" customFormat="1" ht="14.4" x14ac:dyDescent="0.3">
      <c r="A111" s="1"/>
      <c r="B111" s="10"/>
      <c r="AO111" s="7"/>
      <c r="AR111" s="110"/>
      <c r="BC111" s="6"/>
      <c r="BD111" s="6"/>
      <c r="BE111" s="6"/>
    </row>
    <row r="112" spans="1:57" s="2" customFormat="1" ht="14.4" x14ac:dyDescent="0.3">
      <c r="A112" s="1"/>
      <c r="B112" s="10"/>
      <c r="AO112" s="7"/>
      <c r="AR112" s="110"/>
      <c r="BC112" s="6"/>
      <c r="BD112" s="6"/>
      <c r="BE112" s="6"/>
    </row>
    <row r="113" spans="1:57" s="2" customFormat="1" ht="14.4" x14ac:dyDescent="0.3">
      <c r="A113" s="1"/>
      <c r="B113" s="10"/>
      <c r="AO113" s="7"/>
      <c r="AR113" s="110"/>
      <c r="BC113" s="6"/>
      <c r="BD113" s="6"/>
      <c r="BE113" s="6"/>
    </row>
    <row r="114" spans="1:57" s="2" customFormat="1" ht="14.4" x14ac:dyDescent="0.3">
      <c r="A114" s="1"/>
      <c r="B114" s="10"/>
      <c r="AO114" s="7"/>
      <c r="AR114" s="110"/>
      <c r="BC114" s="6"/>
      <c r="BD114" s="6"/>
      <c r="BE114" s="6"/>
    </row>
    <row r="115" spans="1:57" s="2" customFormat="1" ht="14.4" x14ac:dyDescent="0.3">
      <c r="A115" s="1"/>
      <c r="B115" s="10"/>
      <c r="AO115" s="7"/>
      <c r="AR115" s="110"/>
      <c r="BC115" s="6"/>
      <c r="BD115" s="6"/>
      <c r="BE115" s="6"/>
    </row>
    <row r="116" spans="1:57" s="2" customFormat="1" ht="14.4" x14ac:dyDescent="0.3">
      <c r="A116" s="1"/>
      <c r="B116" s="10"/>
      <c r="AO116" s="7"/>
      <c r="AR116" s="110"/>
      <c r="BC116" s="6"/>
      <c r="BD116" s="6"/>
      <c r="BE116" s="6"/>
    </row>
    <row r="117" spans="1:57" s="2" customFormat="1" ht="14.4" x14ac:dyDescent="0.3">
      <c r="A117" s="1"/>
      <c r="B117" s="10"/>
      <c r="AO117" s="7"/>
      <c r="AR117" s="110"/>
      <c r="BC117" s="6"/>
      <c r="BD117" s="6"/>
      <c r="BE117" s="6"/>
    </row>
    <row r="118" spans="1:57" s="2" customFormat="1" ht="14.4" x14ac:dyDescent="0.3">
      <c r="A118" s="1"/>
      <c r="B118" s="10"/>
      <c r="AO118" s="7"/>
      <c r="AR118" s="110"/>
      <c r="BC118" s="6"/>
      <c r="BD118" s="6"/>
      <c r="BE118" s="6"/>
    </row>
    <row r="119" spans="1:57" s="2" customFormat="1" ht="14.4" x14ac:dyDescent="0.3">
      <c r="A119" s="1"/>
      <c r="B119" s="10"/>
      <c r="AO119" s="7"/>
      <c r="AR119" s="110"/>
      <c r="BC119" s="6"/>
      <c r="BD119" s="6"/>
      <c r="BE119" s="6"/>
    </row>
    <row r="120" spans="1:57" s="2" customFormat="1" ht="14.4" x14ac:dyDescent="0.3">
      <c r="A120" s="1"/>
      <c r="B120" s="10"/>
      <c r="AO120" s="7"/>
      <c r="AR120" s="110"/>
      <c r="BC120" s="6"/>
      <c r="BD120" s="6"/>
      <c r="BE120" s="6"/>
    </row>
    <row r="121" spans="1:57" s="2" customFormat="1" ht="14.4" x14ac:dyDescent="0.3">
      <c r="A121" s="1"/>
      <c r="B121" s="10"/>
      <c r="AO121" s="7"/>
      <c r="AR121" s="110"/>
      <c r="BC121" s="6"/>
      <c r="BD121" s="6"/>
      <c r="BE121" s="6"/>
    </row>
    <row r="122" spans="1:57" s="2" customFormat="1" ht="14.4" x14ac:dyDescent="0.3">
      <c r="A122" s="1"/>
      <c r="B122" s="10"/>
      <c r="AO122" s="7"/>
      <c r="AR122" s="110"/>
      <c r="BC122" s="6"/>
      <c r="BD122" s="6"/>
      <c r="BE122" s="6"/>
    </row>
    <row r="123" spans="1:57" s="2" customFormat="1" ht="14.4" x14ac:dyDescent="0.3">
      <c r="A123" s="1"/>
      <c r="B123" s="10"/>
      <c r="AO123" s="7"/>
      <c r="AR123" s="110"/>
      <c r="BC123" s="6"/>
      <c r="BD123" s="6"/>
      <c r="BE123" s="6"/>
    </row>
    <row r="124" spans="1:57" s="2" customFormat="1" ht="14.4" x14ac:dyDescent="0.3">
      <c r="A124" s="1"/>
      <c r="B124" s="10"/>
      <c r="AO124" s="7"/>
      <c r="AR124" s="110"/>
      <c r="BC124" s="6"/>
      <c r="BD124" s="6"/>
      <c r="BE124" s="6"/>
    </row>
    <row r="125" spans="1:57" s="2" customFormat="1" ht="14.4" x14ac:dyDescent="0.3">
      <c r="A125" s="1"/>
      <c r="B125" s="10"/>
      <c r="AO125" s="7"/>
      <c r="AR125" s="110"/>
      <c r="BC125" s="6"/>
      <c r="BD125" s="6"/>
      <c r="BE125" s="6"/>
    </row>
    <row r="126" spans="1:57" s="2" customFormat="1" ht="14.4" x14ac:dyDescent="0.3">
      <c r="A126" s="1"/>
      <c r="B126" s="10"/>
      <c r="AO126" s="7"/>
      <c r="AR126" s="110"/>
      <c r="BC126" s="6"/>
      <c r="BD126" s="6"/>
      <c r="BE126" s="6"/>
    </row>
    <row r="127" spans="1:57" s="2" customFormat="1" ht="14.4" x14ac:dyDescent="0.3">
      <c r="A127" s="1"/>
      <c r="B127" s="10"/>
      <c r="AO127" s="7"/>
      <c r="AR127" s="110"/>
      <c r="BC127" s="6"/>
      <c r="BD127" s="6"/>
      <c r="BE127" s="6"/>
    </row>
    <row r="128" spans="1:57" s="2" customFormat="1" ht="14.4" x14ac:dyDescent="0.3">
      <c r="A128" s="1"/>
      <c r="B128" s="10"/>
      <c r="AO128" s="7"/>
      <c r="AR128" s="110"/>
      <c r="BC128" s="6"/>
      <c r="BD128" s="6"/>
      <c r="BE128" s="6"/>
    </row>
    <row r="129" spans="1:57" s="2" customFormat="1" ht="14.4" x14ac:dyDescent="0.3">
      <c r="A129" s="1"/>
      <c r="B129" s="10"/>
      <c r="AO129" s="7"/>
      <c r="AR129" s="110"/>
      <c r="BC129" s="6"/>
      <c r="BD129" s="6"/>
      <c r="BE129" s="6"/>
    </row>
    <row r="130" spans="1:57" s="2" customFormat="1" ht="14.4" x14ac:dyDescent="0.3">
      <c r="A130" s="1"/>
      <c r="B130" s="10"/>
      <c r="AO130" s="7"/>
      <c r="AR130" s="110"/>
      <c r="BC130" s="6"/>
      <c r="BD130" s="6"/>
      <c r="BE130" s="6"/>
    </row>
    <row r="131" spans="1:57" s="2" customFormat="1" ht="14.4" x14ac:dyDescent="0.3">
      <c r="A131" s="1"/>
      <c r="B131" s="10"/>
      <c r="AO131" s="7"/>
      <c r="AR131" s="110"/>
      <c r="BC131" s="6"/>
      <c r="BD131" s="6"/>
      <c r="BE131" s="6"/>
    </row>
    <row r="132" spans="1:57" s="2" customFormat="1" ht="14.4" x14ac:dyDescent="0.3">
      <c r="A132" s="1"/>
      <c r="B132" s="10"/>
      <c r="AO132" s="7"/>
      <c r="AR132" s="110"/>
      <c r="BC132" s="6"/>
      <c r="BD132" s="6"/>
      <c r="BE132" s="6"/>
    </row>
    <row r="133" spans="1:57" s="2" customFormat="1" ht="14.4" x14ac:dyDescent="0.3">
      <c r="A133" s="1"/>
      <c r="B133" s="10"/>
      <c r="AO133" s="7"/>
      <c r="AR133" s="110"/>
      <c r="BC133" s="6"/>
      <c r="BD133" s="6"/>
      <c r="BE133" s="6"/>
    </row>
    <row r="134" spans="1:57" s="2" customFormat="1" ht="14.4" x14ac:dyDescent="0.3">
      <c r="A134" s="1"/>
      <c r="B134" s="10"/>
      <c r="AO134" s="7"/>
      <c r="AR134" s="110"/>
      <c r="BC134" s="6"/>
      <c r="BD134" s="6"/>
      <c r="BE134" s="6"/>
    </row>
    <row r="135" spans="1:57" s="2" customFormat="1" ht="14.4" x14ac:dyDescent="0.3">
      <c r="A135" s="1"/>
      <c r="B135" s="10"/>
      <c r="AO135" s="7"/>
      <c r="AR135" s="110"/>
      <c r="BC135" s="6"/>
      <c r="BD135" s="6"/>
      <c r="BE135" s="6"/>
    </row>
    <row r="136" spans="1:57" s="2" customFormat="1" ht="14.4" x14ac:dyDescent="0.3">
      <c r="A136" s="1"/>
      <c r="B136" s="10"/>
      <c r="AO136" s="7"/>
      <c r="AR136" s="110"/>
      <c r="BC136" s="6"/>
      <c r="BD136" s="6"/>
      <c r="BE136" s="6"/>
    </row>
    <row r="137" spans="1:57" s="2" customFormat="1" ht="14.4" x14ac:dyDescent="0.3">
      <c r="A137" s="1"/>
      <c r="B137" s="10"/>
      <c r="AO137" s="7"/>
      <c r="AR137" s="110"/>
      <c r="BC137" s="6"/>
      <c r="BD137" s="6"/>
      <c r="BE137" s="6"/>
    </row>
    <row r="138" spans="1:57" s="2" customFormat="1" ht="14.4" x14ac:dyDescent="0.3">
      <c r="A138" s="1"/>
      <c r="B138" s="10"/>
      <c r="AO138" s="7"/>
      <c r="AR138" s="110"/>
      <c r="BC138" s="6"/>
      <c r="BD138" s="6"/>
      <c r="BE138" s="6"/>
    </row>
    <row r="139" spans="1:57" s="2" customFormat="1" ht="14.4" x14ac:dyDescent="0.3">
      <c r="A139" s="1"/>
      <c r="B139" s="10"/>
      <c r="AO139" s="7"/>
      <c r="AR139" s="110"/>
      <c r="BC139" s="6"/>
      <c r="BD139" s="6"/>
      <c r="BE139" s="6"/>
    </row>
    <row r="140" spans="1:57" s="2" customFormat="1" ht="14.4" x14ac:dyDescent="0.3">
      <c r="A140" s="1"/>
      <c r="B140" s="10"/>
      <c r="AO140" s="7"/>
      <c r="AR140" s="110"/>
      <c r="BC140" s="6"/>
      <c r="BD140" s="6"/>
      <c r="BE140" s="6"/>
    </row>
    <row r="141" spans="1:57" s="2" customFormat="1" ht="14.4" x14ac:dyDescent="0.3">
      <c r="A141" s="1"/>
      <c r="B141" s="10"/>
      <c r="AO141" s="7"/>
      <c r="AR141" s="110"/>
      <c r="BC141" s="6"/>
      <c r="BD141" s="6"/>
      <c r="BE141" s="6"/>
    </row>
    <row r="142" spans="1:57" s="2" customFormat="1" ht="14.4" x14ac:dyDescent="0.3">
      <c r="A142" s="1"/>
      <c r="B142" s="10"/>
      <c r="AO142" s="7"/>
      <c r="AR142" s="110"/>
      <c r="BC142" s="6"/>
      <c r="BD142" s="6"/>
      <c r="BE142" s="6"/>
    </row>
    <row r="143" spans="1:57" s="2" customFormat="1" ht="14.4" x14ac:dyDescent="0.3">
      <c r="A143" s="1"/>
      <c r="B143" s="10"/>
      <c r="AO143" s="7"/>
      <c r="AR143" s="110"/>
      <c r="BC143" s="6"/>
      <c r="BD143" s="6"/>
      <c r="BE143" s="6"/>
    </row>
    <row r="144" spans="1:57" s="2" customFormat="1" ht="14.4" x14ac:dyDescent="0.3">
      <c r="A144" s="1"/>
      <c r="B144" s="10"/>
      <c r="AO144" s="7"/>
      <c r="AR144" s="110"/>
      <c r="BC144" s="6"/>
      <c r="BD144" s="6"/>
      <c r="BE144" s="6"/>
    </row>
    <row r="145" spans="1:57" s="2" customFormat="1" ht="14.4" x14ac:dyDescent="0.3">
      <c r="A145" s="1"/>
      <c r="B145" s="10"/>
      <c r="AO145" s="7"/>
      <c r="AR145" s="110"/>
      <c r="BC145" s="6"/>
      <c r="BD145" s="6"/>
      <c r="BE145" s="6"/>
    </row>
    <row r="146" spans="1:57" s="2" customFormat="1" ht="14.4" x14ac:dyDescent="0.3">
      <c r="A146" s="1"/>
      <c r="B146" s="10"/>
      <c r="AO146" s="7"/>
      <c r="AR146" s="110"/>
      <c r="BC146" s="6"/>
      <c r="BD146" s="6"/>
      <c r="BE146" s="6"/>
    </row>
    <row r="147" spans="1:57" s="2" customFormat="1" ht="14.4" x14ac:dyDescent="0.3">
      <c r="A147" s="1"/>
      <c r="B147" s="10"/>
      <c r="AO147" s="7"/>
      <c r="AR147" s="110"/>
      <c r="BC147" s="6"/>
      <c r="BD147" s="6"/>
      <c r="BE147" s="6"/>
    </row>
    <row r="148" spans="1:57" s="2" customFormat="1" ht="14.4" x14ac:dyDescent="0.3">
      <c r="A148" s="1"/>
      <c r="B148" s="10"/>
      <c r="AO148" s="7"/>
      <c r="AR148" s="110"/>
      <c r="BC148" s="6"/>
      <c r="BD148" s="6"/>
      <c r="BE148" s="6"/>
    </row>
    <row r="149" spans="1:57" s="2" customFormat="1" ht="14.4" x14ac:dyDescent="0.3">
      <c r="A149" s="1"/>
      <c r="B149" s="10"/>
      <c r="AO149" s="7"/>
      <c r="AR149" s="110"/>
      <c r="BC149" s="6"/>
      <c r="BD149" s="6"/>
      <c r="BE149" s="6"/>
    </row>
    <row r="150" spans="1:57" s="2" customFormat="1" ht="14.4" x14ac:dyDescent="0.3">
      <c r="A150" s="1"/>
      <c r="B150" s="10"/>
      <c r="AO150" s="7"/>
      <c r="AR150" s="110"/>
      <c r="BC150" s="6"/>
      <c r="BD150" s="6"/>
      <c r="BE150" s="6"/>
    </row>
    <row r="151" spans="1:57" s="2" customFormat="1" ht="14.4" x14ac:dyDescent="0.3">
      <c r="A151" s="1"/>
      <c r="B151" s="10"/>
      <c r="AO151" s="7"/>
      <c r="AR151" s="110"/>
      <c r="BC151" s="6"/>
      <c r="BD151" s="6"/>
      <c r="BE151" s="6"/>
    </row>
    <row r="152" spans="1:57" s="2" customFormat="1" ht="14.4" x14ac:dyDescent="0.3">
      <c r="A152" s="1"/>
      <c r="B152" s="10"/>
      <c r="AO152" s="7"/>
      <c r="AR152" s="110"/>
      <c r="BC152" s="6"/>
      <c r="BD152" s="6"/>
      <c r="BE152" s="6"/>
    </row>
    <row r="153" spans="1:57" s="2" customFormat="1" ht="14.4" x14ac:dyDescent="0.3">
      <c r="A153" s="1"/>
      <c r="B153" s="10"/>
      <c r="AO153" s="7"/>
      <c r="AR153" s="110"/>
      <c r="BC153" s="6"/>
      <c r="BD153" s="6"/>
      <c r="BE153" s="6"/>
    </row>
    <row r="154" spans="1:57" s="2" customFormat="1" ht="14.4" x14ac:dyDescent="0.3">
      <c r="A154" s="1"/>
      <c r="B154" s="10"/>
      <c r="AO154" s="7"/>
      <c r="AR154" s="110"/>
      <c r="BC154" s="6"/>
      <c r="BD154" s="6"/>
      <c r="BE154" s="6"/>
    </row>
    <row r="155" spans="1:57" s="2" customFormat="1" ht="14.4" x14ac:dyDescent="0.3">
      <c r="A155" s="1"/>
      <c r="B155" s="10"/>
      <c r="AO155" s="7"/>
      <c r="AR155" s="110"/>
      <c r="BC155" s="6"/>
      <c r="BD155" s="6"/>
      <c r="BE155" s="6"/>
    </row>
    <row r="156" spans="1:57" s="2" customFormat="1" ht="14.4" x14ac:dyDescent="0.3">
      <c r="A156" s="1"/>
      <c r="B156" s="10"/>
      <c r="AO156" s="7"/>
      <c r="AR156" s="110"/>
      <c r="BC156" s="6"/>
      <c r="BD156" s="6"/>
      <c r="BE156" s="6"/>
    </row>
    <row r="157" spans="1:57" s="2" customFormat="1" ht="14.4" x14ac:dyDescent="0.3">
      <c r="A157" s="1"/>
      <c r="B157" s="10"/>
      <c r="AO157" s="7"/>
      <c r="AR157" s="110"/>
      <c r="BC157" s="6"/>
      <c r="BD157" s="6"/>
      <c r="BE157" s="6"/>
    </row>
    <row r="158" spans="1:57" s="2" customFormat="1" ht="14.4" x14ac:dyDescent="0.3">
      <c r="A158" s="1"/>
      <c r="B158" s="10"/>
      <c r="AO158" s="7"/>
      <c r="AR158" s="110"/>
      <c r="BC158" s="6"/>
      <c r="BD158" s="6"/>
      <c r="BE158" s="6"/>
    </row>
    <row r="159" spans="1:57" s="2" customFormat="1" ht="14.4" x14ac:dyDescent="0.3">
      <c r="A159" s="1"/>
      <c r="B159" s="10"/>
      <c r="AO159" s="7"/>
      <c r="AR159" s="110"/>
      <c r="BC159" s="6"/>
      <c r="BD159" s="6"/>
      <c r="BE159" s="6"/>
    </row>
    <row r="160" spans="1:57" s="2" customFormat="1" ht="14.4" x14ac:dyDescent="0.3">
      <c r="A160" s="1"/>
      <c r="B160" s="10"/>
      <c r="AO160" s="7"/>
      <c r="AR160" s="110"/>
      <c r="BC160" s="6"/>
      <c r="BD160" s="6"/>
      <c r="BE160" s="6"/>
    </row>
    <row r="161" spans="1:57" s="2" customFormat="1" ht="14.4" x14ac:dyDescent="0.3">
      <c r="A161" s="1"/>
      <c r="B161" s="10"/>
      <c r="AO161" s="7"/>
      <c r="AR161" s="110"/>
      <c r="BC161" s="6"/>
      <c r="BD161" s="6"/>
      <c r="BE161" s="6"/>
    </row>
    <row r="162" spans="1:57" s="2" customFormat="1" ht="14.4" x14ac:dyDescent="0.3">
      <c r="A162" s="1"/>
      <c r="B162" s="10"/>
      <c r="AO162" s="7"/>
      <c r="AR162" s="110"/>
      <c r="BC162" s="6"/>
      <c r="BD162" s="6"/>
      <c r="BE162" s="6"/>
    </row>
    <row r="163" spans="1:57" s="2" customFormat="1" ht="14.4" x14ac:dyDescent="0.3">
      <c r="A163" s="1"/>
      <c r="B163" s="10"/>
      <c r="AO163" s="7"/>
      <c r="AR163" s="110"/>
      <c r="BC163" s="6"/>
      <c r="BD163" s="6"/>
      <c r="BE163" s="6"/>
    </row>
    <row r="164" spans="1:57" s="2" customFormat="1" ht="14.4" x14ac:dyDescent="0.3">
      <c r="A164" s="1"/>
      <c r="B164" s="10"/>
      <c r="AO164" s="7"/>
      <c r="AR164" s="110"/>
      <c r="BC164" s="6"/>
      <c r="BD164" s="6"/>
      <c r="BE164" s="6"/>
    </row>
    <row r="165" spans="1:57" s="2" customFormat="1" ht="14.4" x14ac:dyDescent="0.3">
      <c r="A165" s="1"/>
      <c r="B165" s="10"/>
      <c r="AO165" s="7"/>
      <c r="AR165" s="110"/>
      <c r="BC165" s="6"/>
      <c r="BD165" s="6"/>
      <c r="BE165" s="6"/>
    </row>
    <row r="166" spans="1:57" s="2" customFormat="1" ht="14.4" x14ac:dyDescent="0.3">
      <c r="A166" s="1"/>
      <c r="B166" s="10"/>
      <c r="AO166" s="7"/>
      <c r="AR166" s="110"/>
      <c r="BC166" s="6"/>
      <c r="BD166" s="6"/>
      <c r="BE166" s="6"/>
    </row>
    <row r="167" spans="1:57" s="2" customFormat="1" ht="14.4" x14ac:dyDescent="0.3">
      <c r="A167" s="1"/>
      <c r="B167" s="10"/>
      <c r="AO167" s="7"/>
      <c r="AR167" s="110"/>
      <c r="BC167" s="6"/>
      <c r="BD167" s="6"/>
      <c r="BE167" s="6"/>
    </row>
    <row r="168" spans="1:57" s="2" customFormat="1" ht="14.4" x14ac:dyDescent="0.3">
      <c r="A168" s="1"/>
      <c r="B168" s="10"/>
      <c r="AO168" s="7"/>
      <c r="AR168" s="110"/>
      <c r="BC168" s="6"/>
      <c r="BD168" s="6"/>
      <c r="BE168" s="6"/>
    </row>
    <row r="169" spans="1:57" s="2" customFormat="1" ht="14.4" x14ac:dyDescent="0.3">
      <c r="A169" s="1"/>
      <c r="B169" s="10"/>
      <c r="AO169" s="7"/>
      <c r="AR169" s="110"/>
      <c r="BC169" s="6"/>
      <c r="BD169" s="6"/>
      <c r="BE169" s="6"/>
    </row>
    <row r="170" spans="1:57" s="2" customFormat="1" ht="14.4" x14ac:dyDescent="0.3">
      <c r="A170" s="1"/>
      <c r="B170" s="10"/>
      <c r="AO170" s="7"/>
      <c r="AR170" s="110"/>
      <c r="BC170" s="6"/>
      <c r="BD170" s="6"/>
      <c r="BE170" s="6"/>
    </row>
    <row r="171" spans="1:57" s="2" customFormat="1" ht="14.4" x14ac:dyDescent="0.3">
      <c r="A171" s="1"/>
      <c r="B171" s="10"/>
      <c r="AO171" s="7"/>
      <c r="AR171" s="110"/>
      <c r="BC171" s="6"/>
      <c r="BD171" s="6"/>
      <c r="BE171" s="6"/>
    </row>
    <row r="172" spans="1:57" s="2" customFormat="1" ht="14.4" x14ac:dyDescent="0.3">
      <c r="A172" s="1"/>
      <c r="B172" s="10"/>
      <c r="AO172" s="7"/>
      <c r="AR172" s="110"/>
      <c r="BC172" s="6"/>
      <c r="BD172" s="6"/>
      <c r="BE172" s="6"/>
    </row>
    <row r="173" spans="1:57" s="2" customFormat="1" ht="14.4" x14ac:dyDescent="0.3">
      <c r="A173" s="1"/>
      <c r="B173" s="10"/>
      <c r="AO173" s="7"/>
      <c r="AR173" s="110"/>
      <c r="BC173" s="6"/>
      <c r="BD173" s="6"/>
      <c r="BE173" s="6"/>
    </row>
    <row r="174" spans="1:57" s="2" customFormat="1" ht="14.4" x14ac:dyDescent="0.3">
      <c r="A174" s="1"/>
      <c r="B174" s="10"/>
      <c r="AO174" s="7"/>
      <c r="AR174" s="110"/>
      <c r="BC174" s="6"/>
      <c r="BD174" s="6"/>
      <c r="BE174" s="6"/>
    </row>
    <row r="175" spans="1:57" s="2" customFormat="1" ht="14.4" x14ac:dyDescent="0.3">
      <c r="A175" s="1"/>
      <c r="B175" s="10"/>
      <c r="AO175" s="7"/>
      <c r="AR175" s="110"/>
      <c r="BC175" s="6"/>
      <c r="BD175" s="6"/>
      <c r="BE175" s="6"/>
    </row>
    <row r="176" spans="1:57" s="2" customFormat="1" ht="14.4" x14ac:dyDescent="0.3">
      <c r="A176" s="1"/>
      <c r="B176" s="10"/>
      <c r="AO176" s="7"/>
      <c r="AR176" s="110"/>
      <c r="BC176" s="6"/>
      <c r="BD176" s="6"/>
      <c r="BE176" s="6"/>
    </row>
    <row r="177" spans="1:57" s="2" customFormat="1" ht="14.4" x14ac:dyDescent="0.3">
      <c r="A177" s="1"/>
      <c r="B177" s="10"/>
      <c r="AO177" s="7"/>
      <c r="AR177" s="110"/>
      <c r="BC177" s="6"/>
      <c r="BD177" s="6"/>
      <c r="BE177" s="6"/>
    </row>
    <row r="178" spans="1:57" s="2" customFormat="1" ht="14.4" x14ac:dyDescent="0.3">
      <c r="A178" s="1"/>
      <c r="B178" s="10"/>
      <c r="AO178" s="7"/>
      <c r="AR178" s="110"/>
      <c r="BC178" s="6"/>
      <c r="BD178" s="6"/>
      <c r="BE178" s="6"/>
    </row>
    <row r="179" spans="1:57" s="2" customFormat="1" ht="14.4" x14ac:dyDescent="0.3">
      <c r="A179" s="1"/>
      <c r="B179" s="10"/>
      <c r="AO179" s="7"/>
      <c r="AR179" s="110"/>
      <c r="BC179" s="6"/>
      <c r="BD179" s="6"/>
      <c r="BE179" s="6"/>
    </row>
    <row r="180" spans="1:57" s="2" customFormat="1" ht="14.4" x14ac:dyDescent="0.3">
      <c r="A180" s="1"/>
      <c r="B180" s="10"/>
      <c r="AO180" s="7"/>
      <c r="AR180" s="110"/>
      <c r="BC180" s="6"/>
      <c r="BD180" s="6"/>
      <c r="BE180" s="6"/>
    </row>
    <row r="181" spans="1:57" s="2" customFormat="1" ht="14.4" x14ac:dyDescent="0.3">
      <c r="A181" s="1"/>
      <c r="B181" s="10"/>
      <c r="AO181" s="7"/>
      <c r="AR181" s="110"/>
      <c r="BC181" s="6"/>
      <c r="BD181" s="6"/>
      <c r="BE181" s="6"/>
    </row>
    <row r="182" spans="1:57" s="2" customFormat="1" ht="14.4" x14ac:dyDescent="0.3">
      <c r="A182" s="1"/>
      <c r="B182" s="10"/>
      <c r="AO182" s="7"/>
      <c r="AR182" s="110"/>
      <c r="BC182" s="6"/>
      <c r="BD182" s="6"/>
      <c r="BE182" s="6"/>
    </row>
    <row r="183" spans="1:57" s="2" customFormat="1" ht="14.4" x14ac:dyDescent="0.3">
      <c r="A183" s="1"/>
      <c r="B183" s="10"/>
      <c r="AO183" s="7"/>
      <c r="AR183" s="110"/>
      <c r="BC183" s="6"/>
      <c r="BD183" s="6"/>
      <c r="BE183" s="6"/>
    </row>
    <row r="184" spans="1:57" s="2" customFormat="1" ht="14.4" x14ac:dyDescent="0.3">
      <c r="A184" s="1"/>
      <c r="B184" s="10"/>
      <c r="AO184" s="7"/>
      <c r="AR184" s="110"/>
      <c r="BC184" s="6"/>
      <c r="BD184" s="6"/>
      <c r="BE184" s="6"/>
    </row>
    <row r="185" spans="1:57" s="2" customFormat="1" ht="14.4" x14ac:dyDescent="0.3">
      <c r="A185" s="1"/>
      <c r="B185" s="10"/>
      <c r="AO185" s="7"/>
      <c r="AR185" s="110"/>
      <c r="BC185" s="6"/>
      <c r="BD185" s="6"/>
      <c r="BE185" s="6"/>
    </row>
    <row r="186" spans="1:57" s="2" customFormat="1" ht="14.4" x14ac:dyDescent="0.3">
      <c r="A186" s="1"/>
      <c r="B186" s="10"/>
      <c r="AO186" s="7"/>
      <c r="AR186" s="110"/>
      <c r="BC186" s="6"/>
      <c r="BD186" s="6"/>
      <c r="BE186" s="6"/>
    </row>
    <row r="187" spans="1:57" s="2" customFormat="1" ht="14.4" x14ac:dyDescent="0.3">
      <c r="A187" s="1"/>
      <c r="B187" s="10"/>
      <c r="AO187" s="7"/>
      <c r="AR187" s="110"/>
      <c r="BC187" s="6"/>
      <c r="BD187" s="6"/>
      <c r="BE187" s="6"/>
    </row>
    <row r="188" spans="1:57" s="2" customFormat="1" ht="14.4" x14ac:dyDescent="0.3">
      <c r="A188" s="1"/>
      <c r="B188" s="10"/>
      <c r="AO188" s="7"/>
      <c r="AR188" s="110"/>
      <c r="BC188" s="6"/>
      <c r="BD188" s="6"/>
      <c r="BE188" s="6"/>
    </row>
    <row r="189" spans="1:57" s="2" customFormat="1" ht="14.4" x14ac:dyDescent="0.3">
      <c r="A189" s="1"/>
      <c r="B189" s="10"/>
      <c r="AO189" s="7"/>
      <c r="AR189" s="110"/>
      <c r="BC189" s="6"/>
      <c r="BD189" s="6"/>
      <c r="BE189" s="6"/>
    </row>
    <row r="190" spans="1:57" s="2" customFormat="1" ht="14.4" x14ac:dyDescent="0.3">
      <c r="A190" s="1"/>
      <c r="B190" s="10"/>
      <c r="AO190" s="7"/>
      <c r="AR190" s="110"/>
      <c r="BC190" s="6"/>
      <c r="BD190" s="6"/>
      <c r="BE190" s="6"/>
    </row>
    <row r="191" spans="1:57" s="2" customFormat="1" ht="14.4" x14ac:dyDescent="0.3">
      <c r="A191" s="1"/>
      <c r="B191" s="10"/>
      <c r="AO191" s="7"/>
      <c r="AR191" s="110"/>
      <c r="BC191" s="6"/>
      <c r="BD191" s="6"/>
      <c r="BE191" s="6"/>
    </row>
    <row r="192" spans="1:57" s="2" customFormat="1" ht="14.4" x14ac:dyDescent="0.3">
      <c r="A192" s="1"/>
      <c r="B192" s="10"/>
      <c r="AO192" s="7"/>
      <c r="AR192" s="110"/>
      <c r="BC192" s="6"/>
      <c r="BD192" s="6"/>
      <c r="BE192" s="6"/>
    </row>
    <row r="193" spans="1:57" s="2" customFormat="1" ht="14.4" x14ac:dyDescent="0.3">
      <c r="A193" s="1"/>
      <c r="B193" s="10"/>
      <c r="AO193" s="7"/>
      <c r="AR193" s="110"/>
      <c r="BC193" s="6"/>
      <c r="BD193" s="6"/>
      <c r="BE193" s="6"/>
    </row>
  </sheetData>
  <autoFilter ref="A1:BM40" xr:uid="{00000000-0001-0000-0000-000000000000}">
    <filterColumn colId="6">
      <filters>
        <filter val="MB3135"/>
      </filters>
    </filterColumn>
  </autoFilter>
  <conditionalFormatting sqref="H33">
    <cfRule type="duplicateValues" dxfId="18" priority="9"/>
  </conditionalFormatting>
  <conditionalFormatting sqref="H34">
    <cfRule type="duplicateValues" dxfId="17" priority="8"/>
  </conditionalFormatting>
  <conditionalFormatting sqref="S2:S3">
    <cfRule type="duplicateValues" dxfId="16" priority="10"/>
  </conditionalFormatting>
  <conditionalFormatting sqref="S194:S1048576 S1:S18 S20:S22">
    <cfRule type="duplicateValues" dxfId="15" priority="17"/>
  </conditionalFormatting>
  <conditionalFormatting sqref="T37">
    <cfRule type="duplicateValues" dxfId="14" priority="1"/>
  </conditionalFormatting>
  <conditionalFormatting sqref="T38">
    <cfRule type="duplicateValues" dxfId="13" priority="3"/>
  </conditionalFormatting>
  <conditionalFormatting sqref="T39">
    <cfRule type="duplicateValues" dxfId="12" priority="2"/>
  </conditionalFormatting>
  <conditionalFormatting sqref="T194:T1048576 T1:T34">
    <cfRule type="duplicateValues" dxfId="11" priority="28"/>
  </conditionalFormatting>
  <conditionalFormatting sqref="U17">
    <cfRule type="duplicateValues" dxfId="10" priority="24"/>
  </conditionalFormatting>
  <conditionalFormatting sqref="U18 X18">
    <cfRule type="duplicateValues" dxfId="9" priority="22"/>
  </conditionalFormatting>
  <conditionalFormatting sqref="U21:U22">
    <cfRule type="duplicateValues" dxfId="8" priority="11"/>
  </conditionalFormatting>
  <conditionalFormatting sqref="W20:X20">
    <cfRule type="duplicateValues" dxfId="7" priority="15"/>
  </conditionalFormatting>
  <conditionalFormatting sqref="AB14">
    <cfRule type="duplicateValues" dxfId="6" priority="5"/>
  </conditionalFormatting>
  <conditionalFormatting sqref="AB15">
    <cfRule type="duplicateValues" dxfId="5" priority="4"/>
  </conditionalFormatting>
  <conditionalFormatting sqref="AB16">
    <cfRule type="duplicateValues" dxfId="4" priority="26"/>
  </conditionalFormatting>
  <conditionalFormatting sqref="AB17:AB18">
    <cfRule type="duplicateValues" dxfId="3" priority="36"/>
  </conditionalFormatting>
  <conditionalFormatting sqref="AB19">
    <cfRule type="duplicateValues" dxfId="2" priority="6"/>
  </conditionalFormatting>
  <conditionalFormatting sqref="AB21:AB22">
    <cfRule type="duplicateValues" dxfId="1" priority="13"/>
  </conditionalFormatting>
  <conditionalFormatting sqref="AC21:AC22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Pote</dc:creator>
  <cp:keywords/>
  <dc:description/>
  <cp:lastModifiedBy>Sashwat Ravishankar</cp:lastModifiedBy>
  <cp:revision/>
  <dcterms:created xsi:type="dcterms:W3CDTF">2015-06-05T18:17:20Z</dcterms:created>
  <dcterms:modified xsi:type="dcterms:W3CDTF">2025-07-03T07:00:14Z</dcterms:modified>
  <cp:category/>
  <cp:contentStatus/>
</cp:coreProperties>
</file>