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shwatRavishankar\OneDrive - cloudextel.com\TrenchExtractor\"/>
    </mc:Choice>
  </mc:AlternateContent>
  <xr:revisionPtr revIDLastSave="0" documentId="13_ncr:1_{22C0B38F-6350-420E-A053-30DC3E34D407}" xr6:coauthVersionLast="47" xr6:coauthVersionMax="47" xr10:uidLastSave="{00000000-0000-0000-0000-000000000000}"/>
  <bookViews>
    <workbookView xWindow="-96" yWindow="-96" windowWidth="23232" windowHeight="12432" firstSheet="4" activeTab="6" xr2:uid="{27EC5794-D5BD-4842-8050-37EF99826F55}"/>
  </bookViews>
  <sheets>
    <sheet name="Use for board_Sheet3" sheetId="24" r:id="rId1"/>
    <sheet name="Route wise" sheetId="8" r:id="rId2"/>
    <sheet name="Sheet2" sheetId="23" state="hidden" r:id="rId3"/>
    <sheet name="Sheet5" sheetId="26" state="hidden" r:id="rId4"/>
    <sheet name="Sheet6" sheetId="27" r:id="rId5"/>
    <sheet name="Sheet3" sheetId="28" r:id="rId6"/>
    <sheet name="684 POP" sheetId="18" r:id="rId7"/>
    <sheet name="PO Details_new" sheetId="21" r:id="rId8"/>
    <sheet name="Sheet1" sheetId="22" r:id="rId9"/>
    <sheet name="PO Details" sheetId="19" state="hidden" r:id="rId10"/>
    <sheet name="De-scope" sheetId="15" r:id="rId11"/>
    <sheet name="Summary" sheetId="13" state="hidden" r:id="rId12"/>
  </sheets>
  <externalReferences>
    <externalReference r:id="rId13"/>
    <externalReference r:id="rId14"/>
    <externalReference r:id="rId15"/>
  </externalReferences>
  <definedNames>
    <definedName name="_xlnm._FilterDatabase" localSheetId="6" hidden="1">'684 POP'!$B$3:$AV$701</definedName>
    <definedName name="_xlnm._FilterDatabase" localSheetId="10" hidden="1">'De-scope'!$A$2:$J$17</definedName>
    <definedName name="_xlnm._FilterDatabase" localSheetId="9" hidden="1">'PO Details'!$A$3:$N$776</definedName>
    <definedName name="_xlnm._FilterDatabase" localSheetId="7" hidden="1">'PO Details_new'!$A$3:$N$803</definedName>
    <definedName name="_xlnm._FilterDatabase" localSheetId="1" hidden="1">'Route wise'!$C$3:$AK$158</definedName>
    <definedName name="_xlnm._FilterDatabase" localSheetId="11" hidden="1">Summary!$C$2:$I$2</definedName>
  </definedNames>
  <calcPr calcId="191029"/>
  <pivotCaches>
    <pivotCache cacheId="0" r:id="rId16"/>
    <pivotCache cacheId="1" r:id="rId17"/>
    <pivotCache cacheId="2" r:id="rId18"/>
    <pivotCache cacheId="3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76" i="18" l="1"/>
  <c r="G653" i="18"/>
  <c r="G651" i="18"/>
  <c r="G636" i="18"/>
  <c r="G629" i="18"/>
  <c r="G586" i="18"/>
  <c r="G584" i="18"/>
  <c r="G551" i="18"/>
  <c r="G547" i="18"/>
  <c r="G522" i="18"/>
  <c r="G517" i="18"/>
  <c r="G496" i="18"/>
  <c r="G492" i="18"/>
  <c r="G491" i="18"/>
  <c r="G485" i="18"/>
  <c r="G482" i="18"/>
  <c r="G478" i="18"/>
  <c r="G476" i="18"/>
  <c r="G473" i="18"/>
  <c r="G469" i="18"/>
  <c r="G466" i="18"/>
  <c r="G465" i="18"/>
  <c r="G464" i="18"/>
  <c r="G463" i="18"/>
  <c r="G462" i="18"/>
  <c r="G460" i="18"/>
  <c r="G456" i="18"/>
  <c r="G449" i="18"/>
  <c r="G447" i="18"/>
  <c r="G440" i="18"/>
  <c r="G424" i="18"/>
  <c r="G423" i="18"/>
  <c r="G419" i="18"/>
  <c r="G415" i="18"/>
  <c r="G413" i="18"/>
  <c r="G410" i="18"/>
  <c r="G404" i="18"/>
  <c r="G403" i="18"/>
  <c r="G401" i="18"/>
  <c r="G400" i="18"/>
  <c r="G379" i="18"/>
  <c r="G378" i="18"/>
  <c r="G377" i="18"/>
  <c r="G376" i="18"/>
  <c r="G375" i="18"/>
  <c r="G369" i="18"/>
  <c r="G367" i="18"/>
  <c r="G366" i="18"/>
  <c r="G360" i="18"/>
  <c r="G357" i="18"/>
  <c r="G355" i="18"/>
  <c r="G344" i="18"/>
  <c r="G338" i="18"/>
  <c r="G332" i="18"/>
  <c r="E8" i="24"/>
  <c r="Z5" i="18"/>
  <c r="Z6" i="18"/>
  <c r="Z7" i="18"/>
  <c r="Z8" i="18"/>
  <c r="Z9" i="18"/>
  <c r="Z10" i="18"/>
  <c r="Z11" i="18"/>
  <c r="Z12" i="18"/>
  <c r="Z13" i="18"/>
  <c r="Z14" i="18"/>
  <c r="Z15" i="18"/>
  <c r="Z16" i="18"/>
  <c r="Z17" i="18"/>
  <c r="Z18" i="18"/>
  <c r="Z19" i="18"/>
  <c r="Z20" i="18"/>
  <c r="Z21" i="18"/>
  <c r="Z22" i="18"/>
  <c r="Z23" i="18"/>
  <c r="Z24" i="18"/>
  <c r="Z25" i="18"/>
  <c r="Z26" i="18"/>
  <c r="Z27" i="18"/>
  <c r="Z28" i="18"/>
  <c r="Z29" i="18"/>
  <c r="Z30" i="18"/>
  <c r="Z31" i="18"/>
  <c r="Z32" i="18"/>
  <c r="Z33" i="18"/>
  <c r="Z34" i="18"/>
  <c r="Z35" i="18"/>
  <c r="Z36" i="18"/>
  <c r="Z37" i="18"/>
  <c r="Z38" i="18"/>
  <c r="Z39" i="18"/>
  <c r="Z40" i="18"/>
  <c r="Z41" i="18"/>
  <c r="Z42" i="18"/>
  <c r="Z43" i="18"/>
  <c r="Z44" i="18"/>
  <c r="Z45" i="18"/>
  <c r="Z46" i="18"/>
  <c r="Z47" i="18"/>
  <c r="Z48" i="18"/>
  <c r="Z49" i="18"/>
  <c r="Z50" i="18"/>
  <c r="Z51" i="18"/>
  <c r="Z52" i="18"/>
  <c r="Z53" i="18"/>
  <c r="Z54" i="18"/>
  <c r="Z55" i="18"/>
  <c r="Z56" i="18"/>
  <c r="Z57" i="18"/>
  <c r="Z58" i="18"/>
  <c r="Z59" i="18"/>
  <c r="Z60" i="18"/>
  <c r="Z61" i="18"/>
  <c r="Z62" i="18"/>
  <c r="Z63" i="18"/>
  <c r="Z64" i="18"/>
  <c r="Z65" i="18"/>
  <c r="Z66" i="18"/>
  <c r="Z67" i="18"/>
  <c r="Z68" i="18"/>
  <c r="Z69" i="18"/>
  <c r="Z70" i="18"/>
  <c r="Z71" i="18"/>
  <c r="Z72" i="18"/>
  <c r="Z73" i="18"/>
  <c r="Z74" i="18"/>
  <c r="Z75" i="18"/>
  <c r="Z76" i="18"/>
  <c r="Z77" i="18"/>
  <c r="Z78" i="18"/>
  <c r="Z79" i="18"/>
  <c r="Z80" i="18"/>
  <c r="Z81" i="18"/>
  <c r="Z82" i="18"/>
  <c r="Z83" i="18"/>
  <c r="Z84" i="18"/>
  <c r="Z85" i="18"/>
  <c r="Z86" i="18"/>
  <c r="Z87" i="18"/>
  <c r="Z88" i="18"/>
  <c r="Z89" i="18"/>
  <c r="Z90" i="18"/>
  <c r="Z91" i="18"/>
  <c r="Z92" i="18"/>
  <c r="Z93" i="18"/>
  <c r="Z94" i="18"/>
  <c r="Z95" i="18"/>
  <c r="Z96" i="18"/>
  <c r="Z97" i="18"/>
  <c r="Z98" i="18"/>
  <c r="Z99" i="18"/>
  <c r="Z100" i="18"/>
  <c r="Z101" i="18"/>
  <c r="Z102" i="18"/>
  <c r="Z103" i="18"/>
  <c r="Z104" i="18"/>
  <c r="Z105" i="18"/>
  <c r="Z106" i="18"/>
  <c r="Z107" i="18"/>
  <c r="Z108" i="18"/>
  <c r="Z109" i="18"/>
  <c r="Z110" i="18"/>
  <c r="Z111" i="18"/>
  <c r="Z112" i="18"/>
  <c r="Z113" i="18"/>
  <c r="Z114" i="18"/>
  <c r="Z115" i="18"/>
  <c r="Z116" i="18"/>
  <c r="Z117" i="18"/>
  <c r="Z118" i="18"/>
  <c r="Z119" i="18"/>
  <c r="Z120" i="18"/>
  <c r="Z121" i="18"/>
  <c r="Z122" i="18"/>
  <c r="Z123" i="18"/>
  <c r="Z124" i="18"/>
  <c r="Z125" i="18"/>
  <c r="Z126" i="18"/>
  <c r="Z127" i="18"/>
  <c r="Z128" i="18"/>
  <c r="Z129" i="18"/>
  <c r="Z130" i="18"/>
  <c r="Z131" i="18"/>
  <c r="Z132" i="18"/>
  <c r="Z133" i="18"/>
  <c r="Z134" i="18"/>
  <c r="Z135" i="18"/>
  <c r="Z136" i="18"/>
  <c r="Z137" i="18"/>
  <c r="Z138" i="18"/>
  <c r="Z139" i="18"/>
  <c r="Z140" i="18"/>
  <c r="Z141" i="18"/>
  <c r="Z142" i="18"/>
  <c r="Z143" i="18"/>
  <c r="Z144" i="18"/>
  <c r="Z145" i="18"/>
  <c r="Z146" i="18"/>
  <c r="Z147" i="18"/>
  <c r="Z148" i="18"/>
  <c r="Z149" i="18"/>
  <c r="Z150" i="18"/>
  <c r="Z151" i="18"/>
  <c r="Z152" i="18"/>
  <c r="Z153" i="18"/>
  <c r="Z154" i="18"/>
  <c r="Z155" i="18"/>
  <c r="Z156" i="18"/>
  <c r="Z157" i="18"/>
  <c r="Z158" i="18"/>
  <c r="Z159" i="18"/>
  <c r="Z160" i="18"/>
  <c r="Z161" i="18"/>
  <c r="Z162" i="18"/>
  <c r="Z163" i="18"/>
  <c r="Z164" i="18"/>
  <c r="Z165" i="18"/>
  <c r="Z166" i="18"/>
  <c r="Z167" i="18"/>
  <c r="Z168" i="18"/>
  <c r="Z169" i="18"/>
  <c r="Z170" i="18"/>
  <c r="Z171" i="18"/>
  <c r="Z172" i="18"/>
  <c r="Z173" i="18"/>
  <c r="Z174" i="18"/>
  <c r="Z175" i="18"/>
  <c r="Z176" i="18"/>
  <c r="Z177" i="18"/>
  <c r="Z178" i="18"/>
  <c r="Z179" i="18"/>
  <c r="Z180" i="18"/>
  <c r="Z181" i="18"/>
  <c r="Z182" i="18"/>
  <c r="Z183" i="18"/>
  <c r="Z184" i="18"/>
  <c r="Z185" i="18"/>
  <c r="Z186" i="18"/>
  <c r="Z187" i="18"/>
  <c r="Z188" i="18"/>
  <c r="Z189" i="18"/>
  <c r="Z190" i="18"/>
  <c r="Z191" i="18"/>
  <c r="Z192" i="18"/>
  <c r="Z193" i="18"/>
  <c r="Z194" i="18"/>
  <c r="Z195" i="18"/>
  <c r="Z196" i="18"/>
  <c r="Z197" i="18"/>
  <c r="Z198" i="18"/>
  <c r="Z199" i="18"/>
  <c r="Z200" i="18"/>
  <c r="Z201" i="18"/>
  <c r="Z202" i="18"/>
  <c r="Z203" i="18"/>
  <c r="Z204" i="18"/>
  <c r="Z205" i="18"/>
  <c r="Z206" i="18"/>
  <c r="Z207" i="18"/>
  <c r="Z208" i="18"/>
  <c r="Z209" i="18"/>
  <c r="Z210" i="18"/>
  <c r="Z211" i="18"/>
  <c r="Z212" i="18"/>
  <c r="Z213" i="18"/>
  <c r="Z214" i="18"/>
  <c r="Z215" i="18"/>
  <c r="Z216" i="18"/>
  <c r="Z217" i="18"/>
  <c r="Z218" i="18"/>
  <c r="Z219" i="18"/>
  <c r="Z220" i="18"/>
  <c r="Z221" i="18"/>
  <c r="Z222" i="18"/>
  <c r="Z223" i="18"/>
  <c r="Z224" i="18"/>
  <c r="Z225" i="18"/>
  <c r="Z226" i="18"/>
  <c r="Z227" i="18"/>
  <c r="Z228" i="18"/>
  <c r="Z229" i="18"/>
  <c r="Z230" i="18"/>
  <c r="Z231" i="18"/>
  <c r="Z232" i="18"/>
  <c r="Z233" i="18"/>
  <c r="Z234" i="18"/>
  <c r="Z235" i="18"/>
  <c r="Z236" i="18"/>
  <c r="Z237" i="18"/>
  <c r="Z238" i="18"/>
  <c r="Z239" i="18"/>
  <c r="Z240" i="18"/>
  <c r="Z241" i="18"/>
  <c r="Z242" i="18"/>
  <c r="Z243" i="18"/>
  <c r="Z244" i="18"/>
  <c r="Z245" i="18"/>
  <c r="Z246" i="18"/>
  <c r="Z247" i="18"/>
  <c r="Z248" i="18"/>
  <c r="Z249" i="18"/>
  <c r="Z250" i="18"/>
  <c r="Z251" i="18"/>
  <c r="Z252" i="18"/>
  <c r="Z253" i="18"/>
  <c r="Z254" i="18"/>
  <c r="Z255" i="18"/>
  <c r="Z256" i="18"/>
  <c r="Z257" i="18"/>
  <c r="Z258" i="18"/>
  <c r="Z259" i="18"/>
  <c r="Z260" i="18"/>
  <c r="Z261" i="18"/>
  <c r="Z262" i="18"/>
  <c r="Z263" i="18"/>
  <c r="Z264" i="18"/>
  <c r="Z265" i="18"/>
  <c r="Z266" i="18"/>
  <c r="Z267" i="18"/>
  <c r="Z268" i="18"/>
  <c r="Z269" i="18"/>
  <c r="Z270" i="18"/>
  <c r="Z271" i="18"/>
  <c r="Z272" i="18"/>
  <c r="Z273" i="18"/>
  <c r="Z274" i="18"/>
  <c r="Z275" i="18"/>
  <c r="Z276" i="18"/>
  <c r="Z277" i="18"/>
  <c r="Z278" i="18"/>
  <c r="Z279" i="18"/>
  <c r="Z280" i="18"/>
  <c r="Z281" i="18"/>
  <c r="Z282" i="18"/>
  <c r="Z283" i="18"/>
  <c r="Z284" i="18"/>
  <c r="Z285" i="18"/>
  <c r="Z286" i="18"/>
  <c r="Z287" i="18"/>
  <c r="Z288" i="18"/>
  <c r="Z289" i="18"/>
  <c r="Z290" i="18"/>
  <c r="Z291" i="18"/>
  <c r="Z292" i="18"/>
  <c r="Z293" i="18"/>
  <c r="Z294" i="18"/>
  <c r="Z295" i="18"/>
  <c r="Z296" i="18"/>
  <c r="Z297" i="18"/>
  <c r="Z298" i="18"/>
  <c r="Z299" i="18"/>
  <c r="Z300" i="18"/>
  <c r="Z301" i="18"/>
  <c r="Z302" i="18"/>
  <c r="Z303" i="18"/>
  <c r="Z304" i="18"/>
  <c r="Z305" i="18"/>
  <c r="Z306" i="18"/>
  <c r="Z307" i="18"/>
  <c r="Z308" i="18"/>
  <c r="Z309" i="18"/>
  <c r="Z310" i="18"/>
  <c r="Z311" i="18"/>
  <c r="Z312" i="18"/>
  <c r="Z313" i="18"/>
  <c r="Z314" i="18"/>
  <c r="Z315" i="18"/>
  <c r="Z316" i="18"/>
  <c r="Z317" i="18"/>
  <c r="Z318" i="18"/>
  <c r="Z319" i="18"/>
  <c r="Z320" i="18"/>
  <c r="Z321" i="18"/>
  <c r="Z322" i="18"/>
  <c r="Z323" i="18"/>
  <c r="Z324" i="18"/>
  <c r="Z325" i="18"/>
  <c r="Z326" i="18"/>
  <c r="Z344" i="18"/>
  <c r="Z345" i="18"/>
  <c r="Z351" i="18"/>
  <c r="Z352" i="18"/>
  <c r="Z354" i="18"/>
  <c r="Z355" i="18"/>
  <c r="Z356" i="18"/>
  <c r="Z357" i="18"/>
  <c r="Z358" i="18"/>
  <c r="Z359" i="18"/>
  <c r="Z360" i="18"/>
  <c r="Z361" i="18"/>
  <c r="Z362" i="18"/>
  <c r="Z363" i="18"/>
  <c r="Z364" i="18"/>
  <c r="Z365" i="18"/>
  <c r="Z366" i="18"/>
  <c r="Z367" i="18"/>
  <c r="Z368" i="18"/>
  <c r="Z369" i="18"/>
  <c r="Z370" i="18"/>
  <c r="Z371" i="18"/>
  <c r="Z373" i="18"/>
  <c r="Z374" i="18"/>
  <c r="Z375" i="18"/>
  <c r="Z376" i="18"/>
  <c r="Z377" i="18"/>
  <c r="Z379" i="18"/>
  <c r="Z392" i="18"/>
  <c r="Z394" i="18"/>
  <c r="Z395" i="18"/>
  <c r="Z396" i="18"/>
  <c r="Z397" i="18"/>
  <c r="Z398" i="18"/>
  <c r="Z399" i="18"/>
  <c r="Z402" i="18"/>
  <c r="Z403" i="18"/>
  <c r="Z404" i="18"/>
  <c r="Z406" i="18"/>
  <c r="Z413" i="18"/>
  <c r="Z414" i="18"/>
  <c r="Z415" i="18"/>
  <c r="Z416" i="18"/>
  <c r="Z417" i="18"/>
  <c r="Z418" i="18"/>
  <c r="Z419" i="18"/>
  <c r="Z420" i="18"/>
  <c r="Z421" i="18"/>
  <c r="Z422" i="18"/>
  <c r="Z423" i="18"/>
  <c r="Z424" i="18"/>
  <c r="Z426" i="18"/>
  <c r="Z427" i="18"/>
  <c r="Z428" i="18"/>
  <c r="Z429" i="18"/>
  <c r="Z430" i="18"/>
  <c r="Z431" i="18"/>
  <c r="Z432" i="18"/>
  <c r="Z433" i="18"/>
  <c r="Z434" i="18"/>
  <c r="Z435" i="18"/>
  <c r="Z436" i="18"/>
  <c r="Z437" i="18"/>
  <c r="Z438" i="18"/>
  <c r="Z449" i="18"/>
  <c r="Z450" i="18"/>
  <c r="Z451" i="18"/>
  <c r="Z452" i="18"/>
  <c r="Z453" i="18"/>
  <c r="Z454" i="18"/>
  <c r="Z455" i="18"/>
  <c r="Z466" i="18"/>
  <c r="Z467" i="18"/>
  <c r="Z471" i="18"/>
  <c r="Z472" i="18"/>
  <c r="Z473" i="18"/>
  <c r="Z474" i="18"/>
  <c r="Z475" i="18"/>
  <c r="Z476" i="18"/>
  <c r="Z477" i="18"/>
  <c r="Z478" i="18"/>
  <c r="Z479" i="18"/>
  <c r="Z480" i="18"/>
  <c r="Z482" i="18"/>
  <c r="Z483" i="18"/>
  <c r="Z484" i="18"/>
  <c r="Z485" i="18"/>
  <c r="Z486" i="18"/>
  <c r="Z487" i="18"/>
  <c r="Z488" i="18"/>
  <c r="Z489" i="18"/>
  <c r="Z500" i="18"/>
  <c r="Z501" i="18"/>
  <c r="Z503" i="18"/>
  <c r="Z505" i="18"/>
  <c r="Z507" i="18"/>
  <c r="Z517" i="18"/>
  <c r="Z519" i="18"/>
  <c r="Z527" i="18"/>
  <c r="Z528" i="18"/>
  <c r="Z530" i="18"/>
  <c r="Z551" i="18"/>
  <c r="Z552" i="18"/>
  <c r="Z576" i="18"/>
  <c r="Z643" i="18"/>
  <c r="Z644" i="18"/>
  <c r="Z649" i="18"/>
  <c r="Z650" i="18"/>
  <c r="Z651" i="18"/>
  <c r="Z652" i="18"/>
  <c r="Z653" i="18"/>
  <c r="Z654" i="18"/>
  <c r="Z655" i="18"/>
  <c r="Z673" i="18"/>
  <c r="Z674" i="18"/>
  <c r="Z681" i="18"/>
  <c r="Z682" i="18"/>
  <c r="Z683" i="18"/>
  <c r="Z684" i="18"/>
  <c r="Z685" i="18"/>
  <c r="Z691" i="18"/>
  <c r="Z4" i="18"/>
  <c r="B325" i="18"/>
  <c r="B324" i="18"/>
  <c r="B323" i="18"/>
  <c r="B321" i="18"/>
  <c r="B320" i="18"/>
  <c r="B319" i="18"/>
  <c r="B317" i="18"/>
  <c r="B316" i="18"/>
  <c r="B315" i="18"/>
  <c r="B314" i="18"/>
  <c r="B311" i="18"/>
  <c r="B310" i="18"/>
  <c r="B309" i="18"/>
  <c r="B308" i="18"/>
  <c r="B307" i="18"/>
  <c r="B306" i="18"/>
  <c r="B302" i="18"/>
  <c r="B301" i="18"/>
  <c r="B300" i="18"/>
  <c r="B299" i="18"/>
  <c r="B298" i="18"/>
  <c r="B297" i="18"/>
  <c r="B296" i="18"/>
  <c r="B295" i="18"/>
  <c r="B294" i="18"/>
  <c r="B291" i="18"/>
  <c r="B289" i="18"/>
  <c r="B288" i="18"/>
  <c r="B287" i="18"/>
  <c r="B285" i="18"/>
  <c r="B284" i="18"/>
  <c r="B283" i="18"/>
  <c r="B282" i="18"/>
  <c r="B281" i="18"/>
  <c r="B280" i="18"/>
  <c r="B279" i="18"/>
  <c r="B278" i="18"/>
  <c r="B277" i="18"/>
  <c r="B276" i="18"/>
  <c r="B275" i="18"/>
  <c r="B274" i="18"/>
  <c r="B273" i="18"/>
  <c r="B272" i="18"/>
  <c r="B271" i="18"/>
  <c r="B270" i="18"/>
  <c r="B269" i="18"/>
  <c r="B268" i="18"/>
  <c r="B267" i="18"/>
  <c r="B264" i="18"/>
  <c r="B263" i="18"/>
  <c r="B262" i="18"/>
  <c r="B261" i="18"/>
  <c r="B260" i="18"/>
  <c r="B259" i="18"/>
  <c r="B257" i="18"/>
  <c r="B256" i="18"/>
  <c r="B255" i="18"/>
  <c r="B254" i="18"/>
  <c r="B253" i="18"/>
  <c r="B252" i="18"/>
  <c r="B251" i="18"/>
  <c r="B250" i="18"/>
  <c r="B249" i="18"/>
  <c r="B248" i="18"/>
  <c r="B247" i="18"/>
  <c r="B246" i="18"/>
  <c r="B245" i="18"/>
  <c r="B244" i="18"/>
  <c r="B243" i="18"/>
  <c r="B242" i="18"/>
  <c r="B241" i="18"/>
  <c r="B240" i="18"/>
  <c r="B239" i="18"/>
  <c r="B238" i="18"/>
  <c r="B235" i="18"/>
  <c r="B232" i="18"/>
  <c r="B231" i="18"/>
  <c r="B228" i="18"/>
  <c r="B227" i="18"/>
  <c r="B226" i="18"/>
  <c r="B225" i="18"/>
  <c r="B224" i="18"/>
  <c r="B223" i="18"/>
  <c r="B222" i="18"/>
  <c r="B221" i="18"/>
  <c r="B220" i="18"/>
  <c r="B219" i="18"/>
  <c r="B218" i="18"/>
  <c r="B217" i="18"/>
  <c r="B216" i="18"/>
  <c r="B212" i="18"/>
  <c r="B211" i="18"/>
  <c r="B210" i="18"/>
  <c r="B209" i="18"/>
  <c r="B208" i="18"/>
  <c r="B207" i="18"/>
  <c r="B206" i="18"/>
  <c r="B205" i="18"/>
  <c r="B203" i="18"/>
  <c r="B202" i="18"/>
  <c r="B201" i="18"/>
  <c r="B199" i="18"/>
  <c r="B198" i="18"/>
  <c r="B197" i="18"/>
  <c r="B196" i="18"/>
  <c r="B192" i="18"/>
  <c r="B191" i="18"/>
  <c r="B190" i="18"/>
  <c r="B187" i="18"/>
  <c r="B185" i="18"/>
  <c r="B184" i="18"/>
  <c r="B183" i="18"/>
  <c r="B182" i="18"/>
  <c r="B177" i="18"/>
  <c r="B176" i="18"/>
  <c r="B175" i="18"/>
  <c r="B174" i="18"/>
  <c r="B169" i="18"/>
  <c r="B167" i="18"/>
  <c r="B166" i="18"/>
  <c r="B165" i="18"/>
  <c r="B160" i="18"/>
  <c r="B157" i="18"/>
  <c r="B155" i="18"/>
  <c r="B153" i="18"/>
  <c r="B151" i="18"/>
  <c r="B150" i="18"/>
  <c r="B149" i="18"/>
  <c r="B148" i="18"/>
  <c r="B145" i="18"/>
  <c r="B144" i="18"/>
  <c r="B143" i="18"/>
  <c r="B142" i="18"/>
  <c r="B141" i="18"/>
  <c r="B140" i="18"/>
  <c r="B139" i="18"/>
  <c r="B138" i="18"/>
  <c r="B135" i="18"/>
  <c r="B134" i="18"/>
  <c r="B133" i="18"/>
  <c r="B131" i="18"/>
  <c r="B130" i="18"/>
  <c r="B129" i="18"/>
  <c r="B128" i="18"/>
  <c r="B127" i="18"/>
  <c r="B126" i="18"/>
  <c r="B125" i="18"/>
  <c r="B124" i="18"/>
  <c r="B123" i="18"/>
  <c r="B122" i="18"/>
  <c r="B121" i="18"/>
  <c r="B120" i="18"/>
  <c r="B118" i="18"/>
  <c r="B117" i="18"/>
  <c r="B116" i="18"/>
  <c r="B115" i="18"/>
  <c r="B114" i="18"/>
  <c r="B113" i="18"/>
  <c r="B112" i="18"/>
  <c r="B111" i="18"/>
  <c r="B108" i="18"/>
  <c r="B107" i="18"/>
  <c r="B106" i="18"/>
  <c r="B105" i="18"/>
  <c r="B104" i="18"/>
  <c r="B103" i="18"/>
  <c r="B102" i="18"/>
  <c r="B101" i="18"/>
  <c r="B100" i="18"/>
  <c r="B98" i="18"/>
  <c r="B97" i="18"/>
  <c r="B96" i="18"/>
  <c r="B95" i="18"/>
  <c r="B94" i="18"/>
  <c r="B92" i="18"/>
  <c r="B91" i="18"/>
  <c r="B90" i="18"/>
  <c r="B89" i="18"/>
  <c r="B88" i="18"/>
  <c r="B87" i="18"/>
  <c r="B86" i="18"/>
  <c r="B84" i="18"/>
  <c r="B82" i="18"/>
  <c r="B81" i="18"/>
  <c r="B80" i="18"/>
  <c r="B79" i="18"/>
  <c r="B78" i="18"/>
  <c r="B77" i="18"/>
  <c r="B76" i="18"/>
  <c r="B75" i="18"/>
  <c r="B74" i="18"/>
  <c r="B73" i="18"/>
  <c r="B72" i="18"/>
  <c r="B71" i="18"/>
  <c r="B70" i="18"/>
  <c r="B69" i="18"/>
  <c r="B68" i="18"/>
  <c r="B67" i="18"/>
  <c r="B66" i="18"/>
  <c r="B65" i="18"/>
  <c r="B64" i="18"/>
  <c r="B63" i="18"/>
  <c r="B62" i="18"/>
  <c r="B61" i="18"/>
  <c r="B60" i="18"/>
  <c r="B59" i="18"/>
  <c r="B57" i="18"/>
  <c r="B55" i="18"/>
  <c r="B54" i="18"/>
  <c r="B53" i="18"/>
  <c r="B52" i="18"/>
  <c r="B51" i="18"/>
  <c r="B50" i="18"/>
  <c r="B49" i="18"/>
  <c r="B47" i="18"/>
  <c r="B46" i="18"/>
  <c r="B45" i="18"/>
  <c r="B43" i="18"/>
  <c r="B42" i="18"/>
  <c r="B41" i="18"/>
  <c r="B40" i="18"/>
  <c r="B39" i="18"/>
  <c r="B38" i="18"/>
  <c r="B37" i="18"/>
  <c r="B34" i="18"/>
  <c r="B33" i="18"/>
  <c r="B32" i="18"/>
  <c r="B31" i="18"/>
  <c r="B30" i="18"/>
  <c r="B29" i="18"/>
  <c r="B28" i="18"/>
  <c r="B27" i="18"/>
  <c r="B26" i="18"/>
  <c r="B25" i="18"/>
  <c r="B24" i="18"/>
  <c r="B22" i="18"/>
  <c r="B20" i="18"/>
  <c r="B19" i="18"/>
  <c r="B18" i="18"/>
  <c r="B17" i="18"/>
  <c r="B15" i="18"/>
  <c r="B14" i="18"/>
  <c r="B13" i="18"/>
  <c r="B12" i="18"/>
  <c r="B10" i="18"/>
  <c r="B9" i="18"/>
  <c r="B8" i="18"/>
  <c r="B6" i="18"/>
  <c r="B5" i="18"/>
  <c r="D36" i="8" l="1"/>
  <c r="D38" i="8"/>
  <c r="D40" i="8"/>
  <c r="D42" i="8"/>
  <c r="D43" i="8"/>
  <c r="D44" i="8"/>
  <c r="D48" i="8"/>
  <c r="D78" i="8"/>
  <c r="D154" i="8"/>
  <c r="D46" i="8" l="1"/>
  <c r="D47" i="8"/>
  <c r="D30" i="8"/>
  <c r="D31" i="8"/>
  <c r="D102" i="8"/>
  <c r="D103" i="8"/>
  <c r="D104" i="8"/>
  <c r="D75" i="8"/>
  <c r="D76" i="8"/>
  <c r="D122" i="8" l="1"/>
  <c r="D107" i="8"/>
  <c r="D152" i="8"/>
  <c r="D145" i="8"/>
  <c r="D59" i="8"/>
  <c r="D151" i="8"/>
  <c r="D101" i="8"/>
  <c r="D118" i="8"/>
  <c r="D61" i="8"/>
  <c r="D62" i="8"/>
  <c r="D100" i="8"/>
  <c r="D83" i="8"/>
  <c r="D84" i="8"/>
  <c r="D79" i="8"/>
  <c r="D37" i="8"/>
  <c r="D50" i="8"/>
  <c r="D153" i="8"/>
  <c r="D143" i="8"/>
  <c r="D136" i="8"/>
  <c r="D144" i="8"/>
  <c r="D142" i="8"/>
  <c r="D58" i="8"/>
  <c r="D57" i="8"/>
  <c r="D56" i="8"/>
  <c r="D65" i="8"/>
  <c r="D69" i="8"/>
  <c r="D66" i="8"/>
  <c r="D70" i="8"/>
  <c r="D63" i="8"/>
  <c r="D67" i="8"/>
  <c r="D64" i="8"/>
  <c r="D68" i="8"/>
  <c r="D146" i="8"/>
  <c r="D33" i="8"/>
  <c r="D32" i="8"/>
  <c r="D19" i="8"/>
  <c r="D93" i="8"/>
  <c r="D91" i="8"/>
  <c r="D92" i="8"/>
  <c r="D17" i="8"/>
  <c r="D114" i="8"/>
  <c r="D115" i="8"/>
  <c r="D90" i="8"/>
  <c r="D39" i="8"/>
  <c r="D80" i="8"/>
  <c r="D41" i="8"/>
  <c r="D133" i="8"/>
  <c r="D21" i="8"/>
  <c r="D22" i="8"/>
  <c r="D23" i="8"/>
  <c r="D24" i="8"/>
  <c r="D34" i="8"/>
  <c r="D35" i="8"/>
  <c r="D29" i="8"/>
  <c r="D117" i="8"/>
  <c r="D116" i="8"/>
  <c r="D123" i="8"/>
  <c r="D124" i="8"/>
  <c r="D13" i="8"/>
  <c r="D14" i="8"/>
  <c r="D54" i="8"/>
  <c r="D106" i="8"/>
  <c r="D82" i="8"/>
  <c r="D99" i="8"/>
  <c r="D77" i="8"/>
  <c r="D51" i="8"/>
  <c r="D127" i="8"/>
  <c r="D128" i="8"/>
  <c r="D139" i="8"/>
  <c r="D138" i="8"/>
  <c r="D130" i="8"/>
  <c r="D129" i="8"/>
  <c r="D73" i="8"/>
  <c r="D74" i="8"/>
  <c r="D71" i="8"/>
  <c r="D72" i="8"/>
  <c r="D121" i="8"/>
  <c r="D119" i="8"/>
  <c r="D120" i="8"/>
  <c r="D55" i="8"/>
  <c r="D147" i="8"/>
  <c r="D20" i="8"/>
  <c r="D18" i="8"/>
  <c r="D27" i="8"/>
  <c r="D28" i="8"/>
  <c r="D9" i="8"/>
  <c r="D10" i="8"/>
  <c r="D131" i="8"/>
  <c r="D45" i="8"/>
  <c r="D12" i="8"/>
  <c r="D5" i="8"/>
  <c r="D6" i="8"/>
  <c r="D7" i="8"/>
  <c r="D4" i="8"/>
  <c r="D105" i="8"/>
  <c r="D81" i="8"/>
  <c r="D148" i="8"/>
  <c r="D126" i="8"/>
  <c r="D141" i="8"/>
  <c r="D140" i="8"/>
  <c r="D125" i="8"/>
  <c r="D135" i="8"/>
  <c r="D132" i="8"/>
  <c r="D137" i="8"/>
  <c r="D134" i="8"/>
  <c r="D53" i="8"/>
  <c r="D52" i="8"/>
  <c r="D97" i="8"/>
  <c r="D94" i="8"/>
  <c r="D98" i="8"/>
  <c r="D95" i="8"/>
  <c r="D96" i="8"/>
  <c r="D85" i="8"/>
  <c r="D89" i="8"/>
  <c r="D86" i="8"/>
  <c r="D87" i="8"/>
  <c r="D88" i="8"/>
  <c r="D149" i="8"/>
  <c r="D150" i="8"/>
  <c r="D25" i="8"/>
  <c r="D26" i="8"/>
  <c r="D15" i="8"/>
  <c r="D16" i="8"/>
  <c r="D109" i="8"/>
  <c r="D113" i="8"/>
  <c r="D110" i="8"/>
  <c r="D111" i="8"/>
  <c r="D108" i="8"/>
  <c r="D112" i="8"/>
  <c r="D8" i="8"/>
  <c r="D11" i="8"/>
  <c r="E58" i="8" l="1"/>
  <c r="E40" i="8"/>
  <c r="E39" i="8"/>
  <c r="E37" i="8"/>
  <c r="E63" i="8"/>
  <c r="E87" i="8"/>
  <c r="E86" i="8"/>
  <c r="E85" i="8"/>
  <c r="E91" i="8"/>
  <c r="E106" i="8"/>
  <c r="E82" i="8"/>
  <c r="E75" i="8"/>
  <c r="E29" i="8"/>
  <c r="E143" i="8"/>
  <c r="E123" i="8"/>
  <c r="E122" i="8"/>
  <c r="E107" i="8"/>
  <c r="E77" i="8"/>
  <c r="E45" i="8"/>
  <c r="E12" i="8"/>
  <c r="E9" i="8"/>
  <c r="E8" i="8"/>
  <c r="C5" i="8"/>
  <c r="C6" i="8"/>
  <c r="C7" i="8"/>
  <c r="C8" i="8"/>
  <c r="C9" i="8"/>
  <c r="C10" i="8"/>
  <c r="C11" i="8"/>
  <c r="C12" i="8"/>
  <c r="C13" i="8"/>
  <c r="C14" i="8"/>
  <c r="E14" i="8" s="1"/>
  <c r="C15" i="8"/>
  <c r="E15" i="8" s="1"/>
  <c r="C16" i="8"/>
  <c r="E16" i="8" s="1"/>
  <c r="C17" i="8"/>
  <c r="C18" i="8"/>
  <c r="C19" i="8"/>
  <c r="C20" i="8"/>
  <c r="C21" i="8"/>
  <c r="E21" i="8" s="1"/>
  <c r="C22" i="8"/>
  <c r="C23" i="8"/>
  <c r="C24" i="8"/>
  <c r="E24" i="8" s="1"/>
  <c r="C25" i="8"/>
  <c r="C26" i="8"/>
  <c r="E26" i="8" s="1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E53" i="8" s="1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E80" i="8" s="1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E116" i="8" s="1"/>
  <c r="C117" i="8"/>
  <c r="C118" i="8"/>
  <c r="C119" i="8"/>
  <c r="E119" i="8" s="1"/>
  <c r="C120" i="8"/>
  <c r="C121" i="8"/>
  <c r="E121" i="8" s="1"/>
  <c r="C122" i="8"/>
  <c r="C123" i="8"/>
  <c r="C124" i="8"/>
  <c r="C125" i="8"/>
  <c r="C126" i="8"/>
  <c r="C127" i="8"/>
  <c r="C128" i="8"/>
  <c r="E128" i="8" s="1"/>
  <c r="C129" i="8"/>
  <c r="C130" i="8"/>
  <c r="C131" i="8"/>
  <c r="C132" i="8"/>
  <c r="C133" i="8"/>
  <c r="E133" i="8" s="1"/>
  <c r="C134" i="8"/>
  <c r="E134" i="8" s="1"/>
  <c r="C135" i="8"/>
  <c r="C136" i="8"/>
  <c r="C137" i="8"/>
  <c r="C138" i="8"/>
  <c r="E138" i="8" s="1"/>
  <c r="C139" i="8"/>
  <c r="C140" i="8"/>
  <c r="C141" i="8"/>
  <c r="C142" i="8"/>
  <c r="C143" i="8"/>
  <c r="C144" i="8"/>
  <c r="C145" i="8"/>
  <c r="C146" i="8"/>
  <c r="C147" i="8"/>
  <c r="C148" i="8"/>
  <c r="E148" i="8" s="1"/>
  <c r="C149" i="8"/>
  <c r="C150" i="8"/>
  <c r="C151" i="8"/>
  <c r="E151" i="8" s="1"/>
  <c r="C152" i="8"/>
  <c r="C153" i="8"/>
  <c r="C154" i="8"/>
  <c r="C155" i="8"/>
  <c r="C156" i="8"/>
  <c r="C157" i="8"/>
  <c r="C158" i="8"/>
  <c r="C4" i="8"/>
  <c r="E117" i="8"/>
  <c r="E112" i="8"/>
  <c r="E111" i="8"/>
  <c r="E110" i="8"/>
  <c r="E109" i="8"/>
  <c r="E98" i="8"/>
  <c r="E97" i="8"/>
  <c r="E96" i="8"/>
  <c r="E95" i="8"/>
  <c r="E92" i="8"/>
  <c r="E64" i="8"/>
  <c r="E50" i="8"/>
  <c r="E49" i="8"/>
  <c r="E44" i="8"/>
  <c r="E43" i="8"/>
  <c r="E23" i="8"/>
  <c r="E22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4" i="8"/>
  <c r="AR701" i="18"/>
  <c r="AR700" i="18"/>
  <c r="AR699" i="18"/>
  <c r="AR698" i="18"/>
  <c r="AR697" i="18"/>
  <c r="AR696" i="18"/>
  <c r="AR695" i="18"/>
  <c r="AR694" i="18"/>
  <c r="AR693" i="18"/>
  <c r="AR692" i="18"/>
  <c r="AR691" i="18"/>
  <c r="AR690" i="18"/>
  <c r="AR689" i="18"/>
  <c r="AR688" i="18"/>
  <c r="AR687" i="18"/>
  <c r="AR686" i="18"/>
  <c r="AR685" i="18"/>
  <c r="AR684" i="18"/>
  <c r="AR683" i="18"/>
  <c r="AR682" i="18"/>
  <c r="AR681" i="18"/>
  <c r="AR680" i="18"/>
  <c r="AR679" i="18"/>
  <c r="AR678" i="18"/>
  <c r="AR677" i="18"/>
  <c r="AR676" i="18"/>
  <c r="AR675" i="18"/>
  <c r="AR674" i="18"/>
  <c r="AR673" i="18"/>
  <c r="AR672" i="18"/>
  <c r="AR671" i="18"/>
  <c r="AR670" i="18"/>
  <c r="AR669" i="18"/>
  <c r="AR668" i="18"/>
  <c r="AR667" i="18"/>
  <c r="AR666" i="18"/>
  <c r="AR665" i="18"/>
  <c r="AR664" i="18"/>
  <c r="AR663" i="18"/>
  <c r="AR662" i="18"/>
  <c r="AR661" i="18"/>
  <c r="AR660" i="18"/>
  <c r="AR659" i="18"/>
  <c r="AR658" i="18"/>
  <c r="AR657" i="18"/>
  <c r="AR656" i="18"/>
  <c r="AR655" i="18"/>
  <c r="AR654" i="18"/>
  <c r="AR653" i="18"/>
  <c r="AR652" i="18"/>
  <c r="AR651" i="18"/>
  <c r="AR650" i="18"/>
  <c r="AR649" i="18"/>
  <c r="AR648" i="18"/>
  <c r="AR647" i="18"/>
  <c r="AR646" i="18"/>
  <c r="AR645" i="18"/>
  <c r="AR644" i="18"/>
  <c r="AR643" i="18"/>
  <c r="AR642" i="18"/>
  <c r="AR641" i="18"/>
  <c r="AR640" i="18"/>
  <c r="AR639" i="18"/>
  <c r="AR638" i="18"/>
  <c r="AR637" i="18"/>
  <c r="AR636" i="18"/>
  <c r="AR635" i="18"/>
  <c r="AR634" i="18"/>
  <c r="AR633" i="18"/>
  <c r="AR632" i="18"/>
  <c r="AR631" i="18"/>
  <c r="AR630" i="18"/>
  <c r="AR629" i="18"/>
  <c r="AR628" i="18"/>
  <c r="AR627" i="18"/>
  <c r="AR626" i="18"/>
  <c r="AR625" i="18"/>
  <c r="AR624" i="18"/>
  <c r="AR623" i="18"/>
  <c r="AR622" i="18"/>
  <c r="AR621" i="18"/>
  <c r="AR620" i="18"/>
  <c r="AR619" i="18"/>
  <c r="AR618" i="18"/>
  <c r="AR617" i="18"/>
  <c r="AR616" i="18"/>
  <c r="AR615" i="18"/>
  <c r="AR614" i="18"/>
  <c r="AR613" i="18"/>
  <c r="AR612" i="18"/>
  <c r="AR611" i="18"/>
  <c r="AR610" i="18"/>
  <c r="AR609" i="18"/>
  <c r="AR608" i="18"/>
  <c r="AR607" i="18"/>
  <c r="AR606" i="18"/>
  <c r="AR605" i="18"/>
  <c r="AR604" i="18"/>
  <c r="AR603" i="18"/>
  <c r="AR602" i="18"/>
  <c r="AR601" i="18"/>
  <c r="AR600" i="18"/>
  <c r="AR599" i="18"/>
  <c r="AR598" i="18"/>
  <c r="AR597" i="18"/>
  <c r="AR596" i="18"/>
  <c r="AR595" i="18"/>
  <c r="AR594" i="18"/>
  <c r="AR593" i="18"/>
  <c r="AR592" i="18"/>
  <c r="AR591" i="18"/>
  <c r="AR590" i="18"/>
  <c r="AR589" i="18"/>
  <c r="AR588" i="18"/>
  <c r="AR587" i="18"/>
  <c r="AR586" i="18"/>
  <c r="AR585" i="18"/>
  <c r="AR584" i="18"/>
  <c r="AR583" i="18"/>
  <c r="AR582" i="18"/>
  <c r="AR581" i="18"/>
  <c r="AR580" i="18"/>
  <c r="AR579" i="18"/>
  <c r="AR578" i="18"/>
  <c r="AR577" i="18"/>
  <c r="AR576" i="18"/>
  <c r="AR575" i="18"/>
  <c r="AR574" i="18"/>
  <c r="AR573" i="18"/>
  <c r="AR572" i="18"/>
  <c r="AR571" i="18"/>
  <c r="AR570" i="18"/>
  <c r="AR569" i="18"/>
  <c r="AR568" i="18"/>
  <c r="AR567" i="18"/>
  <c r="AR566" i="18"/>
  <c r="AR565" i="18"/>
  <c r="AR564" i="18"/>
  <c r="AR563" i="18"/>
  <c r="AR562" i="18"/>
  <c r="AR561" i="18"/>
  <c r="AR560" i="18"/>
  <c r="AR559" i="18"/>
  <c r="AR558" i="18"/>
  <c r="AR557" i="18"/>
  <c r="AR556" i="18"/>
  <c r="AR555" i="18"/>
  <c r="AR554" i="18"/>
  <c r="AR553" i="18"/>
  <c r="AR552" i="18"/>
  <c r="AR551" i="18"/>
  <c r="AR550" i="18"/>
  <c r="AR549" i="18"/>
  <c r="AR548" i="18"/>
  <c r="AR547" i="18"/>
  <c r="AR546" i="18"/>
  <c r="AR545" i="18"/>
  <c r="AR544" i="18"/>
  <c r="AR543" i="18"/>
  <c r="AR542" i="18"/>
  <c r="AR541" i="18"/>
  <c r="AR540" i="18"/>
  <c r="AR539" i="18"/>
  <c r="AR538" i="18"/>
  <c r="AR537" i="18"/>
  <c r="AR536" i="18"/>
  <c r="AR535" i="18"/>
  <c r="AR534" i="18"/>
  <c r="AR533" i="18"/>
  <c r="AR532" i="18"/>
  <c r="AR531" i="18"/>
  <c r="AR530" i="18"/>
  <c r="AR529" i="18"/>
  <c r="AR528" i="18"/>
  <c r="AR527" i="18"/>
  <c r="AR526" i="18"/>
  <c r="AR525" i="18"/>
  <c r="AR524" i="18"/>
  <c r="AR523" i="18"/>
  <c r="AR522" i="18"/>
  <c r="AR521" i="18"/>
  <c r="AR520" i="18"/>
  <c r="AR519" i="18"/>
  <c r="AR518" i="18"/>
  <c r="AR517" i="18"/>
  <c r="AR516" i="18"/>
  <c r="AR515" i="18"/>
  <c r="AR514" i="18"/>
  <c r="AR513" i="18"/>
  <c r="AR512" i="18"/>
  <c r="AR511" i="18"/>
  <c r="AR510" i="18"/>
  <c r="AR509" i="18"/>
  <c r="AR508" i="18"/>
  <c r="AR507" i="18"/>
  <c r="AR506" i="18"/>
  <c r="AR505" i="18"/>
  <c r="AR504" i="18"/>
  <c r="AR503" i="18"/>
  <c r="AR502" i="18"/>
  <c r="AR501" i="18"/>
  <c r="AR500" i="18"/>
  <c r="AR499" i="18"/>
  <c r="AR498" i="18"/>
  <c r="AR497" i="18"/>
  <c r="AR496" i="18"/>
  <c r="AR495" i="18"/>
  <c r="AR494" i="18"/>
  <c r="AR493" i="18"/>
  <c r="AR492" i="18"/>
  <c r="AR491" i="18"/>
  <c r="AR490" i="18"/>
  <c r="AR489" i="18"/>
  <c r="AR488" i="18"/>
  <c r="AR487" i="18"/>
  <c r="AR486" i="18"/>
  <c r="AR485" i="18"/>
  <c r="AR484" i="18"/>
  <c r="AR483" i="18"/>
  <c r="AR482" i="18"/>
  <c r="AR481" i="18"/>
  <c r="AR480" i="18"/>
  <c r="AR479" i="18"/>
  <c r="AR478" i="18"/>
  <c r="AR477" i="18"/>
  <c r="AR476" i="18"/>
  <c r="AR475" i="18"/>
  <c r="AR474" i="18"/>
  <c r="AR473" i="18"/>
  <c r="AR472" i="18"/>
  <c r="AR471" i="18"/>
  <c r="AR470" i="18"/>
  <c r="AR469" i="18"/>
  <c r="AR468" i="18"/>
  <c r="AR467" i="18"/>
  <c r="AR466" i="18"/>
  <c r="AR465" i="18"/>
  <c r="AR464" i="18"/>
  <c r="AR463" i="18"/>
  <c r="AR462" i="18"/>
  <c r="AR461" i="18"/>
  <c r="AR460" i="18"/>
  <c r="AR459" i="18"/>
  <c r="AR458" i="18"/>
  <c r="AR457" i="18"/>
  <c r="AR456" i="18"/>
  <c r="AR455" i="18"/>
  <c r="AR454" i="18"/>
  <c r="AR453" i="18"/>
  <c r="AR452" i="18"/>
  <c r="AR451" i="18"/>
  <c r="AR450" i="18"/>
  <c r="AR449" i="18"/>
  <c r="AR448" i="18"/>
  <c r="AR447" i="18"/>
  <c r="AR446" i="18"/>
  <c r="AR445" i="18"/>
  <c r="AR444" i="18"/>
  <c r="AR443" i="18"/>
  <c r="AR442" i="18"/>
  <c r="AR441" i="18"/>
  <c r="AR440" i="18"/>
  <c r="AR439" i="18"/>
  <c r="AR438" i="18"/>
  <c r="AR437" i="18"/>
  <c r="AR436" i="18"/>
  <c r="AR435" i="18"/>
  <c r="AR434" i="18"/>
  <c r="AR433" i="18"/>
  <c r="AR432" i="18"/>
  <c r="AR431" i="18"/>
  <c r="AR430" i="18"/>
  <c r="AR429" i="18"/>
  <c r="AR428" i="18"/>
  <c r="AR427" i="18"/>
  <c r="AR426" i="18"/>
  <c r="AR425" i="18"/>
  <c r="AR424" i="18"/>
  <c r="AR423" i="18"/>
  <c r="AR422" i="18"/>
  <c r="AR421" i="18"/>
  <c r="AR420" i="18"/>
  <c r="AR419" i="18"/>
  <c r="AR418" i="18"/>
  <c r="AR417" i="18"/>
  <c r="AR416" i="18"/>
  <c r="AR415" i="18"/>
  <c r="AR414" i="18"/>
  <c r="AR413" i="18"/>
  <c r="AR412" i="18"/>
  <c r="AR411" i="18"/>
  <c r="AR410" i="18"/>
  <c r="AR409" i="18"/>
  <c r="AR408" i="18"/>
  <c r="AR407" i="18"/>
  <c r="AR406" i="18"/>
  <c r="AR405" i="18"/>
  <c r="AR404" i="18"/>
  <c r="AR403" i="18"/>
  <c r="AR402" i="18"/>
  <c r="AR401" i="18"/>
  <c r="AR400" i="18"/>
  <c r="AR399" i="18"/>
  <c r="AR398" i="18"/>
  <c r="AR397" i="18"/>
  <c r="AR396" i="18"/>
  <c r="AR395" i="18"/>
  <c r="AR394" i="18"/>
  <c r="AR393" i="18"/>
  <c r="AR392" i="18"/>
  <c r="AR391" i="18"/>
  <c r="AR390" i="18"/>
  <c r="AR389" i="18"/>
  <c r="AR388" i="18"/>
  <c r="AR387" i="18"/>
  <c r="AR386" i="18"/>
  <c r="AR385" i="18"/>
  <c r="AR384" i="18"/>
  <c r="AR383" i="18"/>
  <c r="AR382" i="18"/>
  <c r="AR381" i="18"/>
  <c r="AR380" i="18"/>
  <c r="AR379" i="18"/>
  <c r="AR378" i="18"/>
  <c r="AR377" i="18"/>
  <c r="AR376" i="18"/>
  <c r="AR375" i="18"/>
  <c r="AR374" i="18"/>
  <c r="AR373" i="18"/>
  <c r="AR372" i="18"/>
  <c r="AR371" i="18"/>
  <c r="AR370" i="18"/>
  <c r="AR369" i="18"/>
  <c r="AR368" i="18"/>
  <c r="AR367" i="18"/>
  <c r="AR366" i="18"/>
  <c r="AR365" i="18"/>
  <c r="AR364" i="18"/>
  <c r="AR363" i="18"/>
  <c r="AR362" i="18"/>
  <c r="AR361" i="18"/>
  <c r="AR360" i="18"/>
  <c r="AR359" i="18"/>
  <c r="AR358" i="18"/>
  <c r="AR357" i="18"/>
  <c r="AR356" i="18"/>
  <c r="AR355" i="18"/>
  <c r="AR354" i="18"/>
  <c r="AR353" i="18"/>
  <c r="AR352" i="18"/>
  <c r="AR351" i="18"/>
  <c r="AR350" i="18"/>
  <c r="AR349" i="18"/>
  <c r="AR348" i="18"/>
  <c r="AR347" i="18"/>
  <c r="AR346" i="18"/>
  <c r="AR345" i="18"/>
  <c r="AR344" i="18"/>
  <c r="AR343" i="18"/>
  <c r="AR342" i="18"/>
  <c r="AR341" i="18"/>
  <c r="AR340" i="18"/>
  <c r="AR339" i="18"/>
  <c r="AR338" i="18"/>
  <c r="AR337" i="18"/>
  <c r="AR336" i="18"/>
  <c r="AR335" i="18"/>
  <c r="AR334" i="18"/>
  <c r="AR333" i="18"/>
  <c r="AR332" i="18"/>
  <c r="AR331" i="18"/>
  <c r="AR330" i="18"/>
  <c r="AR329" i="18"/>
  <c r="AR328" i="18"/>
  <c r="AR327" i="18"/>
  <c r="AR326" i="18"/>
  <c r="AR325" i="18"/>
  <c r="AR324" i="18"/>
  <c r="AR323" i="18"/>
  <c r="AR322" i="18"/>
  <c r="AR321" i="18"/>
  <c r="AR320" i="18"/>
  <c r="AR319" i="18"/>
  <c r="AR318" i="18"/>
  <c r="AR317" i="18"/>
  <c r="AR316" i="18"/>
  <c r="AR315" i="18"/>
  <c r="AR314" i="18"/>
  <c r="AR313" i="18"/>
  <c r="AR312" i="18"/>
  <c r="AR311" i="18"/>
  <c r="AR310" i="18"/>
  <c r="AR309" i="18"/>
  <c r="AR308" i="18"/>
  <c r="AR307" i="18"/>
  <c r="AR306" i="18"/>
  <c r="AR305" i="18"/>
  <c r="AR304" i="18"/>
  <c r="AR303" i="18"/>
  <c r="AR302" i="18"/>
  <c r="AR301" i="18"/>
  <c r="AR300" i="18"/>
  <c r="AR299" i="18"/>
  <c r="AR298" i="18"/>
  <c r="AR297" i="18"/>
  <c r="AR296" i="18"/>
  <c r="AR295" i="18"/>
  <c r="AR294" i="18"/>
  <c r="AR293" i="18"/>
  <c r="AR292" i="18"/>
  <c r="AR291" i="18"/>
  <c r="AR290" i="18"/>
  <c r="AR289" i="18"/>
  <c r="AR288" i="18"/>
  <c r="AR287" i="18"/>
  <c r="AR286" i="18"/>
  <c r="AR285" i="18"/>
  <c r="AR284" i="18"/>
  <c r="AR283" i="18"/>
  <c r="AR282" i="18"/>
  <c r="AR281" i="18"/>
  <c r="AR280" i="18"/>
  <c r="AR279" i="18"/>
  <c r="AR278" i="18"/>
  <c r="AR277" i="18"/>
  <c r="AR276" i="18"/>
  <c r="AR275" i="18"/>
  <c r="AR274" i="18"/>
  <c r="AR273" i="18"/>
  <c r="AR272" i="18"/>
  <c r="AR271" i="18"/>
  <c r="AR270" i="18"/>
  <c r="AR269" i="18"/>
  <c r="AR268" i="18"/>
  <c r="AR267" i="18"/>
  <c r="AR266" i="18"/>
  <c r="AR265" i="18"/>
  <c r="AR264" i="18"/>
  <c r="AR263" i="18"/>
  <c r="AR262" i="18"/>
  <c r="AR261" i="18"/>
  <c r="AR260" i="18"/>
  <c r="AR259" i="18"/>
  <c r="AR258" i="18"/>
  <c r="AR257" i="18"/>
  <c r="AR256" i="18"/>
  <c r="AR255" i="18"/>
  <c r="AR254" i="18"/>
  <c r="AR253" i="18"/>
  <c r="AR252" i="18"/>
  <c r="AR251" i="18"/>
  <c r="AR250" i="18"/>
  <c r="AR249" i="18"/>
  <c r="AR248" i="18"/>
  <c r="AR247" i="18"/>
  <c r="AR246" i="18"/>
  <c r="AR245" i="18"/>
  <c r="AR244" i="18"/>
  <c r="AR243" i="18"/>
  <c r="AR242" i="18"/>
  <c r="AR241" i="18"/>
  <c r="AR240" i="18"/>
  <c r="AR239" i="18"/>
  <c r="AR238" i="18"/>
  <c r="AR237" i="18"/>
  <c r="AR236" i="18"/>
  <c r="AR235" i="18"/>
  <c r="AR234" i="18"/>
  <c r="AR233" i="18"/>
  <c r="AR232" i="18"/>
  <c r="AR231" i="18"/>
  <c r="AR230" i="18"/>
  <c r="AR229" i="18"/>
  <c r="AR228" i="18"/>
  <c r="AR227" i="18"/>
  <c r="AR226" i="18"/>
  <c r="AR225" i="18"/>
  <c r="AR224" i="18"/>
  <c r="AR223" i="18"/>
  <c r="AR222" i="18"/>
  <c r="AR221" i="18"/>
  <c r="AR220" i="18"/>
  <c r="AR219" i="18"/>
  <c r="AR218" i="18"/>
  <c r="AR217" i="18"/>
  <c r="AR216" i="18"/>
  <c r="AR215" i="18"/>
  <c r="AR214" i="18"/>
  <c r="AR213" i="18"/>
  <c r="AR212" i="18"/>
  <c r="AR211" i="18"/>
  <c r="AR210" i="18"/>
  <c r="AR209" i="18"/>
  <c r="AR208" i="18"/>
  <c r="AR207" i="18"/>
  <c r="AR206" i="18"/>
  <c r="AR205" i="18"/>
  <c r="AR204" i="18"/>
  <c r="AR203" i="18"/>
  <c r="AR202" i="18"/>
  <c r="AR201" i="18"/>
  <c r="AR200" i="18"/>
  <c r="AR199" i="18"/>
  <c r="AR198" i="18"/>
  <c r="AR197" i="18"/>
  <c r="AR196" i="18"/>
  <c r="AR195" i="18"/>
  <c r="AR194" i="18"/>
  <c r="AR193" i="18"/>
  <c r="AR192" i="18"/>
  <c r="AR191" i="18"/>
  <c r="AR190" i="18"/>
  <c r="AR189" i="18"/>
  <c r="AR188" i="18"/>
  <c r="AR187" i="18"/>
  <c r="AR186" i="18"/>
  <c r="AR185" i="18"/>
  <c r="AR184" i="18"/>
  <c r="AR183" i="18"/>
  <c r="AR182" i="18"/>
  <c r="AR181" i="18"/>
  <c r="AR180" i="18"/>
  <c r="AR179" i="18"/>
  <c r="AR178" i="18"/>
  <c r="AR177" i="18"/>
  <c r="AR176" i="18"/>
  <c r="AR175" i="18"/>
  <c r="AR174" i="18"/>
  <c r="AR173" i="18"/>
  <c r="AR172" i="18"/>
  <c r="AR171" i="18"/>
  <c r="AR170" i="18"/>
  <c r="AR169" i="18"/>
  <c r="AR168" i="18"/>
  <c r="AR167" i="18"/>
  <c r="AR166" i="18"/>
  <c r="AR165" i="18"/>
  <c r="AR164" i="18"/>
  <c r="AR163" i="18"/>
  <c r="AR162" i="18"/>
  <c r="AR161" i="18"/>
  <c r="AR160" i="18"/>
  <c r="AR159" i="18"/>
  <c r="AR158" i="18"/>
  <c r="AR157" i="18"/>
  <c r="AR156" i="18"/>
  <c r="AR155" i="18"/>
  <c r="AR154" i="18"/>
  <c r="AR153" i="18"/>
  <c r="AR152" i="18"/>
  <c r="AR151" i="18"/>
  <c r="AR150" i="18"/>
  <c r="AR149" i="18"/>
  <c r="AR148" i="18"/>
  <c r="AR147" i="18"/>
  <c r="AR146" i="18"/>
  <c r="AR145" i="18"/>
  <c r="AR144" i="18"/>
  <c r="AR143" i="18"/>
  <c r="AR142" i="18"/>
  <c r="AR141" i="18"/>
  <c r="AR140" i="18"/>
  <c r="AR139" i="18"/>
  <c r="AR138" i="18"/>
  <c r="AR137" i="18"/>
  <c r="AR136" i="18"/>
  <c r="AR135" i="18"/>
  <c r="AR134" i="18"/>
  <c r="AR133" i="18"/>
  <c r="AR132" i="18"/>
  <c r="AR131" i="18"/>
  <c r="AR130" i="18"/>
  <c r="AR129" i="18"/>
  <c r="AR128" i="18"/>
  <c r="AR127" i="18"/>
  <c r="AR126" i="18"/>
  <c r="AR125" i="18"/>
  <c r="AR124" i="18"/>
  <c r="AR123" i="18"/>
  <c r="AR122" i="18"/>
  <c r="AR121" i="18"/>
  <c r="AR120" i="18"/>
  <c r="AR119" i="18"/>
  <c r="AR118" i="18"/>
  <c r="AR117" i="18"/>
  <c r="AR116" i="18"/>
  <c r="AR115" i="18"/>
  <c r="AR114" i="18"/>
  <c r="AR113" i="18"/>
  <c r="AR112" i="18"/>
  <c r="AR111" i="18"/>
  <c r="AR110" i="18"/>
  <c r="AR109" i="18"/>
  <c r="AR108" i="18"/>
  <c r="AR107" i="18"/>
  <c r="AR106" i="18"/>
  <c r="AR105" i="18"/>
  <c r="AR104" i="18"/>
  <c r="AR103" i="18"/>
  <c r="AR102" i="18"/>
  <c r="AR101" i="18"/>
  <c r="AR100" i="18"/>
  <c r="AR99" i="18"/>
  <c r="AR98" i="18"/>
  <c r="AR97" i="18"/>
  <c r="AR96" i="18"/>
  <c r="AR95" i="18"/>
  <c r="AR94" i="18"/>
  <c r="AR93" i="18"/>
  <c r="AR92" i="18"/>
  <c r="AR91" i="18"/>
  <c r="AR90" i="18"/>
  <c r="AR89" i="18"/>
  <c r="AR88" i="18"/>
  <c r="AR87" i="18"/>
  <c r="AR86" i="18"/>
  <c r="AR85" i="18"/>
  <c r="AR84" i="18"/>
  <c r="AR83" i="18"/>
  <c r="AR82" i="18"/>
  <c r="AR81" i="18"/>
  <c r="AR80" i="18"/>
  <c r="AR79" i="18"/>
  <c r="AR78" i="18"/>
  <c r="AR77" i="18"/>
  <c r="AR76" i="18"/>
  <c r="AR75" i="18"/>
  <c r="AR74" i="18"/>
  <c r="AR73" i="18"/>
  <c r="AR72" i="18"/>
  <c r="AR71" i="18"/>
  <c r="AR70" i="18"/>
  <c r="AR69" i="18"/>
  <c r="AR68" i="18"/>
  <c r="AR67" i="18"/>
  <c r="AR66" i="18"/>
  <c r="AR65" i="18"/>
  <c r="AR64" i="18"/>
  <c r="AR63" i="18"/>
  <c r="AR62" i="18"/>
  <c r="AR61" i="18"/>
  <c r="AR60" i="18"/>
  <c r="AR59" i="18"/>
  <c r="AR58" i="18"/>
  <c r="AR57" i="18"/>
  <c r="AR56" i="18"/>
  <c r="AR55" i="18"/>
  <c r="AR54" i="18"/>
  <c r="AR53" i="18"/>
  <c r="AR52" i="18"/>
  <c r="AR51" i="18"/>
  <c r="AR50" i="18"/>
  <c r="AR49" i="18"/>
  <c r="AR48" i="18"/>
  <c r="AR47" i="18"/>
  <c r="AR46" i="18"/>
  <c r="AR45" i="18"/>
  <c r="AR44" i="18"/>
  <c r="AR43" i="18"/>
  <c r="AR42" i="18"/>
  <c r="AR41" i="18"/>
  <c r="AR40" i="18"/>
  <c r="AR39" i="18"/>
  <c r="AR38" i="18"/>
  <c r="AR37" i="18"/>
  <c r="AR36" i="18"/>
  <c r="AR35" i="18"/>
  <c r="AR34" i="18"/>
  <c r="AR33" i="18"/>
  <c r="AR32" i="18"/>
  <c r="AR31" i="18"/>
  <c r="AR30" i="18"/>
  <c r="AR29" i="18"/>
  <c r="AR28" i="18"/>
  <c r="AR27" i="18"/>
  <c r="AR26" i="18"/>
  <c r="AR25" i="18"/>
  <c r="AR24" i="18"/>
  <c r="AR23" i="18"/>
  <c r="AR22" i="18"/>
  <c r="AR21" i="18"/>
  <c r="AR20" i="18"/>
  <c r="AR19" i="18"/>
  <c r="AR18" i="18"/>
  <c r="AR17" i="18"/>
  <c r="AR16" i="18"/>
  <c r="AR15" i="18"/>
  <c r="AR14" i="18"/>
  <c r="AR13" i="18"/>
  <c r="AR12" i="18"/>
  <c r="AR11" i="18"/>
  <c r="AR10" i="18"/>
  <c r="AR9" i="18"/>
  <c r="AR8" i="18"/>
  <c r="AR7" i="18"/>
  <c r="AR6" i="18"/>
  <c r="AR5" i="18"/>
  <c r="AR4" i="18"/>
  <c r="E131" i="8" l="1"/>
  <c r="AD648" i="18"/>
  <c r="AD647" i="18"/>
  <c r="AD646" i="18"/>
  <c r="AD645" i="18"/>
  <c r="AD379" i="18" l="1"/>
  <c r="AD378" i="18"/>
  <c r="AD377" i="18"/>
  <c r="AD376" i="18"/>
  <c r="AD375" i="18"/>
  <c r="AD666" i="18" l="1"/>
  <c r="AD660" i="18"/>
  <c r="AD668" i="18"/>
  <c r="K803" i="21" l="1"/>
  <c r="I803" i="21"/>
  <c r="K802" i="21"/>
  <c r="I802" i="21"/>
  <c r="K801" i="21"/>
  <c r="I801" i="21"/>
  <c r="K800" i="21"/>
  <c r="I800" i="21"/>
  <c r="K799" i="21"/>
  <c r="I799" i="21"/>
  <c r="K798" i="21"/>
  <c r="I798" i="21"/>
  <c r="K797" i="21"/>
  <c r="I797" i="21"/>
  <c r="K796" i="21"/>
  <c r="I796" i="21"/>
  <c r="K795" i="21"/>
  <c r="I795" i="21"/>
  <c r="K794" i="21"/>
  <c r="I794" i="21"/>
  <c r="K793" i="21"/>
  <c r="I793" i="21"/>
  <c r="K792" i="21"/>
  <c r="I792" i="21"/>
  <c r="K791" i="21"/>
  <c r="I791" i="21"/>
  <c r="K790" i="21"/>
  <c r="I790" i="21"/>
  <c r="K789" i="21"/>
  <c r="I789" i="21"/>
  <c r="K788" i="21"/>
  <c r="I788" i="21"/>
  <c r="K787" i="21"/>
  <c r="I787" i="21"/>
  <c r="K786" i="21"/>
  <c r="I786" i="21"/>
  <c r="K785" i="21"/>
  <c r="I785" i="21"/>
  <c r="K784" i="21"/>
  <c r="I784" i="21"/>
  <c r="K783" i="21"/>
  <c r="I783" i="21"/>
  <c r="K782" i="21"/>
  <c r="I782" i="21"/>
  <c r="K781" i="21"/>
  <c r="I781" i="21"/>
  <c r="K780" i="21"/>
  <c r="I780" i="21"/>
  <c r="K779" i="21"/>
  <c r="I779" i="21"/>
  <c r="K778" i="21"/>
  <c r="I778" i="21"/>
  <c r="K777" i="21"/>
  <c r="I777" i="21"/>
  <c r="K776" i="21"/>
  <c r="I776" i="21"/>
  <c r="K775" i="21"/>
  <c r="I775" i="21"/>
  <c r="K774" i="21"/>
  <c r="I774" i="21"/>
  <c r="K773" i="21"/>
  <c r="I773" i="21"/>
  <c r="K772" i="21"/>
  <c r="I772" i="21"/>
  <c r="K771" i="21"/>
  <c r="I771" i="21"/>
  <c r="K770" i="21"/>
  <c r="I770" i="21"/>
  <c r="K769" i="21"/>
  <c r="I769" i="21"/>
  <c r="K768" i="21"/>
  <c r="I768" i="21"/>
  <c r="K767" i="21"/>
  <c r="I767" i="21"/>
  <c r="K766" i="21"/>
  <c r="I766" i="21"/>
  <c r="K765" i="21"/>
  <c r="I765" i="21"/>
  <c r="K764" i="21"/>
  <c r="I764" i="21"/>
  <c r="K763" i="21"/>
  <c r="I763" i="21"/>
  <c r="K762" i="21"/>
  <c r="I762" i="21"/>
  <c r="K761" i="21"/>
  <c r="I761" i="21"/>
  <c r="K760" i="21"/>
  <c r="I760" i="21"/>
  <c r="K759" i="21"/>
  <c r="I759" i="21"/>
  <c r="K758" i="21"/>
  <c r="I758" i="21"/>
  <c r="K757" i="21"/>
  <c r="I757" i="21"/>
  <c r="K756" i="21"/>
  <c r="I756" i="21"/>
  <c r="K755" i="21"/>
  <c r="I755" i="21"/>
  <c r="K754" i="21"/>
  <c r="I754" i="21"/>
  <c r="K753" i="21"/>
  <c r="I753" i="21"/>
  <c r="K752" i="21"/>
  <c r="I752" i="21"/>
  <c r="K751" i="21"/>
  <c r="I751" i="21"/>
  <c r="K750" i="21"/>
  <c r="I750" i="21"/>
  <c r="K749" i="21"/>
  <c r="I749" i="21"/>
  <c r="K748" i="21"/>
  <c r="I748" i="21"/>
  <c r="K747" i="21"/>
  <c r="I747" i="21"/>
  <c r="K746" i="21"/>
  <c r="I746" i="21"/>
  <c r="K745" i="21"/>
  <c r="I745" i="21"/>
  <c r="K744" i="21"/>
  <c r="I744" i="21"/>
  <c r="K743" i="21"/>
  <c r="I743" i="21"/>
  <c r="K742" i="21"/>
  <c r="I742" i="21"/>
  <c r="K741" i="21"/>
  <c r="I741" i="21"/>
  <c r="K740" i="21"/>
  <c r="I740" i="21"/>
  <c r="K739" i="21"/>
  <c r="I739" i="21"/>
  <c r="K738" i="21"/>
  <c r="I738" i="21"/>
  <c r="K737" i="21"/>
  <c r="I737" i="21"/>
  <c r="K736" i="21"/>
  <c r="I736" i="21"/>
  <c r="K735" i="21"/>
  <c r="I735" i="21"/>
  <c r="K734" i="21"/>
  <c r="I734" i="21"/>
  <c r="K733" i="21"/>
  <c r="I733" i="21"/>
  <c r="K732" i="21"/>
  <c r="I732" i="21"/>
  <c r="K731" i="21"/>
  <c r="I731" i="21"/>
  <c r="K730" i="21"/>
  <c r="I730" i="21"/>
  <c r="K729" i="21"/>
  <c r="I729" i="21"/>
  <c r="K728" i="21"/>
  <c r="I728" i="21"/>
  <c r="K727" i="21"/>
  <c r="I727" i="21"/>
  <c r="K726" i="21"/>
  <c r="I726" i="21"/>
  <c r="K725" i="21"/>
  <c r="I725" i="21"/>
  <c r="K724" i="21"/>
  <c r="I724" i="21"/>
  <c r="K723" i="21"/>
  <c r="I723" i="21"/>
  <c r="K722" i="21"/>
  <c r="I722" i="21"/>
  <c r="K721" i="21"/>
  <c r="I721" i="21"/>
  <c r="K720" i="21"/>
  <c r="I720" i="21"/>
  <c r="K719" i="21"/>
  <c r="I719" i="21"/>
  <c r="K718" i="21"/>
  <c r="I718" i="21"/>
  <c r="K717" i="21"/>
  <c r="I717" i="21"/>
  <c r="K716" i="21"/>
  <c r="I716" i="21"/>
  <c r="K715" i="21"/>
  <c r="I715" i="21"/>
  <c r="K714" i="21"/>
  <c r="I714" i="21"/>
  <c r="K713" i="21"/>
  <c r="I713" i="21"/>
  <c r="K712" i="21"/>
  <c r="I712" i="21"/>
  <c r="H712" i="21"/>
  <c r="K711" i="21"/>
  <c r="I711" i="21"/>
  <c r="K710" i="21"/>
  <c r="I710" i="21"/>
  <c r="K709" i="21"/>
  <c r="I709" i="21"/>
  <c r="K708" i="21"/>
  <c r="I708" i="21"/>
  <c r="H708" i="21"/>
  <c r="K707" i="21"/>
  <c r="I707" i="21"/>
  <c r="K706" i="21"/>
  <c r="I706" i="21"/>
  <c r="K705" i="21"/>
  <c r="I705" i="21"/>
  <c r="K704" i="21"/>
  <c r="I704" i="21"/>
  <c r="K703" i="21"/>
  <c r="I703" i="21"/>
  <c r="K702" i="21"/>
  <c r="I702" i="21"/>
  <c r="K701" i="21"/>
  <c r="I701" i="21"/>
  <c r="K700" i="21"/>
  <c r="I700" i="21"/>
  <c r="K699" i="21"/>
  <c r="I699" i="21"/>
  <c r="K698" i="21"/>
  <c r="I698" i="21"/>
  <c r="K697" i="21"/>
  <c r="I697" i="21"/>
  <c r="K696" i="21"/>
  <c r="I696" i="21"/>
  <c r="K695" i="21"/>
  <c r="I695" i="21"/>
  <c r="K694" i="21"/>
  <c r="I694" i="21"/>
  <c r="K693" i="21"/>
  <c r="I693" i="21"/>
  <c r="K692" i="21"/>
  <c r="I692" i="21"/>
  <c r="K691" i="21"/>
  <c r="I691" i="21"/>
  <c r="K690" i="21"/>
  <c r="I690" i="21"/>
  <c r="K689" i="21"/>
  <c r="I689" i="21"/>
  <c r="K688" i="21"/>
  <c r="I688" i="21"/>
  <c r="K687" i="21"/>
  <c r="I687" i="21"/>
  <c r="K686" i="21"/>
  <c r="I686" i="21"/>
  <c r="K685" i="21"/>
  <c r="I685" i="21"/>
  <c r="K684" i="21"/>
  <c r="I684" i="21"/>
  <c r="K683" i="21"/>
  <c r="I683" i="21"/>
  <c r="K682" i="21"/>
  <c r="I682" i="21"/>
  <c r="K681" i="21"/>
  <c r="I681" i="21"/>
  <c r="K680" i="21"/>
  <c r="I680" i="21"/>
  <c r="K679" i="21"/>
  <c r="I679" i="21"/>
  <c r="K678" i="21"/>
  <c r="I678" i="21"/>
  <c r="K677" i="21"/>
  <c r="I677" i="21"/>
  <c r="K676" i="21"/>
  <c r="I676" i="21"/>
  <c r="K675" i="21"/>
  <c r="I675" i="21"/>
  <c r="K674" i="21"/>
  <c r="I674" i="21"/>
  <c r="K673" i="21"/>
  <c r="I673" i="21"/>
  <c r="K672" i="21"/>
  <c r="I672" i="21"/>
  <c r="K671" i="21"/>
  <c r="I671" i="21"/>
  <c r="K670" i="21"/>
  <c r="I670" i="21"/>
  <c r="K669" i="21"/>
  <c r="I669" i="21"/>
  <c r="K668" i="21"/>
  <c r="I668" i="21"/>
  <c r="K667" i="21"/>
  <c r="I667" i="21"/>
  <c r="K666" i="21"/>
  <c r="I666" i="21"/>
  <c r="K665" i="21"/>
  <c r="I665" i="21"/>
  <c r="K664" i="21"/>
  <c r="I664" i="21"/>
  <c r="K663" i="21"/>
  <c r="I663" i="21"/>
  <c r="K662" i="21"/>
  <c r="I662" i="21"/>
  <c r="K661" i="21"/>
  <c r="I661" i="21"/>
  <c r="K660" i="21"/>
  <c r="I660" i="21"/>
  <c r="K659" i="21"/>
  <c r="I659" i="21"/>
  <c r="H659" i="21"/>
  <c r="H658" i="21"/>
  <c r="I658" i="21" s="1"/>
  <c r="H657" i="21"/>
  <c r="K657" i="21" s="1"/>
  <c r="K656" i="21"/>
  <c r="I656" i="21"/>
  <c r="H656" i="21"/>
  <c r="K655" i="21"/>
  <c r="I655" i="21"/>
  <c r="H655" i="21"/>
  <c r="H654" i="21"/>
  <c r="I654" i="21" s="1"/>
  <c r="H653" i="21"/>
  <c r="K653" i="21" s="1"/>
  <c r="K652" i="21"/>
  <c r="I652" i="21"/>
  <c r="H652" i="21"/>
  <c r="K651" i="21"/>
  <c r="I651" i="21"/>
  <c r="H651" i="21"/>
  <c r="K650" i="21"/>
  <c r="I650" i="21"/>
  <c r="K649" i="21"/>
  <c r="I649" i="21"/>
  <c r="K648" i="21"/>
  <c r="I648" i="21"/>
  <c r="K647" i="21"/>
  <c r="I647" i="21"/>
  <c r="K646" i="21"/>
  <c r="I646" i="21"/>
  <c r="K645" i="21"/>
  <c r="I645" i="21"/>
  <c r="K644" i="21"/>
  <c r="I644" i="21"/>
  <c r="K643" i="21"/>
  <c r="I643" i="21"/>
  <c r="K642" i="21"/>
  <c r="I642" i="21"/>
  <c r="K641" i="21"/>
  <c r="I641" i="21"/>
  <c r="K640" i="21"/>
  <c r="I640" i="21"/>
  <c r="K639" i="21"/>
  <c r="I639" i="21"/>
  <c r="K638" i="21"/>
  <c r="I638" i="21"/>
  <c r="K637" i="21"/>
  <c r="I637" i="21"/>
  <c r="K636" i="21"/>
  <c r="I636" i="21"/>
  <c r="K635" i="21"/>
  <c r="I635" i="21"/>
  <c r="K634" i="21"/>
  <c r="I634" i="21"/>
  <c r="K633" i="21"/>
  <c r="I633" i="21"/>
  <c r="K632" i="21"/>
  <c r="I632" i="21"/>
  <c r="K631" i="21"/>
  <c r="I631" i="21"/>
  <c r="K630" i="21"/>
  <c r="I630" i="21"/>
  <c r="K629" i="21"/>
  <c r="I629" i="21"/>
  <c r="K628" i="21"/>
  <c r="I628" i="21"/>
  <c r="K627" i="21"/>
  <c r="I627" i="21"/>
  <c r="H626" i="21"/>
  <c r="I626" i="21" s="1"/>
  <c r="H625" i="21"/>
  <c r="K625" i="21" s="1"/>
  <c r="K624" i="21"/>
  <c r="I624" i="21"/>
  <c r="K623" i="21"/>
  <c r="I623" i="21"/>
  <c r="K622" i="21"/>
  <c r="I622" i="21"/>
  <c r="K621" i="21"/>
  <c r="I621" i="21"/>
  <c r="K620" i="21"/>
  <c r="I620" i="21"/>
  <c r="K619" i="21"/>
  <c r="I619" i="21"/>
  <c r="K618" i="21"/>
  <c r="I618" i="21"/>
  <c r="K617" i="21"/>
  <c r="I617" i="21"/>
  <c r="K616" i="21"/>
  <c r="I616" i="21"/>
  <c r="K615" i="21"/>
  <c r="I615" i="21"/>
  <c r="K614" i="21"/>
  <c r="I614" i="21"/>
  <c r="K613" i="21"/>
  <c r="I613" i="21"/>
  <c r="K612" i="21"/>
  <c r="I612" i="21"/>
  <c r="K611" i="21"/>
  <c r="I611" i="21"/>
  <c r="K610" i="21"/>
  <c r="I610" i="21"/>
  <c r="K609" i="21"/>
  <c r="I609" i="21"/>
  <c r="K608" i="21"/>
  <c r="I608" i="21"/>
  <c r="K607" i="21"/>
  <c r="I607" i="21"/>
  <c r="K606" i="21"/>
  <c r="I606" i="21"/>
  <c r="K605" i="21"/>
  <c r="I605" i="21"/>
  <c r="K604" i="21"/>
  <c r="I604" i="21"/>
  <c r="K603" i="21"/>
  <c r="I603" i="21"/>
  <c r="K602" i="21"/>
  <c r="I602" i="21"/>
  <c r="K601" i="21"/>
  <c r="I601" i="21"/>
  <c r="K600" i="21"/>
  <c r="I600" i="21"/>
  <c r="K599" i="21"/>
  <c r="I599" i="21"/>
  <c r="K598" i="21"/>
  <c r="I598" i="21"/>
  <c r="K597" i="21"/>
  <c r="I597" i="21"/>
  <c r="K596" i="21"/>
  <c r="I596" i="21"/>
  <c r="K595" i="21"/>
  <c r="I595" i="21"/>
  <c r="K594" i="21"/>
  <c r="I594" i="21"/>
  <c r="K593" i="21"/>
  <c r="I593" i="21"/>
  <c r="K592" i="21"/>
  <c r="I592" i="21"/>
  <c r="K591" i="21"/>
  <c r="I591" i="21"/>
  <c r="K590" i="21"/>
  <c r="I590" i="21"/>
  <c r="K589" i="21"/>
  <c r="I589" i="21"/>
  <c r="K588" i="21"/>
  <c r="I588" i="21"/>
  <c r="K587" i="21"/>
  <c r="I587" i="21"/>
  <c r="K586" i="21"/>
  <c r="I586" i="21"/>
  <c r="K585" i="21"/>
  <c r="I585" i="21"/>
  <c r="K584" i="21"/>
  <c r="I584" i="21"/>
  <c r="K583" i="21"/>
  <c r="I583" i="21"/>
  <c r="K582" i="21"/>
  <c r="I582" i="21"/>
  <c r="K581" i="21"/>
  <c r="I581" i="21"/>
  <c r="K580" i="21"/>
  <c r="I580" i="21"/>
  <c r="K579" i="21"/>
  <c r="I579" i="21"/>
  <c r="K578" i="21"/>
  <c r="I578" i="21"/>
  <c r="K577" i="21"/>
  <c r="I577" i="21"/>
  <c r="K576" i="21"/>
  <c r="I576" i="21"/>
  <c r="K575" i="21"/>
  <c r="I575" i="21"/>
  <c r="K574" i="21"/>
  <c r="I574" i="21"/>
  <c r="K573" i="21"/>
  <c r="I573" i="21"/>
  <c r="K572" i="21"/>
  <c r="I572" i="21"/>
  <c r="K571" i="21"/>
  <c r="I571" i="21"/>
  <c r="K570" i="21"/>
  <c r="I570" i="21"/>
  <c r="K569" i="21"/>
  <c r="I569" i="21"/>
  <c r="K568" i="21"/>
  <c r="I568" i="21"/>
  <c r="K567" i="21"/>
  <c r="I567" i="21"/>
  <c r="K566" i="21"/>
  <c r="I566" i="21"/>
  <c r="K565" i="21"/>
  <c r="I565" i="21"/>
  <c r="K564" i="21"/>
  <c r="I564" i="21"/>
  <c r="K563" i="21"/>
  <c r="I563" i="21"/>
  <c r="K562" i="21"/>
  <c r="I562" i="21"/>
  <c r="K561" i="21"/>
  <c r="I561" i="21"/>
  <c r="K560" i="21"/>
  <c r="I560" i="21"/>
  <c r="K559" i="21"/>
  <c r="I559" i="21"/>
  <c r="K558" i="21"/>
  <c r="I558" i="21"/>
  <c r="K557" i="21"/>
  <c r="I557" i="21"/>
  <c r="K556" i="21"/>
  <c r="I556" i="21"/>
  <c r="K555" i="21"/>
  <c r="I555" i="21"/>
  <c r="K554" i="21"/>
  <c r="I554" i="21"/>
  <c r="K553" i="21"/>
  <c r="I553" i="21"/>
  <c r="K552" i="21"/>
  <c r="I552" i="21"/>
  <c r="K551" i="21"/>
  <c r="I551" i="21"/>
  <c r="K550" i="21"/>
  <c r="I550" i="21"/>
  <c r="K549" i="21"/>
  <c r="I549" i="21"/>
  <c r="K548" i="21"/>
  <c r="I548" i="21"/>
  <c r="K547" i="21"/>
  <c r="I547" i="21"/>
  <c r="K546" i="21"/>
  <c r="I546" i="21"/>
  <c r="K545" i="21"/>
  <c r="I545" i="21"/>
  <c r="K544" i="21"/>
  <c r="I544" i="21"/>
  <c r="K543" i="21"/>
  <c r="I543" i="21"/>
  <c r="K542" i="21"/>
  <c r="I542" i="21"/>
  <c r="A542" i="21"/>
  <c r="A543" i="21" s="1"/>
  <c r="A544" i="21" s="1"/>
  <c r="A545" i="21" s="1"/>
  <c r="A546" i="21" s="1"/>
  <c r="A547" i="21" s="1"/>
  <c r="A548" i="21" s="1"/>
  <c r="A549" i="21" s="1"/>
  <c r="A550" i="21" s="1"/>
  <c r="A551" i="21" s="1"/>
  <c r="A552" i="21" s="1"/>
  <c r="A553" i="21" s="1"/>
  <c r="A554" i="21" s="1"/>
  <c r="A555" i="21" s="1"/>
  <c r="A556" i="21" s="1"/>
  <c r="A557" i="21" s="1"/>
  <c r="A558" i="21" s="1"/>
  <c r="A559" i="21" s="1"/>
  <c r="A560" i="21" s="1"/>
  <c r="A561" i="21" s="1"/>
  <c r="A562" i="21" s="1"/>
  <c r="A563" i="21" s="1"/>
  <c r="A564" i="21" s="1"/>
  <c r="A565" i="21" s="1"/>
  <c r="A566" i="21" s="1"/>
  <c r="A567" i="21" s="1"/>
  <c r="A568" i="21" s="1"/>
  <c r="A569" i="21" s="1"/>
  <c r="A570" i="21" s="1"/>
  <c r="A571" i="21" s="1"/>
  <c r="A572" i="21" s="1"/>
  <c r="A573" i="21" s="1"/>
  <c r="A574" i="21" s="1"/>
  <c r="A575" i="21" s="1"/>
  <c r="A576" i="21" s="1"/>
  <c r="A577" i="21" s="1"/>
  <c r="A578" i="21" s="1"/>
  <c r="A579" i="21" s="1"/>
  <c r="A580" i="21" s="1"/>
  <c r="A581" i="21" s="1"/>
  <c r="A582" i="21" s="1"/>
  <c r="A583" i="21" s="1"/>
  <c r="A584" i="21" s="1"/>
  <c r="A585" i="21" s="1"/>
  <c r="A586" i="21" s="1"/>
  <c r="A587" i="21" s="1"/>
  <c r="A588" i="21" s="1"/>
  <c r="A589" i="21" s="1"/>
  <c r="A590" i="21" s="1"/>
  <c r="A591" i="21" s="1"/>
  <c r="A592" i="21" s="1"/>
  <c r="A593" i="21" s="1"/>
  <c r="A594" i="21" s="1"/>
  <c r="A595" i="21" s="1"/>
  <c r="A596" i="21" s="1"/>
  <c r="A597" i="21" s="1"/>
  <c r="A598" i="21" s="1"/>
  <c r="A599" i="21" s="1"/>
  <c r="A600" i="21" s="1"/>
  <c r="A601" i="21" s="1"/>
  <c r="A602" i="21" s="1"/>
  <c r="A603" i="21" s="1"/>
  <c r="A604" i="21" s="1"/>
  <c r="A605" i="21" s="1"/>
  <c r="A606" i="21" s="1"/>
  <c r="A607" i="21" s="1"/>
  <c r="A608" i="21" s="1"/>
  <c r="A609" i="21" s="1"/>
  <c r="A610" i="21" s="1"/>
  <c r="A611" i="21" s="1"/>
  <c r="A612" i="21" s="1"/>
  <c r="A613" i="21" s="1"/>
  <c r="A614" i="21" s="1"/>
  <c r="A615" i="21" s="1"/>
  <c r="A616" i="21" s="1"/>
  <c r="A617" i="21" s="1"/>
  <c r="A618" i="21" s="1"/>
  <c r="A619" i="21" s="1"/>
  <c r="A620" i="21" s="1"/>
  <c r="A621" i="21" s="1"/>
  <c r="A622" i="21" s="1"/>
  <c r="A623" i="21" s="1"/>
  <c r="A624" i="21" s="1"/>
  <c r="A625" i="21" s="1"/>
  <c r="A626" i="21" s="1"/>
  <c r="A627" i="21" s="1"/>
  <c r="A628" i="21" s="1"/>
  <c r="A629" i="21" s="1"/>
  <c r="A630" i="21" s="1"/>
  <c r="A631" i="21" s="1"/>
  <c r="A632" i="21" s="1"/>
  <c r="A633" i="21" s="1"/>
  <c r="A634" i="21" s="1"/>
  <c r="A635" i="21" s="1"/>
  <c r="A636" i="21" s="1"/>
  <c r="A637" i="21" s="1"/>
  <c r="A638" i="21" s="1"/>
  <c r="A639" i="21" s="1"/>
  <c r="A640" i="21" s="1"/>
  <c r="A641" i="21" s="1"/>
  <c r="A642" i="21" s="1"/>
  <c r="A643" i="21" s="1"/>
  <c r="A644" i="21" s="1"/>
  <c r="A645" i="21" s="1"/>
  <c r="A646" i="21" s="1"/>
  <c r="A647" i="21" s="1"/>
  <c r="A648" i="21" s="1"/>
  <c r="A649" i="21" s="1"/>
  <c r="A650" i="21" s="1"/>
  <c r="K541" i="21"/>
  <c r="I541" i="21"/>
  <c r="K540" i="21"/>
  <c r="I540" i="21"/>
  <c r="K539" i="21"/>
  <c r="I539" i="21"/>
  <c r="K538" i="21"/>
  <c r="I538" i="21"/>
  <c r="K537" i="21"/>
  <c r="I537" i="21"/>
  <c r="K536" i="21"/>
  <c r="I536" i="21"/>
  <c r="K535" i="21"/>
  <c r="I535" i="21"/>
  <c r="K534" i="21"/>
  <c r="I534" i="21"/>
  <c r="K533" i="21"/>
  <c r="I533" i="21"/>
  <c r="K532" i="21"/>
  <c r="I532" i="21"/>
  <c r="K531" i="21"/>
  <c r="I531" i="21"/>
  <c r="K530" i="21"/>
  <c r="I530" i="21"/>
  <c r="K529" i="21"/>
  <c r="I529" i="21"/>
  <c r="K528" i="21"/>
  <c r="I528" i="21"/>
  <c r="K527" i="21"/>
  <c r="I527" i="21"/>
  <c r="K526" i="21"/>
  <c r="I526" i="21"/>
  <c r="K525" i="21"/>
  <c r="I525" i="21"/>
  <c r="K524" i="21"/>
  <c r="I524" i="21"/>
  <c r="K523" i="21"/>
  <c r="I523" i="21"/>
  <c r="K522" i="21"/>
  <c r="I522" i="21"/>
  <c r="K521" i="21"/>
  <c r="I521" i="21"/>
  <c r="K520" i="21"/>
  <c r="I520" i="21"/>
  <c r="K519" i="21"/>
  <c r="I519" i="21"/>
  <c r="K518" i="21"/>
  <c r="I518" i="21"/>
  <c r="K517" i="21"/>
  <c r="I517" i="21"/>
  <c r="K516" i="21"/>
  <c r="I516" i="21"/>
  <c r="K515" i="21"/>
  <c r="I515" i="21"/>
  <c r="K514" i="21"/>
  <c r="I514" i="21"/>
  <c r="K513" i="21"/>
  <c r="I513" i="21"/>
  <c r="K512" i="21"/>
  <c r="I512" i="21"/>
  <c r="K511" i="21"/>
  <c r="I511" i="21"/>
  <c r="K510" i="21"/>
  <c r="I510" i="21"/>
  <c r="K509" i="21"/>
  <c r="I509" i="21"/>
  <c r="K508" i="21"/>
  <c r="I508" i="21"/>
  <c r="K507" i="21"/>
  <c r="I507" i="21"/>
  <c r="K506" i="21"/>
  <c r="I506" i="21"/>
  <c r="K505" i="21"/>
  <c r="I505" i="21"/>
  <c r="K504" i="21"/>
  <c r="I504" i="21"/>
  <c r="K503" i="21"/>
  <c r="I503" i="21"/>
  <c r="K502" i="21"/>
  <c r="I502" i="21"/>
  <c r="K501" i="21"/>
  <c r="I501" i="21"/>
  <c r="K500" i="21"/>
  <c r="I500" i="21"/>
  <c r="K499" i="21"/>
  <c r="I499" i="21"/>
  <c r="K498" i="21"/>
  <c r="I498" i="21"/>
  <c r="K497" i="21"/>
  <c r="I497" i="21"/>
  <c r="K496" i="21"/>
  <c r="I496" i="21"/>
  <c r="K495" i="21"/>
  <c r="I495" i="21"/>
  <c r="K494" i="21"/>
  <c r="I494" i="21"/>
  <c r="K493" i="21"/>
  <c r="I493" i="21"/>
  <c r="K492" i="21"/>
  <c r="I492" i="21"/>
  <c r="K491" i="21"/>
  <c r="I491" i="21"/>
  <c r="K490" i="21"/>
  <c r="I490" i="21"/>
  <c r="K489" i="21"/>
  <c r="I489" i="21"/>
  <c r="K488" i="21"/>
  <c r="I488" i="21"/>
  <c r="K487" i="21"/>
  <c r="I487" i="21"/>
  <c r="K486" i="21"/>
  <c r="I486" i="21"/>
  <c r="K485" i="21"/>
  <c r="I485" i="21"/>
  <c r="K484" i="21"/>
  <c r="I484" i="21"/>
  <c r="K483" i="21"/>
  <c r="I483" i="21"/>
  <c r="K482" i="21"/>
  <c r="I482" i="21"/>
  <c r="K481" i="21"/>
  <c r="I481" i="21"/>
  <c r="K480" i="21"/>
  <c r="I480" i="21"/>
  <c r="K479" i="21"/>
  <c r="I479" i="21"/>
  <c r="K478" i="21"/>
  <c r="I478" i="21"/>
  <c r="K477" i="21"/>
  <c r="I477" i="21"/>
  <c r="K476" i="21"/>
  <c r="I476" i="21"/>
  <c r="K475" i="21"/>
  <c r="I475" i="21"/>
  <c r="K474" i="21"/>
  <c r="I474" i="21"/>
  <c r="K473" i="21"/>
  <c r="I473" i="21"/>
  <c r="K472" i="21"/>
  <c r="I472" i="21"/>
  <c r="K471" i="21"/>
  <c r="I471" i="21"/>
  <c r="K470" i="21"/>
  <c r="I470" i="21"/>
  <c r="K469" i="21"/>
  <c r="I469" i="21"/>
  <c r="K468" i="21"/>
  <c r="I468" i="21"/>
  <c r="K467" i="21"/>
  <c r="I467" i="21"/>
  <c r="K466" i="21"/>
  <c r="I466" i="21"/>
  <c r="K465" i="21"/>
  <c r="I465" i="21"/>
  <c r="K464" i="21"/>
  <c r="I464" i="21"/>
  <c r="K463" i="21"/>
  <c r="I463" i="21"/>
  <c r="K462" i="21"/>
  <c r="I462" i="21"/>
  <c r="K461" i="21"/>
  <c r="I461" i="21"/>
  <c r="K460" i="21"/>
  <c r="I460" i="21"/>
  <c r="K459" i="21"/>
  <c r="I459" i="21"/>
  <c r="K458" i="21"/>
  <c r="I458" i="21"/>
  <c r="K457" i="21"/>
  <c r="I457" i="21"/>
  <c r="K456" i="21"/>
  <c r="I456" i="21"/>
  <c r="K455" i="21"/>
  <c r="I455" i="21"/>
  <c r="K454" i="21"/>
  <c r="I454" i="21"/>
  <c r="K453" i="21"/>
  <c r="I453" i="21"/>
  <c r="K452" i="21"/>
  <c r="I452" i="21"/>
  <c r="K451" i="21"/>
  <c r="I451" i="21"/>
  <c r="K450" i="21"/>
  <c r="I450" i="21"/>
  <c r="K449" i="21"/>
  <c r="I449" i="21"/>
  <c r="K448" i="21"/>
  <c r="I448" i="21"/>
  <c r="K447" i="21"/>
  <c r="I447" i="21"/>
  <c r="K446" i="21"/>
  <c r="I446" i="21"/>
  <c r="K445" i="21"/>
  <c r="I445" i="21"/>
  <c r="K444" i="21"/>
  <c r="I444" i="21"/>
  <c r="K443" i="21"/>
  <c r="I443" i="21"/>
  <c r="K442" i="21"/>
  <c r="I442" i="21"/>
  <c r="K441" i="21"/>
  <c r="I441" i="21"/>
  <c r="K440" i="21"/>
  <c r="I440" i="21"/>
  <c r="K439" i="21"/>
  <c r="I439" i="21"/>
  <c r="H438" i="21"/>
  <c r="K438" i="21" s="1"/>
  <c r="K437" i="21"/>
  <c r="I437" i="21"/>
  <c r="H437" i="21"/>
  <c r="K436" i="21"/>
  <c r="I436" i="21"/>
  <c r="H436" i="21"/>
  <c r="H435" i="21"/>
  <c r="K435" i="21" s="1"/>
  <c r="H434" i="21"/>
  <c r="K434" i="21" s="1"/>
  <c r="K433" i="21"/>
  <c r="I433" i="21"/>
  <c r="H433" i="21"/>
  <c r="K432" i="21"/>
  <c r="I432" i="21"/>
  <c r="H432" i="21"/>
  <c r="H431" i="21"/>
  <c r="I431" i="21" s="1"/>
  <c r="H430" i="21"/>
  <c r="K430" i="21" s="1"/>
  <c r="K429" i="21"/>
  <c r="I429" i="21"/>
  <c r="H429" i="21"/>
  <c r="K428" i="21"/>
  <c r="I428" i="21"/>
  <c r="H428" i="21"/>
  <c r="H427" i="21"/>
  <c r="K427" i="21" s="1"/>
  <c r="K426" i="21"/>
  <c r="I426" i="21"/>
  <c r="K425" i="21"/>
  <c r="I425" i="21"/>
  <c r="K424" i="21"/>
  <c r="I424" i="21"/>
  <c r="K423" i="21"/>
  <c r="I423" i="21"/>
  <c r="K422" i="21"/>
  <c r="I422" i="21"/>
  <c r="K421" i="21"/>
  <c r="I421" i="21"/>
  <c r="K420" i="21"/>
  <c r="I420" i="21"/>
  <c r="K419" i="21"/>
  <c r="I419" i="21"/>
  <c r="K418" i="21"/>
  <c r="I418" i="21"/>
  <c r="K417" i="21"/>
  <c r="I417" i="21"/>
  <c r="K416" i="21"/>
  <c r="I416" i="21"/>
  <c r="K415" i="21"/>
  <c r="I415" i="21"/>
  <c r="K414" i="21"/>
  <c r="I414" i="21"/>
  <c r="K413" i="21"/>
  <c r="I413" i="21"/>
  <c r="K412" i="21"/>
  <c r="I412" i="21"/>
  <c r="K411" i="21"/>
  <c r="I411" i="21"/>
  <c r="K410" i="21"/>
  <c r="I410" i="21"/>
  <c r="K409" i="21"/>
  <c r="I409" i="21"/>
  <c r="K408" i="21"/>
  <c r="I408" i="21"/>
  <c r="K407" i="21"/>
  <c r="I407" i="21"/>
  <c r="K406" i="21"/>
  <c r="I406" i="21"/>
  <c r="K405" i="21"/>
  <c r="I405" i="21"/>
  <c r="K404" i="21"/>
  <c r="I404" i="21"/>
  <c r="K403" i="21"/>
  <c r="I403" i="21"/>
  <c r="K402" i="21"/>
  <c r="I402" i="21"/>
  <c r="K401" i="21"/>
  <c r="I401" i="21"/>
  <c r="K400" i="21"/>
  <c r="I400" i="21"/>
  <c r="K399" i="21"/>
  <c r="I399" i="21"/>
  <c r="K398" i="21"/>
  <c r="I398" i="21"/>
  <c r="K397" i="21"/>
  <c r="I397" i="21"/>
  <c r="K396" i="21"/>
  <c r="I396" i="21"/>
  <c r="K395" i="21"/>
  <c r="I395" i="21"/>
  <c r="K394" i="21"/>
  <c r="I394" i="21"/>
  <c r="K393" i="21"/>
  <c r="I393" i="21"/>
  <c r="K392" i="21"/>
  <c r="I392" i="21"/>
  <c r="K391" i="21"/>
  <c r="I391" i="21"/>
  <c r="K390" i="21"/>
  <c r="I390" i="21"/>
  <c r="K389" i="21"/>
  <c r="I389" i="21"/>
  <c r="K388" i="21"/>
  <c r="I388" i="21"/>
  <c r="K387" i="21"/>
  <c r="I387" i="21"/>
  <c r="K386" i="21"/>
  <c r="I386" i="21"/>
  <c r="K385" i="21"/>
  <c r="I385" i="21"/>
  <c r="K384" i="21"/>
  <c r="I384" i="21"/>
  <c r="K383" i="21"/>
  <c r="I383" i="21"/>
  <c r="K382" i="21"/>
  <c r="I382" i="21"/>
  <c r="K381" i="21"/>
  <c r="I381" i="21"/>
  <c r="K380" i="21"/>
  <c r="I380" i="21"/>
  <c r="K379" i="21"/>
  <c r="I379" i="21"/>
  <c r="K378" i="21"/>
  <c r="I378" i="21"/>
  <c r="K377" i="21"/>
  <c r="I377" i="21"/>
  <c r="K376" i="21"/>
  <c r="I376" i="21"/>
  <c r="K375" i="21"/>
  <c r="I375" i="21"/>
  <c r="K374" i="21"/>
  <c r="I374" i="21"/>
  <c r="K373" i="21"/>
  <c r="I373" i="21"/>
  <c r="K372" i="21"/>
  <c r="I372" i="21"/>
  <c r="K371" i="21"/>
  <c r="I371" i="21"/>
  <c r="K370" i="21"/>
  <c r="I370" i="21"/>
  <c r="K369" i="21"/>
  <c r="I369" i="21"/>
  <c r="K368" i="21"/>
  <c r="I368" i="21"/>
  <c r="K367" i="21"/>
  <c r="I367" i="21"/>
  <c r="H366" i="21"/>
  <c r="K366" i="21" s="1"/>
  <c r="K365" i="21"/>
  <c r="I365" i="21"/>
  <c r="H365" i="21"/>
  <c r="K364" i="21"/>
  <c r="I364" i="21"/>
  <c r="H364" i="21"/>
  <c r="K363" i="21"/>
  <c r="I363" i="21"/>
  <c r="K362" i="21"/>
  <c r="I362" i="21"/>
  <c r="K361" i="21"/>
  <c r="I361" i="21"/>
  <c r="K360" i="21"/>
  <c r="I360" i="21"/>
  <c r="K359" i="21"/>
  <c r="I359" i="21"/>
  <c r="K358" i="21"/>
  <c r="I358" i="21"/>
  <c r="K357" i="21"/>
  <c r="I357" i="21"/>
  <c r="K356" i="21"/>
  <c r="I356" i="21"/>
  <c r="K355" i="21"/>
  <c r="I355" i="21"/>
  <c r="K354" i="21"/>
  <c r="I354" i="21"/>
  <c r="K353" i="21"/>
  <c r="I353" i="21"/>
  <c r="K352" i="21"/>
  <c r="I352" i="21"/>
  <c r="K351" i="21"/>
  <c r="I351" i="21"/>
  <c r="K350" i="21"/>
  <c r="I350" i="21"/>
  <c r="K349" i="21"/>
  <c r="I349" i="21"/>
  <c r="K348" i="21"/>
  <c r="I348" i="21"/>
  <c r="K347" i="21"/>
  <c r="I347" i="21"/>
  <c r="K346" i="21"/>
  <c r="I346" i="21"/>
  <c r="K345" i="21"/>
  <c r="I345" i="21"/>
  <c r="K344" i="21"/>
  <c r="I344" i="21"/>
  <c r="K343" i="21"/>
  <c r="I343" i="21"/>
  <c r="K342" i="21"/>
  <c r="I342" i="21"/>
  <c r="K341" i="21"/>
  <c r="I341" i="21"/>
  <c r="K340" i="21"/>
  <c r="I340" i="21"/>
  <c r="K339" i="21"/>
  <c r="I339" i="21"/>
  <c r="K338" i="21"/>
  <c r="I338" i="21"/>
  <c r="K337" i="21"/>
  <c r="I337" i="21"/>
  <c r="K336" i="21"/>
  <c r="I336" i="21"/>
  <c r="K335" i="21"/>
  <c r="I335" i="21"/>
  <c r="K334" i="21"/>
  <c r="I334" i="21"/>
  <c r="K333" i="21"/>
  <c r="I333" i="21"/>
  <c r="K332" i="21"/>
  <c r="I332" i="21"/>
  <c r="K331" i="21"/>
  <c r="I331" i="21"/>
  <c r="K330" i="21"/>
  <c r="I330" i="21"/>
  <c r="K329" i="21"/>
  <c r="I329" i="21"/>
  <c r="K328" i="21"/>
  <c r="I328" i="21"/>
  <c r="K327" i="21"/>
  <c r="I327" i="21"/>
  <c r="K326" i="21"/>
  <c r="I326" i="21"/>
  <c r="K325" i="21"/>
  <c r="I325" i="21"/>
  <c r="K324" i="21"/>
  <c r="I324" i="21"/>
  <c r="K323" i="21"/>
  <c r="I323" i="21"/>
  <c r="K322" i="21"/>
  <c r="I322" i="21"/>
  <c r="K321" i="21"/>
  <c r="I321" i="21"/>
  <c r="K320" i="21"/>
  <c r="I320" i="21"/>
  <c r="K319" i="21"/>
  <c r="I319" i="21"/>
  <c r="K318" i="21"/>
  <c r="I318" i="21"/>
  <c r="K317" i="21"/>
  <c r="I317" i="21"/>
  <c r="K316" i="21"/>
  <c r="I316" i="21"/>
  <c r="K315" i="21"/>
  <c r="I315" i="21"/>
  <c r="K314" i="21"/>
  <c r="I314" i="21"/>
  <c r="K313" i="21"/>
  <c r="I313" i="21"/>
  <c r="K312" i="21"/>
  <c r="I312" i="21"/>
  <c r="K311" i="21"/>
  <c r="I311" i="21"/>
  <c r="K310" i="21"/>
  <c r="I310" i="21"/>
  <c r="K309" i="21"/>
  <c r="I309" i="21"/>
  <c r="K308" i="21"/>
  <c r="I308" i="21"/>
  <c r="K307" i="21"/>
  <c r="I307" i="21"/>
  <c r="K306" i="21"/>
  <c r="I306" i="21"/>
  <c r="K305" i="21"/>
  <c r="I305" i="21"/>
  <c r="K304" i="21"/>
  <c r="I304" i="21"/>
  <c r="K303" i="21"/>
  <c r="I303" i="21"/>
  <c r="K302" i="21"/>
  <c r="I302" i="21"/>
  <c r="H302" i="21"/>
  <c r="K301" i="21"/>
  <c r="I301" i="21"/>
  <c r="H301" i="21"/>
  <c r="H300" i="21"/>
  <c r="K300" i="21" s="1"/>
  <c r="H299" i="21"/>
  <c r="K299" i="21" s="1"/>
  <c r="K298" i="21"/>
  <c r="I298" i="21"/>
  <c r="H298" i="21"/>
  <c r="K297" i="21"/>
  <c r="I297" i="21"/>
  <c r="H297" i="21"/>
  <c r="H296" i="21"/>
  <c r="K296" i="21" s="1"/>
  <c r="H295" i="21"/>
  <c r="K295" i="21" s="1"/>
  <c r="K294" i="21"/>
  <c r="I294" i="21"/>
  <c r="H294" i="21"/>
  <c r="K293" i="21"/>
  <c r="I293" i="21"/>
  <c r="H293" i="21"/>
  <c r="H292" i="21"/>
  <c r="I292" i="21" s="1"/>
  <c r="H291" i="21"/>
  <c r="K291" i="21" s="1"/>
  <c r="K290" i="21"/>
  <c r="I290" i="21"/>
  <c r="H290" i="21"/>
  <c r="K289" i="21"/>
  <c r="I289" i="21"/>
  <c r="H289" i="21"/>
  <c r="H288" i="21"/>
  <c r="K288" i="21" s="1"/>
  <c r="H287" i="21"/>
  <c r="K287" i="21" s="1"/>
  <c r="K286" i="21"/>
  <c r="I286" i="21"/>
  <c r="H286" i="21"/>
  <c r="K285" i="21"/>
  <c r="I285" i="21"/>
  <c r="H285" i="21"/>
  <c r="H284" i="21"/>
  <c r="I284" i="21" s="1"/>
  <c r="H283" i="21"/>
  <c r="K283" i="21" s="1"/>
  <c r="K282" i="21"/>
  <c r="I282" i="21"/>
  <c r="K281" i="21"/>
  <c r="I281" i="21"/>
  <c r="K280" i="21"/>
  <c r="I280" i="21"/>
  <c r="K279" i="21"/>
  <c r="I279" i="21"/>
  <c r="K278" i="21"/>
  <c r="I278" i="21"/>
  <c r="K277" i="21"/>
  <c r="I277" i="21"/>
  <c r="K276" i="21"/>
  <c r="I276" i="21"/>
  <c r="K275" i="21"/>
  <c r="I275" i="21"/>
  <c r="K274" i="21"/>
  <c r="I274" i="21"/>
  <c r="K273" i="21"/>
  <c r="I273" i="21"/>
  <c r="K272" i="21"/>
  <c r="I272" i="21"/>
  <c r="K271" i="21"/>
  <c r="I271" i="21"/>
  <c r="K270" i="21"/>
  <c r="I270" i="21"/>
  <c r="K269" i="21"/>
  <c r="I269" i="21"/>
  <c r="K268" i="21"/>
  <c r="I268" i="21"/>
  <c r="K267" i="21"/>
  <c r="I267" i="21"/>
  <c r="K266" i="21"/>
  <c r="I266" i="21"/>
  <c r="K265" i="21"/>
  <c r="I265" i="21"/>
  <c r="K264" i="21"/>
  <c r="I264" i="21"/>
  <c r="K263" i="21"/>
  <c r="I263" i="21"/>
  <c r="K262" i="21"/>
  <c r="I262" i="21"/>
  <c r="K261" i="21"/>
  <c r="I261" i="21"/>
  <c r="K260" i="21"/>
  <c r="I260" i="21"/>
  <c r="K259" i="21"/>
  <c r="I259" i="21"/>
  <c r="K258" i="21"/>
  <c r="I258" i="21"/>
  <c r="K257" i="21"/>
  <c r="I257" i="21"/>
  <c r="K256" i="21"/>
  <c r="I256" i="21"/>
  <c r="K255" i="21"/>
  <c r="I255" i="21"/>
  <c r="K254" i="21"/>
  <c r="I254" i="21"/>
  <c r="K253" i="21"/>
  <c r="I253" i="21"/>
  <c r="K252" i="21"/>
  <c r="I252" i="21"/>
  <c r="K251" i="21"/>
  <c r="I251" i="21"/>
  <c r="K250" i="21"/>
  <c r="I250" i="21"/>
  <c r="K249" i="21"/>
  <c r="I249" i="21"/>
  <c r="K248" i="21"/>
  <c r="I248" i="21"/>
  <c r="K247" i="21"/>
  <c r="I247" i="21"/>
  <c r="K246" i="21"/>
  <c r="I246" i="21"/>
  <c r="K245" i="21"/>
  <c r="I245" i="21"/>
  <c r="K244" i="21"/>
  <c r="I244" i="21"/>
  <c r="K243" i="21"/>
  <c r="I243" i="21"/>
  <c r="K242" i="21"/>
  <c r="I242" i="21"/>
  <c r="K241" i="21"/>
  <c r="I241" i="21"/>
  <c r="K240" i="21"/>
  <c r="I240" i="21"/>
  <c r="K239" i="21"/>
  <c r="I239" i="21"/>
  <c r="K238" i="21"/>
  <c r="I238" i="21"/>
  <c r="K237" i="21"/>
  <c r="I237" i="21"/>
  <c r="K236" i="21"/>
  <c r="I236" i="21"/>
  <c r="K235" i="21"/>
  <c r="I235" i="21"/>
  <c r="K234" i="21"/>
  <c r="I234" i="21"/>
  <c r="K233" i="21"/>
  <c r="I233" i="21"/>
  <c r="K232" i="21"/>
  <c r="I232" i="21"/>
  <c r="K231" i="21"/>
  <c r="I231" i="21"/>
  <c r="K230" i="21"/>
  <c r="I230" i="21"/>
  <c r="K229" i="21"/>
  <c r="I229" i="21"/>
  <c r="K228" i="21"/>
  <c r="I228" i="21"/>
  <c r="K227" i="21"/>
  <c r="I227" i="21"/>
  <c r="K226" i="21"/>
  <c r="I226" i="21"/>
  <c r="K225" i="21"/>
  <c r="I225" i="21"/>
  <c r="K224" i="21"/>
  <c r="I224" i="21"/>
  <c r="K223" i="21"/>
  <c r="I223" i="21"/>
  <c r="K222" i="21"/>
  <c r="I222" i="21"/>
  <c r="K221" i="21"/>
  <c r="I221" i="21"/>
  <c r="K220" i="21"/>
  <c r="I220" i="21"/>
  <c r="K219" i="21"/>
  <c r="I219" i="21"/>
  <c r="K218" i="21"/>
  <c r="I218" i="21"/>
  <c r="K217" i="21"/>
  <c r="I217" i="21"/>
  <c r="K216" i="21"/>
  <c r="I216" i="21"/>
  <c r="K215" i="21"/>
  <c r="I215" i="21"/>
  <c r="K214" i="21"/>
  <c r="I214" i="21"/>
  <c r="K213" i="21"/>
  <c r="I213" i="21"/>
  <c r="K212" i="21"/>
  <c r="I212" i="21"/>
  <c r="K211" i="21"/>
  <c r="I211" i="21"/>
  <c r="K210" i="21"/>
  <c r="I210" i="21"/>
  <c r="K209" i="21"/>
  <c r="I209" i="21"/>
  <c r="K208" i="21"/>
  <c r="I208" i="21"/>
  <c r="K207" i="21"/>
  <c r="I207" i="21"/>
  <c r="K206" i="21"/>
  <c r="I206" i="21"/>
  <c r="K205" i="21"/>
  <c r="I205" i="21"/>
  <c r="K204" i="21"/>
  <c r="I204" i="21"/>
  <c r="K203" i="21"/>
  <c r="I203" i="21"/>
  <c r="K202" i="21"/>
  <c r="I202" i="21"/>
  <c r="K201" i="21"/>
  <c r="I201" i="21"/>
  <c r="K200" i="21"/>
  <c r="I200" i="21"/>
  <c r="K199" i="21"/>
  <c r="I199" i="21"/>
  <c r="K198" i="21"/>
  <c r="I198" i="21"/>
  <c r="K197" i="21"/>
  <c r="I197" i="21"/>
  <c r="K196" i="21"/>
  <c r="I196" i="21"/>
  <c r="K195" i="21"/>
  <c r="I195" i="21"/>
  <c r="K194" i="21"/>
  <c r="I194" i="21"/>
  <c r="K193" i="21"/>
  <c r="I193" i="21"/>
  <c r="K192" i="21"/>
  <c r="I192" i="21"/>
  <c r="K191" i="21"/>
  <c r="I191" i="21"/>
  <c r="K190" i="21"/>
  <c r="I190" i="21"/>
  <c r="K189" i="21"/>
  <c r="I189" i="21"/>
  <c r="K188" i="21"/>
  <c r="I188" i="21"/>
  <c r="K187" i="21"/>
  <c r="I187" i="21"/>
  <c r="K186" i="21"/>
  <c r="I186" i="21"/>
  <c r="K185" i="21"/>
  <c r="I185" i="21"/>
  <c r="K184" i="21"/>
  <c r="I184" i="21"/>
  <c r="K183" i="21"/>
  <c r="I183" i="21"/>
  <c r="K182" i="21"/>
  <c r="I182" i="21"/>
  <c r="K181" i="21"/>
  <c r="I181" i="21"/>
  <c r="K180" i="21"/>
  <c r="I180" i="21"/>
  <c r="K179" i="21"/>
  <c r="I179" i="21"/>
  <c r="K178" i="21"/>
  <c r="I178" i="21"/>
  <c r="K177" i="21"/>
  <c r="I177" i="21"/>
  <c r="K176" i="21"/>
  <c r="I176" i="21"/>
  <c r="K175" i="21"/>
  <c r="I175" i="21"/>
  <c r="K174" i="21"/>
  <c r="I174" i="21"/>
  <c r="H173" i="21"/>
  <c r="I173" i="21" s="1"/>
  <c r="K172" i="21"/>
  <c r="I172" i="21"/>
  <c r="K171" i="21"/>
  <c r="I171" i="21"/>
  <c r="K170" i="21"/>
  <c r="I170" i="21"/>
  <c r="K169" i="21"/>
  <c r="I169" i="21"/>
  <c r="K168" i="21"/>
  <c r="I168" i="21"/>
  <c r="K167" i="21"/>
  <c r="I167" i="21"/>
  <c r="K166" i="21"/>
  <c r="I166" i="21"/>
  <c r="K165" i="21"/>
  <c r="I165" i="21"/>
  <c r="H165" i="21"/>
  <c r="K164" i="21"/>
  <c r="I164" i="21"/>
  <c r="K163" i="21"/>
  <c r="I163" i="21"/>
  <c r="K162" i="21"/>
  <c r="I162" i="21"/>
  <c r="K161" i="21"/>
  <c r="I161" i="21"/>
  <c r="K160" i="21"/>
  <c r="I160" i="21"/>
  <c r="K159" i="21"/>
  <c r="I159" i="21"/>
  <c r="K158" i="21"/>
  <c r="I158" i="21"/>
  <c r="K157" i="21"/>
  <c r="I157" i="21"/>
  <c r="K156" i="21"/>
  <c r="I156" i="21"/>
  <c r="K155" i="21"/>
  <c r="I155" i="21"/>
  <c r="K154" i="21"/>
  <c r="I154" i="21"/>
  <c r="K153" i="21"/>
  <c r="I153" i="21"/>
  <c r="K152" i="21"/>
  <c r="I152" i="21"/>
  <c r="K151" i="21"/>
  <c r="I151" i="21"/>
  <c r="H151" i="21"/>
  <c r="K150" i="21"/>
  <c r="I150" i="21"/>
  <c r="H150" i="21"/>
  <c r="H149" i="21"/>
  <c r="K149" i="21" s="1"/>
  <c r="K148" i="21"/>
  <c r="I148" i="21"/>
  <c r="K147" i="21"/>
  <c r="I147" i="21"/>
  <c r="K146" i="21"/>
  <c r="I146" i="21"/>
  <c r="K145" i="21"/>
  <c r="I145" i="21"/>
  <c r="K144" i="21"/>
  <c r="I144" i="21"/>
  <c r="K143" i="21"/>
  <c r="I143" i="21"/>
  <c r="K142" i="21"/>
  <c r="I142" i="21"/>
  <c r="K141" i="21"/>
  <c r="I141" i="21"/>
  <c r="K140" i="21"/>
  <c r="I140" i="21"/>
  <c r="K139" i="21"/>
  <c r="I139" i="21"/>
  <c r="K138" i="21"/>
  <c r="I138" i="21"/>
  <c r="K137" i="21"/>
  <c r="I137" i="21"/>
  <c r="K136" i="21"/>
  <c r="I136" i="21"/>
  <c r="K135" i="21"/>
  <c r="I135" i="21"/>
  <c r="K134" i="21"/>
  <c r="I134" i="21"/>
  <c r="K133" i="21"/>
  <c r="I133" i="21"/>
  <c r="K132" i="21"/>
  <c r="I132" i="21"/>
  <c r="K131" i="21"/>
  <c r="I131" i="21"/>
  <c r="K130" i="21"/>
  <c r="I130" i="21"/>
  <c r="K129" i="21"/>
  <c r="I129" i="21"/>
  <c r="K128" i="21"/>
  <c r="I128" i="21"/>
  <c r="K127" i="21"/>
  <c r="I127" i="21"/>
  <c r="K126" i="21"/>
  <c r="I126" i="21"/>
  <c r="K125" i="21"/>
  <c r="I125" i="21"/>
  <c r="K124" i="21"/>
  <c r="I124" i="21"/>
  <c r="K123" i="21"/>
  <c r="I123" i="21"/>
  <c r="K122" i="21"/>
  <c r="I122" i="21"/>
  <c r="K121" i="21"/>
  <c r="I121" i="21"/>
  <c r="K120" i="21"/>
  <c r="I120" i="21"/>
  <c r="K119" i="21"/>
  <c r="I119" i="21"/>
  <c r="K118" i="21"/>
  <c r="I118" i="21"/>
  <c r="K117" i="21"/>
  <c r="I117" i="21"/>
  <c r="K116" i="21"/>
  <c r="I116" i="21"/>
  <c r="K115" i="21"/>
  <c r="I115" i="21"/>
  <c r="K114" i="21"/>
  <c r="I114" i="21"/>
  <c r="K113" i="21"/>
  <c r="I113" i="21"/>
  <c r="K112" i="21"/>
  <c r="I112" i="21"/>
  <c r="K111" i="21"/>
  <c r="I111" i="21"/>
  <c r="K110" i="21"/>
  <c r="I110" i="21"/>
  <c r="K109" i="21"/>
  <c r="I109" i="21"/>
  <c r="K108" i="21"/>
  <c r="I108" i="21"/>
  <c r="K107" i="21"/>
  <c r="I107" i="21"/>
  <c r="K106" i="21"/>
  <c r="I106" i="21"/>
  <c r="K105" i="21"/>
  <c r="I105" i="21"/>
  <c r="K104" i="21"/>
  <c r="I104" i="21"/>
  <c r="K103" i="21"/>
  <c r="I103" i="21"/>
  <c r="K102" i="21"/>
  <c r="I102" i="21"/>
  <c r="K101" i="21"/>
  <c r="I101" i="21"/>
  <c r="K100" i="21"/>
  <c r="I100" i="21"/>
  <c r="K99" i="21"/>
  <c r="I99" i="21"/>
  <c r="K98" i="21"/>
  <c r="I98" i="21"/>
  <c r="K97" i="21"/>
  <c r="I97" i="21"/>
  <c r="K96" i="21"/>
  <c r="I96" i="21"/>
  <c r="K95" i="21"/>
  <c r="I95" i="21"/>
  <c r="K94" i="21"/>
  <c r="I94" i="21"/>
  <c r="K93" i="21"/>
  <c r="I93" i="21"/>
  <c r="K92" i="21"/>
  <c r="I92" i="21"/>
  <c r="K91" i="21"/>
  <c r="I91" i="21"/>
  <c r="K90" i="21"/>
  <c r="I90" i="21"/>
  <c r="K89" i="21"/>
  <c r="I89" i="21"/>
  <c r="K88" i="21"/>
  <c r="I88" i="21"/>
  <c r="K87" i="21"/>
  <c r="I87" i="21"/>
  <c r="K86" i="21"/>
  <c r="I86" i="21"/>
  <c r="K85" i="21"/>
  <c r="I85" i="21"/>
  <c r="K84" i="21"/>
  <c r="I84" i="21"/>
  <c r="K83" i="21"/>
  <c r="I83" i="21"/>
  <c r="K82" i="21"/>
  <c r="I82" i="21"/>
  <c r="K81" i="21"/>
  <c r="I81" i="21"/>
  <c r="K80" i="21"/>
  <c r="I80" i="21"/>
  <c r="K79" i="21"/>
  <c r="I79" i="21"/>
  <c r="K78" i="21"/>
  <c r="I78" i="21"/>
  <c r="K77" i="21"/>
  <c r="I77" i="21"/>
  <c r="K76" i="21"/>
  <c r="I76" i="21"/>
  <c r="K75" i="21"/>
  <c r="I75" i="21"/>
  <c r="K74" i="21"/>
  <c r="I74" i="21"/>
  <c r="K73" i="21"/>
  <c r="I73" i="21"/>
  <c r="H72" i="21"/>
  <c r="K72" i="21" s="1"/>
  <c r="K71" i="21"/>
  <c r="I71" i="21"/>
  <c r="K70" i="21"/>
  <c r="I70" i="21"/>
  <c r="K69" i="21"/>
  <c r="I69" i="21"/>
  <c r="K68" i="21"/>
  <c r="I68" i="21"/>
  <c r="K67" i="21"/>
  <c r="I67" i="21"/>
  <c r="K66" i="21"/>
  <c r="I66" i="21"/>
  <c r="K65" i="21"/>
  <c r="I65" i="21"/>
  <c r="K64" i="21"/>
  <c r="I64" i="21"/>
  <c r="K63" i="21"/>
  <c r="I63" i="21"/>
  <c r="K62" i="21"/>
  <c r="I62" i="21"/>
  <c r="K61" i="21"/>
  <c r="I61" i="21"/>
  <c r="K60" i="21"/>
  <c r="I60" i="21"/>
  <c r="K59" i="21"/>
  <c r="J59" i="21"/>
  <c r="H59" i="21"/>
  <c r="I59" i="21" s="1"/>
  <c r="K58" i="21"/>
  <c r="I58" i="21"/>
  <c r="K57" i="21"/>
  <c r="I57" i="21"/>
  <c r="K56" i="21"/>
  <c r="I56" i="21"/>
  <c r="K55" i="21"/>
  <c r="I55" i="21"/>
  <c r="K54" i="21"/>
  <c r="I54" i="21"/>
  <c r="K53" i="21"/>
  <c r="I53" i="21"/>
  <c r="K52" i="21"/>
  <c r="I52" i="21"/>
  <c r="K51" i="21"/>
  <c r="I51" i="21"/>
  <c r="K50" i="21"/>
  <c r="I50" i="21"/>
  <c r="K49" i="21"/>
  <c r="I49" i="21"/>
  <c r="K48" i="21"/>
  <c r="I48" i="21"/>
  <c r="K47" i="21"/>
  <c r="I47" i="21"/>
  <c r="K46" i="21"/>
  <c r="I46" i="21"/>
  <c r="K45" i="21"/>
  <c r="I45" i="21"/>
  <c r="K44" i="21"/>
  <c r="I44" i="21"/>
  <c r="K43" i="21"/>
  <c r="I43" i="21"/>
  <c r="K42" i="21"/>
  <c r="I42" i="21"/>
  <c r="K41" i="21"/>
  <c r="I41" i="21"/>
  <c r="K40" i="21"/>
  <c r="I40" i="21"/>
  <c r="K39" i="21"/>
  <c r="I39" i="21"/>
  <c r="K38" i="21"/>
  <c r="I38" i="21"/>
  <c r="K37" i="21"/>
  <c r="I37" i="21"/>
  <c r="K36" i="21"/>
  <c r="I36" i="21"/>
  <c r="K35" i="21"/>
  <c r="I35" i="21"/>
  <c r="K34" i="21"/>
  <c r="I34" i="21"/>
  <c r="K33" i="21"/>
  <c r="I33" i="21"/>
  <c r="K32" i="21"/>
  <c r="I32" i="21"/>
  <c r="K31" i="21"/>
  <c r="I31" i="21"/>
  <c r="K30" i="21"/>
  <c r="I30" i="21"/>
  <c r="K29" i="21"/>
  <c r="I29" i="21"/>
  <c r="K28" i="21"/>
  <c r="I28" i="21"/>
  <c r="K27" i="21"/>
  <c r="I27" i="21"/>
  <c r="K26" i="21"/>
  <c r="I26" i="21"/>
  <c r="H26" i="21"/>
  <c r="K25" i="21"/>
  <c r="I25" i="21"/>
  <c r="H25" i="21"/>
  <c r="K24" i="21"/>
  <c r="I24" i="21"/>
  <c r="K23" i="21"/>
  <c r="I23" i="21"/>
  <c r="K22" i="21"/>
  <c r="I22" i="21"/>
  <c r="K21" i="21"/>
  <c r="I21" i="21"/>
  <c r="K20" i="21"/>
  <c r="I20" i="21"/>
  <c r="K19" i="21"/>
  <c r="J19" i="21"/>
  <c r="H19" i="21"/>
  <c r="I19" i="21" s="1"/>
  <c r="K18" i="21"/>
  <c r="I18" i="21"/>
  <c r="K17" i="21"/>
  <c r="I17" i="21"/>
  <c r="K16" i="21"/>
  <c r="I16" i="21"/>
  <c r="K15" i="21"/>
  <c r="I15" i="21"/>
  <c r="K14" i="21"/>
  <c r="I14" i="21"/>
  <c r="K13" i="21"/>
  <c r="I13" i="21"/>
  <c r="K12" i="21"/>
  <c r="I12" i="21"/>
  <c r="K11" i="21"/>
  <c r="I11" i="21"/>
  <c r="K10" i="21"/>
  <c r="I10" i="21"/>
  <c r="K9" i="21"/>
  <c r="I9" i="21"/>
  <c r="K8" i="21"/>
  <c r="I8" i="21"/>
  <c r="K7" i="21"/>
  <c r="I7" i="21"/>
  <c r="K6" i="21"/>
  <c r="I6" i="21"/>
  <c r="K5" i="21"/>
  <c r="I5" i="21"/>
  <c r="A5" i="21"/>
  <c r="H4" i="21"/>
  <c r="K4" i="21" s="1"/>
  <c r="AE2" i="18"/>
  <c r="AD701" i="18"/>
  <c r="AD700" i="18"/>
  <c r="AD699" i="18"/>
  <c r="AD698" i="18"/>
  <c r="AD697" i="18"/>
  <c r="AD696" i="18"/>
  <c r="AD695" i="18"/>
  <c r="AD694" i="18"/>
  <c r="AD693" i="18"/>
  <c r="AD692" i="18"/>
  <c r="I149" i="21" l="1"/>
  <c r="I288" i="21"/>
  <c r="I296" i="21"/>
  <c r="I300" i="21"/>
  <c r="I427" i="21"/>
  <c r="I435" i="21"/>
  <c r="I625" i="21"/>
  <c r="H2" i="21"/>
  <c r="I4" i="21"/>
  <c r="I72" i="21"/>
  <c r="K173" i="21"/>
  <c r="I283" i="21"/>
  <c r="K284" i="21"/>
  <c r="I287" i="21"/>
  <c r="I291" i="21"/>
  <c r="K292" i="21"/>
  <c r="I295" i="21"/>
  <c r="I299" i="21"/>
  <c r="I366" i="21"/>
  <c r="I430" i="21"/>
  <c r="K431" i="21"/>
  <c r="I434" i="21"/>
  <c r="I438" i="21"/>
  <c r="K626" i="21"/>
  <c r="I653" i="21"/>
  <c r="K654" i="21"/>
  <c r="I657" i="21"/>
  <c r="K658" i="21"/>
  <c r="K2" i="21" l="1"/>
  <c r="I2" i="21"/>
  <c r="U76" i="8" l="1"/>
  <c r="AB14" i="8"/>
  <c r="AA14" i="8" s="1"/>
  <c r="AR2" i="18" l="1"/>
  <c r="K2" i="18" l="1"/>
  <c r="J2" i="18"/>
  <c r="AD688" i="18"/>
  <c r="AD687" i="18"/>
  <c r="AD686" i="18"/>
  <c r="U17" i="8" l="1"/>
  <c r="U125" i="8"/>
  <c r="U143" i="8"/>
  <c r="R2" i="8"/>
  <c r="Q2" i="8"/>
  <c r="AB158" i="8"/>
  <c r="AA158" i="8" s="1"/>
  <c r="U158" i="8"/>
  <c r="P157" i="8"/>
  <c r="U157" i="8"/>
  <c r="AB157" i="8"/>
  <c r="AA157" i="8" s="1"/>
  <c r="AB156" i="8"/>
  <c r="AA156" i="8" s="1"/>
  <c r="AB155" i="8"/>
  <c r="AA155" i="8" s="1"/>
  <c r="Y157" i="8"/>
  <c r="Y156" i="8"/>
  <c r="Y155" i="8"/>
  <c r="AB26" i="8"/>
  <c r="AA26" i="8" s="1"/>
  <c r="U26" i="8"/>
  <c r="AB53" i="8"/>
  <c r="AA53" i="8" s="1"/>
  <c r="AB74" i="8"/>
  <c r="AA74" i="8" s="1"/>
  <c r="U74" i="8"/>
  <c r="AB113" i="8"/>
  <c r="AA113" i="8" s="1"/>
  <c r="AB112" i="8"/>
  <c r="AA112" i="8" s="1"/>
  <c r="U113" i="8"/>
  <c r="U112" i="8"/>
  <c r="AB124" i="8"/>
  <c r="AA124" i="8" s="1"/>
  <c r="U124" i="8"/>
  <c r="AB141" i="8"/>
  <c r="AA141" i="8" s="1"/>
  <c r="AB142" i="8"/>
  <c r="AA142" i="8" s="1"/>
  <c r="U141" i="8"/>
  <c r="AD620" i="18" l="1"/>
  <c r="AD471" i="18"/>
  <c r="AD390" i="18"/>
  <c r="AD389" i="18"/>
  <c r="AD388" i="18"/>
  <c r="AD469" i="18" l="1"/>
  <c r="AD401" i="18"/>
  <c r="AD400" i="18"/>
  <c r="Y10" i="8" l="1"/>
  <c r="U150" i="8"/>
  <c r="I17" i="15"/>
  <c r="I18" i="15" s="1"/>
  <c r="I16" i="15"/>
  <c r="C19" i="15"/>
  <c r="B19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19" i="15" s="1"/>
  <c r="C1" i="15"/>
  <c r="B1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K2" i="8"/>
  <c r="L2" i="8"/>
  <c r="M2" i="8"/>
  <c r="AB17" i="8"/>
  <c r="AA17" i="8" s="1"/>
  <c r="AB13" i="8"/>
  <c r="AA13" i="8" s="1"/>
  <c r="Y13" i="8"/>
  <c r="U13" i="8"/>
  <c r="AB4" i="8"/>
  <c r="AA4" i="8" s="1"/>
  <c r="D1" i="15" l="1"/>
  <c r="K776" i="19" l="1"/>
  <c r="I776" i="19"/>
  <c r="K775" i="19"/>
  <c r="I775" i="19"/>
  <c r="K774" i="19"/>
  <c r="I774" i="19"/>
  <c r="K773" i="19"/>
  <c r="I773" i="19"/>
  <c r="K772" i="19"/>
  <c r="I772" i="19"/>
  <c r="K771" i="19"/>
  <c r="I771" i="19"/>
  <c r="K770" i="19"/>
  <c r="I770" i="19"/>
  <c r="K769" i="19"/>
  <c r="I769" i="19"/>
  <c r="K768" i="19"/>
  <c r="I768" i="19"/>
  <c r="K767" i="19"/>
  <c r="I767" i="19"/>
  <c r="K766" i="19"/>
  <c r="I766" i="19"/>
  <c r="K765" i="19"/>
  <c r="I765" i="19"/>
  <c r="K764" i="19"/>
  <c r="I764" i="19"/>
  <c r="K763" i="19"/>
  <c r="I763" i="19"/>
  <c r="K762" i="19"/>
  <c r="I762" i="19"/>
  <c r="K761" i="19"/>
  <c r="I761" i="19"/>
  <c r="K760" i="19"/>
  <c r="I760" i="19"/>
  <c r="K759" i="19"/>
  <c r="I759" i="19"/>
  <c r="K758" i="19"/>
  <c r="I758" i="19"/>
  <c r="K757" i="19"/>
  <c r="I757" i="19"/>
  <c r="K756" i="19"/>
  <c r="I756" i="19"/>
  <c r="K755" i="19"/>
  <c r="I755" i="19"/>
  <c r="K754" i="19"/>
  <c r="I754" i="19"/>
  <c r="K753" i="19"/>
  <c r="I753" i="19"/>
  <c r="K752" i="19"/>
  <c r="I752" i="19"/>
  <c r="K751" i="19"/>
  <c r="I751" i="19"/>
  <c r="K750" i="19"/>
  <c r="I750" i="19"/>
  <c r="K749" i="19"/>
  <c r="I749" i="19"/>
  <c r="K748" i="19"/>
  <c r="I748" i="19"/>
  <c r="K747" i="19"/>
  <c r="I747" i="19"/>
  <c r="K746" i="19"/>
  <c r="I746" i="19"/>
  <c r="K745" i="19"/>
  <c r="I745" i="19"/>
  <c r="K744" i="19"/>
  <c r="I744" i="19"/>
  <c r="K743" i="19"/>
  <c r="I743" i="19"/>
  <c r="K742" i="19"/>
  <c r="I742" i="19"/>
  <c r="K741" i="19"/>
  <c r="I741" i="19"/>
  <c r="K740" i="19"/>
  <c r="I740" i="19"/>
  <c r="K739" i="19"/>
  <c r="I739" i="19"/>
  <c r="K738" i="19"/>
  <c r="I738" i="19"/>
  <c r="K737" i="19"/>
  <c r="I737" i="19"/>
  <c r="K736" i="19"/>
  <c r="I736" i="19"/>
  <c r="K735" i="19"/>
  <c r="I735" i="19"/>
  <c r="K734" i="19"/>
  <c r="I734" i="19"/>
  <c r="K733" i="19"/>
  <c r="I733" i="19"/>
  <c r="K732" i="19"/>
  <c r="I732" i="19"/>
  <c r="K731" i="19"/>
  <c r="I731" i="19"/>
  <c r="K730" i="19"/>
  <c r="I730" i="19"/>
  <c r="K729" i="19"/>
  <c r="I729" i="19"/>
  <c r="K728" i="19"/>
  <c r="I728" i="19"/>
  <c r="K727" i="19"/>
  <c r="I727" i="19"/>
  <c r="K726" i="19"/>
  <c r="I726" i="19"/>
  <c r="K725" i="19"/>
  <c r="I725" i="19"/>
  <c r="K724" i="19"/>
  <c r="I724" i="19"/>
  <c r="K723" i="19"/>
  <c r="I723" i="19"/>
  <c r="K722" i="19"/>
  <c r="I722" i="19"/>
  <c r="K721" i="19"/>
  <c r="I721" i="19"/>
  <c r="K720" i="19"/>
  <c r="I720" i="19"/>
  <c r="K719" i="19"/>
  <c r="I719" i="19"/>
  <c r="K718" i="19"/>
  <c r="I718" i="19"/>
  <c r="K717" i="19"/>
  <c r="I717" i="19"/>
  <c r="K716" i="19"/>
  <c r="I716" i="19"/>
  <c r="K715" i="19"/>
  <c r="I715" i="19"/>
  <c r="K714" i="19"/>
  <c r="I714" i="19"/>
  <c r="K713" i="19"/>
  <c r="I713" i="19"/>
  <c r="K712" i="19"/>
  <c r="I712" i="19"/>
  <c r="K711" i="19"/>
  <c r="I711" i="19"/>
  <c r="K710" i="19"/>
  <c r="I710" i="19"/>
  <c r="K709" i="19"/>
  <c r="I709" i="19"/>
  <c r="K708" i="19"/>
  <c r="I708" i="19"/>
  <c r="K707" i="19"/>
  <c r="I707" i="19"/>
  <c r="K706" i="19"/>
  <c r="I706" i="19"/>
  <c r="K705" i="19"/>
  <c r="I705" i="19"/>
  <c r="K704" i="19"/>
  <c r="I704" i="19"/>
  <c r="K703" i="19"/>
  <c r="I703" i="19"/>
  <c r="K702" i="19"/>
  <c r="I702" i="19"/>
  <c r="K701" i="19"/>
  <c r="I701" i="19"/>
  <c r="K700" i="19"/>
  <c r="I700" i="19"/>
  <c r="K699" i="19"/>
  <c r="I699" i="19"/>
  <c r="K698" i="19"/>
  <c r="I698" i="19"/>
  <c r="K697" i="19"/>
  <c r="I697" i="19"/>
  <c r="K696" i="19"/>
  <c r="I696" i="19"/>
  <c r="K695" i="19"/>
  <c r="I695" i="19"/>
  <c r="K694" i="19"/>
  <c r="I694" i="19"/>
  <c r="K693" i="19"/>
  <c r="I693" i="19"/>
  <c r="K692" i="19"/>
  <c r="I692" i="19"/>
  <c r="K691" i="19"/>
  <c r="I691" i="19"/>
  <c r="K690" i="19"/>
  <c r="I690" i="19"/>
  <c r="K689" i="19"/>
  <c r="I689" i="19"/>
  <c r="K688" i="19"/>
  <c r="I688" i="19"/>
  <c r="K687" i="19"/>
  <c r="I687" i="19"/>
  <c r="K686" i="19"/>
  <c r="I686" i="19"/>
  <c r="K685" i="19"/>
  <c r="I685" i="19"/>
  <c r="K684" i="19"/>
  <c r="I684" i="19"/>
  <c r="K683" i="19"/>
  <c r="I683" i="19"/>
  <c r="K682" i="19"/>
  <c r="I682" i="19"/>
  <c r="K681" i="19"/>
  <c r="I681" i="19"/>
  <c r="K680" i="19"/>
  <c r="I680" i="19"/>
  <c r="K679" i="19"/>
  <c r="I679" i="19"/>
  <c r="K678" i="19"/>
  <c r="I678" i="19"/>
  <c r="K677" i="19"/>
  <c r="I677" i="19"/>
  <c r="K676" i="19"/>
  <c r="I676" i="19"/>
  <c r="K675" i="19"/>
  <c r="I675" i="19"/>
  <c r="K674" i="19"/>
  <c r="I674" i="19"/>
  <c r="K673" i="19"/>
  <c r="I673" i="19"/>
  <c r="K672" i="19"/>
  <c r="I672" i="19"/>
  <c r="K671" i="19"/>
  <c r="I671" i="19"/>
  <c r="K670" i="19"/>
  <c r="I670" i="19"/>
  <c r="K669" i="19"/>
  <c r="I669" i="19"/>
  <c r="K668" i="19"/>
  <c r="I668" i="19"/>
  <c r="K667" i="19"/>
  <c r="I667" i="19"/>
  <c r="K666" i="19"/>
  <c r="I666" i="19"/>
  <c r="K665" i="19"/>
  <c r="I665" i="19"/>
  <c r="K664" i="19"/>
  <c r="I664" i="19"/>
  <c r="K663" i="19"/>
  <c r="I663" i="19"/>
  <c r="K662" i="19"/>
  <c r="I662" i="19"/>
  <c r="K661" i="19"/>
  <c r="I661" i="19"/>
  <c r="K660" i="19"/>
  <c r="I660" i="19"/>
  <c r="K659" i="19"/>
  <c r="I659" i="19"/>
  <c r="K658" i="19"/>
  <c r="I658" i="19"/>
  <c r="K657" i="19"/>
  <c r="I657" i="19"/>
  <c r="K656" i="19"/>
  <c r="I656" i="19"/>
  <c r="K655" i="19"/>
  <c r="I655" i="19"/>
  <c r="K654" i="19"/>
  <c r="I654" i="19"/>
  <c r="K653" i="19"/>
  <c r="I653" i="19"/>
  <c r="K652" i="19"/>
  <c r="I652" i="19"/>
  <c r="K651" i="19"/>
  <c r="I651" i="19"/>
  <c r="K650" i="19"/>
  <c r="I650" i="19"/>
  <c r="K649" i="19"/>
  <c r="I649" i="19"/>
  <c r="K648" i="19"/>
  <c r="I648" i="19"/>
  <c r="K647" i="19"/>
  <c r="I647" i="19"/>
  <c r="K646" i="19"/>
  <c r="I646" i="19"/>
  <c r="K645" i="19"/>
  <c r="I645" i="19"/>
  <c r="K644" i="19"/>
  <c r="I644" i="19"/>
  <c r="K643" i="19"/>
  <c r="I643" i="19"/>
  <c r="K642" i="19"/>
  <c r="I642" i="19"/>
  <c r="K641" i="19"/>
  <c r="I641" i="19"/>
  <c r="K640" i="19"/>
  <c r="I640" i="19"/>
  <c r="K639" i="19"/>
  <c r="I639" i="19"/>
  <c r="K638" i="19"/>
  <c r="I638" i="19"/>
  <c r="K637" i="19"/>
  <c r="I637" i="19"/>
  <c r="K636" i="19"/>
  <c r="I636" i="19"/>
  <c r="K635" i="19"/>
  <c r="I635" i="19"/>
  <c r="K634" i="19"/>
  <c r="I634" i="19"/>
  <c r="K633" i="19"/>
  <c r="I633" i="19"/>
  <c r="K632" i="19"/>
  <c r="I632" i="19"/>
  <c r="K631" i="19"/>
  <c r="I631" i="19"/>
  <c r="K630" i="19"/>
  <c r="I630" i="19"/>
  <c r="K629" i="19"/>
  <c r="I629" i="19"/>
  <c r="K628" i="19"/>
  <c r="I628" i="19"/>
  <c r="K627" i="19"/>
  <c r="I627" i="19"/>
  <c r="K626" i="19"/>
  <c r="I626" i="19"/>
  <c r="K625" i="19"/>
  <c r="I625" i="19"/>
  <c r="K624" i="19"/>
  <c r="I624" i="19"/>
  <c r="K623" i="19"/>
  <c r="I623" i="19"/>
  <c r="K622" i="19"/>
  <c r="I622" i="19"/>
  <c r="K621" i="19"/>
  <c r="I621" i="19"/>
  <c r="K620" i="19"/>
  <c r="I620" i="19"/>
  <c r="K619" i="19"/>
  <c r="I619" i="19"/>
  <c r="K618" i="19"/>
  <c r="I618" i="19"/>
  <c r="K617" i="19"/>
  <c r="I617" i="19"/>
  <c r="K616" i="19"/>
  <c r="I616" i="19"/>
  <c r="K615" i="19"/>
  <c r="I615" i="19"/>
  <c r="K614" i="19"/>
  <c r="I614" i="19"/>
  <c r="K613" i="19"/>
  <c r="I613" i="19"/>
  <c r="K612" i="19"/>
  <c r="I612" i="19"/>
  <c r="K611" i="19"/>
  <c r="I611" i="19"/>
  <c r="K610" i="19"/>
  <c r="I610" i="19"/>
  <c r="K609" i="19"/>
  <c r="I609" i="19"/>
  <c r="K608" i="19"/>
  <c r="I608" i="19"/>
  <c r="K607" i="19"/>
  <c r="I607" i="19"/>
  <c r="K606" i="19"/>
  <c r="I606" i="19"/>
  <c r="K605" i="19"/>
  <c r="I605" i="19"/>
  <c r="K604" i="19"/>
  <c r="I604" i="19"/>
  <c r="K603" i="19"/>
  <c r="I603" i="19"/>
  <c r="K602" i="19"/>
  <c r="I602" i="19"/>
  <c r="K601" i="19"/>
  <c r="I601" i="19"/>
  <c r="K600" i="19"/>
  <c r="I600" i="19"/>
  <c r="K599" i="19"/>
  <c r="I599" i="19"/>
  <c r="K598" i="19"/>
  <c r="I598" i="19"/>
  <c r="K597" i="19"/>
  <c r="I597" i="19"/>
  <c r="K596" i="19"/>
  <c r="I596" i="19"/>
  <c r="K595" i="19"/>
  <c r="I595" i="19"/>
  <c r="K594" i="19"/>
  <c r="I594" i="19"/>
  <c r="K593" i="19"/>
  <c r="I593" i="19"/>
  <c r="K592" i="19"/>
  <c r="I592" i="19"/>
  <c r="K591" i="19"/>
  <c r="I591" i="19"/>
  <c r="K590" i="19"/>
  <c r="I590" i="19"/>
  <c r="K589" i="19"/>
  <c r="I589" i="19"/>
  <c r="K588" i="19"/>
  <c r="I588" i="19"/>
  <c r="K587" i="19"/>
  <c r="I587" i="19"/>
  <c r="K586" i="19"/>
  <c r="I586" i="19"/>
  <c r="K585" i="19"/>
  <c r="I585" i="19"/>
  <c r="K584" i="19"/>
  <c r="I584" i="19"/>
  <c r="K583" i="19"/>
  <c r="I583" i="19"/>
  <c r="K582" i="19"/>
  <c r="I582" i="19"/>
  <c r="K581" i="19"/>
  <c r="I581" i="19"/>
  <c r="K580" i="19"/>
  <c r="I580" i="19"/>
  <c r="K579" i="19"/>
  <c r="I579" i="19"/>
  <c r="K578" i="19"/>
  <c r="I578" i="19"/>
  <c r="K577" i="19"/>
  <c r="I577" i="19"/>
  <c r="K576" i="19"/>
  <c r="I576" i="19"/>
  <c r="K575" i="19"/>
  <c r="I575" i="19"/>
  <c r="K574" i="19"/>
  <c r="I574" i="19"/>
  <c r="K573" i="19"/>
  <c r="I573" i="19"/>
  <c r="K572" i="19"/>
  <c r="I572" i="19"/>
  <c r="K571" i="19"/>
  <c r="I571" i="19"/>
  <c r="K570" i="19"/>
  <c r="I570" i="19"/>
  <c r="K569" i="19"/>
  <c r="I569" i="19"/>
  <c r="K568" i="19"/>
  <c r="I568" i="19"/>
  <c r="K567" i="19"/>
  <c r="I567" i="19"/>
  <c r="K566" i="19"/>
  <c r="I566" i="19"/>
  <c r="K565" i="19"/>
  <c r="I565" i="19"/>
  <c r="K564" i="19"/>
  <c r="I564" i="19"/>
  <c r="K563" i="19"/>
  <c r="I563" i="19"/>
  <c r="K562" i="19"/>
  <c r="I562" i="19"/>
  <c r="K561" i="19"/>
  <c r="I561" i="19"/>
  <c r="K560" i="19"/>
  <c r="I560" i="19"/>
  <c r="K559" i="19"/>
  <c r="I559" i="19"/>
  <c r="K558" i="19"/>
  <c r="I558" i="19"/>
  <c r="K557" i="19"/>
  <c r="I557" i="19"/>
  <c r="K556" i="19"/>
  <c r="I556" i="19"/>
  <c r="K555" i="19"/>
  <c r="I555" i="19"/>
  <c r="K554" i="19"/>
  <c r="I554" i="19"/>
  <c r="K553" i="19"/>
  <c r="I553" i="19"/>
  <c r="K552" i="19"/>
  <c r="I552" i="19"/>
  <c r="K551" i="19"/>
  <c r="I551" i="19"/>
  <c r="K550" i="19"/>
  <c r="I550" i="19"/>
  <c r="K549" i="19"/>
  <c r="I549" i="19"/>
  <c r="K548" i="19"/>
  <c r="I548" i="19"/>
  <c r="K547" i="19"/>
  <c r="I547" i="19"/>
  <c r="K546" i="19"/>
  <c r="I546" i="19"/>
  <c r="K545" i="19"/>
  <c r="I545" i="19"/>
  <c r="K544" i="19"/>
  <c r="I544" i="19"/>
  <c r="K543" i="19"/>
  <c r="I543" i="19"/>
  <c r="K542" i="19"/>
  <c r="I542" i="19"/>
  <c r="A542" i="19"/>
  <c r="A543" i="19" s="1"/>
  <c r="A544" i="19" s="1"/>
  <c r="A545" i="19" s="1"/>
  <c r="A546" i="19" s="1"/>
  <c r="A547" i="19" s="1"/>
  <c r="A548" i="19" s="1"/>
  <c r="A549" i="19" s="1"/>
  <c r="A550" i="19" s="1"/>
  <c r="A551" i="19" s="1"/>
  <c r="A552" i="19" s="1"/>
  <c r="A553" i="19" s="1"/>
  <c r="A554" i="19" s="1"/>
  <c r="A555" i="19" s="1"/>
  <c r="A556" i="19" s="1"/>
  <c r="A557" i="19" s="1"/>
  <c r="A558" i="19" s="1"/>
  <c r="A559" i="19" s="1"/>
  <c r="A560" i="19" s="1"/>
  <c r="A561" i="19" s="1"/>
  <c r="A562" i="19" s="1"/>
  <c r="A563" i="19" s="1"/>
  <c r="A564" i="19" s="1"/>
  <c r="A565" i="19" s="1"/>
  <c r="A566" i="19" s="1"/>
  <c r="A567" i="19" s="1"/>
  <c r="A568" i="19" s="1"/>
  <c r="A569" i="19" s="1"/>
  <c r="A570" i="19" s="1"/>
  <c r="A571" i="19" s="1"/>
  <c r="A572" i="19" s="1"/>
  <c r="A573" i="19" s="1"/>
  <c r="A574" i="19" s="1"/>
  <c r="A575" i="19" s="1"/>
  <c r="A576" i="19" s="1"/>
  <c r="A577" i="19" s="1"/>
  <c r="A578" i="19" s="1"/>
  <c r="A579" i="19" s="1"/>
  <c r="A580" i="19" s="1"/>
  <c r="A581" i="19" s="1"/>
  <c r="A582" i="19" s="1"/>
  <c r="A583" i="19" s="1"/>
  <c r="A584" i="19" s="1"/>
  <c r="A585" i="19" s="1"/>
  <c r="A586" i="19" s="1"/>
  <c r="A587" i="19" s="1"/>
  <c r="A588" i="19" s="1"/>
  <c r="A589" i="19" s="1"/>
  <c r="A590" i="19" s="1"/>
  <c r="A591" i="19" s="1"/>
  <c r="A592" i="19" s="1"/>
  <c r="A593" i="19" s="1"/>
  <c r="A594" i="19" s="1"/>
  <c r="A595" i="19" s="1"/>
  <c r="A596" i="19" s="1"/>
  <c r="A597" i="19" s="1"/>
  <c r="A598" i="19" s="1"/>
  <c r="A599" i="19" s="1"/>
  <c r="A600" i="19" s="1"/>
  <c r="A601" i="19" s="1"/>
  <c r="A602" i="19" s="1"/>
  <c r="A603" i="19" s="1"/>
  <c r="A604" i="19" s="1"/>
  <c r="A605" i="19" s="1"/>
  <c r="A606" i="19" s="1"/>
  <c r="A607" i="19" s="1"/>
  <c r="A608" i="19" s="1"/>
  <c r="A609" i="19" s="1"/>
  <c r="A610" i="19" s="1"/>
  <c r="A611" i="19" s="1"/>
  <c r="A612" i="19" s="1"/>
  <c r="A613" i="19" s="1"/>
  <c r="A614" i="19" s="1"/>
  <c r="A615" i="19" s="1"/>
  <c r="A616" i="19" s="1"/>
  <c r="A617" i="19" s="1"/>
  <c r="A618" i="19" s="1"/>
  <c r="A619" i="19" s="1"/>
  <c r="A620" i="19" s="1"/>
  <c r="A621" i="19" s="1"/>
  <c r="A622" i="19" s="1"/>
  <c r="A623" i="19" s="1"/>
  <c r="A624" i="19" s="1"/>
  <c r="A625" i="19" s="1"/>
  <c r="A626" i="19" s="1"/>
  <c r="A627" i="19" s="1"/>
  <c r="A628" i="19" s="1"/>
  <c r="A629" i="19" s="1"/>
  <c r="A630" i="19" s="1"/>
  <c r="A631" i="19" s="1"/>
  <c r="A632" i="19" s="1"/>
  <c r="A633" i="19" s="1"/>
  <c r="A634" i="19" s="1"/>
  <c r="A635" i="19" s="1"/>
  <c r="A636" i="19" s="1"/>
  <c r="A637" i="19" s="1"/>
  <c r="A638" i="19" s="1"/>
  <c r="A639" i="19" s="1"/>
  <c r="A640" i="19" s="1"/>
  <c r="A641" i="19" s="1"/>
  <c r="A642" i="19" s="1"/>
  <c r="A643" i="19" s="1"/>
  <c r="A644" i="19" s="1"/>
  <c r="A645" i="19" s="1"/>
  <c r="A646" i="19" s="1"/>
  <c r="A647" i="19" s="1"/>
  <c r="A648" i="19" s="1"/>
  <c r="A649" i="19" s="1"/>
  <c r="A650" i="19" s="1"/>
  <c r="K541" i="19"/>
  <c r="I541" i="19"/>
  <c r="K540" i="19"/>
  <c r="I540" i="19"/>
  <c r="K539" i="19"/>
  <c r="I539" i="19"/>
  <c r="K538" i="19"/>
  <c r="I538" i="19"/>
  <c r="K537" i="19"/>
  <c r="I537" i="19"/>
  <c r="K536" i="19"/>
  <c r="I536" i="19"/>
  <c r="K535" i="19"/>
  <c r="I535" i="19"/>
  <c r="K534" i="19"/>
  <c r="I534" i="19"/>
  <c r="K533" i="19"/>
  <c r="I533" i="19"/>
  <c r="K532" i="19"/>
  <c r="I532" i="19"/>
  <c r="K531" i="19"/>
  <c r="I531" i="19"/>
  <c r="K530" i="19"/>
  <c r="I530" i="19"/>
  <c r="K529" i="19"/>
  <c r="I529" i="19"/>
  <c r="K528" i="19"/>
  <c r="I528" i="19"/>
  <c r="K527" i="19"/>
  <c r="I527" i="19"/>
  <c r="K526" i="19"/>
  <c r="I526" i="19"/>
  <c r="K525" i="19"/>
  <c r="I525" i="19"/>
  <c r="K524" i="19"/>
  <c r="I524" i="19"/>
  <c r="K523" i="19"/>
  <c r="I523" i="19"/>
  <c r="K522" i="19"/>
  <c r="I522" i="19"/>
  <c r="K521" i="19"/>
  <c r="I521" i="19"/>
  <c r="K520" i="19"/>
  <c r="I520" i="19"/>
  <c r="K519" i="19"/>
  <c r="I519" i="19"/>
  <c r="K518" i="19"/>
  <c r="I518" i="19"/>
  <c r="K517" i="19"/>
  <c r="I517" i="19"/>
  <c r="K516" i="19"/>
  <c r="I516" i="19"/>
  <c r="K515" i="19"/>
  <c r="I515" i="19"/>
  <c r="K514" i="19"/>
  <c r="I514" i="19"/>
  <c r="K513" i="19"/>
  <c r="I513" i="19"/>
  <c r="K512" i="19"/>
  <c r="I512" i="19"/>
  <c r="K511" i="19"/>
  <c r="I511" i="19"/>
  <c r="K510" i="19"/>
  <c r="I510" i="19"/>
  <c r="K509" i="19"/>
  <c r="I509" i="19"/>
  <c r="K508" i="19"/>
  <c r="I508" i="19"/>
  <c r="K507" i="19"/>
  <c r="I507" i="19"/>
  <c r="K506" i="19"/>
  <c r="I506" i="19"/>
  <c r="K505" i="19"/>
  <c r="I505" i="19"/>
  <c r="K504" i="19"/>
  <c r="I504" i="19"/>
  <c r="K503" i="19"/>
  <c r="I503" i="19"/>
  <c r="K502" i="19"/>
  <c r="I502" i="19"/>
  <c r="K501" i="19"/>
  <c r="I501" i="19"/>
  <c r="K500" i="19"/>
  <c r="I500" i="19"/>
  <c r="K499" i="19"/>
  <c r="I499" i="19"/>
  <c r="K498" i="19"/>
  <c r="I498" i="19"/>
  <c r="K497" i="19"/>
  <c r="I497" i="19"/>
  <c r="K496" i="19"/>
  <c r="I496" i="19"/>
  <c r="K495" i="19"/>
  <c r="I495" i="19"/>
  <c r="K494" i="19"/>
  <c r="I494" i="19"/>
  <c r="K493" i="19"/>
  <c r="I493" i="19"/>
  <c r="K492" i="19"/>
  <c r="I492" i="19"/>
  <c r="K491" i="19"/>
  <c r="I491" i="19"/>
  <c r="K490" i="19"/>
  <c r="I490" i="19"/>
  <c r="K489" i="19"/>
  <c r="I489" i="19"/>
  <c r="K488" i="19"/>
  <c r="I488" i="19"/>
  <c r="K487" i="19"/>
  <c r="I487" i="19"/>
  <c r="K486" i="19"/>
  <c r="I486" i="19"/>
  <c r="K485" i="19"/>
  <c r="I485" i="19"/>
  <c r="K484" i="19"/>
  <c r="I484" i="19"/>
  <c r="K483" i="19"/>
  <c r="I483" i="19"/>
  <c r="K482" i="19"/>
  <c r="I482" i="19"/>
  <c r="K481" i="19"/>
  <c r="I481" i="19"/>
  <c r="K480" i="19"/>
  <c r="I480" i="19"/>
  <c r="K479" i="19"/>
  <c r="I479" i="19"/>
  <c r="K478" i="19"/>
  <c r="I478" i="19"/>
  <c r="K477" i="19"/>
  <c r="I477" i="19"/>
  <c r="K476" i="19"/>
  <c r="I476" i="19"/>
  <c r="K475" i="19"/>
  <c r="I475" i="19"/>
  <c r="K474" i="19"/>
  <c r="I474" i="19"/>
  <c r="K473" i="19"/>
  <c r="I473" i="19"/>
  <c r="K472" i="19"/>
  <c r="I472" i="19"/>
  <c r="K471" i="19"/>
  <c r="I471" i="19"/>
  <c r="K470" i="19"/>
  <c r="I470" i="19"/>
  <c r="K469" i="19"/>
  <c r="I469" i="19"/>
  <c r="K468" i="19"/>
  <c r="I468" i="19"/>
  <c r="K467" i="19"/>
  <c r="I467" i="19"/>
  <c r="K466" i="19"/>
  <c r="I466" i="19"/>
  <c r="K465" i="19"/>
  <c r="I465" i="19"/>
  <c r="K464" i="19"/>
  <c r="I464" i="19"/>
  <c r="K463" i="19"/>
  <c r="I463" i="19"/>
  <c r="K462" i="19"/>
  <c r="I462" i="19"/>
  <c r="K461" i="19"/>
  <c r="I461" i="19"/>
  <c r="K460" i="19"/>
  <c r="I460" i="19"/>
  <c r="K459" i="19"/>
  <c r="I459" i="19"/>
  <c r="K458" i="19"/>
  <c r="I458" i="19"/>
  <c r="K457" i="19"/>
  <c r="I457" i="19"/>
  <c r="K456" i="19"/>
  <c r="I456" i="19"/>
  <c r="K455" i="19"/>
  <c r="I455" i="19"/>
  <c r="K454" i="19"/>
  <c r="I454" i="19"/>
  <c r="K453" i="19"/>
  <c r="I453" i="19"/>
  <c r="K452" i="19"/>
  <c r="I452" i="19"/>
  <c r="K451" i="19"/>
  <c r="I451" i="19"/>
  <c r="K450" i="19"/>
  <c r="I450" i="19"/>
  <c r="K449" i="19"/>
  <c r="I449" i="19"/>
  <c r="K448" i="19"/>
  <c r="I448" i="19"/>
  <c r="K447" i="19"/>
  <c r="I447" i="19"/>
  <c r="K446" i="19"/>
  <c r="I446" i="19"/>
  <c r="K445" i="19"/>
  <c r="I445" i="19"/>
  <c r="K444" i="19"/>
  <c r="I444" i="19"/>
  <c r="K443" i="19"/>
  <c r="I443" i="19"/>
  <c r="K442" i="19"/>
  <c r="I442" i="19"/>
  <c r="K441" i="19"/>
  <c r="I441" i="19"/>
  <c r="K440" i="19"/>
  <c r="I440" i="19"/>
  <c r="K439" i="19"/>
  <c r="I439" i="19"/>
  <c r="K438" i="19"/>
  <c r="I438" i="19"/>
  <c r="K437" i="19"/>
  <c r="I437" i="19"/>
  <c r="K436" i="19"/>
  <c r="I436" i="19"/>
  <c r="K435" i="19"/>
  <c r="I435" i="19"/>
  <c r="K434" i="19"/>
  <c r="I434" i="19"/>
  <c r="K433" i="19"/>
  <c r="I433" i="19"/>
  <c r="K432" i="19"/>
  <c r="I432" i="19"/>
  <c r="K431" i="19"/>
  <c r="I431" i="19"/>
  <c r="K430" i="19"/>
  <c r="I430" i="19"/>
  <c r="K429" i="19"/>
  <c r="I429" i="19"/>
  <c r="K428" i="19"/>
  <c r="I428" i="19"/>
  <c r="K427" i="19"/>
  <c r="I427" i="19"/>
  <c r="K426" i="19"/>
  <c r="I426" i="19"/>
  <c r="K425" i="19"/>
  <c r="I425" i="19"/>
  <c r="K424" i="19"/>
  <c r="I424" i="19"/>
  <c r="K423" i="19"/>
  <c r="I423" i="19"/>
  <c r="K422" i="19"/>
  <c r="I422" i="19"/>
  <c r="K421" i="19"/>
  <c r="I421" i="19"/>
  <c r="K420" i="19"/>
  <c r="I420" i="19"/>
  <c r="K419" i="19"/>
  <c r="I419" i="19"/>
  <c r="K418" i="19"/>
  <c r="I418" i="19"/>
  <c r="K417" i="19"/>
  <c r="I417" i="19"/>
  <c r="K416" i="19"/>
  <c r="I416" i="19"/>
  <c r="K415" i="19"/>
  <c r="I415" i="19"/>
  <c r="K414" i="19"/>
  <c r="I414" i="19"/>
  <c r="K413" i="19"/>
  <c r="I413" i="19"/>
  <c r="K412" i="19"/>
  <c r="I412" i="19"/>
  <c r="K411" i="19"/>
  <c r="I411" i="19"/>
  <c r="K410" i="19"/>
  <c r="I410" i="19"/>
  <c r="K409" i="19"/>
  <c r="I409" i="19"/>
  <c r="K408" i="19"/>
  <c r="I408" i="19"/>
  <c r="K407" i="19"/>
  <c r="I407" i="19"/>
  <c r="K406" i="19"/>
  <c r="I406" i="19"/>
  <c r="K405" i="19"/>
  <c r="I405" i="19"/>
  <c r="K404" i="19"/>
  <c r="I404" i="19"/>
  <c r="K403" i="19"/>
  <c r="I403" i="19"/>
  <c r="K402" i="19"/>
  <c r="I402" i="19"/>
  <c r="K401" i="19"/>
  <c r="I401" i="19"/>
  <c r="K400" i="19"/>
  <c r="I400" i="19"/>
  <c r="K399" i="19"/>
  <c r="I399" i="19"/>
  <c r="K398" i="19"/>
  <c r="I398" i="19"/>
  <c r="K397" i="19"/>
  <c r="I397" i="19"/>
  <c r="K396" i="19"/>
  <c r="I396" i="19"/>
  <c r="K395" i="19"/>
  <c r="I395" i="19"/>
  <c r="K394" i="19"/>
  <c r="I394" i="19"/>
  <c r="K393" i="19"/>
  <c r="I393" i="19"/>
  <c r="K392" i="19"/>
  <c r="I392" i="19"/>
  <c r="K391" i="19"/>
  <c r="I391" i="19"/>
  <c r="K390" i="19"/>
  <c r="I390" i="19"/>
  <c r="K389" i="19"/>
  <c r="I389" i="19"/>
  <c r="K388" i="19"/>
  <c r="I388" i="19"/>
  <c r="K387" i="19"/>
  <c r="I387" i="19"/>
  <c r="K386" i="19"/>
  <c r="I386" i="19"/>
  <c r="K385" i="19"/>
  <c r="I385" i="19"/>
  <c r="K384" i="19"/>
  <c r="I384" i="19"/>
  <c r="K383" i="19"/>
  <c r="I383" i="19"/>
  <c r="K382" i="19"/>
  <c r="I382" i="19"/>
  <c r="K381" i="19"/>
  <c r="I381" i="19"/>
  <c r="K380" i="19"/>
  <c r="I380" i="19"/>
  <c r="K379" i="19"/>
  <c r="I379" i="19"/>
  <c r="K378" i="19"/>
  <c r="I378" i="19"/>
  <c r="K377" i="19"/>
  <c r="I377" i="19"/>
  <c r="K376" i="19"/>
  <c r="I376" i="19"/>
  <c r="K375" i="19"/>
  <c r="I375" i="19"/>
  <c r="K374" i="19"/>
  <c r="I374" i="19"/>
  <c r="K373" i="19"/>
  <c r="I373" i="19"/>
  <c r="K372" i="19"/>
  <c r="I372" i="19"/>
  <c r="K371" i="19"/>
  <c r="I371" i="19"/>
  <c r="K370" i="19"/>
  <c r="I370" i="19"/>
  <c r="K369" i="19"/>
  <c r="I369" i="19"/>
  <c r="K368" i="19"/>
  <c r="I368" i="19"/>
  <c r="K367" i="19"/>
  <c r="I367" i="19"/>
  <c r="K366" i="19"/>
  <c r="I366" i="19"/>
  <c r="K365" i="19"/>
  <c r="I365" i="19"/>
  <c r="K364" i="19"/>
  <c r="I364" i="19"/>
  <c r="K363" i="19"/>
  <c r="I363" i="19"/>
  <c r="K362" i="19"/>
  <c r="I362" i="19"/>
  <c r="K361" i="19"/>
  <c r="I361" i="19"/>
  <c r="K360" i="19"/>
  <c r="I360" i="19"/>
  <c r="K359" i="19"/>
  <c r="I359" i="19"/>
  <c r="K358" i="19"/>
  <c r="I358" i="19"/>
  <c r="K357" i="19"/>
  <c r="I357" i="19"/>
  <c r="K356" i="19"/>
  <c r="I356" i="19"/>
  <c r="K355" i="19"/>
  <c r="I355" i="19"/>
  <c r="K354" i="19"/>
  <c r="I354" i="19"/>
  <c r="K353" i="19"/>
  <c r="I353" i="19"/>
  <c r="K352" i="19"/>
  <c r="I352" i="19"/>
  <c r="K351" i="19"/>
  <c r="I351" i="19"/>
  <c r="K350" i="19"/>
  <c r="I350" i="19"/>
  <c r="K349" i="19"/>
  <c r="I349" i="19"/>
  <c r="K348" i="19"/>
  <c r="I348" i="19"/>
  <c r="K347" i="19"/>
  <c r="I347" i="19"/>
  <c r="K346" i="19"/>
  <c r="I346" i="19"/>
  <c r="K345" i="19"/>
  <c r="I345" i="19"/>
  <c r="K344" i="19"/>
  <c r="I344" i="19"/>
  <c r="K343" i="19"/>
  <c r="I343" i="19"/>
  <c r="K342" i="19"/>
  <c r="I342" i="19"/>
  <c r="K341" i="19"/>
  <c r="I341" i="19"/>
  <c r="K340" i="19"/>
  <c r="I340" i="19"/>
  <c r="K339" i="19"/>
  <c r="I339" i="19"/>
  <c r="K338" i="19"/>
  <c r="I338" i="19"/>
  <c r="K337" i="19"/>
  <c r="I337" i="19"/>
  <c r="K336" i="19"/>
  <c r="I336" i="19"/>
  <c r="K335" i="19"/>
  <c r="I335" i="19"/>
  <c r="K334" i="19"/>
  <c r="I334" i="19"/>
  <c r="K333" i="19"/>
  <c r="I333" i="19"/>
  <c r="K332" i="19"/>
  <c r="I332" i="19"/>
  <c r="K331" i="19"/>
  <c r="I331" i="19"/>
  <c r="K330" i="19"/>
  <c r="I330" i="19"/>
  <c r="K329" i="19"/>
  <c r="I329" i="19"/>
  <c r="K328" i="19"/>
  <c r="I328" i="19"/>
  <c r="K327" i="19"/>
  <c r="I327" i="19"/>
  <c r="K326" i="19"/>
  <c r="I326" i="19"/>
  <c r="K325" i="19"/>
  <c r="I325" i="19"/>
  <c r="K324" i="19"/>
  <c r="I324" i="19"/>
  <c r="K323" i="19"/>
  <c r="I323" i="19"/>
  <c r="K322" i="19"/>
  <c r="I322" i="19"/>
  <c r="K321" i="19"/>
  <c r="I321" i="19"/>
  <c r="K320" i="19"/>
  <c r="I320" i="19"/>
  <c r="K319" i="19"/>
  <c r="I319" i="19"/>
  <c r="K318" i="19"/>
  <c r="I318" i="19"/>
  <c r="K317" i="19"/>
  <c r="I317" i="19"/>
  <c r="K316" i="19"/>
  <c r="I316" i="19"/>
  <c r="K315" i="19"/>
  <c r="I315" i="19"/>
  <c r="K314" i="19"/>
  <c r="I314" i="19"/>
  <c r="K313" i="19"/>
  <c r="I313" i="19"/>
  <c r="K312" i="19"/>
  <c r="I312" i="19"/>
  <c r="K311" i="19"/>
  <c r="I311" i="19"/>
  <c r="K310" i="19"/>
  <c r="I310" i="19"/>
  <c r="K309" i="19"/>
  <c r="I309" i="19"/>
  <c r="K308" i="19"/>
  <c r="I308" i="19"/>
  <c r="K307" i="19"/>
  <c r="I307" i="19"/>
  <c r="K306" i="19"/>
  <c r="I306" i="19"/>
  <c r="K305" i="19"/>
  <c r="I305" i="19"/>
  <c r="K304" i="19"/>
  <c r="I304" i="19"/>
  <c r="K303" i="19"/>
  <c r="I303" i="19"/>
  <c r="K302" i="19"/>
  <c r="I302" i="19"/>
  <c r="K301" i="19"/>
  <c r="I301" i="19"/>
  <c r="K300" i="19"/>
  <c r="I300" i="19"/>
  <c r="K299" i="19"/>
  <c r="I299" i="19"/>
  <c r="K298" i="19"/>
  <c r="I298" i="19"/>
  <c r="K297" i="19"/>
  <c r="I297" i="19"/>
  <c r="K296" i="19"/>
  <c r="I296" i="19"/>
  <c r="K295" i="19"/>
  <c r="I295" i="19"/>
  <c r="K294" i="19"/>
  <c r="I294" i="19"/>
  <c r="K293" i="19"/>
  <c r="I293" i="19"/>
  <c r="K292" i="19"/>
  <c r="I292" i="19"/>
  <c r="K291" i="19"/>
  <c r="I291" i="19"/>
  <c r="K290" i="19"/>
  <c r="I290" i="19"/>
  <c r="K289" i="19"/>
  <c r="I289" i="19"/>
  <c r="K288" i="19"/>
  <c r="I288" i="19"/>
  <c r="K287" i="19"/>
  <c r="I287" i="19"/>
  <c r="K286" i="19"/>
  <c r="I286" i="19"/>
  <c r="K285" i="19"/>
  <c r="I285" i="19"/>
  <c r="K284" i="19"/>
  <c r="I284" i="19"/>
  <c r="K283" i="19"/>
  <c r="I283" i="19"/>
  <c r="K282" i="19"/>
  <c r="I282" i="19"/>
  <c r="K281" i="19"/>
  <c r="I281" i="19"/>
  <c r="K280" i="19"/>
  <c r="I280" i="19"/>
  <c r="K279" i="19"/>
  <c r="I279" i="19"/>
  <c r="K278" i="19"/>
  <c r="I278" i="19"/>
  <c r="K277" i="19"/>
  <c r="I277" i="19"/>
  <c r="K276" i="19"/>
  <c r="I276" i="19"/>
  <c r="K275" i="19"/>
  <c r="I275" i="19"/>
  <c r="K274" i="19"/>
  <c r="I274" i="19"/>
  <c r="K273" i="19"/>
  <c r="I273" i="19"/>
  <c r="K272" i="19"/>
  <c r="I272" i="19"/>
  <c r="K271" i="19"/>
  <c r="I271" i="19"/>
  <c r="K270" i="19"/>
  <c r="I270" i="19"/>
  <c r="K269" i="19"/>
  <c r="I269" i="19"/>
  <c r="K268" i="19"/>
  <c r="I268" i="19"/>
  <c r="K267" i="19"/>
  <c r="I267" i="19"/>
  <c r="K266" i="19"/>
  <c r="I266" i="19"/>
  <c r="K265" i="19"/>
  <c r="I265" i="19"/>
  <c r="K264" i="19"/>
  <c r="I264" i="19"/>
  <c r="K263" i="19"/>
  <c r="I263" i="19"/>
  <c r="K262" i="19"/>
  <c r="I262" i="19"/>
  <c r="K261" i="19"/>
  <c r="I261" i="19"/>
  <c r="K260" i="19"/>
  <c r="I260" i="19"/>
  <c r="K259" i="19"/>
  <c r="I259" i="19"/>
  <c r="K258" i="19"/>
  <c r="I258" i="19"/>
  <c r="K257" i="19"/>
  <c r="I257" i="19"/>
  <c r="K256" i="19"/>
  <c r="I256" i="19"/>
  <c r="K255" i="19"/>
  <c r="I255" i="19"/>
  <c r="K254" i="19"/>
  <c r="I254" i="19"/>
  <c r="K253" i="19"/>
  <c r="I253" i="19"/>
  <c r="K252" i="19"/>
  <c r="I252" i="19"/>
  <c r="K251" i="19"/>
  <c r="I251" i="19"/>
  <c r="K250" i="19"/>
  <c r="I250" i="19"/>
  <c r="K249" i="19"/>
  <c r="I249" i="19"/>
  <c r="K248" i="19"/>
  <c r="I248" i="19"/>
  <c r="K247" i="19"/>
  <c r="I247" i="19"/>
  <c r="K246" i="19"/>
  <c r="I246" i="19"/>
  <c r="K245" i="19"/>
  <c r="I245" i="19"/>
  <c r="K244" i="19"/>
  <c r="I244" i="19"/>
  <c r="K243" i="19"/>
  <c r="I243" i="19"/>
  <c r="K242" i="19"/>
  <c r="I242" i="19"/>
  <c r="K241" i="19"/>
  <c r="I241" i="19"/>
  <c r="K240" i="19"/>
  <c r="I240" i="19"/>
  <c r="K239" i="19"/>
  <c r="I239" i="19"/>
  <c r="K238" i="19"/>
  <c r="I238" i="19"/>
  <c r="K237" i="19"/>
  <c r="I237" i="19"/>
  <c r="K236" i="19"/>
  <c r="I236" i="19"/>
  <c r="K235" i="19"/>
  <c r="I235" i="19"/>
  <c r="K234" i="19"/>
  <c r="I234" i="19"/>
  <c r="K233" i="19"/>
  <c r="I233" i="19"/>
  <c r="K232" i="19"/>
  <c r="I232" i="19"/>
  <c r="K231" i="19"/>
  <c r="I231" i="19"/>
  <c r="K230" i="19"/>
  <c r="I230" i="19"/>
  <c r="K229" i="19"/>
  <c r="I229" i="19"/>
  <c r="K228" i="19"/>
  <c r="I228" i="19"/>
  <c r="K227" i="19"/>
  <c r="I227" i="19"/>
  <c r="K226" i="19"/>
  <c r="I226" i="19"/>
  <c r="K225" i="19"/>
  <c r="I225" i="19"/>
  <c r="K224" i="19"/>
  <c r="I224" i="19"/>
  <c r="K223" i="19"/>
  <c r="I223" i="19"/>
  <c r="K222" i="19"/>
  <c r="I222" i="19"/>
  <c r="K221" i="19"/>
  <c r="I221" i="19"/>
  <c r="K220" i="19"/>
  <c r="I220" i="19"/>
  <c r="K219" i="19"/>
  <c r="I219" i="19"/>
  <c r="K218" i="19"/>
  <c r="I218" i="19"/>
  <c r="K217" i="19"/>
  <c r="I217" i="19"/>
  <c r="K216" i="19"/>
  <c r="I216" i="19"/>
  <c r="K215" i="19"/>
  <c r="I215" i="19"/>
  <c r="K214" i="19"/>
  <c r="I214" i="19"/>
  <c r="K213" i="19"/>
  <c r="I213" i="19"/>
  <c r="K212" i="19"/>
  <c r="I212" i="19"/>
  <c r="K211" i="19"/>
  <c r="I211" i="19"/>
  <c r="K210" i="19"/>
  <c r="I210" i="19"/>
  <c r="K209" i="19"/>
  <c r="I209" i="19"/>
  <c r="K208" i="19"/>
  <c r="I208" i="19"/>
  <c r="K207" i="19"/>
  <c r="I207" i="19"/>
  <c r="K206" i="19"/>
  <c r="I206" i="19"/>
  <c r="K205" i="19"/>
  <c r="I205" i="19"/>
  <c r="K204" i="19"/>
  <c r="I204" i="19"/>
  <c r="K203" i="19"/>
  <c r="I203" i="19"/>
  <c r="K202" i="19"/>
  <c r="I202" i="19"/>
  <c r="K201" i="19"/>
  <c r="I201" i="19"/>
  <c r="K200" i="19"/>
  <c r="I200" i="19"/>
  <c r="K199" i="19"/>
  <c r="I199" i="19"/>
  <c r="K198" i="19"/>
  <c r="I198" i="19"/>
  <c r="K197" i="19"/>
  <c r="I197" i="19"/>
  <c r="K196" i="19"/>
  <c r="I196" i="19"/>
  <c r="K195" i="19"/>
  <c r="I195" i="19"/>
  <c r="K194" i="19"/>
  <c r="I194" i="19"/>
  <c r="K193" i="19"/>
  <c r="I193" i="19"/>
  <c r="K192" i="19"/>
  <c r="I192" i="19"/>
  <c r="K191" i="19"/>
  <c r="I191" i="19"/>
  <c r="K190" i="19"/>
  <c r="I190" i="19"/>
  <c r="K189" i="19"/>
  <c r="I189" i="19"/>
  <c r="K188" i="19"/>
  <c r="I188" i="19"/>
  <c r="K187" i="19"/>
  <c r="I187" i="19"/>
  <c r="K186" i="19"/>
  <c r="I186" i="19"/>
  <c r="K185" i="19"/>
  <c r="I185" i="19"/>
  <c r="K184" i="19"/>
  <c r="I184" i="19"/>
  <c r="K183" i="19"/>
  <c r="I183" i="19"/>
  <c r="K182" i="19"/>
  <c r="I182" i="19"/>
  <c r="K181" i="19"/>
  <c r="I181" i="19"/>
  <c r="K180" i="19"/>
  <c r="I180" i="19"/>
  <c r="K179" i="19"/>
  <c r="I179" i="19"/>
  <c r="K178" i="19"/>
  <c r="I178" i="19"/>
  <c r="K177" i="19"/>
  <c r="I177" i="19"/>
  <c r="K176" i="19"/>
  <c r="I176" i="19"/>
  <c r="K175" i="19"/>
  <c r="I175" i="19"/>
  <c r="K174" i="19"/>
  <c r="I174" i="19"/>
  <c r="K173" i="19"/>
  <c r="I173" i="19"/>
  <c r="K172" i="19"/>
  <c r="I172" i="19"/>
  <c r="K171" i="19"/>
  <c r="I171" i="19"/>
  <c r="K170" i="19"/>
  <c r="I170" i="19"/>
  <c r="K169" i="19"/>
  <c r="I169" i="19"/>
  <c r="K168" i="19"/>
  <c r="I168" i="19"/>
  <c r="K167" i="19"/>
  <c r="I167" i="19"/>
  <c r="K166" i="19"/>
  <c r="I166" i="19"/>
  <c r="K165" i="19"/>
  <c r="I165" i="19"/>
  <c r="K164" i="19"/>
  <c r="I164" i="19"/>
  <c r="K163" i="19"/>
  <c r="I163" i="19"/>
  <c r="K162" i="19"/>
  <c r="I162" i="19"/>
  <c r="K161" i="19"/>
  <c r="I161" i="19"/>
  <c r="K160" i="19"/>
  <c r="I160" i="19"/>
  <c r="K159" i="19"/>
  <c r="I159" i="19"/>
  <c r="K158" i="19"/>
  <c r="I158" i="19"/>
  <c r="K157" i="19"/>
  <c r="I157" i="19"/>
  <c r="K156" i="19"/>
  <c r="I156" i="19"/>
  <c r="K155" i="19"/>
  <c r="I155" i="19"/>
  <c r="K154" i="19"/>
  <c r="I154" i="19"/>
  <c r="K153" i="19"/>
  <c r="I153" i="19"/>
  <c r="K152" i="19"/>
  <c r="I152" i="19"/>
  <c r="K151" i="19"/>
  <c r="I151" i="19"/>
  <c r="K150" i="19"/>
  <c r="I150" i="19"/>
  <c r="K149" i="19"/>
  <c r="I149" i="19"/>
  <c r="K148" i="19"/>
  <c r="I148" i="19"/>
  <c r="K147" i="19"/>
  <c r="I147" i="19"/>
  <c r="K146" i="19"/>
  <c r="I146" i="19"/>
  <c r="K145" i="19"/>
  <c r="I145" i="19"/>
  <c r="K144" i="19"/>
  <c r="I144" i="19"/>
  <c r="K143" i="19"/>
  <c r="I143" i="19"/>
  <c r="K142" i="19"/>
  <c r="I142" i="19"/>
  <c r="K141" i="19"/>
  <c r="I141" i="19"/>
  <c r="K140" i="19"/>
  <c r="I140" i="19"/>
  <c r="K139" i="19"/>
  <c r="I139" i="19"/>
  <c r="K138" i="19"/>
  <c r="I138" i="19"/>
  <c r="K137" i="19"/>
  <c r="I137" i="19"/>
  <c r="K136" i="19"/>
  <c r="I136" i="19"/>
  <c r="K135" i="19"/>
  <c r="I135" i="19"/>
  <c r="K134" i="19"/>
  <c r="I134" i="19"/>
  <c r="K133" i="19"/>
  <c r="I133" i="19"/>
  <c r="K132" i="19"/>
  <c r="I132" i="19"/>
  <c r="K131" i="19"/>
  <c r="I131" i="19"/>
  <c r="K130" i="19"/>
  <c r="I130" i="19"/>
  <c r="K129" i="19"/>
  <c r="I129" i="19"/>
  <c r="K128" i="19"/>
  <c r="I128" i="19"/>
  <c r="K127" i="19"/>
  <c r="I127" i="19"/>
  <c r="K126" i="19"/>
  <c r="I126" i="19"/>
  <c r="K125" i="19"/>
  <c r="I125" i="19"/>
  <c r="K124" i="19"/>
  <c r="I124" i="19"/>
  <c r="K123" i="19"/>
  <c r="I123" i="19"/>
  <c r="K122" i="19"/>
  <c r="I122" i="19"/>
  <c r="K121" i="19"/>
  <c r="I121" i="19"/>
  <c r="K120" i="19"/>
  <c r="I120" i="19"/>
  <c r="K119" i="19"/>
  <c r="I119" i="19"/>
  <c r="K118" i="19"/>
  <c r="I118" i="19"/>
  <c r="K117" i="19"/>
  <c r="I117" i="19"/>
  <c r="K116" i="19"/>
  <c r="I116" i="19"/>
  <c r="K115" i="19"/>
  <c r="I115" i="19"/>
  <c r="K114" i="19"/>
  <c r="I114" i="19"/>
  <c r="K113" i="19"/>
  <c r="I113" i="19"/>
  <c r="K112" i="19"/>
  <c r="I112" i="19"/>
  <c r="K111" i="19"/>
  <c r="I111" i="19"/>
  <c r="K110" i="19"/>
  <c r="I110" i="19"/>
  <c r="K109" i="19"/>
  <c r="I109" i="19"/>
  <c r="K108" i="19"/>
  <c r="I108" i="19"/>
  <c r="K107" i="19"/>
  <c r="I107" i="19"/>
  <c r="K106" i="19"/>
  <c r="I106" i="19"/>
  <c r="K105" i="19"/>
  <c r="I105" i="19"/>
  <c r="K104" i="19"/>
  <c r="I104" i="19"/>
  <c r="K103" i="19"/>
  <c r="I103" i="19"/>
  <c r="K102" i="19"/>
  <c r="I102" i="19"/>
  <c r="K101" i="19"/>
  <c r="I101" i="19"/>
  <c r="K100" i="19"/>
  <c r="I100" i="19"/>
  <c r="K99" i="19"/>
  <c r="I99" i="19"/>
  <c r="K98" i="19"/>
  <c r="I98" i="19"/>
  <c r="K97" i="19"/>
  <c r="I97" i="19"/>
  <c r="K96" i="19"/>
  <c r="I96" i="19"/>
  <c r="K95" i="19"/>
  <c r="I95" i="19"/>
  <c r="K94" i="19"/>
  <c r="I94" i="19"/>
  <c r="K93" i="19"/>
  <c r="I93" i="19"/>
  <c r="K92" i="19"/>
  <c r="I92" i="19"/>
  <c r="K91" i="19"/>
  <c r="I91" i="19"/>
  <c r="K90" i="19"/>
  <c r="I90" i="19"/>
  <c r="K89" i="19"/>
  <c r="I89" i="19"/>
  <c r="K88" i="19"/>
  <c r="I88" i="19"/>
  <c r="K87" i="19"/>
  <c r="I87" i="19"/>
  <c r="K86" i="19"/>
  <c r="I86" i="19"/>
  <c r="K85" i="19"/>
  <c r="I85" i="19"/>
  <c r="K84" i="19"/>
  <c r="I84" i="19"/>
  <c r="K83" i="19"/>
  <c r="I83" i="19"/>
  <c r="K82" i="19"/>
  <c r="I82" i="19"/>
  <c r="K81" i="19"/>
  <c r="I81" i="19"/>
  <c r="K80" i="19"/>
  <c r="I80" i="19"/>
  <c r="K79" i="19"/>
  <c r="I79" i="19"/>
  <c r="K78" i="19"/>
  <c r="I78" i="19"/>
  <c r="K77" i="19"/>
  <c r="I77" i="19"/>
  <c r="K76" i="19"/>
  <c r="I76" i="19"/>
  <c r="K75" i="19"/>
  <c r="I75" i="19"/>
  <c r="K74" i="19"/>
  <c r="I74" i="19"/>
  <c r="K73" i="19"/>
  <c r="I73" i="19"/>
  <c r="K72" i="19"/>
  <c r="I72" i="19"/>
  <c r="K71" i="19"/>
  <c r="I71" i="19"/>
  <c r="K70" i="19"/>
  <c r="I70" i="19"/>
  <c r="K69" i="19"/>
  <c r="I69" i="19"/>
  <c r="K68" i="19"/>
  <c r="I68" i="19"/>
  <c r="K67" i="19"/>
  <c r="I67" i="19"/>
  <c r="K66" i="19"/>
  <c r="I66" i="19"/>
  <c r="K65" i="19"/>
  <c r="I65" i="19"/>
  <c r="K64" i="19"/>
  <c r="I64" i="19"/>
  <c r="K63" i="19"/>
  <c r="I63" i="19"/>
  <c r="K62" i="19"/>
  <c r="I62" i="19"/>
  <c r="K61" i="19"/>
  <c r="I61" i="19"/>
  <c r="K60" i="19"/>
  <c r="I60" i="19"/>
  <c r="K59" i="19"/>
  <c r="J59" i="19"/>
  <c r="H59" i="19"/>
  <c r="I59" i="19" s="1"/>
  <c r="K58" i="19"/>
  <c r="I58" i="19"/>
  <c r="K57" i="19"/>
  <c r="I57" i="19"/>
  <c r="K56" i="19"/>
  <c r="I56" i="19"/>
  <c r="K55" i="19"/>
  <c r="I55" i="19"/>
  <c r="K54" i="19"/>
  <c r="I54" i="19"/>
  <c r="K53" i="19"/>
  <c r="I53" i="19"/>
  <c r="K52" i="19"/>
  <c r="I52" i="19"/>
  <c r="K51" i="19"/>
  <c r="I51" i="19"/>
  <c r="K50" i="19"/>
  <c r="I50" i="19"/>
  <c r="K49" i="19"/>
  <c r="I49" i="19"/>
  <c r="K48" i="19"/>
  <c r="I48" i="19"/>
  <c r="K47" i="19"/>
  <c r="I47" i="19"/>
  <c r="K46" i="19"/>
  <c r="I46" i="19"/>
  <c r="K45" i="19"/>
  <c r="I45" i="19"/>
  <c r="K44" i="19"/>
  <c r="I44" i="19"/>
  <c r="K43" i="19"/>
  <c r="I43" i="19"/>
  <c r="K42" i="19"/>
  <c r="I42" i="19"/>
  <c r="K41" i="19"/>
  <c r="I41" i="19"/>
  <c r="K40" i="19"/>
  <c r="I40" i="19"/>
  <c r="K39" i="19"/>
  <c r="I39" i="19"/>
  <c r="K38" i="19"/>
  <c r="I38" i="19"/>
  <c r="K37" i="19"/>
  <c r="I37" i="19"/>
  <c r="K36" i="19"/>
  <c r="I36" i="19"/>
  <c r="K35" i="19"/>
  <c r="I35" i="19"/>
  <c r="K34" i="19"/>
  <c r="I34" i="19"/>
  <c r="K33" i="19"/>
  <c r="I33" i="19"/>
  <c r="K32" i="19"/>
  <c r="I32" i="19"/>
  <c r="K31" i="19"/>
  <c r="I31" i="19"/>
  <c r="K30" i="19"/>
  <c r="I30" i="19"/>
  <c r="K29" i="19"/>
  <c r="I29" i="19"/>
  <c r="K28" i="19"/>
  <c r="I28" i="19"/>
  <c r="K27" i="19"/>
  <c r="I27" i="19"/>
  <c r="K26" i="19"/>
  <c r="I26" i="19"/>
  <c r="K25" i="19"/>
  <c r="I25" i="19"/>
  <c r="K24" i="19"/>
  <c r="I24" i="19"/>
  <c r="K23" i="19"/>
  <c r="I23" i="19"/>
  <c r="K22" i="19"/>
  <c r="I22" i="19"/>
  <c r="K21" i="19"/>
  <c r="I21" i="19"/>
  <c r="K20" i="19"/>
  <c r="I20" i="19"/>
  <c r="K19" i="19"/>
  <c r="J19" i="19"/>
  <c r="I19" i="19"/>
  <c r="H19" i="19"/>
  <c r="K18" i="19"/>
  <c r="I18" i="19"/>
  <c r="K17" i="19"/>
  <c r="I17" i="19"/>
  <c r="K16" i="19"/>
  <c r="I16" i="19"/>
  <c r="K15" i="19"/>
  <c r="I15" i="19"/>
  <c r="K14" i="19"/>
  <c r="I14" i="19"/>
  <c r="K13" i="19"/>
  <c r="I13" i="19"/>
  <c r="K12" i="19"/>
  <c r="I12" i="19"/>
  <c r="K11" i="19"/>
  <c r="I11" i="19"/>
  <c r="K10" i="19"/>
  <c r="I10" i="19"/>
  <c r="K9" i="19"/>
  <c r="I9" i="19"/>
  <c r="K8" i="19"/>
  <c r="I8" i="19"/>
  <c r="K7" i="19"/>
  <c r="I7" i="19"/>
  <c r="K6" i="19"/>
  <c r="I6" i="19"/>
  <c r="K5" i="19"/>
  <c r="I5" i="19"/>
  <c r="A5" i="19"/>
  <c r="K4" i="19"/>
  <c r="I4" i="19"/>
  <c r="H2" i="19"/>
  <c r="AG682" i="18"/>
  <c r="AG681" i="18"/>
  <c r="AG680" i="18"/>
  <c r="AD679" i="18"/>
  <c r="AG678" i="18"/>
  <c r="AG677" i="18"/>
  <c r="AG676" i="18"/>
  <c r="AD675" i="18"/>
  <c r="AG673" i="18"/>
  <c r="AD672" i="18"/>
  <c r="AG671" i="18"/>
  <c r="AG670" i="18"/>
  <c r="AG668" i="18"/>
  <c r="AG665" i="18"/>
  <c r="AG664" i="18"/>
  <c r="AD664" i="18"/>
  <c r="AG662" i="18"/>
  <c r="AG661" i="18"/>
  <c r="AG659" i="18"/>
  <c r="AD659" i="18"/>
  <c r="AG658" i="18"/>
  <c r="AG657" i="18"/>
  <c r="AG655" i="18"/>
  <c r="AG654" i="18"/>
  <c r="AG653" i="18"/>
  <c r="AG652" i="18"/>
  <c r="AG651" i="18"/>
  <c r="AG650" i="18"/>
  <c r="AG649" i="18"/>
  <c r="AG648" i="18"/>
  <c r="AG647" i="18"/>
  <c r="AG646" i="18"/>
  <c r="AG645" i="18"/>
  <c r="AG644" i="18"/>
  <c r="AG643" i="18"/>
  <c r="AG641" i="18"/>
  <c r="AG640" i="18"/>
  <c r="AG639" i="18"/>
  <c r="AG638" i="18"/>
  <c r="AG637" i="18"/>
  <c r="AG636" i="18"/>
  <c r="AG635" i="18"/>
  <c r="AG634" i="18"/>
  <c r="AG633" i="18"/>
  <c r="AG631" i="18"/>
  <c r="AG630" i="18"/>
  <c r="AG629" i="18"/>
  <c r="AG628" i="18"/>
  <c r="AG627" i="18"/>
  <c r="AG626" i="18"/>
  <c r="AG625" i="18"/>
  <c r="AG624" i="18"/>
  <c r="AG623" i="18"/>
  <c r="AG622" i="18"/>
  <c r="AG621" i="18"/>
  <c r="AG619" i="18"/>
  <c r="AG618" i="18"/>
  <c r="AG617" i="18"/>
  <c r="AG615" i="18"/>
  <c r="AG614" i="18"/>
  <c r="AG613" i="18"/>
  <c r="AG612" i="18"/>
  <c r="AG611" i="18"/>
  <c r="AG609" i="18"/>
  <c r="AG608" i="18"/>
  <c r="AG607" i="18"/>
  <c r="AG606" i="18"/>
  <c r="AG604" i="18"/>
  <c r="AG603" i="18"/>
  <c r="AG602" i="18"/>
  <c r="AG601" i="18"/>
  <c r="AG600" i="18"/>
  <c r="AG599" i="18"/>
  <c r="AG597" i="18"/>
  <c r="AG596" i="18"/>
  <c r="AG595" i="18"/>
  <c r="AG594" i="18"/>
  <c r="AG592" i="18"/>
  <c r="AG591" i="18"/>
  <c r="AG590" i="18"/>
  <c r="AG589" i="18"/>
  <c r="AG587" i="18"/>
  <c r="AG586" i="18"/>
  <c r="AG585" i="18"/>
  <c r="AG584" i="18"/>
  <c r="AG583" i="18"/>
  <c r="AG582" i="18"/>
  <c r="AG581" i="18"/>
  <c r="AG580" i="18"/>
  <c r="AG579" i="18"/>
  <c r="AG578" i="18"/>
  <c r="AG577" i="18"/>
  <c r="AG576" i="18"/>
  <c r="AG575" i="18"/>
  <c r="AG574" i="18"/>
  <c r="AG573" i="18"/>
  <c r="AG572" i="18"/>
  <c r="AG571" i="18"/>
  <c r="AG570" i="18"/>
  <c r="AG569" i="18"/>
  <c r="AG568" i="18"/>
  <c r="AG567" i="18"/>
  <c r="AG566" i="18"/>
  <c r="AG565" i="18"/>
  <c r="AG564" i="18"/>
  <c r="AG563" i="18"/>
  <c r="AG562" i="18"/>
  <c r="AG561" i="18"/>
  <c r="AG558" i="18"/>
  <c r="AG557" i="18"/>
  <c r="AG556" i="18"/>
  <c r="AG555" i="18"/>
  <c r="AG553" i="18"/>
  <c r="AD553" i="18"/>
  <c r="AG552" i="18"/>
  <c r="AD552" i="18"/>
  <c r="AG551" i="18"/>
  <c r="AD551" i="18"/>
  <c r="AG550" i="18"/>
  <c r="AD550" i="18"/>
  <c r="AG549" i="18"/>
  <c r="AD549" i="18"/>
  <c r="AG548" i="18"/>
  <c r="AD548" i="18"/>
  <c r="AG547" i="18"/>
  <c r="AD547" i="18"/>
  <c r="AG546" i="18"/>
  <c r="AD546" i="18"/>
  <c r="AG545" i="18"/>
  <c r="AG544" i="18"/>
  <c r="AD544" i="18"/>
  <c r="AG541" i="18"/>
  <c r="AD541" i="18"/>
  <c r="AG540" i="18"/>
  <c r="AG539" i="18"/>
  <c r="AG538" i="18"/>
  <c r="AG537" i="18"/>
  <c r="AG536" i="18"/>
  <c r="AG535" i="18"/>
  <c r="AG534" i="18"/>
  <c r="AG533" i="18"/>
  <c r="AG532" i="18"/>
  <c r="AG531" i="18"/>
  <c r="AG530" i="18"/>
  <c r="AG529" i="18"/>
  <c r="AG528" i="18"/>
  <c r="AG527" i="18"/>
  <c r="AG526" i="18"/>
  <c r="AG525" i="18"/>
  <c r="AG524" i="18"/>
  <c r="AG523" i="18"/>
  <c r="AG522" i="18"/>
  <c r="AG520" i="18"/>
  <c r="AG519" i="18"/>
  <c r="AD518" i="18"/>
  <c r="AG517" i="18"/>
  <c r="AG516" i="18"/>
  <c r="AG515" i="18"/>
  <c r="AG514" i="18"/>
  <c r="AG513" i="18"/>
  <c r="AG512" i="18"/>
  <c r="AG511" i="18"/>
  <c r="AG510" i="18"/>
  <c r="AG509" i="18"/>
  <c r="AG508" i="18"/>
  <c r="AG507" i="18"/>
  <c r="AG506" i="18"/>
  <c r="AG505" i="18"/>
  <c r="AG504" i="18"/>
  <c r="AG503" i="18"/>
  <c r="AG502" i="18"/>
  <c r="AG499" i="18"/>
  <c r="AD499" i="18"/>
  <c r="AG498" i="18"/>
  <c r="AD498" i="18"/>
  <c r="AG497" i="18"/>
  <c r="AG496" i="18"/>
  <c r="AG495" i="18"/>
  <c r="AG494" i="18"/>
  <c r="AD493" i="18"/>
  <c r="AG492" i="18"/>
  <c r="AG491" i="18"/>
  <c r="AG490" i="18"/>
  <c r="AG489" i="18"/>
  <c r="AG488" i="18"/>
  <c r="AD488" i="18"/>
  <c r="AG487" i="18"/>
  <c r="AD487" i="18"/>
  <c r="AG486" i="18"/>
  <c r="AG485" i="18"/>
  <c r="AG484" i="18"/>
  <c r="AG482" i="18"/>
  <c r="AG481" i="18"/>
  <c r="AG480" i="18"/>
  <c r="AG479" i="18"/>
  <c r="AG478" i="18"/>
  <c r="AG476" i="18"/>
  <c r="AG475" i="18"/>
  <c r="AD475" i="18"/>
  <c r="AG474" i="18"/>
  <c r="AD474" i="18"/>
  <c r="AG473" i="18"/>
  <c r="AD473" i="18"/>
  <c r="AG472" i="18"/>
  <c r="AD472" i="18"/>
  <c r="AG470" i="18"/>
  <c r="AD470" i="18"/>
  <c r="AG469" i="18"/>
  <c r="AG468" i="18"/>
  <c r="AG467" i="18"/>
  <c r="AG466" i="18"/>
  <c r="AG465" i="18"/>
  <c r="AG464" i="18"/>
  <c r="AG463" i="18"/>
  <c r="AG462" i="18"/>
  <c r="AG461" i="18"/>
  <c r="AG460" i="18"/>
  <c r="AG459" i="18"/>
  <c r="AG458" i="18"/>
  <c r="AG457" i="18"/>
  <c r="AG456" i="18"/>
  <c r="AG455" i="18"/>
  <c r="AG454" i="18"/>
  <c r="AG453" i="18"/>
  <c r="AG451" i="18"/>
  <c r="AG450" i="18"/>
  <c r="AG449" i="18"/>
  <c r="AG448" i="18"/>
  <c r="AG447" i="18"/>
  <c r="AG446" i="18"/>
  <c r="AG445" i="18"/>
  <c r="AG444" i="18"/>
  <c r="AG443" i="18"/>
  <c r="AG442" i="18"/>
  <c r="AG441" i="18"/>
  <c r="AG440" i="18"/>
  <c r="AG439" i="18"/>
  <c r="AG438" i="18"/>
  <c r="AG436" i="18"/>
  <c r="AG435" i="18"/>
  <c r="AG434" i="18"/>
  <c r="AG433" i="18"/>
  <c r="AG431" i="18"/>
  <c r="AG430" i="18"/>
  <c r="AG429" i="18"/>
  <c r="AG428" i="18"/>
  <c r="AG427" i="18"/>
  <c r="AG426" i="18"/>
  <c r="AG425" i="18"/>
  <c r="AG424" i="18"/>
  <c r="AG423" i="18"/>
  <c r="AG421" i="18"/>
  <c r="AG420" i="18"/>
  <c r="AG419" i="18"/>
  <c r="AG418" i="18"/>
  <c r="AG417" i="18"/>
  <c r="AG416" i="18"/>
  <c r="AG415" i="18"/>
  <c r="AG414" i="18"/>
  <c r="AG413" i="18"/>
  <c r="AG412" i="18"/>
  <c r="AG411" i="18"/>
  <c r="AG410" i="18"/>
  <c r="AG409" i="18"/>
  <c r="AG408" i="18"/>
  <c r="AG407" i="18"/>
  <c r="AG406" i="18"/>
  <c r="AD405" i="18"/>
  <c r="AG404" i="18"/>
  <c r="AG403" i="18"/>
  <c r="AG402" i="18"/>
  <c r="AG401" i="18"/>
  <c r="AG400" i="18"/>
  <c r="AG399" i="18"/>
  <c r="AG398" i="18"/>
  <c r="AG397" i="18"/>
  <c r="AG396" i="18"/>
  <c r="AG395" i="18"/>
  <c r="AG394" i="18"/>
  <c r="AG393" i="18"/>
  <c r="AG392" i="18"/>
  <c r="AG391" i="18"/>
  <c r="AG390" i="18"/>
  <c r="AG389" i="18"/>
  <c r="AG388" i="18"/>
  <c r="AG387" i="18"/>
  <c r="AG386" i="18"/>
  <c r="AG385" i="18"/>
  <c r="AG384" i="18"/>
  <c r="AG383" i="18"/>
  <c r="AG382" i="18"/>
  <c r="AG381" i="18"/>
  <c r="AG379" i="18"/>
  <c r="AG378" i="18"/>
  <c r="AG377" i="18"/>
  <c r="AG376" i="18"/>
  <c r="AG375" i="18"/>
  <c r="AG374" i="18"/>
  <c r="AG373" i="18"/>
  <c r="AG372" i="18"/>
  <c r="AG371" i="18"/>
  <c r="AG369" i="18"/>
  <c r="AG368" i="18"/>
  <c r="AG367" i="18"/>
  <c r="AG366" i="18"/>
  <c r="AG365" i="18"/>
  <c r="AG363" i="18"/>
  <c r="AG362" i="18"/>
  <c r="AG361" i="18"/>
  <c r="AG360" i="18"/>
  <c r="AG359" i="18"/>
  <c r="AG358" i="18"/>
  <c r="AG357" i="18"/>
  <c r="AG355" i="18"/>
  <c r="AG354" i="18"/>
  <c r="AG353" i="18"/>
  <c r="AG352" i="18"/>
  <c r="AG351" i="18"/>
  <c r="AG350" i="18"/>
  <c r="AG349" i="18"/>
  <c r="AG348" i="18"/>
  <c r="AG347" i="18"/>
  <c r="AG346" i="18"/>
  <c r="AG345" i="18"/>
  <c r="AG344" i="18"/>
  <c r="AG340" i="18"/>
  <c r="AD340" i="18"/>
  <c r="AG339" i="18"/>
  <c r="AD339" i="18"/>
  <c r="AG338" i="18"/>
  <c r="AD338" i="18"/>
  <c r="AG337" i="18"/>
  <c r="AD337" i="18"/>
  <c r="AG336" i="18"/>
  <c r="AD336" i="18"/>
  <c r="AG335" i="18"/>
  <c r="AD335" i="18"/>
  <c r="AG334" i="18"/>
  <c r="AD334" i="18"/>
  <c r="AG333" i="18"/>
  <c r="AD333" i="18"/>
  <c r="AG332" i="18"/>
  <c r="AD332" i="18"/>
  <c r="AG331" i="18"/>
  <c r="AD331" i="18"/>
  <c r="AG330" i="18"/>
  <c r="AD330" i="18"/>
  <c r="AG329" i="18"/>
  <c r="AD329" i="18"/>
  <c r="AG328" i="18"/>
  <c r="AG327" i="18"/>
  <c r="AG326" i="18"/>
  <c r="AG325" i="18"/>
  <c r="AD325" i="18"/>
  <c r="AG324" i="18"/>
  <c r="AD324" i="18"/>
  <c r="AG323" i="18"/>
  <c r="AD323" i="18"/>
  <c r="AG321" i="18"/>
  <c r="AD321" i="18"/>
  <c r="AG320" i="18"/>
  <c r="AG319" i="18"/>
  <c r="AD319" i="18"/>
  <c r="AG317" i="18"/>
  <c r="AD317" i="18"/>
  <c r="AG316" i="18"/>
  <c r="AD316" i="18"/>
  <c r="AG315" i="18"/>
  <c r="AD315" i="18"/>
  <c r="AG314" i="18"/>
  <c r="AG311" i="18"/>
  <c r="AD311" i="18"/>
  <c r="AG310" i="18"/>
  <c r="AD310" i="18"/>
  <c r="AG309" i="18"/>
  <c r="AD309" i="18"/>
  <c r="AG308" i="18"/>
  <c r="AD308" i="18"/>
  <c r="AG307" i="18"/>
  <c r="AD307" i="18"/>
  <c r="AG306" i="18"/>
  <c r="AD306" i="18"/>
  <c r="AG302" i="18"/>
  <c r="AD302" i="18"/>
  <c r="AG301" i="18"/>
  <c r="AD301" i="18"/>
  <c r="AG300" i="18"/>
  <c r="AD300" i="18"/>
  <c r="AG299" i="18"/>
  <c r="AD299" i="18"/>
  <c r="AG298" i="18"/>
  <c r="AG297" i="18"/>
  <c r="AD297" i="18"/>
  <c r="AG296" i="18"/>
  <c r="AD296" i="18"/>
  <c r="AG295" i="18"/>
  <c r="AD295" i="18"/>
  <c r="AG294" i="18"/>
  <c r="AD294" i="18"/>
  <c r="AG291" i="18"/>
  <c r="AG289" i="18"/>
  <c r="AD289" i="18"/>
  <c r="AG288" i="18"/>
  <c r="AD288" i="18"/>
  <c r="AG287" i="18"/>
  <c r="AD287" i="18"/>
  <c r="AG285" i="18"/>
  <c r="AD285" i="18"/>
  <c r="AG284" i="18"/>
  <c r="AD284" i="18"/>
  <c r="AG283" i="18"/>
  <c r="AD283" i="18"/>
  <c r="AG282" i="18"/>
  <c r="AD282" i="18"/>
  <c r="AG281" i="18"/>
  <c r="AD281" i="18"/>
  <c r="AG280" i="18"/>
  <c r="AG279" i="18"/>
  <c r="AD279" i="18"/>
  <c r="AG278" i="18"/>
  <c r="AG277" i="18"/>
  <c r="AG276" i="18"/>
  <c r="AD276" i="18"/>
  <c r="AG275" i="18"/>
  <c r="AG274" i="18"/>
  <c r="AG273" i="18"/>
  <c r="AD273" i="18"/>
  <c r="AG272" i="18"/>
  <c r="AG271" i="18"/>
  <c r="AG270" i="18"/>
  <c r="AD270" i="18"/>
  <c r="AG269" i="18"/>
  <c r="AD269" i="18"/>
  <c r="AG268" i="18"/>
  <c r="AD268" i="18"/>
  <c r="AG267" i="18"/>
  <c r="AD267" i="18"/>
  <c r="AG264" i="18"/>
  <c r="AD264" i="18"/>
  <c r="AG263" i="18"/>
  <c r="AG262" i="18"/>
  <c r="AD262" i="18"/>
  <c r="AG261" i="18"/>
  <c r="AD261" i="18"/>
  <c r="AG260" i="18"/>
  <c r="AD260" i="18"/>
  <c r="AG259" i="18"/>
  <c r="AD259" i="18"/>
  <c r="AG257" i="18"/>
  <c r="AG256" i="18"/>
  <c r="AD256" i="18"/>
  <c r="AD255" i="18"/>
  <c r="AG254" i="18"/>
  <c r="AG253" i="18"/>
  <c r="AG252" i="18"/>
  <c r="AD252" i="18"/>
  <c r="AG251" i="18"/>
  <c r="AG250" i="18"/>
  <c r="AG249" i="18"/>
  <c r="AG248" i="18"/>
  <c r="AG247" i="18"/>
  <c r="AD247" i="18"/>
  <c r="AG246" i="18"/>
  <c r="AD246" i="18"/>
  <c r="AG245" i="18"/>
  <c r="AD245" i="18"/>
  <c r="AG244" i="18"/>
  <c r="AG243" i="18"/>
  <c r="AD243" i="18"/>
  <c r="AG242" i="18"/>
  <c r="AD242" i="18"/>
  <c r="AG241" i="18"/>
  <c r="AD241" i="18"/>
  <c r="AG240" i="18"/>
  <c r="AG239" i="18"/>
  <c r="AD239" i="18"/>
  <c r="AG238" i="18"/>
  <c r="AG235" i="18"/>
  <c r="AD235" i="18"/>
  <c r="AG232" i="18"/>
  <c r="AD232" i="18"/>
  <c r="AG231" i="18"/>
  <c r="AD231" i="18"/>
  <c r="AG228" i="18"/>
  <c r="AD228" i="18"/>
  <c r="AG227" i="18"/>
  <c r="AD227" i="18"/>
  <c r="AG226" i="18"/>
  <c r="AD226" i="18"/>
  <c r="AG225" i="18"/>
  <c r="AD225" i="18"/>
  <c r="AG224" i="18"/>
  <c r="AD224" i="18"/>
  <c r="AG223" i="18"/>
  <c r="AD223" i="18"/>
  <c r="AG222" i="18"/>
  <c r="AD222" i="18"/>
  <c r="AG221" i="18"/>
  <c r="AD221" i="18"/>
  <c r="AG220" i="18"/>
  <c r="AD220" i="18"/>
  <c r="AG219" i="18"/>
  <c r="AD219" i="18"/>
  <c r="AG218" i="18"/>
  <c r="AD218" i="18"/>
  <c r="AG217" i="18"/>
  <c r="AD217" i="18"/>
  <c r="AG216" i="18"/>
  <c r="AG212" i="18"/>
  <c r="AD212" i="18"/>
  <c r="AG211" i="18"/>
  <c r="AD211" i="18"/>
  <c r="AG210" i="18"/>
  <c r="AD210" i="18"/>
  <c r="AG209" i="18"/>
  <c r="AD209" i="18"/>
  <c r="AG208" i="18"/>
  <c r="AD208" i="18"/>
  <c r="AG207" i="18"/>
  <c r="AG206" i="18"/>
  <c r="AD206" i="18"/>
  <c r="AG205" i="18"/>
  <c r="AD205" i="18"/>
  <c r="AD203" i="18"/>
  <c r="AG202" i="18"/>
  <c r="AD202" i="18"/>
  <c r="AG201" i="18"/>
  <c r="AD201" i="18"/>
  <c r="AG199" i="18"/>
  <c r="AD199" i="18"/>
  <c r="AG198" i="18"/>
  <c r="AD198" i="18"/>
  <c r="AG197" i="18"/>
  <c r="AD197" i="18"/>
  <c r="AG196" i="18"/>
  <c r="AD196" i="18"/>
  <c r="AG192" i="18"/>
  <c r="AD192" i="18"/>
  <c r="AG191" i="18"/>
  <c r="AD191" i="18"/>
  <c r="AG190" i="18"/>
  <c r="AD190" i="18"/>
  <c r="AG187" i="18"/>
  <c r="AD187" i="18"/>
  <c r="AG185" i="18"/>
  <c r="AD185" i="18"/>
  <c r="AG184" i="18"/>
  <c r="AD184" i="18"/>
  <c r="AG183" i="18"/>
  <c r="AD183" i="18"/>
  <c r="AG182" i="18"/>
  <c r="AG177" i="18"/>
  <c r="AD177" i="18"/>
  <c r="AG176" i="18"/>
  <c r="AD176" i="18"/>
  <c r="AG175" i="18"/>
  <c r="AD175" i="18"/>
  <c r="AG174" i="18"/>
  <c r="AD174" i="18"/>
  <c r="AG169" i="18"/>
  <c r="AD169" i="18"/>
  <c r="AG167" i="18"/>
  <c r="AD167" i="18"/>
  <c r="AG166" i="18"/>
  <c r="AD166" i="18"/>
  <c r="AD165" i="18"/>
  <c r="AG160" i="18"/>
  <c r="AD160" i="18"/>
  <c r="AD157" i="18"/>
  <c r="AG155" i="18"/>
  <c r="AD155" i="18"/>
  <c r="AG153" i="18"/>
  <c r="AD153" i="18"/>
  <c r="AG151" i="18"/>
  <c r="AD151" i="18"/>
  <c r="AD150" i="18"/>
  <c r="AG149" i="18"/>
  <c r="AD149" i="18"/>
  <c r="AG148" i="18"/>
  <c r="AD148" i="18"/>
  <c r="AG145" i="18"/>
  <c r="AD145" i="18"/>
  <c r="AG144" i="18"/>
  <c r="AD144" i="18"/>
  <c r="AG143" i="18"/>
  <c r="AD143" i="18"/>
  <c r="AD142" i="18"/>
  <c r="AG141" i="18"/>
  <c r="AD141" i="18"/>
  <c r="AG140" i="18"/>
  <c r="AD140" i="18"/>
  <c r="AG139" i="18"/>
  <c r="AD139" i="18"/>
  <c r="AG138" i="18"/>
  <c r="AD138" i="18"/>
  <c r="AG135" i="18"/>
  <c r="AD135" i="18"/>
  <c r="AG134" i="18"/>
  <c r="AD134" i="18"/>
  <c r="AG133" i="18"/>
  <c r="AD133" i="18"/>
  <c r="AG131" i="18"/>
  <c r="AD131" i="18"/>
  <c r="AG130" i="18"/>
  <c r="AD130" i="18"/>
  <c r="AG129" i="18"/>
  <c r="AD129" i="18"/>
  <c r="AG128" i="18"/>
  <c r="AD128" i="18"/>
  <c r="AG127" i="18"/>
  <c r="AD127" i="18"/>
  <c r="AG126" i="18"/>
  <c r="AD126" i="18"/>
  <c r="AG125" i="18"/>
  <c r="AD125" i="18"/>
  <c r="AD124" i="18"/>
  <c r="AG123" i="18"/>
  <c r="AD123" i="18"/>
  <c r="AG122" i="18"/>
  <c r="AD122" i="18"/>
  <c r="AG121" i="18"/>
  <c r="AD121" i="18"/>
  <c r="AG120" i="18"/>
  <c r="AD120" i="18"/>
  <c r="AG118" i="18"/>
  <c r="AD118" i="18"/>
  <c r="AG117" i="18"/>
  <c r="AD117" i="18"/>
  <c r="AG116" i="18"/>
  <c r="AD116" i="18"/>
  <c r="AG115" i="18"/>
  <c r="AD115" i="18"/>
  <c r="AG114" i="18"/>
  <c r="AD114" i="18"/>
  <c r="AG113" i="18"/>
  <c r="AD113" i="18"/>
  <c r="AG112" i="18"/>
  <c r="AD112" i="18"/>
  <c r="AG111" i="18"/>
  <c r="AD111" i="18"/>
  <c r="AG108" i="18"/>
  <c r="AD108" i="18"/>
  <c r="AG107" i="18"/>
  <c r="AD107" i="18"/>
  <c r="AG106" i="18"/>
  <c r="AD106" i="18"/>
  <c r="AG105" i="18"/>
  <c r="AD105" i="18"/>
  <c r="AG104" i="18"/>
  <c r="AD104" i="18"/>
  <c r="AG103" i="18"/>
  <c r="AD103" i="18"/>
  <c r="AG102" i="18"/>
  <c r="AD102" i="18"/>
  <c r="AG101" i="18"/>
  <c r="AD101" i="18"/>
  <c r="AG100" i="18"/>
  <c r="AD100" i="18"/>
  <c r="AG98" i="18"/>
  <c r="AD98" i="18"/>
  <c r="AG97" i="18"/>
  <c r="AD97" i="18"/>
  <c r="AG96" i="18"/>
  <c r="AD96" i="18"/>
  <c r="AG95" i="18"/>
  <c r="AD95" i="18"/>
  <c r="AG94" i="18"/>
  <c r="AD94" i="18"/>
  <c r="AG92" i="18"/>
  <c r="AD92" i="18"/>
  <c r="AG91" i="18"/>
  <c r="AD91" i="18"/>
  <c r="AG90" i="18"/>
  <c r="AD90" i="18"/>
  <c r="AG89" i="18"/>
  <c r="AG88" i="18"/>
  <c r="AG87" i="18"/>
  <c r="AD87" i="18"/>
  <c r="AG86" i="18"/>
  <c r="AG84" i="18"/>
  <c r="AD84" i="18"/>
  <c r="AG82" i="18"/>
  <c r="AD82" i="18"/>
  <c r="AG81" i="18"/>
  <c r="AD81" i="18"/>
  <c r="AG80" i="18"/>
  <c r="AD80" i="18"/>
  <c r="AG79" i="18"/>
  <c r="AD79" i="18"/>
  <c r="AG78" i="18"/>
  <c r="AD78" i="18"/>
  <c r="AG77" i="18"/>
  <c r="AD77" i="18"/>
  <c r="AG76" i="18"/>
  <c r="AD76" i="18"/>
  <c r="AG75" i="18"/>
  <c r="AD75" i="18"/>
  <c r="AG74" i="18"/>
  <c r="AG73" i="18"/>
  <c r="AD73" i="18"/>
  <c r="AG72" i="18"/>
  <c r="AD72" i="18"/>
  <c r="AG71" i="18"/>
  <c r="AD71" i="18"/>
  <c r="AG70" i="18"/>
  <c r="AD70" i="18"/>
  <c r="AG69" i="18"/>
  <c r="AD69" i="18"/>
  <c r="AG68" i="18"/>
  <c r="AD68" i="18"/>
  <c r="AG67" i="18"/>
  <c r="AD67" i="18"/>
  <c r="AG66" i="18"/>
  <c r="AD66" i="18"/>
  <c r="AG65" i="18"/>
  <c r="AD65" i="18"/>
  <c r="AG64" i="18"/>
  <c r="AD64" i="18"/>
  <c r="AG63" i="18"/>
  <c r="AD63" i="18"/>
  <c r="AG62" i="18"/>
  <c r="AG61" i="18"/>
  <c r="AD61" i="18"/>
  <c r="AG60" i="18"/>
  <c r="AD60" i="18"/>
  <c r="AG59" i="18"/>
  <c r="AG57" i="18"/>
  <c r="AD57" i="18"/>
  <c r="AG55" i="18"/>
  <c r="AG54" i="18"/>
  <c r="AG53" i="18"/>
  <c r="AG52" i="18"/>
  <c r="AD52" i="18"/>
  <c r="AG51" i="18"/>
  <c r="AD51" i="18"/>
  <c r="AG50" i="18"/>
  <c r="AD50" i="18"/>
  <c r="AD49" i="18"/>
  <c r="AG48" i="18"/>
  <c r="AG47" i="18"/>
  <c r="AD47" i="18"/>
  <c r="AG46" i="18"/>
  <c r="AD46" i="18"/>
  <c r="AG45" i="18"/>
  <c r="AD45" i="18"/>
  <c r="AG43" i="18"/>
  <c r="AD43" i="18"/>
  <c r="AG42" i="18"/>
  <c r="AD42" i="18"/>
  <c r="AG41" i="18"/>
  <c r="AD40" i="18"/>
  <c r="AG39" i="18"/>
  <c r="AD39" i="18"/>
  <c r="AG38" i="18"/>
  <c r="AG37" i="18"/>
  <c r="AD37" i="18"/>
  <c r="AG35" i="18"/>
  <c r="AG34" i="18"/>
  <c r="AG33" i="18"/>
  <c r="AG32" i="18"/>
  <c r="AD32" i="18"/>
  <c r="AG31" i="18"/>
  <c r="AD31" i="18"/>
  <c r="AG30" i="18"/>
  <c r="AD30" i="18"/>
  <c r="AG29" i="18"/>
  <c r="AG28" i="18"/>
  <c r="AD28" i="18"/>
  <c r="AG27" i="18"/>
  <c r="AD27" i="18"/>
  <c r="AG26" i="18"/>
  <c r="AD26" i="18"/>
  <c r="AG25" i="18"/>
  <c r="AD25" i="18"/>
  <c r="AG24" i="18"/>
  <c r="AD24" i="18"/>
  <c r="AG22" i="18"/>
  <c r="AG20" i="18"/>
  <c r="AD20" i="18"/>
  <c r="AG19" i="18"/>
  <c r="AD19" i="18"/>
  <c r="AG18" i="18"/>
  <c r="AD18" i="18"/>
  <c r="AG17" i="18"/>
  <c r="AG15" i="18"/>
  <c r="AD15" i="18"/>
  <c r="AG14" i="18"/>
  <c r="AD14" i="18"/>
  <c r="AG13" i="18"/>
  <c r="AD13" i="18"/>
  <c r="AG12" i="18"/>
  <c r="AD12" i="18"/>
  <c r="AG10" i="18"/>
  <c r="AD10" i="18"/>
  <c r="AG9" i="18"/>
  <c r="AD9" i="18"/>
  <c r="AG8" i="18"/>
  <c r="AD8" i="18"/>
  <c r="AG6" i="18"/>
  <c r="AD6" i="18"/>
  <c r="AD5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5" i="18" s="1"/>
  <c r="D16" i="18" s="1"/>
  <c r="D17" i="18" s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D63" i="18" s="1"/>
  <c r="D64" i="18" s="1"/>
  <c r="D65" i="18" s="1"/>
  <c r="D66" i="18" s="1"/>
  <c r="D67" i="18" s="1"/>
  <c r="D68" i="18" s="1"/>
  <c r="D69" i="18" s="1"/>
  <c r="D70" i="18" s="1"/>
  <c r="D71" i="18" s="1"/>
  <c r="D72" i="18" s="1"/>
  <c r="D73" i="18" s="1"/>
  <c r="D74" i="18" s="1"/>
  <c r="D75" i="18" s="1"/>
  <c r="D76" i="18" s="1"/>
  <c r="D77" i="18" s="1"/>
  <c r="D78" i="18" s="1"/>
  <c r="D79" i="18" s="1"/>
  <c r="D80" i="18" s="1"/>
  <c r="D81" i="18" s="1"/>
  <c r="D82" i="18" s="1"/>
  <c r="D83" i="18" s="1"/>
  <c r="D84" i="18" s="1"/>
  <c r="D85" i="18" s="1"/>
  <c r="D86" i="18" s="1"/>
  <c r="D87" i="18" s="1"/>
  <c r="D88" i="18" s="1"/>
  <c r="D89" i="18" s="1"/>
  <c r="D90" i="18" s="1"/>
  <c r="D91" i="18" s="1"/>
  <c r="D92" i="18" s="1"/>
  <c r="D93" i="18" s="1"/>
  <c r="D94" i="18" s="1"/>
  <c r="D95" i="18" s="1"/>
  <c r="D96" i="18" s="1"/>
  <c r="D97" i="18" s="1"/>
  <c r="D98" i="18" s="1"/>
  <c r="D99" i="18" s="1"/>
  <c r="D100" i="18" s="1"/>
  <c r="D101" i="18" s="1"/>
  <c r="D102" i="18" s="1"/>
  <c r="D103" i="18" s="1"/>
  <c r="D104" i="18" s="1"/>
  <c r="D105" i="18" s="1"/>
  <c r="D106" i="18" s="1"/>
  <c r="D107" i="18" s="1"/>
  <c r="D108" i="18" s="1"/>
  <c r="D109" i="18" s="1"/>
  <c r="D110" i="18" s="1"/>
  <c r="D111" i="18" s="1"/>
  <c r="D112" i="18" s="1"/>
  <c r="D113" i="18" s="1"/>
  <c r="D114" i="18" s="1"/>
  <c r="D115" i="18" s="1"/>
  <c r="D116" i="18" s="1"/>
  <c r="D117" i="18" s="1"/>
  <c r="D118" i="18" s="1"/>
  <c r="D119" i="18" s="1"/>
  <c r="D120" i="18" s="1"/>
  <c r="D121" i="18" s="1"/>
  <c r="D122" i="18" s="1"/>
  <c r="D123" i="18" s="1"/>
  <c r="D124" i="18" s="1"/>
  <c r="D125" i="18" s="1"/>
  <c r="D126" i="18" s="1"/>
  <c r="D127" i="18" s="1"/>
  <c r="D128" i="18" s="1"/>
  <c r="D129" i="18" s="1"/>
  <c r="D130" i="18" s="1"/>
  <c r="D131" i="18" s="1"/>
  <c r="D132" i="18" s="1"/>
  <c r="D133" i="18" s="1"/>
  <c r="D134" i="18" s="1"/>
  <c r="D135" i="18" s="1"/>
  <c r="D136" i="18" s="1"/>
  <c r="D137" i="18" s="1"/>
  <c r="D138" i="18" s="1"/>
  <c r="D139" i="18" s="1"/>
  <c r="D140" i="18" s="1"/>
  <c r="D141" i="18" s="1"/>
  <c r="D142" i="18" s="1"/>
  <c r="D143" i="18" s="1"/>
  <c r="D144" i="18" s="1"/>
  <c r="D145" i="18" s="1"/>
  <c r="D146" i="18" s="1"/>
  <c r="D147" i="18" s="1"/>
  <c r="D148" i="18" s="1"/>
  <c r="D149" i="18" s="1"/>
  <c r="D150" i="18" s="1"/>
  <c r="D151" i="18" s="1"/>
  <c r="D152" i="18" s="1"/>
  <c r="D153" i="18" s="1"/>
  <c r="D154" i="18" s="1"/>
  <c r="D155" i="18" s="1"/>
  <c r="D156" i="18" s="1"/>
  <c r="D157" i="18" s="1"/>
  <c r="D158" i="18" s="1"/>
  <c r="D159" i="18" s="1"/>
  <c r="D160" i="18" s="1"/>
  <c r="D161" i="18" s="1"/>
  <c r="D162" i="18" s="1"/>
  <c r="D163" i="18" s="1"/>
  <c r="D164" i="18" s="1"/>
  <c r="D165" i="18" s="1"/>
  <c r="D166" i="18" s="1"/>
  <c r="D167" i="18" s="1"/>
  <c r="D168" i="18" s="1"/>
  <c r="D169" i="18" s="1"/>
  <c r="D170" i="18" s="1"/>
  <c r="D171" i="18" s="1"/>
  <c r="D172" i="18" s="1"/>
  <c r="D173" i="18" s="1"/>
  <c r="D174" i="18" s="1"/>
  <c r="D175" i="18" s="1"/>
  <c r="D176" i="18" s="1"/>
  <c r="D177" i="18" s="1"/>
  <c r="D178" i="18" s="1"/>
  <c r="D179" i="18" s="1"/>
  <c r="D180" i="18" s="1"/>
  <c r="D181" i="18" s="1"/>
  <c r="D182" i="18" s="1"/>
  <c r="D183" i="18" s="1"/>
  <c r="D184" i="18" s="1"/>
  <c r="D185" i="18" s="1"/>
  <c r="D186" i="18" s="1"/>
  <c r="D187" i="18" s="1"/>
  <c r="D188" i="18" s="1"/>
  <c r="D189" i="18" s="1"/>
  <c r="D190" i="18" s="1"/>
  <c r="D191" i="18" s="1"/>
  <c r="D192" i="18" s="1"/>
  <c r="D193" i="18" s="1"/>
  <c r="D194" i="18" s="1"/>
  <c r="D195" i="18" s="1"/>
  <c r="D196" i="18" s="1"/>
  <c r="D197" i="18" s="1"/>
  <c r="D198" i="18" s="1"/>
  <c r="D199" i="18" s="1"/>
  <c r="D200" i="18" s="1"/>
  <c r="D201" i="18" s="1"/>
  <c r="D202" i="18" s="1"/>
  <c r="D203" i="18" s="1"/>
  <c r="D204" i="18" s="1"/>
  <c r="D205" i="18" s="1"/>
  <c r="D206" i="18" s="1"/>
  <c r="D207" i="18" s="1"/>
  <c r="D208" i="18" s="1"/>
  <c r="D209" i="18" s="1"/>
  <c r="D210" i="18" s="1"/>
  <c r="D211" i="18" s="1"/>
  <c r="D212" i="18" s="1"/>
  <c r="D213" i="18" s="1"/>
  <c r="D214" i="18" s="1"/>
  <c r="D215" i="18" s="1"/>
  <c r="D216" i="18" s="1"/>
  <c r="D217" i="18" s="1"/>
  <c r="D218" i="18" s="1"/>
  <c r="D219" i="18" s="1"/>
  <c r="D220" i="18" s="1"/>
  <c r="D221" i="18" s="1"/>
  <c r="D222" i="18" s="1"/>
  <c r="D223" i="18" s="1"/>
  <c r="D224" i="18" s="1"/>
  <c r="D225" i="18" s="1"/>
  <c r="D226" i="18" s="1"/>
  <c r="D227" i="18" s="1"/>
  <c r="D228" i="18" s="1"/>
  <c r="D229" i="18" s="1"/>
  <c r="D230" i="18" s="1"/>
  <c r="D231" i="18" s="1"/>
  <c r="D232" i="18" s="1"/>
  <c r="D233" i="18" s="1"/>
  <c r="D234" i="18" s="1"/>
  <c r="D235" i="18" s="1"/>
  <c r="D236" i="18" s="1"/>
  <c r="D237" i="18" s="1"/>
  <c r="D238" i="18" s="1"/>
  <c r="D239" i="18" s="1"/>
  <c r="D240" i="18" s="1"/>
  <c r="D241" i="18" s="1"/>
  <c r="D242" i="18" s="1"/>
  <c r="D243" i="18" s="1"/>
  <c r="D244" i="18" s="1"/>
  <c r="D245" i="18" s="1"/>
  <c r="D246" i="18" s="1"/>
  <c r="D247" i="18" s="1"/>
  <c r="D248" i="18" s="1"/>
  <c r="D249" i="18" s="1"/>
  <c r="D250" i="18" s="1"/>
  <c r="D251" i="18" s="1"/>
  <c r="D252" i="18" s="1"/>
  <c r="D253" i="18" s="1"/>
  <c r="D254" i="18" s="1"/>
  <c r="D255" i="18" s="1"/>
  <c r="D256" i="18" s="1"/>
  <c r="D257" i="18" s="1"/>
  <c r="D258" i="18" s="1"/>
  <c r="D259" i="18" s="1"/>
  <c r="D260" i="18" s="1"/>
  <c r="D261" i="18" s="1"/>
  <c r="D262" i="18" s="1"/>
  <c r="D263" i="18" s="1"/>
  <c r="D264" i="18" s="1"/>
  <c r="D265" i="18" s="1"/>
  <c r="D266" i="18" s="1"/>
  <c r="D267" i="18" s="1"/>
  <c r="D268" i="18" s="1"/>
  <c r="D269" i="18" s="1"/>
  <c r="D270" i="18" s="1"/>
  <c r="D271" i="18" s="1"/>
  <c r="D272" i="18" s="1"/>
  <c r="D273" i="18" s="1"/>
  <c r="D274" i="18" s="1"/>
  <c r="D275" i="18" s="1"/>
  <c r="D276" i="18" s="1"/>
  <c r="D277" i="18" s="1"/>
  <c r="D278" i="18" s="1"/>
  <c r="D279" i="18" s="1"/>
  <c r="D280" i="18" s="1"/>
  <c r="D281" i="18" s="1"/>
  <c r="D282" i="18" s="1"/>
  <c r="D283" i="18" s="1"/>
  <c r="D284" i="18" s="1"/>
  <c r="D285" i="18" s="1"/>
  <c r="D286" i="18" s="1"/>
  <c r="D287" i="18" s="1"/>
  <c r="D288" i="18" s="1"/>
  <c r="D289" i="18" s="1"/>
  <c r="D290" i="18" s="1"/>
  <c r="D291" i="18" s="1"/>
  <c r="D292" i="18" s="1"/>
  <c r="D293" i="18" s="1"/>
  <c r="D294" i="18" s="1"/>
  <c r="D295" i="18" s="1"/>
  <c r="D296" i="18" s="1"/>
  <c r="D297" i="18" s="1"/>
  <c r="D298" i="18" s="1"/>
  <c r="D299" i="18" s="1"/>
  <c r="D300" i="18" s="1"/>
  <c r="D301" i="18" s="1"/>
  <c r="D302" i="18" s="1"/>
  <c r="D303" i="18" s="1"/>
  <c r="D304" i="18" s="1"/>
  <c r="D305" i="18" s="1"/>
  <c r="D306" i="18" s="1"/>
  <c r="D307" i="18" s="1"/>
  <c r="D308" i="18" s="1"/>
  <c r="D309" i="18" s="1"/>
  <c r="D310" i="18" s="1"/>
  <c r="D311" i="18" s="1"/>
  <c r="D312" i="18" s="1"/>
  <c r="D313" i="18" s="1"/>
  <c r="D314" i="18" s="1"/>
  <c r="D315" i="18" s="1"/>
  <c r="D316" i="18" s="1"/>
  <c r="D317" i="18" s="1"/>
  <c r="D318" i="18" s="1"/>
  <c r="D319" i="18" s="1"/>
  <c r="D320" i="18" s="1"/>
  <c r="D321" i="18" s="1"/>
  <c r="D322" i="18" s="1"/>
  <c r="D323" i="18" s="1"/>
  <c r="D324" i="18" s="1"/>
  <c r="D325" i="18" s="1"/>
  <c r="D326" i="18" s="1"/>
  <c r="D327" i="18" s="1"/>
  <c r="D328" i="18" s="1"/>
  <c r="D329" i="18" s="1"/>
  <c r="D330" i="18" s="1"/>
  <c r="D331" i="18" s="1"/>
  <c r="D332" i="18" s="1"/>
  <c r="D333" i="18" s="1"/>
  <c r="D334" i="18" s="1"/>
  <c r="D335" i="18" s="1"/>
  <c r="D336" i="18" s="1"/>
  <c r="D337" i="18" s="1"/>
  <c r="D338" i="18" s="1"/>
  <c r="D339" i="18" s="1"/>
  <c r="D340" i="18" s="1"/>
  <c r="D341" i="18" s="1"/>
  <c r="D342" i="18" s="1"/>
  <c r="D343" i="18" s="1"/>
  <c r="D344" i="18" s="1"/>
  <c r="D345" i="18" s="1"/>
  <c r="D346" i="18" s="1"/>
  <c r="D347" i="18" s="1"/>
  <c r="D348" i="18" s="1"/>
  <c r="D349" i="18" s="1"/>
  <c r="D350" i="18" s="1"/>
  <c r="D351" i="18" s="1"/>
  <c r="D352" i="18" s="1"/>
  <c r="D353" i="18" s="1"/>
  <c r="D354" i="18" s="1"/>
  <c r="D355" i="18" s="1"/>
  <c r="D356" i="18" s="1"/>
  <c r="D357" i="18" s="1"/>
  <c r="D358" i="18" s="1"/>
  <c r="D359" i="18" s="1"/>
  <c r="D360" i="18" s="1"/>
  <c r="D361" i="18" s="1"/>
  <c r="D362" i="18" s="1"/>
  <c r="D363" i="18" s="1"/>
  <c r="D364" i="18" s="1"/>
  <c r="D365" i="18" s="1"/>
  <c r="D366" i="18" s="1"/>
  <c r="D367" i="18" s="1"/>
  <c r="D368" i="18" s="1"/>
  <c r="D369" i="18" s="1"/>
  <c r="D370" i="18" s="1"/>
  <c r="D371" i="18" s="1"/>
  <c r="D372" i="18" s="1"/>
  <c r="D373" i="18" s="1"/>
  <c r="D374" i="18" s="1"/>
  <c r="D375" i="18" s="1"/>
  <c r="D376" i="18" s="1"/>
  <c r="D377" i="18" s="1"/>
  <c r="D378" i="18" s="1"/>
  <c r="D379" i="18" s="1"/>
  <c r="D380" i="18" s="1"/>
  <c r="D381" i="18" s="1"/>
  <c r="D382" i="18" s="1"/>
  <c r="D383" i="18" s="1"/>
  <c r="D384" i="18" s="1"/>
  <c r="D385" i="18" s="1"/>
  <c r="D386" i="18" s="1"/>
  <c r="D387" i="18" s="1"/>
  <c r="D388" i="18" s="1"/>
  <c r="D389" i="18" s="1"/>
  <c r="D390" i="18" s="1"/>
  <c r="D391" i="18" s="1"/>
  <c r="D392" i="18" s="1"/>
  <c r="D393" i="18" s="1"/>
  <c r="D394" i="18" s="1"/>
  <c r="D395" i="18" s="1"/>
  <c r="D396" i="18" s="1"/>
  <c r="D397" i="18" s="1"/>
  <c r="D398" i="18" s="1"/>
  <c r="D399" i="18" s="1"/>
  <c r="D400" i="18" s="1"/>
  <c r="D401" i="18" s="1"/>
  <c r="D402" i="18" s="1"/>
  <c r="D403" i="18" s="1"/>
  <c r="D404" i="18" s="1"/>
  <c r="D405" i="18" s="1"/>
  <c r="D406" i="18" s="1"/>
  <c r="D407" i="18" s="1"/>
  <c r="D408" i="18" s="1"/>
  <c r="D409" i="18" s="1"/>
  <c r="D410" i="18" s="1"/>
  <c r="D411" i="18" s="1"/>
  <c r="D412" i="18" s="1"/>
  <c r="D413" i="18" s="1"/>
  <c r="D414" i="18" s="1"/>
  <c r="D415" i="18" s="1"/>
  <c r="D416" i="18" s="1"/>
  <c r="D417" i="18" s="1"/>
  <c r="D418" i="18" s="1"/>
  <c r="D419" i="18" s="1"/>
  <c r="D420" i="18" s="1"/>
  <c r="D421" i="18" s="1"/>
  <c r="D422" i="18" s="1"/>
  <c r="D423" i="18" s="1"/>
  <c r="D424" i="18" s="1"/>
  <c r="D425" i="18" s="1"/>
  <c r="D426" i="18" s="1"/>
  <c r="D427" i="18" s="1"/>
  <c r="D428" i="18" s="1"/>
  <c r="D429" i="18" s="1"/>
  <c r="D430" i="18" s="1"/>
  <c r="D431" i="18" s="1"/>
  <c r="D432" i="18" s="1"/>
  <c r="D433" i="18" s="1"/>
  <c r="D434" i="18" s="1"/>
  <c r="D435" i="18" s="1"/>
  <c r="D436" i="18" s="1"/>
  <c r="D437" i="18" s="1"/>
  <c r="D438" i="18" s="1"/>
  <c r="D439" i="18" s="1"/>
  <c r="D440" i="18" s="1"/>
  <c r="D441" i="18" s="1"/>
  <c r="D442" i="18" s="1"/>
  <c r="D443" i="18" s="1"/>
  <c r="D444" i="18" s="1"/>
  <c r="D445" i="18" s="1"/>
  <c r="D446" i="18" s="1"/>
  <c r="D447" i="18" s="1"/>
  <c r="D448" i="18" s="1"/>
  <c r="D449" i="18" s="1"/>
  <c r="D450" i="18" s="1"/>
  <c r="D451" i="18" s="1"/>
  <c r="D452" i="18" s="1"/>
  <c r="D453" i="18" s="1"/>
  <c r="D454" i="18" s="1"/>
  <c r="D455" i="18" s="1"/>
  <c r="D456" i="18" s="1"/>
  <c r="D457" i="18" s="1"/>
  <c r="D458" i="18" s="1"/>
  <c r="D459" i="18" s="1"/>
  <c r="D460" i="18" s="1"/>
  <c r="D461" i="18" s="1"/>
  <c r="D462" i="18" s="1"/>
  <c r="D463" i="18" s="1"/>
  <c r="D464" i="18" s="1"/>
  <c r="D465" i="18" s="1"/>
  <c r="D466" i="18" s="1"/>
  <c r="D467" i="18" s="1"/>
  <c r="D468" i="18" s="1"/>
  <c r="D469" i="18" s="1"/>
  <c r="D470" i="18" s="1"/>
  <c r="D471" i="18" s="1"/>
  <c r="D472" i="18" s="1"/>
  <c r="D473" i="18" s="1"/>
  <c r="D474" i="18" s="1"/>
  <c r="D475" i="18" s="1"/>
  <c r="D476" i="18" s="1"/>
  <c r="D477" i="18" s="1"/>
  <c r="D478" i="18" s="1"/>
  <c r="D479" i="18" s="1"/>
  <c r="D480" i="18" s="1"/>
  <c r="D481" i="18" s="1"/>
  <c r="D482" i="18" s="1"/>
  <c r="D483" i="18" s="1"/>
  <c r="D484" i="18" s="1"/>
  <c r="D485" i="18" s="1"/>
  <c r="D486" i="18" s="1"/>
  <c r="D487" i="18" s="1"/>
  <c r="D488" i="18" s="1"/>
  <c r="D489" i="18" s="1"/>
  <c r="D490" i="18" s="1"/>
  <c r="D491" i="18" s="1"/>
  <c r="D492" i="18" s="1"/>
  <c r="D493" i="18" s="1"/>
  <c r="D494" i="18" s="1"/>
  <c r="D495" i="18" s="1"/>
  <c r="D496" i="18" s="1"/>
  <c r="D497" i="18" s="1"/>
  <c r="D498" i="18" s="1"/>
  <c r="D499" i="18" s="1"/>
  <c r="D500" i="18" s="1"/>
  <c r="D501" i="18" s="1"/>
  <c r="D502" i="18" s="1"/>
  <c r="D503" i="18" s="1"/>
  <c r="D504" i="18" s="1"/>
  <c r="D505" i="18" s="1"/>
  <c r="D506" i="18" s="1"/>
  <c r="D507" i="18" s="1"/>
  <c r="D508" i="18" s="1"/>
  <c r="D509" i="18" s="1"/>
  <c r="D510" i="18" s="1"/>
  <c r="D511" i="18" s="1"/>
  <c r="D512" i="18" s="1"/>
  <c r="D513" i="18" s="1"/>
  <c r="D514" i="18" s="1"/>
  <c r="D515" i="18" s="1"/>
  <c r="D516" i="18" s="1"/>
  <c r="D517" i="18" s="1"/>
  <c r="D518" i="18" s="1"/>
  <c r="D519" i="18" s="1"/>
  <c r="D520" i="18" s="1"/>
  <c r="D521" i="18" s="1"/>
  <c r="D522" i="18" s="1"/>
  <c r="D523" i="18" s="1"/>
  <c r="D524" i="18" s="1"/>
  <c r="D525" i="18" s="1"/>
  <c r="D526" i="18" s="1"/>
  <c r="D527" i="18" s="1"/>
  <c r="D528" i="18" s="1"/>
  <c r="D529" i="18" s="1"/>
  <c r="D530" i="18" s="1"/>
  <c r="D531" i="18" s="1"/>
  <c r="D532" i="18" s="1"/>
  <c r="D533" i="18" s="1"/>
  <c r="D534" i="18" s="1"/>
  <c r="D535" i="18" s="1"/>
  <c r="D536" i="18" s="1"/>
  <c r="D537" i="18" s="1"/>
  <c r="D538" i="18" s="1"/>
  <c r="D539" i="18" s="1"/>
  <c r="D540" i="18" s="1"/>
  <c r="D541" i="18" s="1"/>
  <c r="D542" i="18" s="1"/>
  <c r="D543" i="18" s="1"/>
  <c r="D544" i="18" s="1"/>
  <c r="D545" i="18" s="1"/>
  <c r="D546" i="18" s="1"/>
  <c r="D547" i="18" s="1"/>
  <c r="D548" i="18" s="1"/>
  <c r="D549" i="18" s="1"/>
  <c r="D550" i="18" s="1"/>
  <c r="D551" i="18" s="1"/>
  <c r="D552" i="18" s="1"/>
  <c r="D553" i="18" s="1"/>
  <c r="D554" i="18" s="1"/>
  <c r="D555" i="18" s="1"/>
  <c r="D556" i="18" s="1"/>
  <c r="D557" i="18" s="1"/>
  <c r="D558" i="18" s="1"/>
  <c r="D559" i="18" s="1"/>
  <c r="D560" i="18" s="1"/>
  <c r="D561" i="18" s="1"/>
  <c r="D562" i="18" s="1"/>
  <c r="D563" i="18" s="1"/>
  <c r="D564" i="18" s="1"/>
  <c r="D565" i="18" s="1"/>
  <c r="D566" i="18" s="1"/>
  <c r="D567" i="18" s="1"/>
  <c r="D568" i="18" s="1"/>
  <c r="D569" i="18" s="1"/>
  <c r="D570" i="18" s="1"/>
  <c r="D571" i="18" s="1"/>
  <c r="D572" i="18" s="1"/>
  <c r="D573" i="18" s="1"/>
  <c r="D574" i="18" s="1"/>
  <c r="D575" i="18" s="1"/>
  <c r="D576" i="18" s="1"/>
  <c r="D577" i="18" s="1"/>
  <c r="D578" i="18" s="1"/>
  <c r="D579" i="18" s="1"/>
  <c r="D580" i="18" s="1"/>
  <c r="D581" i="18" s="1"/>
  <c r="D582" i="18" s="1"/>
  <c r="D583" i="18" s="1"/>
  <c r="D584" i="18" s="1"/>
  <c r="D585" i="18" s="1"/>
  <c r="D586" i="18" s="1"/>
  <c r="D587" i="18" s="1"/>
  <c r="D588" i="18" s="1"/>
  <c r="D589" i="18" s="1"/>
  <c r="D590" i="18" s="1"/>
  <c r="D591" i="18" s="1"/>
  <c r="D592" i="18" s="1"/>
  <c r="D593" i="18" s="1"/>
  <c r="D594" i="18" s="1"/>
  <c r="D595" i="18" s="1"/>
  <c r="D596" i="18" s="1"/>
  <c r="D597" i="18" s="1"/>
  <c r="D598" i="18" s="1"/>
  <c r="D599" i="18" s="1"/>
  <c r="D600" i="18" s="1"/>
  <c r="D601" i="18" s="1"/>
  <c r="D602" i="18" s="1"/>
  <c r="D603" i="18" s="1"/>
  <c r="D604" i="18" s="1"/>
  <c r="D605" i="18" s="1"/>
  <c r="D606" i="18" s="1"/>
  <c r="D607" i="18" s="1"/>
  <c r="D608" i="18" s="1"/>
  <c r="D609" i="18" s="1"/>
  <c r="D610" i="18" s="1"/>
  <c r="D611" i="18" s="1"/>
  <c r="D612" i="18" s="1"/>
  <c r="D613" i="18" s="1"/>
  <c r="D614" i="18" s="1"/>
  <c r="D615" i="18" s="1"/>
  <c r="D616" i="18" s="1"/>
  <c r="D617" i="18" s="1"/>
  <c r="D618" i="18" s="1"/>
  <c r="D619" i="18" s="1"/>
  <c r="D620" i="18" s="1"/>
  <c r="D621" i="18" s="1"/>
  <c r="D622" i="18" s="1"/>
  <c r="D623" i="18" s="1"/>
  <c r="D624" i="18" s="1"/>
  <c r="D625" i="18" s="1"/>
  <c r="D626" i="18" s="1"/>
  <c r="D627" i="18" s="1"/>
  <c r="D628" i="18" s="1"/>
  <c r="D629" i="18" s="1"/>
  <c r="D630" i="18" s="1"/>
  <c r="D631" i="18" s="1"/>
  <c r="D632" i="18" s="1"/>
  <c r="D633" i="18" s="1"/>
  <c r="D634" i="18" s="1"/>
  <c r="D635" i="18" s="1"/>
  <c r="D636" i="18" s="1"/>
  <c r="D637" i="18" s="1"/>
  <c r="D638" i="18" s="1"/>
  <c r="D639" i="18" s="1"/>
  <c r="D640" i="18" s="1"/>
  <c r="D641" i="18" s="1"/>
  <c r="D642" i="18" s="1"/>
  <c r="D643" i="18" s="1"/>
  <c r="D644" i="18" s="1"/>
  <c r="D645" i="18" s="1"/>
  <c r="D646" i="18" s="1"/>
  <c r="D647" i="18" s="1"/>
  <c r="D648" i="18" s="1"/>
  <c r="D649" i="18" s="1"/>
  <c r="D650" i="18" s="1"/>
  <c r="D651" i="18" s="1"/>
  <c r="D652" i="18" s="1"/>
  <c r="D653" i="18" s="1"/>
  <c r="D654" i="18" s="1"/>
  <c r="D655" i="18" s="1"/>
  <c r="D656" i="18" s="1"/>
  <c r="D657" i="18" s="1"/>
  <c r="D658" i="18" s="1"/>
  <c r="D659" i="18" s="1"/>
  <c r="D660" i="18" s="1"/>
  <c r="D661" i="18" s="1"/>
  <c r="D662" i="18" s="1"/>
  <c r="D663" i="18" s="1"/>
  <c r="D664" i="18" s="1"/>
  <c r="D665" i="18" s="1"/>
  <c r="D666" i="18" s="1"/>
  <c r="D667" i="18" s="1"/>
  <c r="D668" i="18" s="1"/>
  <c r="D669" i="18" s="1"/>
  <c r="D670" i="18" s="1"/>
  <c r="D671" i="18" s="1"/>
  <c r="D672" i="18" s="1"/>
  <c r="D673" i="18" s="1"/>
  <c r="D674" i="18" s="1"/>
  <c r="D675" i="18" s="1"/>
  <c r="D676" i="18" s="1"/>
  <c r="D677" i="18" s="1"/>
  <c r="D678" i="18" s="1"/>
  <c r="D679" i="18" s="1"/>
  <c r="D680" i="18" s="1"/>
  <c r="D681" i="18" s="1"/>
  <c r="D682" i="18" s="1"/>
  <c r="D683" i="18" s="1"/>
  <c r="D684" i="18" s="1"/>
  <c r="D685" i="18" s="1"/>
  <c r="D686" i="18" s="1"/>
  <c r="D687" i="18" s="1"/>
  <c r="D688" i="18" s="1"/>
  <c r="D689" i="18" s="1"/>
  <c r="D690" i="18" s="1"/>
  <c r="D691" i="18" s="1"/>
  <c r="D692" i="18" s="1"/>
  <c r="D693" i="18" s="1"/>
  <c r="D694" i="18" s="1"/>
  <c r="D695" i="18" s="1"/>
  <c r="D696" i="18" s="1"/>
  <c r="D697" i="18" s="1"/>
  <c r="D698" i="18" s="1"/>
  <c r="D699" i="18" s="1"/>
  <c r="D700" i="18" s="1"/>
  <c r="D701" i="18" s="1"/>
  <c r="AG2" i="18" l="1"/>
  <c r="K2" i="19"/>
  <c r="I2" i="19"/>
  <c r="U121" i="8" l="1"/>
  <c r="AB121" i="8"/>
  <c r="AA121" i="8" s="1"/>
  <c r="U93" i="8"/>
  <c r="AB93" i="8"/>
  <c r="AA93" i="8" s="1"/>
  <c r="U62" i="8"/>
  <c r="AB62" i="8"/>
  <c r="AA62" i="8" s="1"/>
  <c r="U70" i="8"/>
  <c r="AB70" i="8"/>
  <c r="AA70" i="8" s="1"/>
  <c r="AB69" i="8"/>
  <c r="AA69" i="8" s="1"/>
  <c r="U69" i="8"/>
  <c r="U14" i="8"/>
  <c r="AB104" i="8"/>
  <c r="AA104" i="8" s="1"/>
  <c r="AB103" i="8"/>
  <c r="AA103" i="8" s="1"/>
  <c r="U104" i="8"/>
  <c r="U103" i="8"/>
  <c r="U16" i="8"/>
  <c r="AB16" i="8"/>
  <c r="AA16" i="8" s="1"/>
  <c r="AB76" i="8"/>
  <c r="AA76" i="8" s="1"/>
  <c r="U31" i="8"/>
  <c r="AB31" i="8"/>
  <c r="AA31" i="8" s="1"/>
  <c r="AB28" i="8"/>
  <c r="AA28" i="8" s="1"/>
  <c r="U28" i="8"/>
  <c r="AB47" i="8"/>
  <c r="AA47" i="8" s="1"/>
  <c r="U47" i="8"/>
  <c r="AB24" i="8"/>
  <c r="AA24" i="8" s="1"/>
  <c r="U24" i="8"/>
  <c r="I4" i="15" l="1"/>
  <c r="AB154" i="8"/>
  <c r="AB116" i="8"/>
  <c r="AB117" i="8"/>
  <c r="AA117" i="8" s="1"/>
  <c r="AB115" i="8"/>
  <c r="AB108" i="8"/>
  <c r="AB109" i="8"/>
  <c r="AA109" i="8" s="1"/>
  <c r="AB110" i="8"/>
  <c r="AB111" i="8"/>
  <c r="AB107" i="8"/>
  <c r="AB106" i="8"/>
  <c r="AB105" i="8"/>
  <c r="AB100" i="8"/>
  <c r="AA100" i="8" s="1"/>
  <c r="AB99" i="8"/>
  <c r="AB94" i="8"/>
  <c r="AA94" i="8" s="1"/>
  <c r="AB95" i="8"/>
  <c r="AA95" i="8" s="1"/>
  <c r="AB96" i="8"/>
  <c r="AB97" i="8"/>
  <c r="AB98" i="8"/>
  <c r="AB91" i="8"/>
  <c r="AA91" i="8" s="1"/>
  <c r="AB92" i="8"/>
  <c r="AB90" i="8"/>
  <c r="AB85" i="8"/>
  <c r="AB86" i="8"/>
  <c r="AB87" i="8"/>
  <c r="AB88" i="8"/>
  <c r="AB89" i="8"/>
  <c r="AB82" i="8"/>
  <c r="AB81" i="8"/>
  <c r="AB80" i="8"/>
  <c r="AB79" i="8"/>
  <c r="AB78" i="8"/>
  <c r="AB77" i="8"/>
  <c r="AB75" i="8"/>
  <c r="AB55" i="8"/>
  <c r="AB54" i="8"/>
  <c r="AA54" i="8" s="1"/>
  <c r="AB46" i="8"/>
  <c r="AA46" i="8" s="1"/>
  <c r="AB45" i="8"/>
  <c r="AA45" i="8" s="1"/>
  <c r="AB39" i="8"/>
  <c r="AB38" i="8"/>
  <c r="AA38" i="8" s="1"/>
  <c r="AB27" i="8"/>
  <c r="AA27" i="8" s="1"/>
  <c r="AB25" i="8"/>
  <c r="AB21" i="8"/>
  <c r="AA21" i="8" s="1"/>
  <c r="AB22" i="8"/>
  <c r="AB23" i="8"/>
  <c r="AA23" i="8" s="1"/>
  <c r="AB20" i="8"/>
  <c r="AB19" i="8"/>
  <c r="AA19" i="8" s="1"/>
  <c r="AB15" i="8"/>
  <c r="AA15" i="8" s="1"/>
  <c r="AD13" i="8"/>
  <c r="AB63" i="8"/>
  <c r="AB64" i="8"/>
  <c r="AB65" i="8"/>
  <c r="AB66" i="8"/>
  <c r="AB67" i="8"/>
  <c r="AB118" i="8"/>
  <c r="AA118" i="8" s="1"/>
  <c r="AB122" i="8"/>
  <c r="AB71" i="8"/>
  <c r="AB72" i="8"/>
  <c r="AB73" i="8"/>
  <c r="AB30" i="8"/>
  <c r="AA30" i="8" s="1"/>
  <c r="AB52" i="8"/>
  <c r="AB29" i="8"/>
  <c r="AA29" i="8" s="1"/>
  <c r="AB41" i="8"/>
  <c r="AA41" i="8" s="1"/>
  <c r="AB83" i="8"/>
  <c r="AA83" i="8" s="1"/>
  <c r="AB84" i="8"/>
  <c r="AB61" i="8"/>
  <c r="AA61" i="8" s="1"/>
  <c r="AB18" i="8"/>
  <c r="AA18" i="8" s="1"/>
  <c r="AD4" i="8"/>
  <c r="AB5" i="8"/>
  <c r="AA5" i="8" s="1"/>
  <c r="AB6" i="8"/>
  <c r="AB7" i="8"/>
  <c r="AD17" i="8"/>
  <c r="AB123" i="8"/>
  <c r="AA123" i="8" s="1"/>
  <c r="AB8" i="8"/>
  <c r="AA8" i="8" s="1"/>
  <c r="AB114" i="8"/>
  <c r="AA114" i="8" s="1"/>
  <c r="AB102" i="8"/>
  <c r="AB10" i="8"/>
  <c r="AA10" i="8" s="1"/>
  <c r="AB9" i="8"/>
  <c r="AA9" i="8" s="1"/>
  <c r="AB11" i="8"/>
  <c r="AA11" i="8" s="1"/>
  <c r="AB44" i="8"/>
  <c r="AB12" i="8"/>
  <c r="AA12" i="8" s="1"/>
  <c r="AB48" i="8"/>
  <c r="AB60" i="8"/>
  <c r="AB42" i="8"/>
  <c r="AA42" i="8" s="1"/>
  <c r="AB43" i="8"/>
  <c r="AB58" i="8"/>
  <c r="AB120" i="8"/>
  <c r="AA120" i="8" s="1"/>
  <c r="AB56" i="8"/>
  <c r="AA56" i="8" s="1"/>
  <c r="AB57" i="8"/>
  <c r="AB51" i="8"/>
  <c r="AB50" i="8"/>
  <c r="AB49" i="8"/>
  <c r="AB40" i="8"/>
  <c r="AB59" i="8"/>
  <c r="AB37" i="8"/>
  <c r="AB34" i="8"/>
  <c r="AB35" i="8"/>
  <c r="AA35" i="8" s="1"/>
  <c r="AB101" i="8"/>
  <c r="AB36" i="8"/>
  <c r="AB32" i="8"/>
  <c r="AB33" i="8"/>
  <c r="AA33" i="8" s="1"/>
  <c r="AB153" i="8"/>
  <c r="AA153" i="8" s="1"/>
  <c r="AB152" i="8"/>
  <c r="AA152" i="8" s="1"/>
  <c r="AB151" i="8"/>
  <c r="AB150" i="8"/>
  <c r="AB149" i="8"/>
  <c r="AB147" i="8"/>
  <c r="AB146" i="8"/>
  <c r="AB145" i="8"/>
  <c r="AB144" i="8"/>
  <c r="AB143" i="8"/>
  <c r="AD142" i="8"/>
  <c r="AB140" i="8"/>
  <c r="AB139" i="8"/>
  <c r="AB138" i="8"/>
  <c r="AA138" i="8" s="1"/>
  <c r="AB137" i="8"/>
  <c r="AB136" i="8"/>
  <c r="AB135" i="8"/>
  <c r="AA135" i="8" s="1"/>
  <c r="AB134" i="8"/>
  <c r="AB133" i="8"/>
  <c r="AB132" i="8"/>
  <c r="AB131" i="8"/>
  <c r="AB130" i="8"/>
  <c r="AB129" i="8"/>
  <c r="AB128" i="8"/>
  <c r="AB127" i="8"/>
  <c r="AB126" i="8"/>
  <c r="AB125" i="8"/>
  <c r="AB148" i="8"/>
  <c r="AA148" i="8" s="1"/>
  <c r="AB68" i="8"/>
  <c r="AB119" i="8"/>
  <c r="AA119" i="8" s="1"/>
  <c r="U43" i="8"/>
  <c r="U84" i="8"/>
  <c r="U35" i="8"/>
  <c r="O35" i="8"/>
  <c r="O2" i="8" s="1"/>
  <c r="U64" i="8"/>
  <c r="U66" i="8"/>
  <c r="U65" i="8"/>
  <c r="U73" i="8"/>
  <c r="U72" i="8"/>
  <c r="U57" i="8"/>
  <c r="AD126" i="8" l="1"/>
  <c r="AA126" i="8"/>
  <c r="AD125" i="8"/>
  <c r="AA125" i="8"/>
  <c r="AD129" i="8"/>
  <c r="AA129" i="8"/>
  <c r="AD133" i="8"/>
  <c r="AA133" i="8"/>
  <c r="AD137" i="8"/>
  <c r="AA137" i="8"/>
  <c r="AD146" i="8"/>
  <c r="AA146" i="8"/>
  <c r="AD151" i="8"/>
  <c r="AA151" i="8"/>
  <c r="AD32" i="8"/>
  <c r="AA32" i="8"/>
  <c r="AD34" i="8"/>
  <c r="AA34" i="8"/>
  <c r="AD49" i="8"/>
  <c r="AA49" i="8"/>
  <c r="AD44" i="8"/>
  <c r="AA44" i="8"/>
  <c r="AD102" i="8"/>
  <c r="AA102" i="8"/>
  <c r="AD122" i="8"/>
  <c r="AA122" i="8"/>
  <c r="AD65" i="8"/>
  <c r="AA65" i="8"/>
  <c r="AD22" i="8"/>
  <c r="AA22" i="8"/>
  <c r="AD78" i="8"/>
  <c r="AA78" i="8"/>
  <c r="AD82" i="8"/>
  <c r="AA82" i="8"/>
  <c r="AD86" i="8"/>
  <c r="AA86" i="8"/>
  <c r="AD105" i="8"/>
  <c r="AA105" i="8"/>
  <c r="AD110" i="8"/>
  <c r="AA110" i="8"/>
  <c r="AD134" i="8"/>
  <c r="AA134" i="8"/>
  <c r="AD143" i="8"/>
  <c r="AA143" i="8"/>
  <c r="AD147" i="8"/>
  <c r="AA147" i="8"/>
  <c r="AD36" i="8"/>
  <c r="AA36" i="8"/>
  <c r="AD37" i="8"/>
  <c r="AA37" i="8"/>
  <c r="AD50" i="8"/>
  <c r="AA50" i="8"/>
  <c r="AD60" i="8"/>
  <c r="AA60" i="8"/>
  <c r="AD7" i="8"/>
  <c r="AA7" i="8"/>
  <c r="AD73" i="8"/>
  <c r="AA73" i="8"/>
  <c r="AD64" i="8"/>
  <c r="AA64" i="8"/>
  <c r="AD39" i="8"/>
  <c r="AA39" i="8"/>
  <c r="AD55" i="8"/>
  <c r="AA55" i="8"/>
  <c r="AD79" i="8"/>
  <c r="AA79" i="8"/>
  <c r="AD89" i="8"/>
  <c r="AA89" i="8"/>
  <c r="AD85" i="8"/>
  <c r="AA85" i="8"/>
  <c r="AD98" i="8"/>
  <c r="AA98" i="8"/>
  <c r="AD106" i="8"/>
  <c r="AA106" i="8"/>
  <c r="AD116" i="8"/>
  <c r="AA116" i="8"/>
  <c r="AD130" i="8"/>
  <c r="AA130" i="8"/>
  <c r="AD68" i="8"/>
  <c r="AA68" i="8"/>
  <c r="AD144" i="8"/>
  <c r="AA144" i="8"/>
  <c r="AD101" i="8"/>
  <c r="AA101" i="8"/>
  <c r="AD59" i="8"/>
  <c r="AA59" i="8"/>
  <c r="AD51" i="8"/>
  <c r="AA51" i="8"/>
  <c r="AD58" i="8"/>
  <c r="AA58" i="8"/>
  <c r="AD48" i="8"/>
  <c r="AA48" i="8"/>
  <c r="AD6" i="8"/>
  <c r="AA6" i="8"/>
  <c r="AD72" i="8"/>
  <c r="AA72" i="8"/>
  <c r="AD67" i="8"/>
  <c r="AA67" i="8"/>
  <c r="AD63" i="8"/>
  <c r="AA63" i="8"/>
  <c r="AD20" i="8"/>
  <c r="AA20" i="8"/>
  <c r="AD25" i="8"/>
  <c r="AA25" i="8"/>
  <c r="AD75" i="8"/>
  <c r="AA75" i="8"/>
  <c r="AD80" i="8"/>
  <c r="AA80" i="8"/>
  <c r="AD88" i="8"/>
  <c r="AA88" i="8"/>
  <c r="AD90" i="8"/>
  <c r="AA90" i="8"/>
  <c r="AD97" i="8"/>
  <c r="AA97" i="8"/>
  <c r="AD99" i="8"/>
  <c r="AA99" i="8"/>
  <c r="AD107" i="8"/>
  <c r="AA107" i="8"/>
  <c r="AD108" i="8"/>
  <c r="AA108" i="8"/>
  <c r="AD154" i="8"/>
  <c r="AA154" i="8"/>
  <c r="AD127" i="8"/>
  <c r="AA127" i="8"/>
  <c r="AD131" i="8"/>
  <c r="AA131" i="8"/>
  <c r="AD139" i="8"/>
  <c r="AA139" i="8"/>
  <c r="AD149" i="8"/>
  <c r="AA149" i="8"/>
  <c r="AD128" i="8"/>
  <c r="AA128" i="8"/>
  <c r="AD132" i="8"/>
  <c r="AA132" i="8"/>
  <c r="AD136" i="8"/>
  <c r="AA136" i="8"/>
  <c r="AD140" i="8"/>
  <c r="AA140" i="8"/>
  <c r="AD145" i="8"/>
  <c r="AA145" i="8"/>
  <c r="AD150" i="8"/>
  <c r="AA150" i="8"/>
  <c r="AD40" i="8"/>
  <c r="AA40" i="8"/>
  <c r="AD57" i="8"/>
  <c r="AA57" i="8"/>
  <c r="AD43" i="8"/>
  <c r="AA43" i="8"/>
  <c r="AD84" i="8"/>
  <c r="AA84" i="8"/>
  <c r="AD52" i="8"/>
  <c r="AA52" i="8"/>
  <c r="AD71" i="8"/>
  <c r="AA71" i="8"/>
  <c r="AD66" i="8"/>
  <c r="AA66" i="8"/>
  <c r="AD77" i="8"/>
  <c r="AA77" i="8"/>
  <c r="AD81" i="8"/>
  <c r="AA81" i="8"/>
  <c r="AD87" i="8"/>
  <c r="AA87" i="8"/>
  <c r="AD92" i="8"/>
  <c r="AA92" i="8"/>
  <c r="AD96" i="8"/>
  <c r="AA96" i="8"/>
  <c r="AD111" i="8"/>
  <c r="AA111" i="8"/>
  <c r="AD115" i="8"/>
  <c r="AA115" i="8"/>
  <c r="AD94" i="8"/>
  <c r="AD8" i="8"/>
  <c r="AD29" i="8"/>
  <c r="AD30" i="8"/>
  <c r="AD15" i="8"/>
  <c r="AD38" i="8"/>
  <c r="AD152" i="8"/>
  <c r="AD11" i="8"/>
  <c r="AD18" i="8"/>
  <c r="AD21" i="8"/>
  <c r="AD10" i="8"/>
  <c r="AD5" i="8"/>
  <c r="AD9" i="8"/>
  <c r="AB2" i="8"/>
  <c r="AD35" i="8"/>
  <c r="U67" i="8" l="1"/>
  <c r="U23" i="8"/>
  <c r="U22" i="8"/>
  <c r="U92" i="8"/>
  <c r="Y91" i="8"/>
  <c r="U98" i="8"/>
  <c r="U96" i="8"/>
  <c r="U95" i="8"/>
  <c r="U97" i="8"/>
  <c r="U117" i="8"/>
  <c r="U7" i="8"/>
  <c r="U6" i="8"/>
  <c r="U5" i="8"/>
  <c r="P33" i="8" l="1"/>
  <c r="P37" i="8"/>
  <c r="P120" i="8"/>
  <c r="P89" i="8"/>
  <c r="P88" i="8"/>
  <c r="P87" i="8"/>
  <c r="P86" i="8"/>
  <c r="P107" i="8"/>
  <c r="P111" i="8"/>
  <c r="P110" i="8"/>
  <c r="P109" i="8"/>
  <c r="P2" i="8" l="1"/>
  <c r="Y114" i="8"/>
  <c r="U109" i="8"/>
  <c r="U110" i="8"/>
  <c r="U111" i="8"/>
  <c r="U107" i="8"/>
  <c r="Y102" i="8"/>
  <c r="U88" i="8"/>
  <c r="U86" i="8"/>
  <c r="U87" i="8"/>
  <c r="U89" i="8"/>
  <c r="Y63" i="8"/>
  <c r="U33" i="8"/>
  <c r="Y12" i="8" l="1"/>
  <c r="Y11" i="8"/>
  <c r="U116" i="8"/>
  <c r="U108" i="8"/>
  <c r="U106" i="8"/>
  <c r="U105" i="8"/>
  <c r="U99" i="8"/>
  <c r="U91" i="8"/>
  <c r="U90" i="8"/>
  <c r="U85" i="8"/>
  <c r="U82" i="8"/>
  <c r="U81" i="8"/>
  <c r="U80" i="8"/>
  <c r="U79" i="8"/>
  <c r="U78" i="8"/>
  <c r="U77" i="8"/>
  <c r="U75" i="8"/>
  <c r="U55" i="8"/>
  <c r="U54" i="8"/>
  <c r="U46" i="8"/>
  <c r="U45" i="8"/>
  <c r="U39" i="8"/>
  <c r="U38" i="8"/>
  <c r="U27" i="8"/>
  <c r="U25" i="8"/>
  <c r="U21" i="8"/>
  <c r="U20" i="8"/>
  <c r="U19" i="8"/>
  <c r="U15" i="8"/>
  <c r="U63" i="8"/>
  <c r="U118" i="8"/>
  <c r="U122" i="8"/>
  <c r="U71" i="8"/>
  <c r="U30" i="8"/>
  <c r="U52" i="8"/>
  <c r="U29" i="8"/>
  <c r="U41" i="8"/>
  <c r="U83" i="8"/>
  <c r="U61" i="8"/>
  <c r="U18" i="8"/>
  <c r="Y4" i="8"/>
  <c r="Y17" i="8"/>
  <c r="U114" i="8"/>
  <c r="U44" i="8"/>
  <c r="U12" i="8"/>
  <c r="U48" i="8"/>
  <c r="U60" i="8"/>
  <c r="U42" i="8"/>
  <c r="U58" i="8"/>
  <c r="U120" i="8"/>
  <c r="U56" i="8"/>
  <c r="U51" i="8"/>
  <c r="U50" i="8"/>
  <c r="U49" i="8"/>
  <c r="U40" i="8"/>
  <c r="U59" i="8"/>
  <c r="U34" i="8"/>
  <c r="U36" i="8"/>
  <c r="U32" i="8"/>
  <c r="U153" i="8"/>
  <c r="U152" i="8"/>
  <c r="U151" i="8"/>
  <c r="U149" i="8"/>
  <c r="U147" i="8"/>
  <c r="U146" i="8"/>
  <c r="U145" i="8"/>
  <c r="U144" i="8"/>
  <c r="U142" i="8"/>
  <c r="U140" i="8"/>
  <c r="U139" i="8"/>
  <c r="U138" i="8"/>
  <c r="U137" i="8"/>
  <c r="U136" i="8"/>
  <c r="U135" i="8"/>
  <c r="U134" i="8"/>
  <c r="U133" i="8"/>
  <c r="U132" i="8"/>
  <c r="U131" i="8"/>
  <c r="U130" i="8"/>
  <c r="U129" i="8"/>
  <c r="U128" i="8"/>
  <c r="U127" i="8"/>
  <c r="U126" i="8"/>
  <c r="U148" i="8"/>
  <c r="U68" i="8"/>
  <c r="AD119" i="8" l="1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3" i="13"/>
  <c r="J6" i="13" l="1"/>
  <c r="J19" i="13"/>
  <c r="J15" i="13"/>
  <c r="J11" i="13"/>
  <c r="J7" i="13"/>
  <c r="J3" i="13"/>
  <c r="J18" i="13"/>
  <c r="J14" i="13"/>
  <c r="J10" i="13"/>
  <c r="J21" i="13"/>
  <c r="J17" i="13"/>
  <c r="J13" i="13"/>
  <c r="J9" i="13"/>
  <c r="J5" i="13"/>
  <c r="J20" i="13"/>
  <c r="J16" i="13"/>
  <c r="J12" i="13"/>
  <c r="J8" i="13"/>
  <c r="J4" i="13"/>
  <c r="E22" i="13"/>
  <c r="E24" i="13" s="1"/>
  <c r="I22" i="13"/>
  <c r="I24" i="13" s="1"/>
  <c r="H22" i="13"/>
  <c r="H24" i="13" s="1"/>
  <c r="F22" i="13"/>
  <c r="F24" i="13" s="1"/>
  <c r="G22" i="13"/>
  <c r="G24" i="13" s="1"/>
  <c r="J22" i="13" l="1"/>
  <c r="G701" i="18" l="1"/>
  <c r="G697" i="18"/>
  <c r="G693" i="18"/>
  <c r="G687" i="18"/>
  <c r="G680" i="18"/>
  <c r="G671" i="18"/>
  <c r="G665" i="18"/>
  <c r="G660" i="18"/>
  <c r="G655" i="18"/>
  <c r="G647" i="18"/>
  <c r="G643" i="18"/>
  <c r="G638" i="18"/>
  <c r="G634" i="18"/>
  <c r="G625" i="18"/>
  <c r="G621" i="18"/>
  <c r="G617" i="18"/>
  <c r="G612" i="18"/>
  <c r="G607" i="18"/>
  <c r="G602" i="18"/>
  <c r="G597" i="18"/>
  <c r="G592" i="18"/>
  <c r="G587" i="18"/>
  <c r="G583" i="18"/>
  <c r="G579" i="18"/>
  <c r="G575" i="18"/>
  <c r="G571" i="18"/>
  <c r="G567" i="18"/>
  <c r="G563" i="18"/>
  <c r="G557" i="18"/>
  <c r="G552" i="18"/>
  <c r="G548" i="18"/>
  <c r="G544" i="18"/>
  <c r="G538" i="18"/>
  <c r="G534" i="18"/>
  <c r="G530" i="18"/>
  <c r="G526" i="18"/>
  <c r="G513" i="18"/>
  <c r="G509" i="18"/>
  <c r="G505" i="18"/>
  <c r="G499" i="18"/>
  <c r="G495" i="18"/>
  <c r="G487" i="18"/>
  <c r="G461" i="18"/>
  <c r="G457" i="18"/>
  <c r="G453" i="18"/>
  <c r="G448" i="18"/>
  <c r="G444" i="18"/>
  <c r="G435" i="18"/>
  <c r="G430" i="18"/>
  <c r="G426" i="18"/>
  <c r="G421" i="18"/>
  <c r="G417" i="18"/>
  <c r="G409" i="18"/>
  <c r="G405" i="18"/>
  <c r="G397" i="18"/>
  <c r="G393" i="18"/>
  <c r="G389" i="18"/>
  <c r="G385" i="18"/>
  <c r="G381" i="18"/>
  <c r="G372" i="18"/>
  <c r="G362" i="18"/>
  <c r="G358" i="18"/>
  <c r="G353" i="18"/>
  <c r="G349" i="18"/>
  <c r="G345" i="18"/>
  <c r="G334" i="18"/>
  <c r="G330" i="18"/>
  <c r="G326" i="18"/>
  <c r="G700" i="18"/>
  <c r="G696" i="18"/>
  <c r="G692" i="18"/>
  <c r="G686" i="18"/>
  <c r="G679" i="18"/>
  <c r="G675" i="18"/>
  <c r="G670" i="18"/>
  <c r="G664" i="18"/>
  <c r="G659" i="18"/>
  <c r="G654" i="18"/>
  <c r="G650" i="18"/>
  <c r="G646" i="18"/>
  <c r="G641" i="18"/>
  <c r="G637" i="18"/>
  <c r="G633" i="18"/>
  <c r="G628" i="18"/>
  <c r="G624" i="18"/>
  <c r="G620" i="18"/>
  <c r="G615" i="18"/>
  <c r="G611" i="18"/>
  <c r="G606" i="18"/>
  <c r="G601" i="18"/>
  <c r="G596" i="18"/>
  <c r="G591" i="18"/>
  <c r="G582" i="18"/>
  <c r="G578" i="18"/>
  <c r="G574" i="18"/>
  <c r="G570" i="18"/>
  <c r="G566" i="18"/>
  <c r="G562" i="18"/>
  <c r="G556" i="18"/>
  <c r="G541" i="18"/>
  <c r="G537" i="18"/>
  <c r="G533" i="18"/>
  <c r="G529" i="18"/>
  <c r="G525" i="18"/>
  <c r="G520" i="18"/>
  <c r="G516" i="18"/>
  <c r="G512" i="18"/>
  <c r="G508" i="18"/>
  <c r="G504" i="18"/>
  <c r="G498" i="18"/>
  <c r="G494" i="18"/>
  <c r="G490" i="18"/>
  <c r="G486" i="18"/>
  <c r="G481" i="18"/>
  <c r="G472" i="18"/>
  <c r="G468" i="18"/>
  <c r="G451" i="18"/>
  <c r="G443" i="18"/>
  <c r="G439" i="18"/>
  <c r="G434" i="18"/>
  <c r="G429" i="18"/>
  <c r="G425" i="18"/>
  <c r="G420" i="18"/>
  <c r="G416" i="18"/>
  <c r="G412" i="18"/>
  <c r="G408" i="18"/>
  <c r="G396" i="18"/>
  <c r="G392" i="18"/>
  <c r="G388" i="18"/>
  <c r="G384" i="18"/>
  <c r="G371" i="18"/>
  <c r="G361" i="18"/>
  <c r="G352" i="18"/>
  <c r="G348" i="18"/>
  <c r="G337" i="18"/>
  <c r="G333" i="18"/>
  <c r="G329" i="18"/>
  <c r="G699" i="18"/>
  <c r="G695" i="18"/>
  <c r="G689" i="18"/>
  <c r="G682" i="18"/>
  <c r="G678" i="18"/>
  <c r="G673" i="18"/>
  <c r="G668" i="18"/>
  <c r="G662" i="18"/>
  <c r="G658" i="18"/>
  <c r="G649" i="18"/>
  <c r="G645" i="18"/>
  <c r="G640" i="18"/>
  <c r="G631" i="18"/>
  <c r="G627" i="18"/>
  <c r="G623" i="18"/>
  <c r="G619" i="18"/>
  <c r="G614" i="18"/>
  <c r="G609" i="18"/>
  <c r="G604" i="18"/>
  <c r="G600" i="18"/>
  <c r="G595" i="18"/>
  <c r="G590" i="18"/>
  <c r="G585" i="18"/>
  <c r="G581" i="18"/>
  <c r="G577" i="18"/>
  <c r="G573" i="18"/>
  <c r="G569" i="18"/>
  <c r="G565" i="18"/>
  <c r="G561" i="18"/>
  <c r="G555" i="18"/>
  <c r="G550" i="18"/>
  <c r="G546" i="18"/>
  <c r="G540" i="18"/>
  <c r="G536" i="18"/>
  <c r="G532" i="18"/>
  <c r="G528" i="18"/>
  <c r="G524" i="18"/>
  <c r="G519" i="18"/>
  <c r="G515" i="18"/>
  <c r="G511" i="18"/>
  <c r="G507" i="18"/>
  <c r="G503" i="18"/>
  <c r="G497" i="18"/>
  <c r="G493" i="18"/>
  <c r="G489" i="18"/>
  <c r="G480" i="18"/>
  <c r="G475" i="18"/>
  <c r="G471" i="18"/>
  <c r="G467" i="18"/>
  <c r="G459" i="18"/>
  <c r="G455" i="18"/>
  <c r="G450" i="18"/>
  <c r="G446" i="18"/>
  <c r="G442" i="18"/>
  <c r="G438" i="18"/>
  <c r="G433" i="18"/>
  <c r="G428" i="18"/>
  <c r="G411" i="18"/>
  <c r="G407" i="18"/>
  <c r="G399" i="18"/>
  <c r="G395" i="18"/>
  <c r="G391" i="18"/>
  <c r="G387" i="18"/>
  <c r="G383" i="18"/>
  <c r="G374" i="18"/>
  <c r="G365" i="18"/>
  <c r="G351" i="18"/>
  <c r="G347" i="18"/>
  <c r="G340" i="18"/>
  <c r="G336" i="18"/>
  <c r="G328" i="18"/>
  <c r="G698" i="18"/>
  <c r="G694" i="18"/>
  <c r="G688" i="18"/>
  <c r="G681" i="18"/>
  <c r="G677" i="18"/>
  <c r="G672" i="18"/>
  <c r="G666" i="18"/>
  <c r="G661" i="18"/>
  <c r="G657" i="18"/>
  <c r="G652" i="18"/>
  <c r="G648" i="18"/>
  <c r="G644" i="18"/>
  <c r="G639" i="18"/>
  <c r="G635" i="18"/>
  <c r="G630" i="18"/>
  <c r="G626" i="18"/>
  <c r="G622" i="18"/>
  <c r="G618" i="18"/>
  <c r="G613" i="18"/>
  <c r="G608" i="18"/>
  <c r="G603" i="18"/>
  <c r="G599" i="18"/>
  <c r="G594" i="18"/>
  <c r="G589" i="18"/>
  <c r="G580" i="18"/>
  <c r="G576" i="18"/>
  <c r="G572" i="18"/>
  <c r="G568" i="18"/>
  <c r="G564" i="18"/>
  <c r="G558" i="18"/>
  <c r="G553" i="18"/>
  <c r="G549" i="18"/>
  <c r="G545" i="18"/>
  <c r="G539" i="18"/>
  <c r="G535" i="18"/>
  <c r="G531" i="18"/>
  <c r="G527" i="18"/>
  <c r="G523" i="18"/>
  <c r="G518" i="18"/>
  <c r="G514" i="18"/>
  <c r="G510" i="18"/>
  <c r="G506" i="18"/>
  <c r="G502" i="18"/>
  <c r="G488" i="18"/>
  <c r="G484" i="18"/>
  <c r="G479" i="18"/>
  <c r="G474" i="18"/>
  <c r="G470" i="18"/>
  <c r="G458" i="18"/>
  <c r="G454" i="18"/>
  <c r="G445" i="18"/>
  <c r="G441" i="18"/>
  <c r="G436" i="18"/>
  <c r="G431" i="18"/>
  <c r="G427" i="18"/>
  <c r="G418" i="18"/>
  <c r="G414" i="18"/>
  <c r="G406" i="18"/>
  <c r="G402" i="18"/>
  <c r="G398" i="18"/>
  <c r="G394" i="18"/>
  <c r="G390" i="18"/>
  <c r="G386" i="18"/>
  <c r="G382" i="18"/>
  <c r="G373" i="18"/>
  <c r="G368" i="18"/>
  <c r="G363" i="18"/>
  <c r="G359" i="18"/>
  <c r="G354" i="18"/>
  <c r="G350" i="18"/>
  <c r="G346" i="18"/>
  <c r="G339" i="18"/>
  <c r="G335" i="18"/>
  <c r="G331" i="18"/>
  <c r="G327" i="18"/>
</calcChain>
</file>

<file path=xl/sharedStrings.xml><?xml version="1.0" encoding="utf-8"?>
<sst xmlns="http://schemas.openxmlformats.org/spreadsheetml/2006/main" count="29979" uniqueCount="5654">
  <si>
    <t>Circle</t>
  </si>
  <si>
    <t>MU</t>
  </si>
  <si>
    <t>MUM_Route_90</t>
  </si>
  <si>
    <t>SiteID</t>
  </si>
  <si>
    <t>UID</t>
  </si>
  <si>
    <t>MUM_Route_81</t>
  </si>
  <si>
    <t>MUM_Route_80</t>
  </si>
  <si>
    <t>MUM_Route_68</t>
  </si>
  <si>
    <t>MUM_Route_62</t>
  </si>
  <si>
    <t>MUM_Route_58</t>
  </si>
  <si>
    <t>MUM_Route_57</t>
  </si>
  <si>
    <t>MUM_Route_50</t>
  </si>
  <si>
    <t>MUM_Route_49</t>
  </si>
  <si>
    <t>MUM_Route_48</t>
  </si>
  <si>
    <t>MUM_Route_45</t>
  </si>
  <si>
    <t>MUM_Route_42</t>
  </si>
  <si>
    <t>MUM_Route_4</t>
  </si>
  <si>
    <t>MUM_Route_37</t>
  </si>
  <si>
    <t>MUM_Route_36</t>
  </si>
  <si>
    <t>MUM_Route_35</t>
  </si>
  <si>
    <t>MUM_Route_33</t>
  </si>
  <si>
    <t>MUM_Route_31</t>
  </si>
  <si>
    <t>MUM_Route_30</t>
  </si>
  <si>
    <t>MUM_Route_27</t>
  </si>
  <si>
    <t>MUM_Route_160</t>
  </si>
  <si>
    <t>MUM_Route_16</t>
  </si>
  <si>
    <t>MUM_Route_142</t>
  </si>
  <si>
    <t>MUM_Route_141</t>
  </si>
  <si>
    <t>MUM_Route_13</t>
  </si>
  <si>
    <t>MUM_Route_127</t>
  </si>
  <si>
    <t>MUM_Route_115</t>
  </si>
  <si>
    <t>MUM_Route_114</t>
  </si>
  <si>
    <t>MUM_Route_113</t>
  </si>
  <si>
    <t>MUM_Route_112</t>
  </si>
  <si>
    <t>MUM_Route_111</t>
  </si>
  <si>
    <t>MUM_Route_109</t>
  </si>
  <si>
    <t>MUM_Route_108</t>
  </si>
  <si>
    <t>MUM_Route_23</t>
  </si>
  <si>
    <t>MUM_Route_152</t>
  </si>
  <si>
    <t>MUM_Route_89</t>
  </si>
  <si>
    <t>MUM_Route_97</t>
  </si>
  <si>
    <t>MUM_Route_25</t>
  </si>
  <si>
    <t>MUM_Route_117</t>
  </si>
  <si>
    <t>MUM_Route_157</t>
  </si>
  <si>
    <t>MUM_Route_116</t>
  </si>
  <si>
    <t>MUM_Route_134</t>
  </si>
  <si>
    <t>MUM_Route_38</t>
  </si>
  <si>
    <t>MUM_Route_19</t>
  </si>
  <si>
    <t>MUM_Route_110</t>
  </si>
  <si>
    <t>MUM_Route_10</t>
  </si>
  <si>
    <t>MUM_Route_11</t>
  </si>
  <si>
    <t>MUM_Route_99</t>
  </si>
  <si>
    <t>MUM_Route_101</t>
  </si>
  <si>
    <t>MUM_Route_8</t>
  </si>
  <si>
    <t>MUM_Route_55</t>
  </si>
  <si>
    <t>MUM_Route_105</t>
  </si>
  <si>
    <t>MUM_Route_102</t>
  </si>
  <si>
    <t>MUM_Route_106</t>
  </si>
  <si>
    <t>MUM_Route_140</t>
  </si>
  <si>
    <t>MUM_Route_107</t>
  </si>
  <si>
    <t>MUM_Route_147</t>
  </si>
  <si>
    <t>MUM_Route_139</t>
  </si>
  <si>
    <t>MUM_Route_169</t>
  </si>
  <si>
    <t>MUM_Route_166</t>
  </si>
  <si>
    <t>MUM_Route_161</t>
  </si>
  <si>
    <t>MUM_Route_156</t>
  </si>
  <si>
    <t>MUM_Route_155</t>
  </si>
  <si>
    <t>MUM_Route_133</t>
  </si>
  <si>
    <t>MUM_Route_170</t>
  </si>
  <si>
    <t>MUM_Route_126</t>
  </si>
  <si>
    <t>MUM_Route_123</t>
  </si>
  <si>
    <t>MUM_Route_54</t>
  </si>
  <si>
    <t>MUM_Route_125</t>
  </si>
  <si>
    <t>MUM_Route_122</t>
  </si>
  <si>
    <t>Mumbai_Coverage_Route9</t>
  </si>
  <si>
    <t>Mumbai_Coverage_Route7</t>
  </si>
  <si>
    <t>Mumbai_Coverage_Route6</t>
  </si>
  <si>
    <t>Mumbai_Coverage_Route5</t>
  </si>
  <si>
    <t>Mumbai_Coverage_Route38</t>
  </si>
  <si>
    <t>Mumbai_Coverage_Route37</t>
  </si>
  <si>
    <t>Mumbai_Coverage_Route36</t>
  </si>
  <si>
    <t>Mumbai_Coverage_Route35</t>
  </si>
  <si>
    <t>Mumbai_Coverage_Route34</t>
  </si>
  <si>
    <t>Mumbai_Coverage_Route33</t>
  </si>
  <si>
    <t>Mumbai_Coverage_Route32</t>
  </si>
  <si>
    <t>Mumbai_Coverage_Route31</t>
  </si>
  <si>
    <t>Mumbai_Coverage_Route30</t>
  </si>
  <si>
    <t>Mumbai_Coverage_Route3</t>
  </si>
  <si>
    <t>Mumbai_Coverage_Route29</t>
  </si>
  <si>
    <t>Mumbai_Coverage_Route28</t>
  </si>
  <si>
    <t>Mumbai_Coverage_Route25</t>
  </si>
  <si>
    <t>Mumbai_Coverage_Route23</t>
  </si>
  <si>
    <t>Mumbai_Coverage_Route21</t>
  </si>
  <si>
    <t>Mumbai_Coverage_Route2</t>
  </si>
  <si>
    <t>Mumbai_Coverage_Route17</t>
  </si>
  <si>
    <t>Mumbai_Coverage_Route15</t>
  </si>
  <si>
    <t>Mumbai_Coverage_Route13</t>
  </si>
  <si>
    <t>Mumbai_Coverage_Route12</t>
  </si>
  <si>
    <t>Mumbai_Coverage_Route10</t>
  </si>
  <si>
    <t>Mumbai_Coverage_Route1</t>
  </si>
  <si>
    <t>Mumbai_Coverage_Route39</t>
  </si>
  <si>
    <t>Grand Total</t>
  </si>
  <si>
    <t>Lat</t>
  </si>
  <si>
    <t>Long</t>
  </si>
  <si>
    <t>Feasible</t>
  </si>
  <si>
    <t>Not Feasible</t>
  </si>
  <si>
    <t>MH</t>
  </si>
  <si>
    <t>MB817</t>
  </si>
  <si>
    <t>MU-MB817</t>
  </si>
  <si>
    <t>MA3428</t>
  </si>
  <si>
    <t>MU-MA3428</t>
  </si>
  <si>
    <t>MU-6195</t>
  </si>
  <si>
    <t>MB1474</t>
  </si>
  <si>
    <t>MU-MB1474</t>
  </si>
  <si>
    <t>MA2736</t>
  </si>
  <si>
    <t>MU-MA2736</t>
  </si>
  <si>
    <t>MA5407</t>
  </si>
  <si>
    <t>MU-MA5407</t>
  </si>
  <si>
    <t>MB2460</t>
  </si>
  <si>
    <t>MU-MB2460</t>
  </si>
  <si>
    <t>MA3795</t>
  </si>
  <si>
    <t>MU-MA3795</t>
  </si>
  <si>
    <t>MA4535</t>
  </si>
  <si>
    <t>MU-MA4535</t>
  </si>
  <si>
    <t>MU-5592</t>
  </si>
  <si>
    <t>MU-274</t>
  </si>
  <si>
    <t>MU-855</t>
  </si>
  <si>
    <t>MA6103</t>
  </si>
  <si>
    <t>MU-MA6103</t>
  </si>
  <si>
    <t>MB3478</t>
  </si>
  <si>
    <t>MU-MB3478</t>
  </si>
  <si>
    <t>MU-5709</t>
  </si>
  <si>
    <t>MU-6520</t>
  </si>
  <si>
    <t>MU-1251</t>
  </si>
  <si>
    <t>MU-1256</t>
  </si>
  <si>
    <t>MB4699</t>
  </si>
  <si>
    <t>MU-MB4699</t>
  </si>
  <si>
    <t>MB1935</t>
  </si>
  <si>
    <t>MU-MB1935</t>
  </si>
  <si>
    <t>MU-4719</t>
  </si>
  <si>
    <t>MU-4971</t>
  </si>
  <si>
    <t>MU-5979</t>
  </si>
  <si>
    <t>MU-2610</t>
  </si>
  <si>
    <t>MA1044</t>
  </si>
  <si>
    <t>MU-MA1044</t>
  </si>
  <si>
    <t>MU-4234</t>
  </si>
  <si>
    <t>MU-3123</t>
  </si>
  <si>
    <t>MA4012</t>
  </si>
  <si>
    <t>MU-MA4012</t>
  </si>
  <si>
    <t>MU-4381</t>
  </si>
  <si>
    <t>MU-1342</t>
  </si>
  <si>
    <t>MA1811</t>
  </si>
  <si>
    <t>MU-MA1811</t>
  </si>
  <si>
    <t>MU-3463</t>
  </si>
  <si>
    <t>MU-1420</t>
  </si>
  <si>
    <t>MB2148</t>
  </si>
  <si>
    <t>MU-MB2148</t>
  </si>
  <si>
    <t>MA2816</t>
  </si>
  <si>
    <t>MU-MA2816</t>
  </si>
  <si>
    <t>MA2877</t>
  </si>
  <si>
    <t>MU-MA2877</t>
  </si>
  <si>
    <t>MA18</t>
  </si>
  <si>
    <t>MU-MA18</t>
  </si>
  <si>
    <t>MU-1000</t>
  </si>
  <si>
    <t>MA3372</t>
  </si>
  <si>
    <t>MU-MA3372</t>
  </si>
  <si>
    <t>MB1155</t>
  </si>
  <si>
    <t>MU-MB1155</t>
  </si>
  <si>
    <t>MU-6138</t>
  </si>
  <si>
    <t>MU-6021</t>
  </si>
  <si>
    <t>MU-5831</t>
  </si>
  <si>
    <t>MU-3330</t>
  </si>
  <si>
    <t>MA751</t>
  </si>
  <si>
    <t>MU-MA751</t>
  </si>
  <si>
    <t>MU-3166</t>
  </si>
  <si>
    <t>MU-4883</t>
  </si>
  <si>
    <t>MU-2317</t>
  </si>
  <si>
    <t>MU-1308</t>
  </si>
  <si>
    <t>MU-3151</t>
  </si>
  <si>
    <t>MU-2322</t>
  </si>
  <si>
    <t>MA4247</t>
  </si>
  <si>
    <t>MU-MA4247</t>
  </si>
  <si>
    <t>MB1723</t>
  </si>
  <si>
    <t>MU-MB1723</t>
  </si>
  <si>
    <t>MA4127</t>
  </si>
  <si>
    <t>MU-MA4127</t>
  </si>
  <si>
    <t>MU-333</t>
  </si>
  <si>
    <t>MA183</t>
  </si>
  <si>
    <t>MU-MA183</t>
  </si>
  <si>
    <t>MA129</t>
  </si>
  <si>
    <t>MU-MA129</t>
  </si>
  <si>
    <t>MU-3589</t>
  </si>
  <si>
    <t>MA5238</t>
  </si>
  <si>
    <t>MU-MA5238</t>
  </si>
  <si>
    <t>MB3183</t>
  </si>
  <si>
    <t>MU-MB3183</t>
  </si>
  <si>
    <t>MU-1027</t>
  </si>
  <si>
    <t>MU-1264</t>
  </si>
  <si>
    <t>MU-5436</t>
  </si>
  <si>
    <t>MU-5525</t>
  </si>
  <si>
    <t>MB4330</t>
  </si>
  <si>
    <t>MU-MB4330</t>
  </si>
  <si>
    <t>MB1608</t>
  </si>
  <si>
    <t>MU-MB1608</t>
  </si>
  <si>
    <t>MB1585</t>
  </si>
  <si>
    <t>MU-MB1585</t>
  </si>
  <si>
    <t>MB1728</t>
  </si>
  <si>
    <t>MU-MB1728</t>
  </si>
  <si>
    <t>MB2983</t>
  </si>
  <si>
    <t>MU-MB2983</t>
  </si>
  <si>
    <t>MU-4609</t>
  </si>
  <si>
    <t>MU-174</t>
  </si>
  <si>
    <t>MB2484</t>
  </si>
  <si>
    <t>MU-MB2484</t>
  </si>
  <si>
    <t>MB640</t>
  </si>
  <si>
    <t>MU-MB640</t>
  </si>
  <si>
    <t>MU-MM6087</t>
  </si>
  <si>
    <t>MA3670</t>
  </si>
  <si>
    <t>MU-MA3670</t>
  </si>
  <si>
    <t>MU-MM247</t>
  </si>
  <si>
    <t>MB2489</t>
  </si>
  <si>
    <t>MU-MB2489</t>
  </si>
  <si>
    <t>MU-334</t>
  </si>
  <si>
    <t>MA2</t>
  </si>
  <si>
    <t>MU-MA2</t>
  </si>
  <si>
    <t>MU-4295</t>
  </si>
  <si>
    <t>MU-1387</t>
  </si>
  <si>
    <t>MU-5387</t>
  </si>
  <si>
    <t>MU-148</t>
  </si>
  <si>
    <t>MA4659</t>
  </si>
  <si>
    <t>MU-MA4659</t>
  </si>
  <si>
    <t>MU-1008</t>
  </si>
  <si>
    <t>MU-356</t>
  </si>
  <si>
    <t>MU-6323</t>
  </si>
  <si>
    <t>MU-4409</t>
  </si>
  <si>
    <t>MU-273</t>
  </si>
  <si>
    <t>MU-3292</t>
  </si>
  <si>
    <t>MU-1371</t>
  </si>
  <si>
    <t>MU-4534</t>
  </si>
  <si>
    <t>MB1311</t>
  </si>
  <si>
    <t>MU-MB1311</t>
  </si>
  <si>
    <t>MU-4998</t>
  </si>
  <si>
    <t>MA3675</t>
  </si>
  <si>
    <t>MU-MA3675</t>
  </si>
  <si>
    <t>MU-6177</t>
  </si>
  <si>
    <t>MB4281</t>
  </si>
  <si>
    <t>MU-MB4281</t>
  </si>
  <si>
    <t>MU-4546</t>
  </si>
  <si>
    <t>MU-1670</t>
  </si>
  <si>
    <t>MA5034</t>
  </si>
  <si>
    <t>MU-MA5034</t>
  </si>
  <si>
    <t>MA2088</t>
  </si>
  <si>
    <t>MU-MA2088</t>
  </si>
  <si>
    <t>MU-4088</t>
  </si>
  <si>
    <t>MU-2643</t>
  </si>
  <si>
    <t>MU-194</t>
  </si>
  <si>
    <t>MA5982</t>
  </si>
  <si>
    <t>MU-MA5982</t>
  </si>
  <si>
    <t>MU-6213</t>
  </si>
  <si>
    <t>MA1056</t>
  </si>
  <si>
    <t>MU-MA1056</t>
  </si>
  <si>
    <t>MB2466</t>
  </si>
  <si>
    <t>MU-MB2466</t>
  </si>
  <si>
    <t>MU-636</t>
  </si>
  <si>
    <t>MA981</t>
  </si>
  <si>
    <t>MU-MA981</t>
  </si>
  <si>
    <t>MU-5158</t>
  </si>
  <si>
    <t>MA1840</t>
  </si>
  <si>
    <t>MU-MA1840</t>
  </si>
  <si>
    <t>MU-4093</t>
  </si>
  <si>
    <t>MU-1474</t>
  </si>
  <si>
    <t>MU-4936</t>
  </si>
  <si>
    <t>MA1436</t>
  </si>
  <si>
    <t>MU-MA1436</t>
  </si>
  <si>
    <t>MU-5395</t>
  </si>
  <si>
    <t>MA3827</t>
  </si>
  <si>
    <t>MU-MA3827</t>
  </si>
  <si>
    <t>MB1084</t>
  </si>
  <si>
    <t>MU-MB1084</t>
  </si>
  <si>
    <t>MA1156</t>
  </si>
  <si>
    <t>MU-MA1156</t>
  </si>
  <si>
    <t>MU-4485</t>
  </si>
  <si>
    <t>MA2545</t>
  </si>
  <si>
    <t>MU-MA2545</t>
  </si>
  <si>
    <t>MB6370</t>
  </si>
  <si>
    <t>MU-MB6370</t>
  </si>
  <si>
    <t>MU-6281</t>
  </si>
  <si>
    <t>MU-5886</t>
  </si>
  <si>
    <t>MA4575</t>
  </si>
  <si>
    <t>MU-MA4575</t>
  </si>
  <si>
    <t>MA928</t>
  </si>
  <si>
    <t>MU-MA928</t>
  </si>
  <si>
    <t>MA2115</t>
  </si>
  <si>
    <t>MU-MA2115</t>
  </si>
  <si>
    <t>MA699</t>
  </si>
  <si>
    <t>MU-MA699</t>
  </si>
  <si>
    <t>MU-3128</t>
  </si>
  <si>
    <t>MU-2931</t>
  </si>
  <si>
    <t>MU-4081</t>
  </si>
  <si>
    <t>MU-4858</t>
  </si>
  <si>
    <t>MU-4880</t>
  </si>
  <si>
    <t>MA649</t>
  </si>
  <si>
    <t>MU-MA649</t>
  </si>
  <si>
    <t>MA1621</t>
  </si>
  <si>
    <t>MU-MA1621</t>
  </si>
  <si>
    <t>MA2398</t>
  </si>
  <si>
    <t>MU-MA2398</t>
  </si>
  <si>
    <t>MA6227</t>
  </si>
  <si>
    <t>MU-MA6227</t>
  </si>
  <si>
    <t>MA241</t>
  </si>
  <si>
    <t>MU-MA241</t>
  </si>
  <si>
    <t>MU-2372</t>
  </si>
  <si>
    <t>MB2509</t>
  </si>
  <si>
    <t>MU-MB2509</t>
  </si>
  <si>
    <t>MA2576</t>
  </si>
  <si>
    <t>MU-MA2576</t>
  </si>
  <si>
    <t>MU-1471</t>
  </si>
  <si>
    <t>MU-319</t>
  </si>
  <si>
    <t>MB2367</t>
  </si>
  <si>
    <t>MU-MB2367</t>
  </si>
  <si>
    <t>MU-370</t>
  </si>
  <si>
    <t>MA1855</t>
  </si>
  <si>
    <t>MU-MA1855</t>
  </si>
  <si>
    <t>MA4114</t>
  </si>
  <si>
    <t>MU-MA4114</t>
  </si>
  <si>
    <t>MA3841</t>
  </si>
  <si>
    <t>MU-MA3841</t>
  </si>
  <si>
    <t>MU-4337</t>
  </si>
  <si>
    <t>MA3052</t>
  </si>
  <si>
    <t>MU-MA3052</t>
  </si>
  <si>
    <t>MU-4449</t>
  </si>
  <si>
    <t>MU-423</t>
  </si>
  <si>
    <t>MA2194</t>
  </si>
  <si>
    <t>MU-MA2194</t>
  </si>
  <si>
    <t>ROM1533</t>
  </si>
  <si>
    <t>MH-ROM1533</t>
  </si>
  <si>
    <t>MU-306</t>
  </si>
  <si>
    <t>MU-3645</t>
  </si>
  <si>
    <t>MU-5331</t>
  </si>
  <si>
    <t>MU-679</t>
  </si>
  <si>
    <t>MU-1467</t>
  </si>
  <si>
    <t>MU-4019</t>
  </si>
  <si>
    <t>MA882</t>
  </si>
  <si>
    <t>MU-MA882</t>
  </si>
  <si>
    <t>MB3510</t>
  </si>
  <si>
    <t>MU-MB3510</t>
  </si>
  <si>
    <t>MU-5504</t>
  </si>
  <si>
    <t>MU-403</t>
  </si>
  <si>
    <t>MU-3099</t>
  </si>
  <si>
    <t>MU-5767</t>
  </si>
  <si>
    <t>MU-1550</t>
  </si>
  <si>
    <t>MU-6279</t>
  </si>
  <si>
    <t>MB2619</t>
  </si>
  <si>
    <t>MU-MB2619</t>
  </si>
  <si>
    <t>MA1336</t>
  </si>
  <si>
    <t>MU-MA1336</t>
  </si>
  <si>
    <t>MA4735</t>
  </si>
  <si>
    <t>MU-MA4735</t>
  </si>
  <si>
    <t>MU-1297</t>
  </si>
  <si>
    <t>MA3828</t>
  </si>
  <si>
    <t>MU-MA3828</t>
  </si>
  <si>
    <t>MB2693</t>
  </si>
  <si>
    <t>MU-MB2693</t>
  </si>
  <si>
    <t>MU-5095</t>
  </si>
  <si>
    <t>MU-660</t>
  </si>
  <si>
    <t>MB328</t>
  </si>
  <si>
    <t>MU-MB328</t>
  </si>
  <si>
    <t>MU-434</t>
  </si>
  <si>
    <t>MA1813</t>
  </si>
  <si>
    <t>MU-MA1813</t>
  </si>
  <si>
    <t>MB2632</t>
  </si>
  <si>
    <t>MU-MB2632</t>
  </si>
  <si>
    <t>MU-4690</t>
  </si>
  <si>
    <t>MA5091</t>
  </si>
  <si>
    <t>MU-MA5091</t>
  </si>
  <si>
    <t>MU-880</t>
  </si>
  <si>
    <t>MU-4997</t>
  </si>
  <si>
    <t>MU-3989</t>
  </si>
  <si>
    <t>MU-5508</t>
  </si>
  <si>
    <t>MB2355</t>
  </si>
  <si>
    <t>MU-MB2355</t>
  </si>
  <si>
    <t>MU-8</t>
  </si>
  <si>
    <t>MA769</t>
  </si>
  <si>
    <t>MU-MA769</t>
  </si>
  <si>
    <t>MB2229</t>
  </si>
  <si>
    <t>MU-MB2229</t>
  </si>
  <si>
    <t>MU-1852</t>
  </si>
  <si>
    <t>MU-4501</t>
  </si>
  <si>
    <t>MA3132</t>
  </si>
  <si>
    <t>MU-MA3132</t>
  </si>
  <si>
    <t>MB2765</t>
  </si>
  <si>
    <t>MU-MB2765</t>
  </si>
  <si>
    <t>MB1615</t>
  </si>
  <si>
    <t>MU-MB1615</t>
  </si>
  <si>
    <t>MU-6172</t>
  </si>
  <si>
    <t>MU-1734</t>
  </si>
  <si>
    <t>MA3759</t>
  </si>
  <si>
    <t>MU-MA3759</t>
  </si>
  <si>
    <t>MU-5225</t>
  </si>
  <si>
    <t>MB1134</t>
  </si>
  <si>
    <t>MU-MB1134</t>
  </si>
  <si>
    <t>MA28</t>
  </si>
  <si>
    <t>MU-MA28</t>
  </si>
  <si>
    <t>MB1591</t>
  </si>
  <si>
    <t>MU-MB1591</t>
  </si>
  <si>
    <t>MA312</t>
  </si>
  <si>
    <t>MU-MA312</t>
  </si>
  <si>
    <t>MA72</t>
  </si>
  <si>
    <t>MU-MA72</t>
  </si>
  <si>
    <t>MA6498</t>
  </si>
  <si>
    <t>MU-MA6498</t>
  </si>
  <si>
    <t>MA1048</t>
  </si>
  <si>
    <t>MU-MA1048</t>
  </si>
  <si>
    <t>MA6019</t>
  </si>
  <si>
    <t>MU-MA6019</t>
  </si>
  <si>
    <t>MA5099</t>
  </si>
  <si>
    <t>MU-MA5099</t>
  </si>
  <si>
    <t>MU-2366</t>
  </si>
  <si>
    <t>MA1730</t>
  </si>
  <si>
    <t>MU-MA1730</t>
  </si>
  <si>
    <t>MA1227</t>
  </si>
  <si>
    <t>MU-MA1227</t>
  </si>
  <si>
    <t>MB2863</t>
  </si>
  <si>
    <t>MU-MB2863</t>
  </si>
  <si>
    <t>MA2049</t>
  </si>
  <si>
    <t>MU-MA2049</t>
  </si>
  <si>
    <t>MU-4917</t>
  </si>
  <si>
    <t>MB3502</t>
  </si>
  <si>
    <t>MU-MB3502</t>
  </si>
  <si>
    <t>MA3832</t>
  </si>
  <si>
    <t>MU-MA3832</t>
  </si>
  <si>
    <t>MU-2798</t>
  </si>
  <si>
    <t>MB3311</t>
  </si>
  <si>
    <t>MU-MB3311</t>
  </si>
  <si>
    <t>MB1584</t>
  </si>
  <si>
    <t>MU-MB1584</t>
  </si>
  <si>
    <t>MA2866</t>
  </si>
  <si>
    <t>MU-MA2866</t>
  </si>
  <si>
    <t>MB1481</t>
  </si>
  <si>
    <t>MU-MB1481</t>
  </si>
  <si>
    <t>MA73</t>
  </si>
  <si>
    <t>MU-MA73</t>
  </si>
  <si>
    <t>MA3055</t>
  </si>
  <si>
    <t>MU-MA3055</t>
  </si>
  <si>
    <t>MU-1640</t>
  </si>
  <si>
    <t>MA6505</t>
  </si>
  <si>
    <t>MU-MA6505</t>
  </si>
  <si>
    <t>MA6340</t>
  </si>
  <si>
    <t>MU-MA6340</t>
  </si>
  <si>
    <t>MU-4495</t>
  </si>
  <si>
    <t>MA3916</t>
  </si>
  <si>
    <t>MU-MA3916</t>
  </si>
  <si>
    <t>MA3683</t>
  </si>
  <si>
    <t>MU-MA3683</t>
  </si>
  <si>
    <t>MU-2245</t>
  </si>
  <si>
    <t>MA943</t>
  </si>
  <si>
    <t>MU-MA943</t>
  </si>
  <si>
    <t>MB3890</t>
  </si>
  <si>
    <t>MU-MB3890</t>
  </si>
  <si>
    <t>MA3180</t>
  </si>
  <si>
    <t>MU-MA3180</t>
  </si>
  <si>
    <t>MU-5286</t>
  </si>
  <si>
    <t>MB4482</t>
  </si>
  <si>
    <t>MU-MB4482</t>
  </si>
  <si>
    <t>MU-1788</t>
  </si>
  <si>
    <t>MU-4014</t>
  </si>
  <si>
    <t>MU-2122</t>
  </si>
  <si>
    <t>MU-6169</t>
  </si>
  <si>
    <t>MA4100</t>
  </si>
  <si>
    <t>MU-MA4100</t>
  </si>
  <si>
    <t>MA5495</t>
  </si>
  <si>
    <t>MU-MA5495</t>
  </si>
  <si>
    <t>MU-5682</t>
  </si>
  <si>
    <t>MU-3901</t>
  </si>
  <si>
    <t>MU-2510</t>
  </si>
  <si>
    <t>MU-3107</t>
  </si>
  <si>
    <t>MU-744</t>
  </si>
  <si>
    <t>MU-1659</t>
  </si>
  <si>
    <t>MU-1365</t>
  </si>
  <si>
    <t>MA184</t>
  </si>
  <si>
    <t>MU-MA184</t>
  </si>
  <si>
    <t>MU-596</t>
  </si>
  <si>
    <t>MU-6154</t>
  </si>
  <si>
    <t>MU-5980</t>
  </si>
  <si>
    <t>MB2495</t>
  </si>
  <si>
    <t>MU-MB2495</t>
  </si>
  <si>
    <t>MU-6015</t>
  </si>
  <si>
    <t>MA4977</t>
  </si>
  <si>
    <t>MU-MA4977</t>
  </si>
  <si>
    <t>MB2505</t>
  </si>
  <si>
    <t>MU-MB2505</t>
  </si>
  <si>
    <t>MU-6479</t>
  </si>
  <si>
    <t>MU-2477</t>
  </si>
  <si>
    <t>MA366</t>
  </si>
  <si>
    <t>MU-MA366</t>
  </si>
  <si>
    <t>MA2282</t>
  </si>
  <si>
    <t>MU-MA2282</t>
  </si>
  <si>
    <t>MU-5155</t>
  </si>
  <si>
    <t>MU-5898</t>
  </si>
  <si>
    <t>MU-5627</t>
  </si>
  <si>
    <t>MU-3386</t>
  </si>
  <si>
    <t>MB5491</t>
  </si>
  <si>
    <t>MU-MB5491</t>
  </si>
  <si>
    <t>MA4076</t>
  </si>
  <si>
    <t>MU-MA4076</t>
  </si>
  <si>
    <t>MU-3604</t>
  </si>
  <si>
    <t>MU-5541</t>
  </si>
  <si>
    <t>MA4416</t>
  </si>
  <si>
    <t>MU-MA4416</t>
  </si>
  <si>
    <t>MU-2628</t>
  </si>
  <si>
    <t>MA2512</t>
  </si>
  <si>
    <t>MU-MA2512</t>
  </si>
  <si>
    <t>MU-2958</t>
  </si>
  <si>
    <t>MA4828</t>
  </si>
  <si>
    <t>MU-MA4828</t>
  </si>
  <si>
    <t>MA6274</t>
  </si>
  <si>
    <t>MU-MA6274</t>
  </si>
  <si>
    <t>MB1785</t>
  </si>
  <si>
    <t>MU-MB1785</t>
  </si>
  <si>
    <t>MU-142</t>
  </si>
  <si>
    <t>MA3580</t>
  </si>
  <si>
    <t>MU-MA3580</t>
  </si>
  <si>
    <t>MA3442</t>
  </si>
  <si>
    <t>MU-MA3442</t>
  </si>
  <si>
    <t>MU-5590</t>
  </si>
  <si>
    <t>MA5750</t>
  </si>
  <si>
    <t>MU-MA5750</t>
  </si>
  <si>
    <t>MA3897</t>
  </si>
  <si>
    <t>MU-MA3897</t>
  </si>
  <si>
    <t>MA658</t>
  </si>
  <si>
    <t>MU-MA658</t>
  </si>
  <si>
    <t>MU-1924</t>
  </si>
  <si>
    <t>MU-1490</t>
  </si>
  <si>
    <t>MU-5687</t>
  </si>
  <si>
    <t>MU-2367</t>
  </si>
  <si>
    <t>MB3106</t>
  </si>
  <si>
    <t>MU-MB3106</t>
  </si>
  <si>
    <t>MU-4131</t>
  </si>
  <si>
    <t>MA1939</t>
  </si>
  <si>
    <t>MU-MA1939</t>
  </si>
  <si>
    <t>MU-400</t>
  </si>
  <si>
    <t>MU-3398</t>
  </si>
  <si>
    <t>MU-6006</t>
  </si>
  <si>
    <t>MB3226</t>
  </si>
  <si>
    <t>MU-MB3226</t>
  </si>
  <si>
    <t>MA4786</t>
  </si>
  <si>
    <t>MU-MA4786</t>
  </si>
  <si>
    <t>MA4011</t>
  </si>
  <si>
    <t>MU-MA4011</t>
  </si>
  <si>
    <t>MA3567</t>
  </si>
  <si>
    <t>MU-MA3567</t>
  </si>
  <si>
    <t>MA2370</t>
  </si>
  <si>
    <t>MU-MA2370</t>
  </si>
  <si>
    <t>MU-4198</t>
  </si>
  <si>
    <t>MA6546</t>
  </si>
  <si>
    <t>MU-MA6546</t>
  </si>
  <si>
    <t>MA2096</t>
  </si>
  <si>
    <t>MU-MA2096</t>
  </si>
  <si>
    <t>MA3601</t>
  </si>
  <si>
    <t>MU-MA3601</t>
  </si>
  <si>
    <t>MB3457</t>
  </si>
  <si>
    <t>MU-MB3457</t>
  </si>
  <si>
    <t>MU-379</t>
  </si>
  <si>
    <t>MB2981</t>
  </si>
  <si>
    <t>MU-MB2981</t>
  </si>
  <si>
    <t>MU-721</t>
  </si>
  <si>
    <t>MA4210</t>
  </si>
  <si>
    <t>MU-MA4210</t>
  </si>
  <si>
    <t>MU-3411</t>
  </si>
  <si>
    <t>MA701</t>
  </si>
  <si>
    <t>MU-MA701</t>
  </si>
  <si>
    <t>MU-111</t>
  </si>
  <si>
    <t>MA4632</t>
  </si>
  <si>
    <t>MU-MA4632</t>
  </si>
  <si>
    <t>MU-5237</t>
  </si>
  <si>
    <t>MA960</t>
  </si>
  <si>
    <t>MU-MA960</t>
  </si>
  <si>
    <t>MU-3071</t>
  </si>
  <si>
    <t>MU-2996</t>
  </si>
  <si>
    <t>MU-2010</t>
  </si>
  <si>
    <t>MU-341</t>
  </si>
  <si>
    <t>MA1794</t>
  </si>
  <si>
    <t>MU-MA1794</t>
  </si>
  <si>
    <t>MB36</t>
  </si>
  <si>
    <t>MU-MB36</t>
  </si>
  <si>
    <t>MU-3273</t>
  </si>
  <si>
    <t>MU-3144</t>
  </si>
  <si>
    <t>MU-1797</t>
  </si>
  <si>
    <t>Authority</t>
  </si>
  <si>
    <t>NMMC</t>
  </si>
  <si>
    <t>Airoli</t>
  </si>
  <si>
    <t>MCGM</t>
  </si>
  <si>
    <t>Dahisar</t>
  </si>
  <si>
    <t>Kandivali</t>
  </si>
  <si>
    <t>Santacruz</t>
  </si>
  <si>
    <t>Vile Parle</t>
  </si>
  <si>
    <t>Andheri</t>
  </si>
  <si>
    <t>KDMC</t>
  </si>
  <si>
    <t>Shahad</t>
  </si>
  <si>
    <t>Kalyan</t>
  </si>
  <si>
    <t>Khadakpada</t>
  </si>
  <si>
    <t>Dombivali</t>
  </si>
  <si>
    <t>TMC</t>
  </si>
  <si>
    <t>Shilphata</t>
  </si>
  <si>
    <t>Diva</t>
  </si>
  <si>
    <t>Koparkhairane</t>
  </si>
  <si>
    <t>Sanpada</t>
  </si>
  <si>
    <t>Ghansoli</t>
  </si>
  <si>
    <t>Vartak Nagar</t>
  </si>
  <si>
    <t>Kanjurmarg East</t>
  </si>
  <si>
    <t>Chembur</t>
  </si>
  <si>
    <t>MBMC</t>
  </si>
  <si>
    <t>Miraroad</t>
  </si>
  <si>
    <t>Wadala East</t>
  </si>
  <si>
    <t>Worli</t>
  </si>
  <si>
    <t>Malabar Hill</t>
  </si>
  <si>
    <t>Naupada</t>
  </si>
  <si>
    <t>Mahape</t>
  </si>
  <si>
    <t>Gorai</t>
  </si>
  <si>
    <t>Nariman Point</t>
  </si>
  <si>
    <t>Charni Road</t>
  </si>
  <si>
    <t>Vitthalwadi</t>
  </si>
  <si>
    <t>Thane</t>
  </si>
  <si>
    <t>Vikroli</t>
  </si>
  <si>
    <t>PMC</t>
  </si>
  <si>
    <t>Juhu</t>
  </si>
  <si>
    <t>kalwa</t>
  </si>
  <si>
    <t>Mulund</t>
  </si>
  <si>
    <t>Nilje gaon</t>
  </si>
  <si>
    <t>Bhayander East</t>
  </si>
  <si>
    <t>Dongri</t>
  </si>
  <si>
    <t>Mazgaon</t>
  </si>
  <si>
    <t>Taloja</t>
  </si>
  <si>
    <t xml:space="preserve">Titwala </t>
  </si>
  <si>
    <t>Marol</t>
  </si>
  <si>
    <t>Versova</t>
  </si>
  <si>
    <t>Vichumbe</t>
  </si>
  <si>
    <t>Chinchpokali</t>
  </si>
  <si>
    <t>Tembhode</t>
  </si>
  <si>
    <t xml:space="preserve">Cheda Nagar </t>
  </si>
  <si>
    <t>Charkop</t>
  </si>
  <si>
    <t>Rabale</t>
  </si>
  <si>
    <t>Kashimira</t>
  </si>
  <si>
    <t>Palava City</t>
  </si>
  <si>
    <t>Ambivli</t>
  </si>
  <si>
    <t>Panvel</t>
  </si>
  <si>
    <t>Kalwa</t>
  </si>
  <si>
    <t>Fort</t>
  </si>
  <si>
    <t>Seawoods</t>
  </si>
  <si>
    <t>Kharghar</t>
  </si>
  <si>
    <t>MANKHURD</t>
  </si>
  <si>
    <t>Powai</t>
  </si>
  <si>
    <t>Navde</t>
  </si>
  <si>
    <t>Bamandongri</t>
  </si>
  <si>
    <t>Roadpali</t>
  </si>
  <si>
    <t>Kiravali</t>
  </si>
  <si>
    <t>JNPT</t>
  </si>
  <si>
    <t>Turbhe</t>
  </si>
  <si>
    <t>Grant Rd</t>
  </si>
  <si>
    <t>Vashi</t>
  </si>
  <si>
    <t>Balkum</t>
  </si>
  <si>
    <t>Trombay</t>
  </si>
  <si>
    <t>Vikhroli</t>
  </si>
  <si>
    <t xml:space="preserve">Dharavi </t>
  </si>
  <si>
    <t>Colaba</t>
  </si>
  <si>
    <t>Saki Naka</t>
  </si>
  <si>
    <t>Pali Hill</t>
  </si>
  <si>
    <t>Belapur</t>
  </si>
  <si>
    <t>Chandivali</t>
  </si>
  <si>
    <t>Lower Parel</t>
  </si>
  <si>
    <t>Mumbai Central</t>
  </si>
  <si>
    <t>Churchgate</t>
  </si>
  <si>
    <t>Marine Line</t>
  </si>
  <si>
    <t>Juinagar</t>
  </si>
  <si>
    <t>Parent Route</t>
  </si>
  <si>
    <t>Sr No.</t>
  </si>
  <si>
    <t>Area</t>
  </si>
  <si>
    <t>Site Name</t>
  </si>
  <si>
    <t>Remarks</t>
  </si>
  <si>
    <t>Gigaplex IT Park-Buidling No.09</t>
  </si>
  <si>
    <t>Dahiser fly over</t>
  </si>
  <si>
    <t>THAKURHSOF</t>
  </si>
  <si>
    <t>Santacruz FOB</t>
  </si>
  <si>
    <t>Muslim Mazlish</t>
  </si>
  <si>
    <t>P-05_Varsova</t>
  </si>
  <si>
    <t>Yogidham Canbera CHSL</t>
  </si>
  <si>
    <t>Hotel Heritage</t>
  </si>
  <si>
    <t>Kene Plot</t>
  </si>
  <si>
    <t>Uma Darshan</t>
  </si>
  <si>
    <t>MANGALA PARK</t>
  </si>
  <si>
    <t>kharbhari Gala</t>
  </si>
  <si>
    <t>SADGURU VILLA</t>
  </si>
  <si>
    <t>Vijushree Elite</t>
  </si>
  <si>
    <t>Aksa Tower</t>
  </si>
  <si>
    <t>New Ayre Rd_Pandurang Niwas</t>
  </si>
  <si>
    <t>SHILPATAO</t>
  </si>
  <si>
    <t>DIVATOWEO</t>
  </si>
  <si>
    <t xml:space="preserve">Aramex India Pvt Ltd_Mahape </t>
  </si>
  <si>
    <t>SB Communication</t>
  </si>
  <si>
    <t>BLSMCHS</t>
  </si>
  <si>
    <t>OMGANESHO</t>
  </si>
  <si>
    <t>Vandana Cinema</t>
  </si>
  <si>
    <t>NarmadaBldg</t>
  </si>
  <si>
    <t>Smelting Koras Road-1</t>
  </si>
  <si>
    <t>KALPAVRUOF</t>
  </si>
  <si>
    <t>shinde estate office</t>
  </si>
  <si>
    <t>Khan Shop</t>
  </si>
  <si>
    <t>AIROTAQQOMM1</t>
  </si>
  <si>
    <t>CGHS Colony_CCTV</t>
  </si>
  <si>
    <t>Hashu Adwani School</t>
  </si>
  <si>
    <t>Ashish CHS</t>
  </si>
  <si>
    <t>SHIVAM APT</t>
  </si>
  <si>
    <t>Poonam Green CHS</t>
  </si>
  <si>
    <t>Ankur bld_Samruddhi Bldg_Crack</t>
  </si>
  <si>
    <t>Akansha CHSL</t>
  </si>
  <si>
    <t>Muneer House_Crack GBT</t>
  </si>
  <si>
    <t>Vasant Vaibhav</t>
  </si>
  <si>
    <t>SAI ENCLAVE CHS</t>
  </si>
  <si>
    <t>Pramjal</t>
  </si>
  <si>
    <t>Shopee link_Indus</t>
  </si>
  <si>
    <t>RANGOLI</t>
  </si>
  <si>
    <t>Amrut apt.</t>
  </si>
  <si>
    <t>Sion Shivaji Nagar</t>
  </si>
  <si>
    <t>L&amp;T's MMRDA MTHL Project (Package-1), Sewri</t>
  </si>
  <si>
    <t>Sarkar Bhavan</t>
  </si>
  <si>
    <t>HAPYHOMEOF</t>
  </si>
  <si>
    <t>Victory mansion</t>
  </si>
  <si>
    <t>HOTELSHUO</t>
  </si>
  <si>
    <t>MEGHDENU</t>
  </si>
  <si>
    <t>Bhagya Apt,</t>
  </si>
  <si>
    <t>MAMTA CHSL</t>
  </si>
  <si>
    <t>Imamiya masjid</t>
  </si>
  <si>
    <t>Nirmal Prabhu</t>
  </si>
  <si>
    <t>Fortune Heritage</t>
  </si>
  <si>
    <t>Guru Ashish</t>
  </si>
  <si>
    <t>Raval CHS</t>
  </si>
  <si>
    <t>Technosys Limited</t>
  </si>
  <si>
    <t>Hermitage Villa</t>
  </si>
  <si>
    <t>Ramjaruka</t>
  </si>
  <si>
    <t>SAHYADRIOF</t>
  </si>
  <si>
    <t>MEHERABAOF</t>
  </si>
  <si>
    <t>Rajat Apartment</t>
  </si>
  <si>
    <t>Anupam CHSL</t>
  </si>
  <si>
    <t>Khaliliya Massjid</t>
  </si>
  <si>
    <t>Arihant CHS</t>
  </si>
  <si>
    <t>Shree Ganesh Vandan CHSL</t>
  </si>
  <si>
    <t>Fenkin Emperior</t>
  </si>
  <si>
    <t>Shanti</t>
  </si>
  <si>
    <t>Fuggawala compound</t>
  </si>
  <si>
    <t>Little Star CHSL</t>
  </si>
  <si>
    <t>Windsor Chsl</t>
  </si>
  <si>
    <t>SPIRE BPO SERVICE LLP_BLDG NO.1_MBP</t>
  </si>
  <si>
    <t>Devi-Darshan Apartment_Netsol/Dilip Gone (Rel of Devi Darshan) Indus-NB Team</t>
  </si>
  <si>
    <t>Krishna Tower CHSL</t>
  </si>
  <si>
    <t>Anish Appt</t>
  </si>
  <si>
    <t>HOTEL JOY PALACE</t>
  </si>
  <si>
    <t>HUB TOWN SOLARIS</t>
  </si>
  <si>
    <t>Jeevan Dhara</t>
  </si>
  <si>
    <t>GNGNIWASONM1</t>
  </si>
  <si>
    <t>Panjitani Villa</t>
  </si>
  <si>
    <t>Rakesh reddy house</t>
  </si>
  <si>
    <t>RAHEJACTOF</t>
  </si>
  <si>
    <t>Mahayoonas Cashabh, ISLAM CLUB</t>
  </si>
  <si>
    <t>SALMAN</t>
  </si>
  <si>
    <t>HAVELIINO</t>
  </si>
  <si>
    <t>Namaskar CHS</t>
  </si>
  <si>
    <t>RATI PUSHPAGANDHA</t>
  </si>
  <si>
    <t>Moon Craft</t>
  </si>
  <si>
    <t>MANGESHSO</t>
  </si>
  <si>
    <t>Rajashree Shahu Maharaj_Indus</t>
  </si>
  <si>
    <t>ASHOKPARO</t>
  </si>
  <si>
    <t>HARESH THADWANI FARM</t>
  </si>
  <si>
    <t>MUNOTAPTOF</t>
  </si>
  <si>
    <t>Khare Open Plot</t>
  </si>
  <si>
    <t>RUTUQQQ</t>
  </si>
  <si>
    <t>KANCHANPO</t>
  </si>
  <si>
    <t>kurla exhibitors mall</t>
  </si>
  <si>
    <t>Khan House</t>
  </si>
  <si>
    <t>BLDGNOQ</t>
  </si>
  <si>
    <t>Arena Space</t>
  </si>
  <si>
    <t>Nikita Building</t>
  </si>
  <si>
    <t>RAHEJA CREAST</t>
  </si>
  <si>
    <t>JALTARNGOF</t>
  </si>
  <si>
    <t>Odedra Apartment</t>
  </si>
  <si>
    <t>Anurag Chsl</t>
  </si>
  <si>
    <t>Ajanta Madhulata</t>
  </si>
  <si>
    <t>LOTUS CHS.</t>
  </si>
  <si>
    <t>LINPALACOF</t>
  </si>
  <si>
    <t>Jai Bajarang Automobile</t>
  </si>
  <si>
    <t>TERAPANQOF</t>
  </si>
  <si>
    <t>BRINDAVAAN Socity Buliding No. 71 Thane (W).</t>
  </si>
  <si>
    <t>Siddheshwar Arcade</t>
  </si>
  <si>
    <t>VASTU-B</t>
  </si>
  <si>
    <t>Global Gallaria Ovla</t>
  </si>
  <si>
    <t>Dayanand House</t>
  </si>
  <si>
    <t>Sai Chaya CHS</t>
  </si>
  <si>
    <t>Hiranandini Medows-Mayflower bldg</t>
  </si>
  <si>
    <t>SRGANESHOF</t>
  </si>
  <si>
    <t>Durga Niwas 19.253 72.8584</t>
  </si>
  <si>
    <t>Raj Heritage CHS</t>
  </si>
  <si>
    <t>Pole near Volga</t>
  </si>
  <si>
    <t>JEEVAN SANGAM</t>
  </si>
  <si>
    <t>Suhana CHSL</t>
  </si>
  <si>
    <t>Shri Pancham CHSL</t>
  </si>
  <si>
    <t>Krishna Heritage-Gorai Asmita CHSL</t>
  </si>
  <si>
    <t>RADIUM APT.</t>
  </si>
  <si>
    <t>Chandresh Jyoti</t>
  </si>
  <si>
    <t>Sai Charan</t>
  </si>
  <si>
    <t>JESALCMPOF</t>
  </si>
  <si>
    <t>LKHDWALAO</t>
  </si>
  <si>
    <t>SHIREEN MANZIL (Vikrikar Bhavan )</t>
  </si>
  <si>
    <t>SHUBH ENCLAVE</t>
  </si>
  <si>
    <t>Shree Dham CHSL</t>
  </si>
  <si>
    <t>Bhoye plot</t>
  </si>
  <si>
    <t>Chandras Shopping Center</t>
  </si>
  <si>
    <t>Lodha Location 1</t>
  </si>
  <si>
    <t>Highland Park</t>
  </si>
  <si>
    <t>Govind Rao CHS</t>
  </si>
  <si>
    <t>Link Apartment</t>
  </si>
  <si>
    <t>AKANSHA</t>
  </si>
  <si>
    <t>WAKURDE NIWAS</t>
  </si>
  <si>
    <t>Brahmaraj Developers</t>
  </si>
  <si>
    <t>Guru Nagar</t>
  </si>
  <si>
    <t>Everest</t>
  </si>
  <si>
    <t>Namarta</t>
  </si>
  <si>
    <t>Patil Plot</t>
  </si>
  <si>
    <t>CENTINQ</t>
  </si>
  <si>
    <t>Sachin Kathra</t>
  </si>
  <si>
    <t>Naraynee chsl</t>
  </si>
  <si>
    <t>OMKAR BUNGLOW</t>
  </si>
  <si>
    <t>Samar Park</t>
  </si>
  <si>
    <t>CRESPLAIIMI1</t>
  </si>
  <si>
    <t>NEW MOON LIGHT</t>
  </si>
  <si>
    <t>Dr. Ambedkar SRA CHSL R1</t>
  </si>
  <si>
    <t>Tanmay Villa</t>
  </si>
  <si>
    <t>BLUEHEAVO</t>
  </si>
  <si>
    <t>Mantri Park</t>
  </si>
  <si>
    <t>Gaurav Ratan 5 &amp; 6</t>
  </si>
  <si>
    <t>Tirupati CHS</t>
  </si>
  <si>
    <t>CASBLNCAONM1</t>
  </si>
  <si>
    <t>ZA TOWER</t>
  </si>
  <si>
    <t>Mauli Vyapar Shankul</t>
  </si>
  <si>
    <t>Ambro Bldg</t>
  </si>
  <si>
    <t>NANCYFLYOVR</t>
  </si>
  <si>
    <t>Casa Rio near Building River dale</t>
  </si>
  <si>
    <t>J J Electrofab</t>
  </si>
  <si>
    <t>Mahendra Service Center</t>
  </si>
  <si>
    <t>Vishnu Valley</t>
  </si>
  <si>
    <t>NUTANSHIVKR</t>
  </si>
  <si>
    <t>Ramchandra Heights</t>
  </si>
  <si>
    <t>Shankar Parvati niwas</t>
  </si>
  <si>
    <t>AMRUT ARCADE</t>
  </si>
  <si>
    <t>Appa salvi open plo</t>
  </si>
  <si>
    <t>BMC Head Office</t>
  </si>
  <si>
    <t>PALI REC-STN(Adani Sub Station)</t>
  </si>
  <si>
    <t>CENTRE COURT</t>
  </si>
  <si>
    <t>Saif Chemical Pvt. Ltd.</t>
  </si>
  <si>
    <t>Babu Bhai Plot</t>
  </si>
  <si>
    <t>Lovely Home</t>
  </si>
  <si>
    <t>Shivtirth</t>
  </si>
  <si>
    <t>Atmaram</t>
  </si>
  <si>
    <t>ANUVIGYAN</t>
  </si>
  <si>
    <t>Airoli Plaza - B Chsl</t>
  </si>
  <si>
    <t>Vasant Smurti</t>
  </si>
  <si>
    <t>Rupa Solitaire</t>
  </si>
  <si>
    <t>Ayub Traders</t>
  </si>
  <si>
    <t>Chedhanagar Flyover</t>
  </si>
  <si>
    <t>GIRNARH</t>
  </si>
  <si>
    <t>GOLDENRAO</t>
  </si>
  <si>
    <t>Aziz House_Suyog Rizwan</t>
  </si>
  <si>
    <t>Divya Sai Sahkari Gruhnirman Sanstha</t>
  </si>
  <si>
    <t>KIF Tower B wing</t>
  </si>
  <si>
    <t>CHANDRIKOF</t>
  </si>
  <si>
    <t>Payal Heights</t>
  </si>
  <si>
    <t>Divine Royal</t>
  </si>
  <si>
    <t>SRIKRSHNOMM1</t>
  </si>
  <si>
    <t>Dattani_Plaza</t>
  </si>
  <si>
    <t>Ratnakar Patil Open Plot_Crack</t>
  </si>
  <si>
    <t>Hibiscus CHSL A|Wing</t>
  </si>
  <si>
    <t>Prakriti-Suryakant Open Plot_Crack</t>
  </si>
  <si>
    <t>Tusli Pushpa_Indus</t>
  </si>
  <si>
    <t>SHRUTI COMPLEX B-WING</t>
  </si>
  <si>
    <t>Orchid(Type J)</t>
  </si>
  <si>
    <t>Gaikar Bunglow</t>
  </si>
  <si>
    <t>Gajanan Maharaj Krupa_Indus</t>
  </si>
  <si>
    <t>Shiv Darshan D-11</t>
  </si>
  <si>
    <t>Najam Palace</t>
  </si>
  <si>
    <t>Vasant Smruti - JK Plaza</t>
  </si>
  <si>
    <t>Rakesh Marble Plot</t>
  </si>
  <si>
    <t>Sapana</t>
  </si>
  <si>
    <t>Adil Tower</t>
  </si>
  <si>
    <t>Shree Ganesh</t>
  </si>
  <si>
    <t>Om Sai Ganesh Plaza_Crack</t>
  </si>
  <si>
    <t>MDUBANCIINI1</t>
  </si>
  <si>
    <t>Sukh Samrudhi</t>
  </si>
  <si>
    <t>Saif lifter</t>
  </si>
  <si>
    <t>Nilkhant Gharat Open plot</t>
  </si>
  <si>
    <t>L&amp;T Seawoods|Tower|1</t>
  </si>
  <si>
    <t>Mahesh Apartment</t>
  </si>
  <si>
    <t>Mauli CHS</t>
  </si>
  <si>
    <t>SUNGRACEO</t>
  </si>
  <si>
    <t>Motiram Society</t>
  </si>
  <si>
    <t>Pujari Bldg</t>
  </si>
  <si>
    <t>SHNTSAGROF</t>
  </si>
  <si>
    <t>Ramesh Patil ( alt of SHAM PATIL)</t>
  </si>
  <si>
    <t>Matoshree Janki Plot</t>
  </si>
  <si>
    <t>MADVI BUILDING</t>
  </si>
  <si>
    <t>HIRANANDANI Labour Camp_ Naik Open Plot</t>
  </si>
  <si>
    <t>BHARMAND PHASE 1 CHS</t>
  </si>
  <si>
    <t>Earth Galaxy</t>
  </si>
  <si>
    <t>AKSHAYAPOF</t>
  </si>
  <si>
    <t>Bethany hospital</t>
  </si>
  <si>
    <t>Nirmal Ecstacy (Spacetelelink Sharing)</t>
  </si>
  <si>
    <t>SOYUZCMPO</t>
  </si>
  <si>
    <t>Sanman A Wing</t>
  </si>
  <si>
    <t>Mulund Gurudwara</t>
  </si>
  <si>
    <t>Maqsood House_Netsol</t>
  </si>
  <si>
    <t>Jamaluddin House</t>
  </si>
  <si>
    <t>IMRAN HOUSE NO-1</t>
  </si>
  <si>
    <t>JAMATE BAITUL</t>
  </si>
  <si>
    <t>MADHU MANSION</t>
  </si>
  <si>
    <t>BABA APARTMENT</t>
  </si>
  <si>
    <t>SUMERPLZINI1</t>
  </si>
  <si>
    <t>Universal</t>
  </si>
  <si>
    <t>ROYALMERO</t>
  </si>
  <si>
    <t>Ashok nill chs</t>
  </si>
  <si>
    <t>Gandhi Udyan</t>
  </si>
  <si>
    <t>Govind</t>
  </si>
  <si>
    <t>JETHETWROF</t>
  </si>
  <si>
    <t>GURUKUL A WING CHS</t>
  </si>
  <si>
    <t>UOMAYASHOF</t>
  </si>
  <si>
    <t>SAINI TOWER</t>
  </si>
  <si>
    <t>Wadala_BEST</t>
  </si>
  <si>
    <t>GOLDEN SUNRISE</t>
  </si>
  <si>
    <t>Shanti Nagar Coop India Ltd</t>
  </si>
  <si>
    <t>Pallavi CHSL</t>
  </si>
  <si>
    <t>SALASAR CHS.</t>
  </si>
  <si>
    <t>TIRUPATIONM1</t>
  </si>
  <si>
    <t>RAJASRI SAHU MAHARAJ VIDHRATHI VASTI GRUH</t>
  </si>
  <si>
    <t>HUSSAINIONM1</t>
  </si>
  <si>
    <t>GAIETYQQIUI1</t>
  </si>
  <si>
    <t>Saraswati Dham</t>
  </si>
  <si>
    <t>Heena Smruti</t>
  </si>
  <si>
    <t>TAJWLIFTLMI1</t>
  </si>
  <si>
    <t>Winnie Apatment CHSL</t>
  </si>
  <si>
    <t>TATA Business Support -BMC Park</t>
  </si>
  <si>
    <t>Gajanan chaya</t>
  </si>
  <si>
    <t>Shrinath Gupta</t>
  </si>
  <si>
    <t>Mahesh Kutir</t>
  </si>
  <si>
    <t>Marble Heights_Crack</t>
  </si>
  <si>
    <t>Sagar Garden Plaza</t>
  </si>
  <si>
    <t>Suraj Venture A-Wing</t>
  </si>
  <si>
    <t>Landmark CHS</t>
  </si>
  <si>
    <t>Diwani Mahal</t>
  </si>
  <si>
    <t>Wayale Sports Club</t>
  </si>
  <si>
    <t>MATHURABOF</t>
  </si>
  <si>
    <t>KANCHAN BUNGLOW OPEN PLOT</t>
  </si>
  <si>
    <t>CIDCO - Opp Iskon Temple (Next Navjeevan Hospital)</t>
  </si>
  <si>
    <t>Pawan Athwal House_Crack</t>
  </si>
  <si>
    <t>OSAIPRASO</t>
  </si>
  <si>
    <t>SPACEAGEO</t>
  </si>
  <si>
    <t>ABDULKRMOF</t>
  </si>
  <si>
    <t>Kandiwali East skywalk</t>
  </si>
  <si>
    <t>Girnar Apt</t>
  </si>
  <si>
    <t>GAURAVQ</t>
  </si>
  <si>
    <t>Mahavir Nagar</t>
  </si>
  <si>
    <t>West Wind CHSL</t>
  </si>
  <si>
    <t>CROSSRD2IFI1</t>
  </si>
  <si>
    <t>TRIMURTIO</t>
  </si>
  <si>
    <t>Vaishnavi Park CHS A-6</t>
  </si>
  <si>
    <t>Sneh Building</t>
  </si>
  <si>
    <t>DOMBIVALI POLICE STATION (Ram Nagar)</t>
  </si>
  <si>
    <t>MAYOR BUNGLOW</t>
  </si>
  <si>
    <t>Raymond-Thane(w)</t>
  </si>
  <si>
    <t>ABSCUST</t>
  </si>
  <si>
    <t>Irfan House</t>
  </si>
  <si>
    <t>City Hospital</t>
  </si>
  <si>
    <t>Soheb Shaikh House</t>
  </si>
  <si>
    <t>Premier Exotica 1-E-Wing</t>
  </si>
  <si>
    <t>MAHINDRA &amp; MAHINDRA (AADHAR BUILDING)</t>
  </si>
  <si>
    <t xml:space="preserve"> OM PALACE CHS </t>
  </si>
  <si>
    <t>Navoday Kiran CHS</t>
  </si>
  <si>
    <t>Mishra House</t>
  </si>
  <si>
    <t>BAWAINQQINI1</t>
  </si>
  <si>
    <t>Vaishali Borade House</t>
  </si>
  <si>
    <t>NARYANUDGMCRGF3G</t>
  </si>
  <si>
    <t>TEJAS BUNGLOW</t>
  </si>
  <si>
    <t>GURUKRIPOMM1</t>
  </si>
  <si>
    <t>Alexandra Building</t>
  </si>
  <si>
    <t>AMBSSDRQIMI1</t>
  </si>
  <si>
    <t>Krishna Mahal</t>
  </si>
  <si>
    <t>OBROIQQQIFI1</t>
  </si>
  <si>
    <t>Safee House</t>
  </si>
  <si>
    <t>Patel House</t>
  </si>
  <si>
    <t>Shree Samarth</t>
  </si>
  <si>
    <t>Navi Mumbai</t>
  </si>
  <si>
    <t>Kusum Apt</t>
  </si>
  <si>
    <t>Gurudwara</t>
  </si>
  <si>
    <t>Suyog CHSl</t>
  </si>
  <si>
    <t>No. of POP</t>
  </si>
  <si>
    <t>Length of POP</t>
  </si>
  <si>
    <t>May-25</t>
  </si>
  <si>
    <t>Nov-25</t>
  </si>
  <si>
    <t>June-25</t>
  </si>
  <si>
    <t>Dec-25</t>
  </si>
  <si>
    <t>Mar-26</t>
  </si>
  <si>
    <t>Jan-26</t>
  </si>
  <si>
    <t>May-26</t>
  </si>
  <si>
    <t>Feb-26</t>
  </si>
  <si>
    <t>Oct-25</t>
  </si>
  <si>
    <t>Dec-26</t>
  </si>
  <si>
    <t>Apr-26</t>
  </si>
  <si>
    <t>Oct-26</t>
  </si>
  <si>
    <t>Nov-26</t>
  </si>
  <si>
    <t>July-25</t>
  </si>
  <si>
    <t>Aug-25</t>
  </si>
  <si>
    <t>sept-25</t>
  </si>
  <si>
    <t>Sept-25</t>
  </si>
  <si>
    <t>Route Length</t>
  </si>
  <si>
    <t>Total</t>
  </si>
  <si>
    <t>Jan-27</t>
  </si>
  <si>
    <t>Feb-27</t>
  </si>
  <si>
    <t>Delivery Timelines</t>
  </si>
  <si>
    <t xml:space="preserve">Tentative Month of Delivery </t>
  </si>
  <si>
    <t>Apr-25</t>
  </si>
  <si>
    <t>Tentative Month</t>
  </si>
  <si>
    <t>Length of Route</t>
  </si>
  <si>
    <t>No. of Fibmax Node</t>
  </si>
  <si>
    <t>Length of Fibmax Node</t>
  </si>
  <si>
    <t>No of POP</t>
  </si>
  <si>
    <t>Ok</t>
  </si>
  <si>
    <t>Surved Length</t>
  </si>
  <si>
    <t>Revised Route Length (Km)</t>
  </si>
  <si>
    <t>Revised POP LM (Km)</t>
  </si>
  <si>
    <t>Part of</t>
  </si>
  <si>
    <t>232 Km Route</t>
  </si>
  <si>
    <t>52 Km Route</t>
  </si>
  <si>
    <t>89 Km Route</t>
  </si>
  <si>
    <t>Mumbai_Coverage_Route 4</t>
  </si>
  <si>
    <t>PO No</t>
  </si>
  <si>
    <t>PO Date</t>
  </si>
  <si>
    <t>PO End Date</t>
  </si>
  <si>
    <t>PO Length</t>
  </si>
  <si>
    <t>Total PO Length</t>
  </si>
  <si>
    <t>10004633</t>
  </si>
  <si>
    <t>MUM_Route_10 IP1</t>
  </si>
  <si>
    <t>10004589</t>
  </si>
  <si>
    <t>10004642</t>
  </si>
  <si>
    <t>10004515</t>
  </si>
  <si>
    <t>10004621</t>
  </si>
  <si>
    <t>10004623</t>
  </si>
  <si>
    <t>10004626</t>
  </si>
  <si>
    <t>10004634</t>
  </si>
  <si>
    <t>10004643</t>
  </si>
  <si>
    <t>10004585</t>
  </si>
  <si>
    <t>Old route no 8 descoped</t>
  </si>
  <si>
    <t>10004596</t>
  </si>
  <si>
    <t>10004526</t>
  </si>
  <si>
    <t>10004533</t>
  </si>
  <si>
    <t>10004579</t>
  </si>
  <si>
    <t>10004591</t>
  </si>
  <si>
    <t>10004530</t>
  </si>
  <si>
    <t>MUM_Route_121</t>
  </si>
  <si>
    <t>10004577</t>
  </si>
  <si>
    <t>10004586</t>
  </si>
  <si>
    <t>10004686</t>
  </si>
  <si>
    <t>10004679</t>
  </si>
  <si>
    <t>10004653</t>
  </si>
  <si>
    <t>10004655</t>
  </si>
  <si>
    <t>10004513</t>
  </si>
  <si>
    <t>10004517</t>
  </si>
  <si>
    <t>10004676</t>
  </si>
  <si>
    <t>10004667</t>
  </si>
  <si>
    <t>Route No 150 &amp;151 are LMC / Sub Route under parent routes 150</t>
  </si>
  <si>
    <t>Feasibility needs to be recheck as original routes has been changed.</t>
  </si>
  <si>
    <t>10004673</t>
  </si>
  <si>
    <t>10004668</t>
  </si>
  <si>
    <t>10004592</t>
  </si>
  <si>
    <t>10004654</t>
  </si>
  <si>
    <t>10004685</t>
  </si>
  <si>
    <t>Ok but Orignal route length of 561 mtr but po received 1100 mts</t>
  </si>
  <si>
    <t>Ok..overlapping section in eastern express highway has been descoped.(1km).</t>
  </si>
  <si>
    <t>Route length decreased from 6032 to 3600 according to the new KML but wrong po is issued of length 360 mtr.</t>
  </si>
  <si>
    <t>Route extended.</t>
  </si>
  <si>
    <t>10004670</t>
  </si>
  <si>
    <t>10004678</t>
  </si>
  <si>
    <t>10004681</t>
  </si>
  <si>
    <t>10004665</t>
  </si>
  <si>
    <t>Ok..Route length decreased from 4867 to 2800 .</t>
  </si>
  <si>
    <t>10004637</t>
  </si>
  <si>
    <t>10004629</t>
  </si>
  <si>
    <t>10004659</t>
  </si>
  <si>
    <t>10004658</t>
  </si>
  <si>
    <t>10004599</t>
  </si>
  <si>
    <t>10004657</t>
  </si>
  <si>
    <t>10004619</t>
  </si>
  <si>
    <t>10004632</t>
  </si>
  <si>
    <t>10004639</t>
  </si>
  <si>
    <t>10004680</t>
  </si>
  <si>
    <t>Ok..70 mtr length increased.</t>
  </si>
  <si>
    <t>10004675</t>
  </si>
  <si>
    <t>4.9km po received 14.27 co-built PO awaited.</t>
  </si>
  <si>
    <t>10004771</t>
  </si>
  <si>
    <t>Ok..old route no 11 overlaped length removed.</t>
  </si>
  <si>
    <t>10004672</t>
  </si>
  <si>
    <t>10004622</t>
  </si>
  <si>
    <t>10004560</t>
  </si>
  <si>
    <t>Ok length is decreased 2.18 to 1.5</t>
  </si>
  <si>
    <t>10004527</t>
  </si>
  <si>
    <t>10004542</t>
  </si>
  <si>
    <t>10004545</t>
  </si>
  <si>
    <t>10004551</t>
  </si>
  <si>
    <t>10004552</t>
  </si>
  <si>
    <t>10004553</t>
  </si>
  <si>
    <t>10004564</t>
  </si>
  <si>
    <t>Ok End taping point changed length decreased to 2km from original route length of 2.9km.</t>
  </si>
  <si>
    <t>10004569</t>
  </si>
  <si>
    <t>10004511</t>
  </si>
  <si>
    <t>10004532</t>
  </si>
  <si>
    <t>10004531</t>
  </si>
  <si>
    <t>10004563</t>
  </si>
  <si>
    <t>10004575</t>
  </si>
  <si>
    <t>Ok..End taping point changed length is decreased from 2.03 to 1.90km.</t>
  </si>
  <si>
    <t>10004584</t>
  </si>
  <si>
    <t>Orignal route length of 4070 mtr but po received 3500 mts</t>
  </si>
  <si>
    <t>PO Cancelled</t>
  </si>
  <si>
    <t>10004565</t>
  </si>
  <si>
    <t>10004543</t>
  </si>
  <si>
    <t>10004578</t>
  </si>
  <si>
    <t>Ok..Route length is increased from 1.78 to 2.20km</t>
  </si>
  <si>
    <t>10004540</t>
  </si>
  <si>
    <t>Ok..Route length is increased from 2.06 to 2.40km</t>
  </si>
  <si>
    <t>10004566</t>
  </si>
  <si>
    <t>10004544</t>
  </si>
  <si>
    <t>10004570</t>
  </si>
  <si>
    <t>PO Awaited</t>
  </si>
  <si>
    <t>PO Remark</t>
  </si>
  <si>
    <t>MUM_Route_103</t>
  </si>
  <si>
    <t>MUM_Route_104</t>
  </si>
  <si>
    <t>MUM_Route_131</t>
  </si>
  <si>
    <t>MUM_Route_46</t>
  </si>
  <si>
    <t>MUM_Route_163</t>
  </si>
  <si>
    <t>MUM_Route_164 &amp; 165</t>
  </si>
  <si>
    <t>MUM_Route_167</t>
  </si>
  <si>
    <t>MUM_Route_168</t>
  </si>
  <si>
    <t>MUM_Route_24</t>
  </si>
  <si>
    <t>MUM_Route_124</t>
  </si>
  <si>
    <t>MUM_Route_148</t>
  </si>
  <si>
    <t>MUM_Route_149</t>
  </si>
  <si>
    <t>MUM_Route_158</t>
  </si>
  <si>
    <t>MUM_Route_159</t>
  </si>
  <si>
    <t>MUM_Route_162</t>
  </si>
  <si>
    <t>MUM_Route_64</t>
  </si>
  <si>
    <t>MUM_Route_76</t>
  </si>
  <si>
    <t>MUM_Route_77</t>
  </si>
  <si>
    <t>Mumbai_Coverage_Route11</t>
  </si>
  <si>
    <t>RouteNo</t>
  </si>
  <si>
    <t>MUM_Route_171 &amp; 172</t>
  </si>
  <si>
    <t>10004650</t>
  </si>
  <si>
    <t>MUM_Route_173</t>
  </si>
  <si>
    <t>10004664</t>
  </si>
  <si>
    <t>Length is decreased 2.22 to 1.50km</t>
  </si>
  <si>
    <t>Length is decreased 1.37 to 0.20km</t>
  </si>
  <si>
    <t>MUM_Route_137</t>
  </si>
  <si>
    <t>10004674</t>
  </si>
  <si>
    <t>MUM_Route_138</t>
  </si>
  <si>
    <t>10004684</t>
  </si>
  <si>
    <t xml:space="preserve">Route55 to Route 107 </t>
  </si>
  <si>
    <t>New Added and CE existing network Present.</t>
  </si>
  <si>
    <t>10004683</t>
  </si>
  <si>
    <t>wrong PO</t>
  </si>
  <si>
    <t>Shortfall</t>
  </si>
  <si>
    <t>Sub-Routes</t>
  </si>
  <si>
    <t>Mumbai_Coverage_Route4</t>
  </si>
  <si>
    <t>S.No</t>
  </si>
  <si>
    <t>Modality</t>
  </si>
  <si>
    <t>Category</t>
  </si>
  <si>
    <t>Route / Site Id</t>
  </si>
  <si>
    <t>PO Description</t>
  </si>
  <si>
    <t>Length (Mtrs)</t>
  </si>
  <si>
    <t>Length(Kms)</t>
  </si>
  <si>
    <t>Rate</t>
  </si>
  <si>
    <t>PO Validation Remark
(Ops/Sales Team)</t>
  </si>
  <si>
    <t>Co-Built</t>
  </si>
  <si>
    <t>Route</t>
  </si>
  <si>
    <t>BAL-TNG-NLD--Maharashtra/PUR/10004511</t>
  </si>
  <si>
    <t>Mumbai/Coverage/Route28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</si>
  <si>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Mumbai/Coverage/Route28</t>
  </si>
  <si>
    <t>BAL-TNG-NLD--Maharashtra/PUR/10004513</t>
  </si>
  <si>
    <t>MUM/Route/141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</si>
  <si>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MUM/Route/141 Interface Malad</t>
  </si>
  <si>
    <t>BAL-TNG-NLD--Maharashtra/PUR/10004515</t>
  </si>
  <si>
    <t>MUM/Route/111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</si>
  <si>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MUM/Route/111 MUM/LOK/916</t>
  </si>
  <si>
    <t>MUM/Route/112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</si>
  <si>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MUM/Route/112 MUM/LOK/916</t>
  </si>
  <si>
    <t>BAL-TNG-NLD--Maharashtra/PUR/10004517</t>
  </si>
  <si>
    <t>MUM/Route/142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</si>
  <si>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MUM/Route/142</t>
  </si>
  <si>
    <t>BAL-TNG-NLD--Maharashtra/PUR/10004518</t>
  </si>
  <si>
    <t>Mumbai/Coverage/Route1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</si>
  <si>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Mumbai/Coverage/Route1</t>
  </si>
  <si>
    <t>BAL-TNG-NLD--Maharashtra/PUR/10004522</t>
  </si>
  <si>
    <t>MUM/Route/4</t>
  </si>
  <si>
    <t>B0STDDRH6 - Trenching and
Ducting services,Type:Trenching &amp;
Digging,Scope:Per Site,Details:OFC
laying, Trenching &amp; digging of
Backbone work for Mumbai Intracity
Project on Co-Built Model
MUM/Route/4</t>
  </si>
  <si>
    <t>BAL-TNG-NLD--Maharashtra/PUR/10004524</t>
  </si>
  <si>
    <t>MUM/Route/33</t>
  </si>
  <si>
    <t>B0STDDRH6 - Trenching and
Ducting services,Type:Trenching &amp;
Digging,Scope:Per Site,Details:OFC
laying, Trenching &amp; digging of
Backbone work for Mumbai Intracity
Project on Co-Built Model
MUM/Route/33 Spectrum Tower</t>
  </si>
  <si>
    <t>BAL-TNG-NLD--Maharashtra/PUR/10004526</t>
  </si>
  <si>
    <t>MUM/Route/114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</si>
  <si>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MUM/Route/114</t>
  </si>
  <si>
    <t>BAL-TNG-NLD--Maharashtra/PUR/10004527</t>
  </si>
  <si>
    <t>B0STDDSL5 - Trenching and
Ducting services,Type:Trenching &amp;
Digging,Scope:Per Site,Details:OFC
laying, Trenching &amp; digging of Last
mile work for Mumbai Intracity Project
on Co-Built Model - For Coverage and
additional DC Connectivity
Mumbai_Coverage_Route10</t>
  </si>
  <si>
    <t>BAL-TNG-NLD--Maharashtra/PUR/10004530</t>
  </si>
  <si>
    <t>MUM/Route/122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</si>
  <si>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MUM/Route/122 MUM/LSK/901</t>
  </si>
  <si>
    <t>MUM/Route/121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</si>
  <si>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MUM/Route/121 MUM/LSK/901</t>
  </si>
  <si>
    <t>BAL-TNG-NLD--Maharashtra/PUR/10004531</t>
  </si>
  <si>
    <t>B0STDDSL5 - Trenching and
Ducting services,Type:Trenching &amp;
Digging,Scope:Per Site,Details:OFC
laying, Trenching &amp; digging of Last
mile work for Mumbai Intracity Project
on Co-Built Model - For Coverage and
additional DC Connectivity
Mumbai_Coverage_Route7</t>
  </si>
  <si>
    <t>BAL-TNG-NLD--Maharashtra/PUR/10004532</t>
  </si>
  <si>
    <t>B0STDDSL5 - Trenching and
Ducting services,Type:Trenching &amp;
Digging,Scope:Per Site,Details:OFC
laying, Trenching &amp; digging of Last
mile work for Mumbai Intracity Project
on Co-Built Model - For Coverage and
additional DC Connectivity
Mumbai_Coverage_Route9</t>
  </si>
  <si>
    <t>BAL-TNG-NLD--Maharashtra/PUR/10004533</t>
  </si>
  <si>
    <t>MUM/Route/115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</si>
  <si>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MUM/Route/115</t>
  </si>
  <si>
    <t>BAL-TNG-NLD--Maharashtra/PUR/10004535</t>
  </si>
  <si>
    <t>MUM/Route/37</t>
  </si>
  <si>
    <t>B0STDDRH6 - Trenching and
Ducting services,Type:Trenching &amp;
Digging,Scope:Per Site,Details:OFC
laying, Trenching &amp; digging of
Backbone work for Mumbai Intracity
Project on Co-Built Model
MUM/Route/37 Versova</t>
  </si>
  <si>
    <t>BAL-TNG-NLD--Maharashtra/PUR/10004536</t>
  </si>
  <si>
    <t>B0STDDSL5 - Trenching and
Ducting services,Type:Trenching &amp;
Digging,Scope:Per Site,Details:OFC
laying, Trenching &amp; digging of Last
mile work for Mumbai Intracity Project
on Co-Built Model - For Coverage and
additional DC Connectivity
Mumbai_Coverage_Route34</t>
  </si>
  <si>
    <t>BAL-TNG-NLD--Maharashtra/PUR/10004540</t>
  </si>
  <si>
    <t>Mumbai/Coverage/Route29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</si>
  <si>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Mumbai/Coverage/Route29</t>
  </si>
  <si>
    <t>BAL-TNG-NLD--Maharashtra/PUR/10004541</t>
  </si>
  <si>
    <t>AGG GSK 901 MUM/Route/144</t>
  </si>
  <si>
    <t>B0STDDSS1 - Trenching and
Ducting services,Type:Trenching &amp;
Digging,Scope:Per Site,Details:OFC
laying, Trenching &amp; digging of Last
mile work for Mumbai Intracity Project
on Co-Built Model - For LM POPs and
Fibmax sites AGG GSK 901 MUM/Route/144</t>
  </si>
  <si>
    <t>AGG GSK 901 MUM/Route/143</t>
  </si>
  <si>
    <t>B0STDDSS1 - Trenching and
Ducting services,Type:Trenching &amp;
Digging,Scope:Per Site,Details:OFC
laying, Trenching &amp; digging of Last
mile work for Mumbai Intracity Project
on Co-Built Model - For LM POPs and
Fibmax sites AGG GSK 901 MUM/Route/143</t>
  </si>
  <si>
    <t>AGG DAH 901 MUM/Route/146</t>
  </si>
  <si>
    <t>B0STDDSS1 - Trenching and
Ducting services,Type:Trenching &amp;
Digging,Scope:Per Site,Details:OFC
laying, Trenching &amp; digging of Last
mile work for Mumbai Intracity Project
on Co-Built Model - For LM POPs and
Fibmax sites AGG DAH 901 MUM/Route/146</t>
  </si>
  <si>
    <t>AGG DAH 901 MUM/Route/145</t>
  </si>
  <si>
    <t>B0STDDSS1 - Trenching and
Ducting services,Type:Trenching &amp;
Digging,Scope:Per Site,Details:OFC
laying, Trenching &amp; digging of Last
mile work for Mumbai Intracity Project
on Co-Built Model - For LM POPs and
Fibmax sites AGG DAH 901 MUM/Route/145</t>
  </si>
  <si>
    <t>BAL-TNG-NLD--Maharashtra/PUR/10004542</t>
  </si>
  <si>
    <t>Mumbai/Coverage/Route12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</si>
  <si>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Mumbai/Coverage/Route12</t>
  </si>
  <si>
    <t>BAL-TNG-NLD--Maharashtra/PUR/10004543</t>
  </si>
  <si>
    <t>Mumbai/Coverage/Route32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</si>
  <si>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Mumbai/Coverage/Route32</t>
  </si>
  <si>
    <t>BAL-TNG-NLD--Maharashtra/PUR/10004544</t>
  </si>
  <si>
    <t>Mumbai/Coverage/Route3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</si>
  <si>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Mumbai/Coverage/Route3</t>
  </si>
  <si>
    <t>BAL-TNG-NLD--Maharashtra/PUR/10004545</t>
  </si>
  <si>
    <t>Mumbai/Coverage/Route13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</si>
  <si>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Mumbai/Coverage/Route13</t>
  </si>
  <si>
    <t>BAL-TNG-NLD--Maharashtra/PUR/10004551</t>
  </si>
  <si>
    <t>Mumbai/Coverage/Route15</t>
  </si>
  <si>
    <t>B0STDDSL5 - Trenching and
Ducting services,Type:Trenching &amp;
Digging,Scope:Per Site,Details:OFC
laying, Trenching &amp; digging of Last
mile work for Mumbai Intracity Project
on Co-Built Model - For Coverage and
additional DC Connectivity Mumbai/Coverage/Route15</t>
  </si>
  <si>
    <t>BAL-TNG-NLD--Maharashtra/PUR/10004552</t>
  </si>
  <si>
    <t>Mumbai/Coverage/Route17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</si>
  <si>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Mumbai/Coverage/Route17</t>
  </si>
  <si>
    <t>BAL-TNG-NLD--Maharashtra/PUR/10004553</t>
  </si>
  <si>
    <t>Mumbai/Coverage/Route2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</si>
  <si>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Mumbai/Coverage/Route2</t>
  </si>
  <si>
    <t>BAL-TNG-NLD--Maharashtra/PUR/10004554</t>
  </si>
  <si>
    <t>Mumbai/Coverage/Route23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</si>
  <si>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Mumbai/Coverage/Route23</t>
  </si>
  <si>
    <t>BAL-TNG-NLD--Maharashtra/PUR/10004560</t>
  </si>
  <si>
    <t>Mumbai/Coverag/Route4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</si>
  <si>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Mumbai/Coverag/Route4</t>
  </si>
  <si>
    <t>BAL-TNG-NLD--Maharashtra/PUR/10004563</t>
  </si>
  <si>
    <t>Mumbai/Coverage/Route6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</si>
  <si>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Mumbai/Coverage/Route6</t>
  </si>
  <si>
    <t>BAL-TNG-NLD--Maharashtra/PUR/10004564</t>
  </si>
  <si>
    <t>Mumbai/Coverage/Route21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</si>
  <si>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Mumbai/Coverage/Route21</t>
  </si>
  <si>
    <t>BAL-TNG-NLD--Maharashtra/PUR/10004565</t>
  </si>
  <si>
    <t>Mumbai/Coverage/Route33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</si>
  <si>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Mumbai/Coverage/Route33</t>
  </si>
  <si>
    <t>BAL-TNG-NLD--Maharashtra/PUR/10004578</t>
  </si>
  <si>
    <t>Mumbai/Coverage/Route31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</si>
  <si>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Mumbai/Coverage/Route31</t>
  </si>
  <si>
    <t>BAL-TNG-NLD--Maharashtra/PUR/10004577</t>
  </si>
  <si>
    <t>B0STDDSL5 - Trenching and
Ducting services,Type:Trenching &amp;
Digging,Scope:Per Site,Details:OFC
laying, Trenching &amp; digging of Last
mile work for Mumbai Intracity Project
on Co-Built Model - For Coverage and
additional DC Connectivity
MUM_Route_127 DC NSE Mumbai</t>
  </si>
  <si>
    <t>BAL-TNG-NLD--Maharashtra/PUR/10004579</t>
  </si>
  <si>
    <t>B0STDDSL5 - Trenching and
Ducting services,Type:Trenching &amp;
Digging,Scope:Per Site,Details:OFC
laying, Trenching &amp; digging of Last
mile work for Mumbai Intracity Project
on Co-Built Model - For Coverage and
additional DC Connectivity
MUM_Route_116 MUM/FTB/915 AGG</t>
  </si>
  <si>
    <t>BAL-TNG-NLD--Maharashtra/PUR/10004567</t>
  </si>
  <si>
    <t>Mumbai/Coverage/Route38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</si>
  <si>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Mumbai/Coverage/Route38</t>
  </si>
  <si>
    <t>BAL-TNG-NLD--Maharashtra/PUR/10004569</t>
  </si>
  <si>
    <t>Mumbai/Coverage/Route25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</si>
  <si>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Mumbai/Coverage/Route25</t>
  </si>
  <si>
    <t>BAL-TNG-NLD--Maharashtra/PUR/10004566</t>
  </si>
  <si>
    <t>Mumbai/Coverage/Route30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</si>
  <si>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Mumbai/Coverage/Route30</t>
  </si>
  <si>
    <t>BAL-TNG-NLD--Maharashtra/PUR/10004576</t>
  </si>
  <si>
    <t>Mumbai/Coverage/Route35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</si>
  <si>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Mumbai/Coverage/Route35</t>
  </si>
  <si>
    <t>BAL-TNG-NLD--Maharashtra/PUR/10004575</t>
  </si>
  <si>
    <t>Mumbai/Coverage/Route37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</si>
  <si>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Mumbai/Coverage/Route37</t>
  </si>
  <si>
    <t>BAL-TNG-NLD--Maharashtra/PUR/10004584</t>
  </si>
  <si>
    <t>Mumbai/Coverage/Route36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</si>
  <si>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Mumbai/Coverage/Route36</t>
  </si>
  <si>
    <t>BAL-TNG-NLD--Maharashtra/PUR/10004570</t>
  </si>
  <si>
    <t>Mumbai/Coverage/Route39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</si>
  <si>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Mumbai/Coverage/Route39</t>
  </si>
  <si>
    <t>BAL-TNG-NLD--Maharashtra/PUR/10004585</t>
  </si>
  <si>
    <t xml:space="preserve"> MUM/Route/109</t>
  </si>
  <si>
    <t>B0STDDSL5 - Trenching and
Ducting services,Type:Trenching &amp;
Digging,Scope:Per Site,Details:OFC
laying, Trenching &amp; digging of Last
mile work for Mumbai Intracity Project
on Co-Built Model - For Coverage and
additional DC Connectivity MUM/Route/109</t>
  </si>
  <si>
    <t>BAL-TNG-NLD--Maharashtra/PUR/10004586</t>
  </si>
  <si>
    <t>MUM/Route/13</t>
  </si>
  <si>
    <t>B0STDDRH6 - Trenching and
Ducting services,Type:Trenching &amp;
Digging,Scope:Per Site,Details:OFC
laying, Trenching &amp; digging of
Backbone work for Mumbai Intracity
Project on Co-Built Model
MUM/Route/13</t>
  </si>
  <si>
    <t>BAL-TNG-NLD--Maharashtra/PUR/10004587</t>
  </si>
  <si>
    <t>MUM/Route/16</t>
  </si>
  <si>
    <t>B0STDDRH6 - Trenching and
Ducting services,Type:Trenching &amp;
Digging,Scope:Per Site,Details:OFC
laying, Trenching &amp; digging of
Backbone work for Mumbai Intracity
Project on Co-Built Model
MUM/Route/16</t>
  </si>
  <si>
    <t>According to data base PO should be by the name of MUM_Route_27 but the PO is under MUM_Route_16</t>
  </si>
  <si>
    <t>BAL-TNG-NLD--Maharashtra/PUR/10004589</t>
  </si>
  <si>
    <t>MUM/Route/110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</si>
  <si>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MUM/Route/110</t>
  </si>
  <si>
    <t>BAL-TNG-NLD--Maharashtra/PUR/10004591</t>
  </si>
  <si>
    <t>MUM/Route/117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</si>
  <si>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MUM/Route/117</t>
  </si>
  <si>
    <t>BAL-TNG-NLD--Maharashtra/PUR/10004592</t>
  </si>
  <si>
    <t>BAL-TNG-NLD--Maharashtra/PUR/10004596</t>
  </si>
  <si>
    <t>MUM/Route/135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</si>
  <si>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MUM/Route/135 AGG AND/905</t>
  </si>
  <si>
    <t>MUM/Route/113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</si>
  <si>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MUM/Route/113</t>
  </si>
  <si>
    <t>MUM/Route/136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</si>
  <si>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MUM/Route/136 AGG AND/905</t>
  </si>
  <si>
    <t>BAL-TNG-NLD--Maharashtra/PUR/10004599</t>
  </si>
  <si>
    <t>MUM/Route/62</t>
  </si>
  <si>
    <t>B0STDDRH6 - Trenching and
Ducting services,Type:Trenching &amp;
Digging,Scope:Per Site,Details:OFC
laying, Trenching &amp; digging of
Backbone work for Mumbai Intracity
Project on Co-Built Model
MUM/Route/62 AGG SMP/901</t>
  </si>
  <si>
    <t>BAL-TNG-NLD--Maharashtra/PUR/10004619</t>
  </si>
  <si>
    <t>MUM/Route/8</t>
  </si>
  <si>
    <t>B0STDDRH6 - Trenching and
Ducting services,Type:Trenching &amp;
Digging,Scope:Per Site,Details:OFC
laying, Trenching &amp; digging of
Backbone work for Mumbai Intracity
Project on Co-Built Model
MUM/Route/8 Cobuilt</t>
  </si>
  <si>
    <t>BAL-TNG-NLD--Maharashtra/PUR/10004621</t>
  </si>
  <si>
    <t>MUM/Route/106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</si>
  <si>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MUM/Route/106 Cobuilt</t>
  </si>
  <si>
    <t>IP1</t>
  </si>
  <si>
    <t>BAL-TNG-NLD--Maharashtra/PUR/10004622</t>
  </si>
  <si>
    <t>B0STDDRF4 - Trenching and
Ducting services,Type:Trenching &amp;
Digging,Scope:Per Site,Details:IRU
Lease 2*96F Dark Fiber Connectivity
on IP1 model for Mumbai Intracity
MUM_Route_99 IP1</t>
  </si>
  <si>
    <t>BAL-TNG-NLD--Maharashtra/PUR/10004623</t>
  </si>
  <si>
    <t>MUM/Route/107</t>
  </si>
  <si>
    <t>B0STDDRF4 - Trenching and
Ducting services,Type:Trenching &amp;
Digging,Scope:Per Site,Details:IRU
Lease 2*96F Dark Fiber Connectivity
on IP1 model for Mumbai Intracity
MUM/Route/107 IP1</t>
  </si>
  <si>
    <t>B0STDDRF4 - Trenching and
Ducting services,Type:Trenching &amp;
Digging,Scope:Per Site,Details:IRU
Lease 2*96F Dark Fiber Connectivity
on IP1 model for Mumbai Intracity
Route55 to Route 107 Connectivity</t>
  </si>
  <si>
    <t>BAL-TNG-NLD--Maharashtra/PUR/10004625</t>
  </si>
  <si>
    <t xml:space="preserve">MUM/Route/55 </t>
  </si>
  <si>
    <t>B0STDDRH6 - Trenching and
Ducting services,Type:Trenching &amp;
Digging,Scope:Per Site,Details:OFC
laying, Trenching &amp; digging of
Backbone work for Mumbai Intracity
Project on Co-Built Model
MUM/Route/55 Cobuilt</t>
  </si>
  <si>
    <t>Actual length 2044 Mtr but PO received 1000 Mtr need to be checked..</t>
  </si>
  <si>
    <t>BAL-TNG-NLD--Maharashtra/PUR/10004626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</si>
  <si>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MUM/Route/107 Cobuilt</t>
  </si>
  <si>
    <t>BAL-TNG-NLD--Maharashtra/PUR/10004629</t>
  </si>
  <si>
    <t>MUM/Route/55</t>
  </si>
  <si>
    <t>B0STDDRF4 - Trenching and
Ducting services,Type:Trenching &amp;
Digging,Scope:Per Site,Details:IRU
Lease 2*96F Dark Fiber Connectivity
on IP1 model for Mumbai Intracity
MUM/Route/55 IP1</t>
  </si>
  <si>
    <t>BAL-TNG-NLD--Maharashtra/PUR/10004630</t>
  </si>
  <si>
    <t>MUM/Route/101 IP1</t>
  </si>
  <si>
    <t>B0STDDRF4 - Trenching and
Ducting services,Type:Trenching &amp;
Digging,Scope:Per Site,Details:IRU
Lease 2*96F Dark Fiber Connectivity
on IP1 model for Mumbai Intracity
MUM/Route/101 IP1</t>
  </si>
  <si>
    <t>Need to be checked as route no 101 is of 800 mts only in data base</t>
  </si>
  <si>
    <t>BAL-TNG-NLD--Maharashtra/PUR/10004631</t>
  </si>
  <si>
    <t>MUM/Route/23 IP1</t>
  </si>
  <si>
    <t>B0STDDRF4 - Trenching and
Ducting services,Type:Trenching &amp;
Digging,Scope:Per Site,Details:IRU
Lease 2*96F Dark Fiber Connectivity
on IP1 model for Mumbai Intracity
MUM/Route/23 IP1</t>
  </si>
  <si>
    <t>BAL-TNG-NLD--Maharashtra/PUR/10004632</t>
  </si>
  <si>
    <t>MUM/Route/8 IP1</t>
  </si>
  <si>
    <t>B0STDDRF4 - Trenching and
Ducting services,Type:Trenching &amp;
Digging,Scope:Per Site,Details:IRU
Lease 2*96F Dark Fiber Connectivity
on IP1 model for Mumbai Intracity
MUM/Route/8 IP1</t>
  </si>
  <si>
    <t>BAL-TNG-NLD--Maharashtra/PUR/10004633</t>
  </si>
  <si>
    <t>B0STDDRF4 - Trenching and
Ducting services,Type:Trenching &amp;
Digging,Scope:Per Site,Details:IRU
Lease 2*96F Dark Fiber Connectivity
on IP1 model for Mumbai Intracity
MUM_Route_10 IP1</t>
  </si>
  <si>
    <t>BAL-TNG-NLD--Maharashtra/PUR/10004634</t>
  </si>
  <si>
    <t>MUM/Route/108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</si>
  <si>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MUM/Route/108 Cobuilt</t>
  </si>
  <si>
    <t>New Added.</t>
  </si>
  <si>
    <t>BAL-TNG-NLD--Maharashtra/PUR/10004635</t>
  </si>
  <si>
    <t>MUM/Route/106 IP1</t>
  </si>
  <si>
    <t>B0STDDRF4 - Trenching and
Ducting services,Type:Trenching &amp;
Digging,Scope:Per Site,Details:IRU
Lease 2*96F Dark Fiber Connectivity
on IP1 model for Mumbai Intracity
MUM/Route/106 IP1</t>
  </si>
  <si>
    <t>Route extended but extended portion was budgeted as per Co-built but PO received for IP1. Co-built surveyed length was 809 mt out off 1.9 km total route length</t>
  </si>
  <si>
    <t>BAL-TNG-NLD--Maharashtra/PUR/10004636</t>
  </si>
  <si>
    <t>MUM/Route/173 MUM/BHL/909 AGG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</si>
  <si>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MUM/Route/173 MUM/BHL/909 AGG</t>
  </si>
  <si>
    <t>MUM/Route/152 MUM/TJR/901 AGG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</si>
  <si>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MUM/Route/152 MUM/TJR/901 AGG</t>
  </si>
  <si>
    <t>MUM/Route/23</t>
  </si>
  <si>
    <t>B0STDDRH6 - Trenching and
Ducting services,Type:Trenching &amp;
Digging,Scope:Per Site,Details:OFC
laying, Trenching &amp; digging of
Backbone work for Mumbai Intracity
Project on Co-Built Model
MUM/Route/23 Cobuilt</t>
  </si>
  <si>
    <t>out of 15.6 km route length only 1.42 km received.</t>
  </si>
  <si>
    <t>MUM/Route/153 MUM/TJR/901 AGG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</si>
  <si>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MUM/Route/153 MUM/TJR/901 AGG</t>
  </si>
  <si>
    <t>MUM/Route/148 MUM/THA/906 AGG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</si>
  <si>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MUM/Route/148 MUM/THA/906 AGG</t>
  </si>
  <si>
    <t>MUM/Route/149 MUM/THA/906 AGG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</si>
  <si>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MUM/Route/149 MUM/THA/906 AGG</t>
  </si>
  <si>
    <t>BAL-TNG-NLD--Maharashtra/PUR/10004637</t>
  </si>
  <si>
    <t>MUM/Route/54 IP1</t>
  </si>
  <si>
    <t>B0STDDRF4 - Trenching and
Ducting services,Type:Trenching &amp;
Digging,Scope:Per Site,Details:IRU
Lease 2*96F Dark Fiber Connectivity
on IP1 model for Mumbai Intracity
MUM/Route/54 IP1</t>
  </si>
  <si>
    <t>BAL-TNG-NLD--Maharashtra/PUR/10004639</t>
  </si>
  <si>
    <t>MUM/Route/80 Mercury Tower</t>
  </si>
  <si>
    <t>B0STDDRF4 - Trenching and
Ducting services,Type:Trenching &amp;
Digging,Scope:Per Site,Details:IRU
Lease 2*96F Dark Fiber Connectivity
on IP1 model for Mumbai Intracity
MUM/Route/80 Mercury Tower</t>
  </si>
  <si>
    <t>BAL-TNG-NLD--Maharashtra/PUR/10004640</t>
  </si>
  <si>
    <t>BAL-TNG-NLD--Maharashtra/PUR/10004641</t>
  </si>
  <si>
    <t>MUM/Route/104</t>
  </si>
  <si>
    <t>B0STDDSS1 - Trenching and
Ducting services,Type:Trenching &amp;
Digging,Scope:Per Site,Details:OFC
laying, Trenching &amp; digging of Last
mile work for Mumbai Intracity Project
on Co-Built Model - For LM POPs and
Fibmax sites MUM/Route/104</t>
  </si>
  <si>
    <t>MUM/Route/103</t>
  </si>
  <si>
    <t>B0STDDSS1 - Trenching and
Ducting services,Type:Trenching &amp;
Digging,Scope:Per Site,Details:OFC
laying, Trenching &amp; digging of Last
mile work for Mumbai Intracity Project
on Co-Built Model - For LM POPs and
Fibmax sites MUM/Route/103</t>
  </si>
  <si>
    <t>MUM/Route/131</t>
  </si>
  <si>
    <t>B0STDDSS1 - Trenching and
Ducting services,Type:Trenching &amp;
Digging,Scope:Per Site,Details:OFC
laying, Trenching &amp; digging of Last
mile work for Mumbai Intracity Project
on Co-Built Model - For LM POPs and
Fibmax sites MUM/Route/131</t>
  </si>
  <si>
    <t>BAL-TNG-NLD--Maharashtra/PUR/10004642</t>
  </si>
  <si>
    <t>MUM/Route/11</t>
  </si>
  <si>
    <t>B0STDDRF4 - Trenching and
Ducting services,Type:Trenching &amp;
Digging,Scope:Per Site,Details:IRU
Lease 2*96F Dark Fiber Connectivity
on IP1 model for Mumbai Intracity
MUM/Route/11</t>
  </si>
  <si>
    <t>BAL-TNG-NLD--Maharashtra/PUR/10004643</t>
  </si>
  <si>
    <t>MUM/Route/108 IP1</t>
  </si>
  <si>
    <t>B0STDDRF4 - Trenching and
Ducting services,Type:Trenching &amp;
Digging,Scope:Per Site,Details:IRU
Lease 2*96F Dark Fiber Connectivity
on IP1 model for Mumbai Intracity
MUM/Route/108 IP1</t>
  </si>
  <si>
    <t>BAL-TNG-NLD--Maharashtra/PUR/10004650</t>
  </si>
  <si>
    <t>MUM/Route/159 Vikroli DC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</si>
  <si>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MUM/Route/159 Vikroli DC</t>
  </si>
  <si>
    <t>MUM/Route/158 Netmagic DC4A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</si>
  <si>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MUM/Route/158 Netmagic DC4A</t>
  </si>
  <si>
    <t>MUM/Route/25</t>
  </si>
  <si>
    <t>B0STDDRH6 - Trenching and
Ducting services,Type:Trenching &amp;
Digging,Scope:Per Site,Details:OFC
laying, Trenching &amp; digging of
Backbone work for Mumbai Intracity
Project on Co-Built Model
MUM/Route/25</t>
  </si>
  <si>
    <t>BAL-TNG-NLD--Maharashtra/PUR/10004652</t>
  </si>
  <si>
    <t>MUM/Route/170 Hiranandani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</si>
  <si>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MUM/Route/170 Hiranandani</t>
  </si>
  <si>
    <t>BAL-TNG-NLD--Maharashtra/PUR/10004653</t>
  </si>
  <si>
    <t>MUM/Route/139 NetMagic DC 5</t>
  </si>
  <si>
    <t>B0STDDSS1 - Trenching and
Ducting services,Type:Trenching &amp;
Digging,Scope:Per Site,Details:OFC
laying, Trenching &amp; digging of Last
mile work for Mumbai Intracity Project
on Co-Built Model - For LM POPs and
Fibmax sites 
MUM/Route/139 NetMagic DC 5</t>
  </si>
  <si>
    <t>MUM/Route/138 NetMagic DC 5</t>
  </si>
  <si>
    <t>B0STDDSS1 - Trenching and
Ducting services,Type:Trenching &amp;
Digging,Scope:Per Site,Details:OFC
laying, Trenching &amp; digging of Last
mile work for Mumbai Intracity Project
on Co-Built Model - For LM POPs and
Fibmax sites
MUM/Route/138 NetMagic DC 5</t>
  </si>
  <si>
    <t>BAL-TNG-NLD--Maharashtra/PUR/10004654</t>
  </si>
  <si>
    <t>MUM/Route/160 RJIO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</si>
  <si>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MUM/Route/160 RJIO</t>
  </si>
  <si>
    <t>BAL-TNG-NLD--Maharashtra/PUR/10004655</t>
  </si>
  <si>
    <t>MUM/Route/140 NetMagic DC 6</t>
  </si>
  <si>
    <t>B0STDDSS1 - Trenching and
Ducting services,Type:Trenching &amp;
Digging,Scope:Per Site,Details:OFC
laying, Trenching &amp; digging of Last
mile work for Mumbai Intracity Project
on Co-Built Model - For LM POPs and
Fibmax sites
MUM/Route/140 NetMagic DC 6</t>
  </si>
  <si>
    <t>BAL-TNG-NLD--Maharashtra/PUR/10004657</t>
  </si>
  <si>
    <t>MUM/Route/75 Colt</t>
  </si>
  <si>
    <t>B0STDDSL5 - Trenching and
Ducting services,Type:Trenching &amp;
Digging,Scope:Per Site,Details:OFC
laying, Trenching &amp; digging of Last
mile work for Mumbai Intracity Project
on Co-Built Model - For Coverage and
additional DC Connectivity
MUM/Route/75 Colt</t>
  </si>
  <si>
    <t>MUM/Route/68</t>
  </si>
  <si>
    <t>B0STDDSL5 - Trenching and
Ducting services,Type:Trenching &amp;
Digging,Scope:Per Site,Details:OFC
laying, Trenching &amp; digging of Last
mile work for Mumbai Intracity Project
on Co-Built Model - For Coverage and
additional DC Connectivity
MUM/Route/68</t>
  </si>
  <si>
    <t>MUM/Route/118 Sift Airoli and Lumia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</si>
  <si>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MUM/Route/118 Sift Airoli and Lumia
Airoli</t>
  </si>
  <si>
    <t>MUM/Route/74 Equininx</t>
  </si>
  <si>
    <t>B0STDDSL5 - Trenching and
Ducting services,Type:Trenching &amp;
Digging,Scope:Per Site,Details:OFC
laying, Trenching &amp; digging of Last
mile work for Mumbai Intracity Project
on Co-Built Model - For Coverage and
additional DC Connectivity
MUM/Route/74 Equininx</t>
  </si>
  <si>
    <t>BAL-TNG-NLD--Maharashtra/PUR/10004658</t>
  </si>
  <si>
    <t>MUM/Route/58</t>
  </si>
  <si>
    <t>B0STDDRH6 - Trenching and
Ducting services,Type:Trenching &amp;
Digging,Scope:Per Site,Details:OFC
laying, Trenching &amp; digging of
Backbone work for Mumbai Intracity
Project on Co-Built Model
MUM/Route/58</t>
  </si>
  <si>
    <t>BAL-TNG-NLD--Maharashtra/PUR/10004659</t>
  </si>
  <si>
    <t>MUM/Route/57</t>
  </si>
  <si>
    <t>B0STDDRH6 - Trenching and
Ducting services,Type:Trenching &amp;
Digging,Scope:Per Site,Details:OFC
laying, Trenching &amp; digging of
Backbone work for Mumbai Intracity
Project on Co-Built Model
MUM/Route/57</t>
  </si>
  <si>
    <t>BAL-TNG-NLD--Maharashtra/PUR/10004660</t>
  </si>
  <si>
    <t>MUM/Route/172 Web Works DC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</si>
  <si>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MUM/Route/172 Web Works DC</t>
  </si>
  <si>
    <t>BAL-TNG-NLD--Maharashtra/PUR/10004661</t>
  </si>
  <si>
    <t>MUM/Route/36</t>
  </si>
  <si>
    <t>B0STDDRH6 - Trenching and
Ducting services,Type:Trenching &amp;
Digging,Scope:Per Site,Details:OFC
laying, Trenching &amp; digging of
Backbone work for Mumbai Intracity
Project on Co-Built Model
MUM/Route/36</t>
  </si>
  <si>
    <t>BAL-TNG-NLD--Maharashtra/PUR/10004662</t>
  </si>
  <si>
    <t>B0STDDRH6 - Trenching and
Ducting services,Type:Trenching &amp;
Digging,Scope:Per Site,Details:OFC
laying, Trenching &amp; digging of
Backbone work for Mumbai Intracity
Project on Co-Built Model
MUM_Route_31</t>
  </si>
  <si>
    <t>BAL-TNG-NLD--Maharashtra/PUR/10004663</t>
  </si>
  <si>
    <t>MUM/Route/19</t>
  </si>
  <si>
    <t>B0STDDRH6 - Trenching and
Ducting services,Type:Trenching &amp;
Digging,Scope:Per Site,Details:OFC
laying, Trenching &amp; digging of
Backbone work for Mumbai Intracity
Project on Co-Built Model
MUM/Route/19</t>
  </si>
  <si>
    <t>BAL-TNG-NLD--Maharashtra/PUR/10004664</t>
  </si>
  <si>
    <t>MUM/Route/124 MUM/CTC/901 AGG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</si>
  <si>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MUM/Route/124 MUM/CTC/901 AGG</t>
  </si>
  <si>
    <t>MUM/Route/123 MUM/CTC/901 AGG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</si>
  <si>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MUM/Route/123 MUM/CTC/901 AGG</t>
  </si>
  <si>
    <t>BAL-TNG-NLD--Maharashtra/PUR/10004665</t>
  </si>
  <si>
    <t>MUM/Route/49</t>
  </si>
  <si>
    <t>B0STDDRH6 - Trenching and
Ducting services,Type:Trenching &amp;
Digging,Scope:Per Site,Details:OFC
laying, Trenching &amp; digging of
Backbone work for Mumbai Intracity
Project on Co-Built Model
MUM/Route/49</t>
  </si>
  <si>
    <t>BAL-TNG-NLD--Maharashtra/PUR/10004666</t>
  </si>
  <si>
    <t>MUM/Route/169 DC Yotta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</si>
  <si>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MUM/Route/169 DC Yotta</t>
  </si>
  <si>
    <t>BAL-TNG-NLD--Maharashtra/PUR/10004667</t>
  </si>
  <si>
    <t>MUM/Route/150 Lumina Aroli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</si>
  <si>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MUM/Route/150 Lumina Aroli
CapGemini (CG) campus</t>
  </si>
  <si>
    <t>MUM/Route/151 Lumina Aroli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</si>
  <si>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MUM/Route/151 Lumina Aroli
CapGemini (CG) campus</t>
  </si>
  <si>
    <t>BAL-TNG-NLD--Maharashtra/PUR/10004668</t>
  </si>
  <si>
    <t>MUM/Route/157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</si>
  <si>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MUM/Route/157</t>
  </si>
  <si>
    <t>BAL-TNG-NLD--Maharashtra/PUR/10004669</t>
  </si>
  <si>
    <t>MUM/Route/30</t>
  </si>
  <si>
    <t>B0STDDRH6 - Trenching and
Ducting services,Type:Trenching &amp;
Digging,Scope:Per Site,Details:OFC
laying, Trenching &amp; digging of
Backbone work for Mumbai Intracity
Project on Co-Built Model
MUM/Route/30</t>
  </si>
  <si>
    <t>BAL-TNG-NLD--Maharashtra/PUR/10004670</t>
  </si>
  <si>
    <t>MUM/Route/45 Cobuilt</t>
  </si>
  <si>
    <t>B0STDDRH6 - Trenching and
Ducting services,Type:Trenching &amp;
Digging,Scope:Per Site,Details:OFC
laying, Trenching &amp; digging of
Backbone work for Mumbai Intracity
Project on Co-Built Model
MUM/Route/45 Cobuilt</t>
  </si>
  <si>
    <t>MUM/Route/24</t>
  </si>
  <si>
    <t>B0STDDSL5 - Trenching and
Ducting services,Type:Trenching &amp;
Digging,Scope:Per Site,Details:OFC
laying, Trenching &amp; digging of Last
mile work for Mumbai Intracity Project
on Co-Built Model - For Coverage and
additional DC Connectivity
MUM/Route/24</t>
  </si>
  <si>
    <t>BAL-TNG-NLD--Maharashtra/PUR/10004671</t>
  </si>
  <si>
    <t>MUM/Route/35</t>
  </si>
  <si>
    <t>B0STDDRH6 - Trenching and
Ducting services,Type:Trenching &amp;
Digging,Scope:Per Site,Details:OFC
laying, Trenching &amp; digging of
Backbone work for Mumbai Intracity
Project on Co-Built Model
MUM/Route/35</t>
  </si>
  <si>
    <t>BAL-TNG-NLD--Maharashtra/PUR/10004672</t>
  </si>
  <si>
    <t>MUM/Route/97</t>
  </si>
  <si>
    <t>B0STDDRH6 - Trenching and
Ducting services,Type:Trenching &amp;
Digging,Scope:Per Site,Details:OFC
laying, Trenching &amp; digging of
Backbone work for Mumbai Intracity
Project on Co-Built Model
MUM/Route/97</t>
  </si>
  <si>
    <t>BAL-TNG-NLD--Maharashtra/PUR/10004673</t>
  </si>
  <si>
    <t>MUM/Route/156 Supreme Chamber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</si>
  <si>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MUM/Route/156 Supreme Chamber</t>
  </si>
  <si>
    <t>BAL-TNG-NLD--Maharashtra/PUR/10004674</t>
  </si>
  <si>
    <t>MUM/Route/137 Equnix MB GBX 3 DC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</si>
  <si>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MUM/Route/137 Equnix MB GBX 3 DC</t>
  </si>
  <si>
    <t>MUM/Route/38</t>
  </si>
  <si>
    <t>B0STDDRH6 - Trenching and
Ducting services,Type:Trenching &amp;
Digging,Scope:Per Site,Details:OFC
laying, Trenching &amp; digging of
Backbone work for Mumbai Intracity
Project on Co-Built Model
MUM/Route/38</t>
  </si>
  <si>
    <t>BAL-TNG-NLD--Maharashtra/PUR/10004675</t>
  </si>
  <si>
    <t>MUM/Route/89</t>
  </si>
  <si>
    <t>B0STDDRH6 - Trenching and
Ducting services,Type:Trenching &amp;
Digging,Scope:Per Site,Details:OFC
laying, Trenching &amp; digging of
Backbone work for Mumbai Intracity
Project on Co-Built Model
MUM/Route/89</t>
  </si>
  <si>
    <t>BAL-TNG-NLD--Maharashtra/PUR/10004676</t>
  </si>
  <si>
    <t>MUM/Route/147 MUM/THA/916</t>
  </si>
  <si>
    <t>B0STDDSS1 - Trenching and
Ducting services,Type:Trenching &amp;
Digging,Scope:Per Site,Details:OFC
laying, Trenching &amp; digging of Last
mile work for Mumbai Intracity Project
on Co-Built Model - For LM POPs and
Fibmax sites MUM/Route/147 MUM/THA/916</t>
  </si>
  <si>
    <t>BAL-TNG-NLD--Maharashtra/PUR/10004678</t>
  </si>
  <si>
    <t>MUM/Route/45 IP1</t>
  </si>
  <si>
    <t>B0STDDRF4 - Trenching and
Ducting services,Type:Trenching &amp;
Digging,Scope:Per Site,Details:IRU
Lease 2*96F Dark Fiber Connectivity
on IP1 model for Mumbai Intracity
MUM/Route/45 IP1</t>
  </si>
  <si>
    <t>BAL-TNG-NLD--Maharashtra/PUR/10004679</t>
  </si>
  <si>
    <t>MUM/Route/134 Netmagic DC4 DC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</si>
  <si>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MUM/Route/134 Netmagic DC4 DC</t>
  </si>
  <si>
    <t>BAL-TNG-NLD--Maharashtra/PUR/10004680</t>
  </si>
  <si>
    <t>Mum/Route/46</t>
  </si>
  <si>
    <t>B0STDDSL5 - Trenching and
Ducting services,Type:Trenching &amp;
Digging,Scope:Per Site,Details:OFC
laying, Trenching &amp; digging of Last
mile work for Mumbai Intracity Project
on Co-Built Model - For Coverage and
additional DC Connectivity
Mum/Route/46</t>
  </si>
  <si>
    <t>MUM/Route/81</t>
  </si>
  <si>
    <t>B0STDDRH6 - Trenching and
Ducting services,Type:Trenching &amp;
Digging,Scope:Per Site,Details:OFC
laying, Trenching &amp; digging of
Backbone work for Mumbai Intracity
Project on Co-Built Model
MUM/Route/81</t>
  </si>
  <si>
    <t>BAL-TNG-NLD--Maharashtra/PUR/10004681</t>
  </si>
  <si>
    <t>MUM/Route/48</t>
  </si>
  <si>
    <t>B0STDDRF4 - Trenching and
Ducting services,Type:Trenching &amp;
Digging,Scope:Per Site,Details:IRU
Lease 2*96F Dark Fiber Connectivity
on IP1 model for Mumbai Intracity
MUM/Route/48</t>
  </si>
  <si>
    <t>BAL-TNG-NLD--Maharashtra/PUR/10004682</t>
  </si>
  <si>
    <t>MUM/Route/168 LUMINA Mahape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</si>
  <si>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MUM/Route/168 LUMINA Mahape</t>
  </si>
  <si>
    <t>MUM/Route/167 LUMINA Mahape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</si>
  <si>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MUM/Route/167 LUMINA Mahape</t>
  </si>
  <si>
    <t>MUM/Route/163 NAV1C NAV1D</t>
  </si>
  <si>
    <t>B0STDDRH6 - Trenching and
Ducting services,Type:Trenching &amp;
Digging,Scope:Per Site,Details:OFC
laying, Trenching &amp; digging of
Backbone work for Mumbai Intracity
Project on Co-Built Model
MUM/Route/163 NAV1C NAV1D</t>
  </si>
  <si>
    <t>MUM/Route/164 and 165 Mahape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</si>
  <si>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MUM/Route/164 and 165 Mahape
NAV1A</t>
  </si>
  <si>
    <t>BAL-TNG-NLD--Maharashtra/PUR/10004683</t>
  </si>
  <si>
    <t>MUM/Route/155 Digital Edge DC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</si>
  <si>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MUM/Route/155 Digital Edge DC</t>
  </si>
  <si>
    <t>BAL-TNG-NLD--Maharashtra/PUR/10004684</t>
  </si>
  <si>
    <t>MUM/Route_/25</t>
  </si>
  <si>
    <t>B0STDDSS1 - Trenching and
Ducting services,Type:Trenching &amp;
Digging,Scope:Per Site,Details:OFC
laying, Trenching &amp; digging of Last
mile work for Mumbai Intracity Project
on Co-Built Model - For LM POPs and
Fibmax sites MUM/Route_/25</t>
  </si>
  <si>
    <t>BAL-TNG-NLD--Maharashtra/PUR/10004685</t>
  </si>
  <si>
    <t>MUM/Route/162 MAP/901/AGG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</si>
  <si>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MUM/Route/162 MAP/901/AGG</t>
  </si>
  <si>
    <t>MUM/Route/161 MAP/901/AGG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</si>
  <si>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MUM/Route/161 MAP/901/AGG</t>
  </si>
  <si>
    <t>BAL-TNG-NLD--Maharashtra/PUR/10004686</t>
  </si>
  <si>
    <t>MUM/Route/133 MUM/SPA/902</t>
  </si>
  <si>
    <t>B0STDDSS1 - Trenching and
Ducting services,Type:Trenching &amp;
Digging,Scope:Per Site,Details:OFC
laying, Trenching &amp; digging of Last
mile work for Mumbai Intracity Project
on Co-Built Model - For LM POPs and
Fibmax sites MUM/Route/133 MUM/SPA/902</t>
  </si>
  <si>
    <t>BAL-TNG-NLD--Maharashtra/PUR/10004765</t>
  </si>
  <si>
    <t>MUM/Route/50</t>
  </si>
  <si>
    <t>B0STDDRF4 - Trenching and
Ducting services,Type:Trenching &amp;
Digging,Scope:Per Site,Details:IRU
Lease 2*96F Dark Fiber Connectivity
on IP1 model for Mumbai Intracity
MUM/Route/50</t>
  </si>
  <si>
    <t>BAL-TNG-NLD--Maharashtra/PUR/10004771</t>
  </si>
  <si>
    <t>MUM/Route/90</t>
  </si>
  <si>
    <t>B0STDDRF4 - Trenching and
Ducting services,Type:Trenching &amp;
Digging,Scope:Per Site,Details:IRU
Lease 2*96F Dark Fiber Connectivity
on IP1 model for Mumbai Intracity
MUM/Route/90 IP1</t>
  </si>
  <si>
    <t>BAL-TNG-NLD--Maharashtra/PUR/10004741</t>
  </si>
  <si>
    <t>MUM/Route/166</t>
  </si>
  <si>
    <t>B0STDDRH6 - Trenching and
Ducting services,Type:Trenching &amp;
Digging,Scope:Per Site,Details:OFC
laying, Trenching &amp; digging of
Backbone work for Mumbai Intracity
Project on Co-Built Model
MUM/Route/166 Vashi DC</t>
  </si>
  <si>
    <t>10004522</t>
  </si>
  <si>
    <t>10004524</t>
  </si>
  <si>
    <t>10004535</t>
  </si>
  <si>
    <t>10004541</t>
  </si>
  <si>
    <t>10004554</t>
  </si>
  <si>
    <t>10004640</t>
  </si>
  <si>
    <t>10004641</t>
  </si>
  <si>
    <t>10004652</t>
  </si>
  <si>
    <t>10004660</t>
  </si>
  <si>
    <t>10004662</t>
  </si>
  <si>
    <t>10004663</t>
  </si>
  <si>
    <t>10004666</t>
  </si>
  <si>
    <t>10004669</t>
  </si>
  <si>
    <t>10004671</t>
  </si>
  <si>
    <t>10004682</t>
  </si>
  <si>
    <t>IP1+Co-Built</t>
  </si>
  <si>
    <t>OK</t>
  </si>
  <si>
    <t>Not Ok</t>
  </si>
  <si>
    <t>Final Remark</t>
  </si>
  <si>
    <t>Hold</t>
  </si>
  <si>
    <t>AGG/TVL/903</t>
  </si>
  <si>
    <t>10004528</t>
  </si>
  <si>
    <t>10004538</t>
  </si>
  <si>
    <t>AGG BSN 903</t>
  </si>
  <si>
    <t>NSE Mumbai_LM</t>
  </si>
  <si>
    <t xml:space="preserve">10004634 
</t>
  </si>
  <si>
    <t>Netmagic DC7_LM</t>
  </si>
  <si>
    <t>Supreme Chamber_LM</t>
  </si>
  <si>
    <t>Satyam Agg_LM</t>
  </si>
  <si>
    <t>MUM/STS/901 AGG</t>
  </si>
  <si>
    <t>Sapata Sangam_LM</t>
  </si>
  <si>
    <t>10004963</t>
  </si>
  <si>
    <t>10004962</t>
  </si>
  <si>
    <t>10004959</t>
  </si>
  <si>
    <t>10004960</t>
  </si>
  <si>
    <t>PO Modification WIP</t>
  </si>
  <si>
    <t>PO Released</t>
  </si>
  <si>
    <t>Airtel Length-Mtr</t>
  </si>
  <si>
    <t>CE-Length-Mtr</t>
  </si>
  <si>
    <t>Parent Route Name / HH</t>
  </si>
  <si>
    <t>Sub Route</t>
  </si>
  <si>
    <t>Ward</t>
  </si>
  <si>
    <t>Address</t>
  </si>
  <si>
    <t>TOCO</t>
  </si>
  <si>
    <t>Categaory</t>
  </si>
  <si>
    <t>Engineer Name</t>
  </si>
  <si>
    <t>Revised Feasible Status</t>
  </si>
  <si>
    <t>PO Length
(Mtr)</t>
  </si>
  <si>
    <t>Remark</t>
  </si>
  <si>
    <t>GAP</t>
  </si>
  <si>
    <t>Allocateion Status</t>
  </si>
  <si>
    <t>Part of 99</t>
  </si>
  <si>
    <t>Demand Note Status</t>
  </si>
  <si>
    <t>RFI Status</t>
  </si>
  <si>
    <t>-</t>
  </si>
  <si>
    <t xml:space="preserve">MIDC, Plot No 1 I.T.5,Airoli Knowledge Park Rd, TTC Industrial Area, Airoli , Navi Mumbai, Maharashtra 400708.. </t>
  </si>
  <si>
    <t>FIREFLY</t>
  </si>
  <si>
    <t>Fibmax</t>
  </si>
  <si>
    <t>Co-build</t>
  </si>
  <si>
    <t>Nov'25</t>
  </si>
  <si>
    <t>Abdul Quadir</t>
  </si>
  <si>
    <t>Site Drop by Airtel</t>
  </si>
  <si>
    <t>Dropped</t>
  </si>
  <si>
    <t>Not created</t>
  </si>
  <si>
    <t>R/N</t>
  </si>
  <si>
    <t>Near check  naka dhaiser east,Dahisar, Mumbai, Maharashtra- 400068</t>
  </si>
  <si>
    <t>Suyog</t>
  </si>
  <si>
    <t>Dec'25</t>
  </si>
  <si>
    <t>Sabhajeet Maurya</t>
  </si>
  <si>
    <t>PO Pending</t>
  </si>
  <si>
    <t>R/S</t>
  </si>
  <si>
    <t>Thakur Shyamnarayan school,opp evershine green park,thakur villege,kandivali(e)</t>
  </si>
  <si>
    <t>INDUS</t>
  </si>
  <si>
    <t>PO length is less than Feasibility length</t>
  </si>
  <si>
    <t>FF_NW1920_14557</t>
  </si>
  <si>
    <t>H/E</t>
  </si>
  <si>
    <t>Santacruz FOB , Nehru Rd, Anand Nagar, Vakola, Santacruz East, Mumbai, Maharashtra 400055</t>
  </si>
  <si>
    <t>Hari Yadav</t>
  </si>
  <si>
    <t>Not Feasible by BG</t>
  </si>
  <si>
    <t>H/W</t>
  </si>
  <si>
    <t>opp juhu police station juhu tara road Santa kruz west</t>
  </si>
  <si>
    <t>May'25</t>
  </si>
  <si>
    <t>10004770</t>
  </si>
  <si>
    <t>FF_NW1920_15320</t>
  </si>
  <si>
    <t>K/W</t>
  </si>
  <si>
    <t>WM-P-05_VARSOVA, VERSOVA, ANDHERI WEST,MUMBAI, MAHARASHTRA 400061</t>
  </si>
  <si>
    <t>FF_NW1920_15395</t>
  </si>
  <si>
    <t>Building No:-D13,Yogidham Clifton Co-Operative Housing Society,Opposite Yogidham Clubhouse, Kalyan-Murbad Road, Kalyan, Maharashtra 421301</t>
  </si>
  <si>
    <t>Purple Soil</t>
  </si>
  <si>
    <t>Jayhind Yadav</t>
  </si>
  <si>
    <t>10004739</t>
  </si>
  <si>
    <t>KALYAN-MURBAD RD, CHOWK, MURBAD ROAD, OPP. HERITAGE HOTEL, PURNIMA, KALYAN, MUMBAI, MAHARASHTRA. 421301</t>
  </si>
  <si>
    <t>Microqual</t>
  </si>
  <si>
    <t>April'25</t>
  </si>
  <si>
    <t>BHOIRWADI, KALYAN, MAHARASHTRA PINCODE- 421301</t>
  </si>
  <si>
    <t>10004768</t>
  </si>
  <si>
    <t>Uma Darshan,Opp Birla Collage,Kalyan West</t>
  </si>
  <si>
    <t>ATC</t>
  </si>
  <si>
    <t>10004748</t>
  </si>
  <si>
    <t>MANGALA PARK,GODREJ HILL ROAD,KHADAKPADA,KALYAN (W), 421301</t>
  </si>
  <si>
    <t>10004742</t>
  </si>
  <si>
    <t>kharbhari Gala,Gandhari,nr.Golden wok hotel,Adharwadi jail Rd,Kalyan (w) 421301</t>
  </si>
  <si>
    <t>10004888</t>
  </si>
  <si>
    <t>FF_NW1920_15047</t>
  </si>
  <si>
    <t>SADGURU VILLA NANDIWALI KALYAN,</t>
  </si>
  <si>
    <t>High G</t>
  </si>
  <si>
    <t>VIJUSHREE ELITE,BUILDING NO. 1,SANTOSH NAGAR, KALYAN, MAHARASHTRA .  POST OFFICE:-KALYAN,POLICE STATION:- KALYAN</t>
  </si>
  <si>
    <t>10004718</t>
  </si>
  <si>
    <t>Aksa Tower,Opp Memon Masjid,Valipeer Road,Kalyan(W) Mumbai-421301</t>
  </si>
  <si>
    <t>10004767</t>
  </si>
  <si>
    <t>Pandurang Niwas,New ayera Road,sainath Nagar,Near Sai baba Mandir,Dombivali(E),Mumbai</t>
  </si>
  <si>
    <t>10004774</t>
  </si>
  <si>
    <t>Survey No 87, Hissa No 2, Village Digar, Shilphata, Taluka Thane 421204</t>
  </si>
  <si>
    <t>10004763</t>
  </si>
  <si>
    <t>Survey No 41/2, Navin (Shart), Talathi-Diva, Taluka Thane-400612</t>
  </si>
  <si>
    <t>Under validation</t>
  </si>
  <si>
    <t>ABHINAV BUILDING,PLOT-P-107,TTC INDUSTRIAL AREA,MIDC,MAHAPE</t>
  </si>
  <si>
    <t>10004715</t>
  </si>
  <si>
    <t>SB Communication, Plot No:-D-30/6, MIDC Industrial Area, Turbhe, Navi Mumbai, Maharashtra 400613. Post Office:-Turbhe, Police Station:-Turbhe, Thane</t>
  </si>
  <si>
    <t>Blossoms Chs,Plot No:11 , Sector 3 , Npore Durges , Ghanjoli , Navi Mumbai-400701</t>
  </si>
  <si>
    <t>10004773</t>
  </si>
  <si>
    <t>Om Ganesh, Sector 6, Kopar Khairne, Thane - Belapur Highway, Mumbai-400701</t>
  </si>
  <si>
    <t>VANDANA S.T.DEPO,LBS ROAD, PANCH-PAKHDI, THANE WEST, 400602</t>
  </si>
  <si>
    <t>Crest Digitel</t>
  </si>
  <si>
    <t>10004744</t>
  </si>
  <si>
    <t>NARMADABLDG, LOKMANYA NAGAR, THANE WEST, DISTRICT-THANE, STATE-MAHARASHTRA, PINCODE- 400606</t>
  </si>
  <si>
    <t>10004769</t>
  </si>
  <si>
    <t>Smelting Koras Road, Vartak Nagar, Thane West</t>
  </si>
  <si>
    <t>10004866</t>
  </si>
  <si>
    <t>T</t>
  </si>
  <si>
    <t>Kalpvruksha CHS,RHB Rd. mulund(W)</t>
  </si>
  <si>
    <t>Swapnil Salvi</t>
  </si>
  <si>
    <t>10004714</t>
  </si>
  <si>
    <t>FF_CF1819_375</t>
  </si>
  <si>
    <t>SHINDE ESTATE OFFICE , OPPO MAVIS GYM  ,SHREENAGER WAGHALE ESTATE THANE(W), MUMBAI, MAHARASHTRA.</t>
  </si>
  <si>
    <t>10004825</t>
  </si>
  <si>
    <t>PLOT NO. 162-164, RD NUMBER 27, WAGLE INDUSTRIAL ESTATE,THANE WEST, STATE-MAHARASHTRA, PINCODE-400604</t>
  </si>
  <si>
    <t>Jan'26</t>
  </si>
  <si>
    <t>10004846</t>
  </si>
  <si>
    <t>Airota Ind Estate,NEAR SATSANG HALL, POOJA BLOOD BANK,P K ROAD,MULUND W</t>
  </si>
  <si>
    <t>10004777</t>
  </si>
  <si>
    <t>S</t>
  </si>
  <si>
    <t>C.G.S. Colony, BhandupEast, Mumbai,Maharashtra400042</t>
  </si>
  <si>
    <t>10004703</t>
  </si>
  <si>
    <t>M/E</t>
  </si>
  <si>
    <t>BS Devashi Marg, Patwardhan Colony, Govandi East, Mumbai, Maharashtra 400088</t>
  </si>
  <si>
    <t>Feb'26</t>
  </si>
  <si>
    <t>Ghatkoper</t>
  </si>
  <si>
    <t>N</t>
  </si>
  <si>
    <t>Amrut Nagar, Ghatkopar West, Mumbai-400086</t>
  </si>
  <si>
    <t>PO length is greater than Feasibility Length</t>
  </si>
  <si>
    <t>K/E</t>
  </si>
  <si>
    <t>Near Ganesh Pada Bus Stop, Military Road, Marol, Andheri East-400059</t>
  </si>
  <si>
    <t>A-102,New Poonam Green co op society, near Fashion Factory, Pleasant Park, Mira Road East, Maharashtra 401107,post office:-Mira Road,police station:-Mira Road</t>
  </si>
  <si>
    <t>10004849</t>
  </si>
  <si>
    <t>SAMRUDHI BLDG , HATKESH UDYOG MIRA BHYANDER ROAD MIRA ROAD EAST, MUMBAI, MAHARASHTRA.t</t>
  </si>
  <si>
    <t>10004706</t>
  </si>
  <si>
    <t>Sion</t>
  </si>
  <si>
    <t>L</t>
  </si>
  <si>
    <t>Near ashirwad hotel, VN Purav Road, Samarth Nagar,Chuna Bhatti, Sion Mumbai</t>
  </si>
  <si>
    <t>March'26</t>
  </si>
  <si>
    <t>10004821</t>
  </si>
  <si>
    <t>Goregaon</t>
  </si>
  <si>
    <t>P/N</t>
  </si>
  <si>
    <t>Muneer,Gala no.3 Khadakpada near film citi road malad east, Azad Nagar, Sankalp Colony,Gokuldham Colony, Goregaon, Mumbai, Maharashtra 400097</t>
  </si>
  <si>
    <t>Virendra</t>
  </si>
  <si>
    <t>Vasant Vaibhav,Gulmohar Road,Chunabhatti(E) 400022</t>
  </si>
  <si>
    <t>10004699</t>
  </si>
  <si>
    <t>Borivali</t>
  </si>
  <si>
    <t>R/C</t>
  </si>
  <si>
    <t>Sant Eknath Marg, Kajupada, Borivali East, Mumbai, Maharashtra 400066</t>
  </si>
  <si>
    <t>10004865</t>
  </si>
  <si>
    <t>FF_NW1920_15377</t>
  </si>
  <si>
    <t>F/N</t>
  </si>
  <si>
    <t>PRANJAL CHS,SARDAR NAGAR NO 01,SION KOLIWADA, MUMBAI, MAHARASHTRA-400022</t>
  </si>
  <si>
    <t>10004843</t>
  </si>
  <si>
    <t>SHOPEE LINK, ANTOP HILL RD, DOSTI ACRES, -WORLI NAKA ,DISTRICT-MUMBAI, STATE- MAHARASHTRA, PINCODE- 400037</t>
  </si>
  <si>
    <t>Sandeep randive</t>
  </si>
  <si>
    <t>120-122, Sahar Road, Andheri (East)</t>
  </si>
  <si>
    <t>10004827</t>
  </si>
  <si>
    <t>Sai Amrut, Jaywant Sawant Road, Ambawadi, Dahisar West, Mumbai</t>
  </si>
  <si>
    <t>10004791</t>
  </si>
  <si>
    <t>Plot No6 (pt), 9 (pt), of Sion Division, Bhaudaji Road Extn, Sion (W), Mumbai- 400 022</t>
  </si>
  <si>
    <t>FF_NW1920_14699</t>
  </si>
  <si>
    <t>Sewri</t>
  </si>
  <si>
    <t>F/S</t>
  </si>
  <si>
    <t>SEWRI MMRDA, MPT, SEWRI, MUMBAI, MAHARASHTRA 400015</t>
  </si>
  <si>
    <t>Airtel Own</t>
  </si>
  <si>
    <t>Sarkar Bhavan,Chandan nagar, Bhayandar East Mira Bhayandar, Maharashtra 401105</t>
  </si>
  <si>
    <t>Jogeshwari</t>
  </si>
  <si>
    <t>Vaishali Nagar, Off S V Road, Jogeshwari West, Mumbai-400102</t>
  </si>
  <si>
    <t>Dudhnath Tiwari</t>
  </si>
  <si>
    <t>10004778</t>
  </si>
  <si>
    <t>Mahim</t>
  </si>
  <si>
    <t>G/N</t>
  </si>
  <si>
    <t>Mr. Rajman (9769293371),VICTORY MANSION,Sitla devi Temple Road, New Dinkar Co Operative Housing Society, Mahim, Mumbai, Maharashtra 400016, India  MUMBAI</t>
  </si>
  <si>
    <t>Prem Verma</t>
  </si>
  <si>
    <t>FF_NW1920_15108</t>
  </si>
  <si>
    <t>Dadar</t>
  </si>
  <si>
    <t>Hotel Shubham,Café Premier, L. N. Road, Opposite Swami Narayan Mandir, Dadar (East), Mumbai - 400014</t>
  </si>
  <si>
    <t>10004808</t>
  </si>
  <si>
    <t>FF_NW1920_14134</t>
  </si>
  <si>
    <t>Irla Road, Near East West Flyover, Vile Parle West, Mumbai-400058</t>
  </si>
  <si>
    <t>FF_NW1920_15724</t>
  </si>
  <si>
    <t>23, Bhardawadi Ln,Dhakoji Sethpada, Navneeth Colony, Amboli,Mumbai, Maharashtra 400058</t>
  </si>
  <si>
    <t>FF_NW1920_15029</t>
  </si>
  <si>
    <t>P/S</t>
  </si>
  <si>
    <t>Sv Road, Tilak Nagar, Goregaon West, Mumbai</t>
  </si>
  <si>
    <t>FF_NW1920_15498</t>
  </si>
  <si>
    <t>Masjid Bundar</t>
  </si>
  <si>
    <t>B</t>
  </si>
  <si>
    <t>Plot No:13,Mirzali St,Balu Changu Patil Marg, Umerkhadi, Mumbai, Maharashtra 400009. Post Office:-Umerkhadi,Police Station:-Dongari</t>
  </si>
  <si>
    <t>Narayan Parab</t>
  </si>
  <si>
    <t>NIRMAL PRABHU CHS,GURU NANAK ROAD,LAKSHMIKANT MARG,NS RD,VILE PARLE (W)-4000049.</t>
  </si>
  <si>
    <t>10004868</t>
  </si>
  <si>
    <t>Bandra</t>
  </si>
  <si>
    <t>DR KB HEDGEKAR ROAD, PALLI VILLAGE BANDRA (W).</t>
  </si>
  <si>
    <t>North Avenue Road, Dhan Pothohar Nagar, Santacruz West, Mumbai</t>
  </si>
  <si>
    <t>10004693</t>
  </si>
  <si>
    <t>Eden Square, NS Road No.10, Samarth Ramdas Marg, JVPD Scheme, Vile Parle West</t>
  </si>
  <si>
    <t>10004803</t>
  </si>
  <si>
    <t>ZOHA ICE CREAM, NEAR SHAYDRI NAGAR, FRONT OFF BHARTIYA STATE BANK, CHARKOP, KANDIVALI WEST</t>
  </si>
  <si>
    <t>10004782</t>
  </si>
  <si>
    <t>Khar</t>
  </si>
  <si>
    <t>Hermitage Villa,Chuim Village, Danda Pada, Khar Danda, Khar West, Mumbai</t>
  </si>
  <si>
    <t>10004716</t>
  </si>
  <si>
    <t>Ram Jharokha Cooperative Housing Society Limited, Cluster_mumbai Suburban_271, RSC Rd Number 11, Kandivali, Charkop, Sector 2 Charkop, Kandivali West, Mumbai, Maharashtra 400067,Post office:-Charkop,police station:-Charkop</t>
  </si>
  <si>
    <t>10004788</t>
  </si>
  <si>
    <t>G/S</t>
  </si>
  <si>
    <t>Kasturba Gandhi Nagar, Dainik Shivner Marg, Worli</t>
  </si>
  <si>
    <t>10004864</t>
  </si>
  <si>
    <t>D</t>
  </si>
  <si>
    <t>1/ 594, Warden Road Junction,_Mumbai- 26</t>
  </si>
  <si>
    <t>Vaijesh Patil</t>
  </si>
  <si>
    <t>10004784</t>
  </si>
  <si>
    <t>FF_NW1920_14131</t>
  </si>
  <si>
    <t>Rajat Apts.,Mount Pleasant Road, Malabar Hill, Mumbai 400 006</t>
  </si>
  <si>
    <t>10004780</t>
  </si>
  <si>
    <t>FF_NW1920_14814</t>
  </si>
  <si>
    <t>Anupam CHS, Manav Mandir Road, Malabar hill, Mumbai-400006</t>
  </si>
  <si>
    <t>10004776</t>
  </si>
  <si>
    <t>Govandi</t>
  </si>
  <si>
    <t>Mankurd Link Road,Bhimvadi,New Gautam Nagar,Govandi,Mumbai 400043</t>
  </si>
  <si>
    <t>Ranjit Wadkar</t>
  </si>
  <si>
    <t>10004796</t>
  </si>
  <si>
    <t>ARIHANT CHS,3A-4, BHAGWAN MAHAVIR MARG, SECTOR 7, SHANTI NAGAR, MIRA ROAD EAST, MIRA BHAYANDAR, MAHAR,POST OFFICE:-MIRA ROAD,POLICE STATION:-MIRA ROAD</t>
  </si>
  <si>
    <t>10004869</t>
  </si>
  <si>
    <t xml:space="preserve">Ganesh Vandan Building, Shop No: 7, Near Lotus Hospital, Aadharwadi Chowk, Birla College Rd, Kalyan West, Thane, Maharashtra 421301  
</t>
  </si>
  <si>
    <t>10004873</t>
  </si>
  <si>
    <t>Dr. Bhanushali Hospital Kaushalya', Shivaji path, near Thane Rly station, Thane, Maharashtra 400601,Post office :-Thane,police station:-Thane</t>
  </si>
  <si>
    <t>10004805</t>
  </si>
  <si>
    <t>New Arihant Shopping Centre Office No.23, 2nd floor J.D road Near Station Mulund Mumbai West, Maharashtra 400080,Post office:-Mulund,Police Station:-Mulund</t>
  </si>
  <si>
    <t>Bhandup</t>
  </si>
  <si>
    <t>Fugewala Compound, Maharashtra Nagr Bus stop, Bhandup w</t>
  </si>
  <si>
    <t>10004810</t>
  </si>
  <si>
    <t>15th Road, Ramkrishna Mission Road, Santacruz (w) Mumbai â€“ 400054</t>
  </si>
  <si>
    <t>10004711</t>
  </si>
  <si>
    <t>Windsor Chsl,Phase No:-2,The Windsor,Opp. Esis Hospital,Damu Nagar,Thakur Village,Kandivali East, Mumbai,Maharashtra:400101</t>
  </si>
  <si>
    <t>10004794</t>
  </si>
  <si>
    <t xml:space="preserve">3rd ,2nd &amp; Ground floor, A Wing, Bldg No. 1(61), Sector 2, Millennium Business Park, Mahape, Navi Mumbai 
</t>
  </si>
  <si>
    <t>10004829</t>
  </si>
  <si>
    <t>Devkar Niwas,Road No 33, Dnyaneshwar nagar, Thane [W].</t>
  </si>
  <si>
    <t>Kurla</t>
  </si>
  <si>
    <t>SAINATH CHOWK,LBS ROAD,NEAR KURLA TELUGU BAPTISH CHURCH, Opp. KURLA COURT KURLA(W),MUMBAI, MAHARASHTRA 400070</t>
  </si>
  <si>
    <t>Netsol</t>
  </si>
  <si>
    <t>10004876</t>
  </si>
  <si>
    <t>Ghartan Pada, Dahisar East, Mumbai, Maharashtra 400068</t>
  </si>
  <si>
    <t>Building No:-1 &amp; 2,Krishna Tower, RNA Complex,Om Shanti Chowk, Mira Road, Mira Bhayandar, Maharashtra 401107</t>
  </si>
  <si>
    <t>10004789</t>
  </si>
  <si>
    <t>Hanuman nagar Opp.ICICI bank, Parle €, Mumbai</t>
  </si>
  <si>
    <t>10004804</t>
  </si>
  <si>
    <t>Hotel Joy Palace,N Patkar Marg, Vile Parle, Vile Parle East</t>
  </si>
  <si>
    <t>HUB TOWN SOLARIS, Ghokhle pool, ProfNS Phadke Marg, Teli Galli, Andheri(E), Mumbai</t>
  </si>
  <si>
    <t>IBUS</t>
  </si>
  <si>
    <t>Jeevan Dhara Co Hsg Soc Ltd, Shahaji Raje Marg, Near Prabodhan Thackeray Krida Sankul, Shivaji Nagar, Vile Parle East, Mumbai, Maharashtra- 400057  MUMBAI</t>
  </si>
  <si>
    <t>10004863</t>
  </si>
  <si>
    <t>Ganga Niwas, VM Road, Opposite SVKM"s College of Management, Vile Parle(W), Mumbai-400066</t>
  </si>
  <si>
    <t>Dr.Ambedkar Road Pali Hill Bandra /west,Maharashtra</t>
  </si>
  <si>
    <t>FF_NW1920_15817</t>
  </si>
  <si>
    <t>38-A/23, RDP RD NUMBER 5, BHIM NAGAR, BORIVALI WEST, MUMBAI, MAHARASHTRA 400091</t>
  </si>
  <si>
    <t>10004822</t>
  </si>
  <si>
    <t>A</t>
  </si>
  <si>
    <t>Plot No 214, Free Press Journal Marg</t>
  </si>
  <si>
    <t>ISLAM CLUB, BEGMOHAMMAD MANSION ABOVE ISLAM CLUB SEAFACE CHOWPATTY</t>
  </si>
  <si>
    <t>10004728</t>
  </si>
  <si>
    <t>FF_NW1920_15796</t>
  </si>
  <si>
    <t>Mr. Kaab Ansari (9987143713),Shree Ganesh Colony, Pune Link Rd, Khadegolwali, Vitthalwadi, Kalyan, Maharashtra 421004  KALYAN</t>
  </si>
  <si>
    <t>10004785</t>
  </si>
  <si>
    <t>Hotel Haveli Inn GBT,Ahmedabad Natiomal Highway,Near Versova Bridge Ghodbunder Road,Thane</t>
  </si>
  <si>
    <t>10004841</t>
  </si>
  <si>
    <t>Namaskar Chsl,Plot No191,Sec-3,Super Market,Airoli,Navi Mumbai</t>
  </si>
  <si>
    <t>NEAR BHAVIKA VIDYALAYA, PAKADI,KHAREGOAN,KALWA(W) THANE 400605</t>
  </si>
  <si>
    <t>Mooncraft,Carter Road , Next to 175 Carter Road, Bandra West, Mumbai</t>
  </si>
  <si>
    <t>FF_NW1920_14923</t>
  </si>
  <si>
    <t>Carter Road, Borivili (E)</t>
  </si>
  <si>
    <t>10004807</t>
  </si>
  <si>
    <t>FF_NW1920_14388</t>
  </si>
  <si>
    <t>Rajshree shahu Maharaj, Near Vikas Vidyalaya, Road No. 1, Kannamwar Nagar II, Vikhroli East, Mumbai, Maharashtra- 400083  MUMBAI</t>
  </si>
  <si>
    <t>10004877</t>
  </si>
  <si>
    <t>Ashok Pardeshi,Ashok Pardeshi, Bhingari ONGC Tal Panvel 410206</t>
  </si>
  <si>
    <t>Manoj Ligade</t>
  </si>
  <si>
    <t>ANUPAM NURSUREY,81 / 2,83 / 1,KOLKHE VILLAGE,MUMBAI - PUNE ROAD,PALAS PHATA, PANVEL, NAVI MUMBAI 410221</t>
  </si>
  <si>
    <t>Old Panvel, HOC Colony, Panvel, Navi Mumbai, Maharashtra 410206</t>
  </si>
  <si>
    <t>Sukhshanti nursery beside budhh vihar close to Afjal auto works, opposite Chincholi talaw, Sector 25, Juinagar West, Navi Mumbai, Maharashtra 400705</t>
  </si>
  <si>
    <t>10004852</t>
  </si>
  <si>
    <t>National Highway ,Thane West,Majiwada, Thane (W)-400601</t>
  </si>
  <si>
    <t>Kavesar, Thane WestThane, Maharashtra Thane Gobunder Road</t>
  </si>
  <si>
    <t>90 FIT ROAD,JARIMARI,NEAR HINDUSTAN WAY BRIDGE,ANDHERI KURLA ROAD MUMBAI, MAHARASHTRA.400093</t>
  </si>
  <si>
    <t>Khan House, Near Municipal School, Bail Bazaar, Kurla West, Mumbai 400070</t>
  </si>
  <si>
    <t>Bldg No-1,Sharitup, Rup Nagar,Jogeshwari - Vi33oli Link Road, Jogeshwari,Mumbai</t>
  </si>
  <si>
    <t>Arena Spacce, Station Rd, Shyam Nagar, Jogeshwari East, Mumbai, Maharashtra</t>
  </si>
  <si>
    <t>Vakola Village Road, Kalina, Santacruz East, Mumbai-400044</t>
  </si>
  <si>
    <t>Shashtri Nagar Road, Near Bhakti Vedanta School, Andheri W , Mumbai - 400058.</t>
  </si>
  <si>
    <t>FF_NW1920_15280</t>
  </si>
  <si>
    <t>Jal Tarang,kishor Kumar Road,Juhu Tara ,Juhu.</t>
  </si>
  <si>
    <t>Odedra,Nr. Petrol pump Manpada, Ghodbunder road, Thane</t>
  </si>
  <si>
    <t>Anurag Chs, A-Wing, Jp Rd, Mudran Press Colony, Andheri West, Mumbai, Maharashtra ,Police Station:-Andheri,Post Office-Andheri, Mumbai</t>
  </si>
  <si>
    <t>Ajanta Madhulata, Arvind Nagar, Kalina, Santacruz East, Mumbai, Maharashtra 400029  MUMBAI</t>
  </si>
  <si>
    <t>MILETRY ROAD, BEHIND DOLPHINE HERITAGE,  KALINA CAMP SANTAKRUZ E.</t>
  </si>
  <si>
    <t>Link Palace ,Link Rd, Kadam Nagar, Jogeshwari West 400102</t>
  </si>
  <si>
    <t>Digha</t>
  </si>
  <si>
    <t>Digha Naka, Dighe, Navi Mumbai, Maharashtra 400708</t>
  </si>
  <si>
    <t>Samarth Ramdas Swami Road, Airoli, Navi Mumbai-400708</t>
  </si>
  <si>
    <t>Bldg. No.71 B,Brindavan Society Complex, Thane West.</t>
  </si>
  <si>
    <t>Sidheshwar Arcade,Suraj Water Park,Thane W</t>
  </si>
  <si>
    <t>10004760</t>
  </si>
  <si>
    <t>Kasarvadavali, Thane West, Thane, Maharashtra 400615</t>
  </si>
  <si>
    <t>Global Gallerie, Gloroa Hall,Godhbunder road, Ovala Goan, thane west</t>
  </si>
  <si>
    <t>DUBEY OPEN PLOT, PLOT NO. 41/A, GALA 2-3, GAIMUKH GAON,THANE,  400615</t>
  </si>
  <si>
    <t>NEAR JARIMARI TEMPLE,  KALWA ,THANE 400605</t>
  </si>
  <si>
    <t>10004853</t>
  </si>
  <si>
    <t>MAYFLOWER, HIRANDANI MEDOWS PAWAR NAGER THANE (W), MUMBAI, MAHARASHTRA.</t>
  </si>
  <si>
    <t>Shree Ganesh Kripa ,Atlanta Tower, Bhoir Nagar, Vidyalaya Marg, Mulund (East), Mumbai - 400081</t>
  </si>
  <si>
    <t>Damodar Mhatre Rd, Mhatre Wadi, Dahisar West, Mumbai, Maharashtra 400068</t>
  </si>
  <si>
    <t>10004858</t>
  </si>
  <si>
    <t>Navagaon, Mandapeshwar, Dahisar West, Mumbai, Maharashtra 400068</t>
  </si>
  <si>
    <t>Pole near Volga, Lodha Casario, Nilje, Dombivali East,Mumbai-421204</t>
  </si>
  <si>
    <t>Above SBI Bank, Near Bhavans College, J P Road, Andheri West, Mumbai-400058</t>
  </si>
  <si>
    <t>10004815</t>
  </si>
  <si>
    <t xml:space="preserve"> GUNDAWALI AZAD RD, GUNDAVALI GAOTHAN,ANDHERI EAST, MUMBAI,  400053</t>
  </si>
  <si>
    <t>Shri Pancham Chsl, PM Kulkarni Road, Koliwada, Vazira, Borivali West, Mumbai, Maharashtra- 400092  MUMBAI</t>
  </si>
  <si>
    <t>Link Road, Opp. Don Bosco, Borivali (W), Mumbai 400092</t>
  </si>
  <si>
    <t>FF_NW2122_74399</t>
  </si>
  <si>
    <t>RADIUM TOWER, PAHADI RD, MADHUSHEE CO-OPERATIVE HOUSING SOCIETY, JAY PRAKASH NAGAR, GOREGAON, MUMBAI, MAHARASHTRA 400063</t>
  </si>
  <si>
    <t>Chandresh Jyoti Chs, Nilje Gaon, Kalyan-Shilphata Road, Maharashtra- 421204  DOMBIVALI</t>
  </si>
  <si>
    <t>Oct'25</t>
  </si>
  <si>
    <t>Sai_Charan_C_Wing,NS_Phadke_Road,Saiwadi,Near_Regency_Hotel,Andheri-East,Mumbai-400053</t>
  </si>
  <si>
    <t>10004855</t>
  </si>
  <si>
    <t>Jesal Apt.,Jesal Complex, A, Cabin Cross road, Near foot over bridge, Bhayander ( E ), Mumbai</t>
  </si>
  <si>
    <t>Lokhandwala Building, S V P Road, Near Delhi Darbar, Dongri, Masjid Bunder, Mumbai-400009</t>
  </si>
  <si>
    <t>E</t>
  </si>
  <si>
    <t>Shirin Manzil,18/24,behind Vikrikar Bhavan,St Mary rd,Mazgaon,Mum10</t>
  </si>
  <si>
    <t>Shubh Enclave, Sector 16, Taloja Panchanand, Taloja, Navi Mumbai - 410208</t>
  </si>
  <si>
    <t>10004802</t>
  </si>
  <si>
    <t>Ganesh Lane, Navghar Road, Bhayander (E.) - 401105</t>
  </si>
  <si>
    <t>10004882</t>
  </si>
  <si>
    <t>Bhoye Open Plot, Near Regency Park, Ganpati Mandir Road, Manda, Titwala(E)-421605</t>
  </si>
  <si>
    <t>10004787</t>
  </si>
  <si>
    <t>Shop Number 4 Sai Krupa Chawl Station Road Near Shiv Sena Office Diva East, Sabe Gaon, Thane, Maharashtra 400612</t>
  </si>
  <si>
    <t>10004850</t>
  </si>
  <si>
    <t>Mr. Ganesh (9867504678), Lodha Location 1, Khoni Village, Khoni Phata, Gate No.3, Dombivali (E),  Maharashtra 421204, India</t>
  </si>
  <si>
    <t>Building No.1, Plot No.9, Bhawani Nagar, Off Marol Maroshi Road, Andheri (E.), Mumbai - 400 059</t>
  </si>
  <si>
    <t>10004816</t>
  </si>
  <si>
    <t>Navghar Naka, Bhayandar East, Mira Bhayandar, Maharashtra 401105</t>
  </si>
  <si>
    <t>10004839</t>
  </si>
  <si>
    <t>Links Building  Khar-Pali Road  14th Road  Pali Village  Khar West  Mumbai  Maharashtra- 400052 MUMBAI</t>
  </si>
  <si>
    <t>10004884</t>
  </si>
  <si>
    <t>Malad</t>
  </si>
  <si>
    <t>Mr. Nilesh Bhikaji Wangnekar- 9594312315, Akanksha HM2, Kurar Village, Triveni Nagar, Pathanwadi Road, Malad East, Maharashtra- 400097  MUMBAI</t>
  </si>
  <si>
    <t>Near Reliable Tech Park, Central Road,Airoli, Navi Mumbai</t>
  </si>
  <si>
    <t>UNITY</t>
  </si>
  <si>
    <t>Sector-19, Airoli, Navi Mumbai, Maharashtra 400708</t>
  </si>
  <si>
    <t>Guru Nagar,Gharkul Society, Manish Nagar, Four Bungalows, Andheri West, Mumbai, Maharashtra 400053  MUMBAI</t>
  </si>
  <si>
    <t>FF_NW1920_15816</t>
  </si>
  <si>
    <t>SEVEN BUNGLOW GARDEN, ANDHERI(W) MUMBAI,MAHARASHTRA, PINCODE- 400061</t>
  </si>
  <si>
    <t>Namrata Complex, Sector 16, 32, Vichumbe Rd, Vichumbe Village, New Panvel East, Panvel, Navi Mumbai, Maharashtra 410206</t>
  </si>
  <si>
    <t>10004819</t>
  </si>
  <si>
    <t>DIVA MANPADA RD,BHADRA NAGAR, DESALE PADA,DOMBIVLI, MUMBAI, MAHARASHTRA. 400612</t>
  </si>
  <si>
    <t>Central Tin Bldg, Retiwala Ind Estate, Chinchpokli X Lane, Es Patanwala Road, Mumbai-400027</t>
  </si>
  <si>
    <t>10004883</t>
  </si>
  <si>
    <t>Sachin Khatra,32,Vasan nagar,panvel</t>
  </si>
  <si>
    <t>M/W</t>
  </si>
  <si>
    <t>Narayanee, CHEDDA NAGAR,ROAD NO.4,CHEMBUR.</t>
  </si>
  <si>
    <t>10004818</t>
  </si>
  <si>
    <t>Sector 8, Kandivali West,Mumbai, Maharashtra 400067</t>
  </si>
  <si>
    <t>Palaspe Phata, New Panvel, Kalokhe, Mumbai</t>
  </si>
  <si>
    <t>Not feasible</t>
  </si>
  <si>
    <t>CRESCENT PLAZA, OPP HOTEL IMPERIAL BLUE, NEAR STATION ANDHERI (E), Mumbai 400069</t>
  </si>
  <si>
    <t>Gamdevi Bhendi Galli, Azad Nagar, Andheri Kurla Road, Andheri East, Mumbai-400053</t>
  </si>
  <si>
    <t>10004790</t>
  </si>
  <si>
    <t>Mitha Nagar, Goregaon West Mumbai, Maharashtra 400104</t>
  </si>
  <si>
    <t>Tanmay Villa,Sector -9,Airoli ,Navi Mumbai 400708</t>
  </si>
  <si>
    <t>Baptista Road, Bandra Reclamation Road, Bandra West, Mumbai-400050</t>
  </si>
  <si>
    <t>Mantri Park,Mhada Colony,Near Goregaon Film City 400 104</t>
  </si>
  <si>
    <t>Gaurav Enclave Road, Mira Road (E.)Maharashtra 401107</t>
  </si>
  <si>
    <t>TIRUPATI CHS,AKURLI CROSS RD NUMBER 1, KANDIVALI, AARYA CHANAKYA NAGAR, KANDIVALI EAST,POST OFFICE:-KANDIVALI,POLICE STATION:-KANDIVALI</t>
  </si>
  <si>
    <t>Casablanca,2nd Dominic Colony, near UTI Bank, Orlem, Malad West</t>
  </si>
  <si>
    <t>10004851</t>
  </si>
  <si>
    <t>Amit Nagar, Versova, Andheri West,Mumbai, Maharashtra 400047</t>
  </si>
  <si>
    <t>MAULI VYPAR SANKUL PLOT NO 40 SEC 5 AIROLI NAVI MUMBAI</t>
  </si>
  <si>
    <t>more than 500 mtr</t>
  </si>
  <si>
    <t>Emro CHS,Reclamation,Nr. Bus Depot, Bandra W.</t>
  </si>
  <si>
    <t>MR. VINOD- 9594760634, MMRDA-FOBR-NancyColony, Borivali-1, Near Western Express Highway, Ratan Nagar, Borivali East, Mumbai, Maharashtra- 400066  MUMBAI</t>
  </si>
  <si>
    <t>Mr. Rajesh Mhatare (9930372079), Casa Rio, near Building River dale , Cooperative Housing Society, Nilje Gaon, Maharashtra 421204  DOMBIVALI</t>
  </si>
  <si>
    <t>J.J.electrofab,PLOT NO. D1, TALOJA</t>
  </si>
  <si>
    <t>Sangoda Rd, Titwala, Maharashtra 421605</t>
  </si>
  <si>
    <t>KHONI-UMBHARLI GAON - KALAYN SHI RD, VILLAGE-MANGAON, SONAR PADA, DOMBIVLI EAST,THANE,MAHARASHTRA, PINCODE- 421203</t>
  </si>
  <si>
    <t>10004871</t>
  </si>
  <si>
    <t>Nuten Shiv Karpa Near Ambivali Station Road (W)-421102</t>
  </si>
  <si>
    <t>Ramchandra Height, Behind Police Station Manda, Sangoda Road, Manda, Titwala(W), Dist-Thane-421605</t>
  </si>
  <si>
    <t>Navi Mumbai, Maharashtra 410206</t>
  </si>
  <si>
    <t>Amrut Arcade,Amrut Tower,Thane Chinchpada,Stn Road,Kalwa West</t>
  </si>
  <si>
    <t>A-4, Parsik Nagar, Kalwa, Thane mumbai</t>
  </si>
  <si>
    <t>Municipal Corporation Of Greater Mumbai 4 Building-1, MCGM Sabhagruh Rd, Dhobi Talao, Chhatrapati Shivaji Terminus Area, Fort, Mumbai, Maharashtra 400001</t>
  </si>
  <si>
    <t>Data mismatch</t>
  </si>
  <si>
    <t>ADANI SUB STATION, PALI BANDRA, 223, ST ANDREWS RD, BANDRA WEST, MUMBAI, MAHARASHTRA 400050</t>
  </si>
  <si>
    <t>10004725</t>
  </si>
  <si>
    <t>Nr-SEAWOOD RLY STATION,SEC-23,NERUL,NAVI MUMBAI MAHARASHTRA-400706</t>
  </si>
  <si>
    <t>TTC industrial area, MIDC Industrial area,Kopar Khairne, Navi mumbai</t>
  </si>
  <si>
    <t>NEAR GREEN STROKES ART GALLERY, MANPADA THANE WEST</t>
  </si>
  <si>
    <t>SUFI SAYED KAMAL AHMED MARG, KHOJA SOCIETY, VAISHALI NAGAR, JOGESHWARI, MUMBAI, MAHARASHTRA 400102</t>
  </si>
  <si>
    <t>Shivtirth CHSL, Kopra Rd.,Anushakti nagar,sector 10, Kharghar, Navi Mumbai, Maharashtra 410210  KAMOTE</t>
  </si>
  <si>
    <t>Atmaram,Atmaram ghaikar residency,kopra Vill, Belapur panwel highway, kharghar</t>
  </si>
  <si>
    <t>Plot No10, Sector 4, Kharghar, Mumbai-410210</t>
  </si>
  <si>
    <t>Airoli Plaza-B CHSL,Sec 16,Airoli</t>
  </si>
  <si>
    <t>Vasant Smruti,Plot No:- 352, Nanda Patkar Rd Ext, Navpada, Vile Parle East, Vile Parle, Mumbai, Maharashtra 400057</t>
  </si>
  <si>
    <t>10004836</t>
  </si>
  <si>
    <t>Rupa Solitaire , MBP, Mahape, Navi Mumbai</t>
  </si>
  <si>
    <t>10004809</t>
  </si>
  <si>
    <t>MANHUROAD WEST, DR.BABSAHEB AMBEDKER NAGAR, GOVANDI EAST, MUMBAI, MAHARASHTRA 400001</t>
  </si>
  <si>
    <t>Rakshit</t>
  </si>
  <si>
    <t>Flyover No:-01,AMSP-17,Chheda Ngr Junction Highway Ghatkopar,Mumbai - Agra National Hwy, Sector 3, Chedda Nagar, Mumbai, Maharashtra 400089</t>
  </si>
  <si>
    <t>OSR</t>
  </si>
  <si>
    <t>Dongre Park, Behind Rcf Colony, Chembur 400071</t>
  </si>
  <si>
    <t>Golden Rays,Raheja Vihar Chandivali</t>
  </si>
  <si>
    <t>April'26</t>
  </si>
  <si>
    <t>10004837</t>
  </si>
  <si>
    <t>RP NAGAR, DHARAVI, DISTRICT-MUMBAI, STATE- MAHARASHTRA, PINCODE- 400017</t>
  </si>
  <si>
    <t>Plot Number 51, Phase 2, Navde, Post office:- Navde, Police station:-Navde ,Navi Mumbai, Maharashtra 410208</t>
  </si>
  <si>
    <t>10004786</t>
  </si>
  <si>
    <t>B Wing ,KIF Tower, Keshrinath Ramchandra Mhatre Marg , Mazgaon , Near Reay Road Rly Station [ W ] Mumbai - 400010</t>
  </si>
  <si>
    <t>10004834</t>
  </si>
  <si>
    <t>Chandrika Apartment,Manchubhai Rd,Mahavir Nagar, Malad East,Mumbai, Maharashtra 400097</t>
  </si>
  <si>
    <t>Payal Heights,Payal Heights,Kharghar.</t>
  </si>
  <si>
    <t>10004811</t>
  </si>
  <si>
    <t>Plot No. 158, Sector-23, Ulwe, Navi Mumbai-410206</t>
  </si>
  <si>
    <t>10004870</t>
  </si>
  <si>
    <t>40 Feet Dp Road, Neelam Nagar, Mulund East, Mumbai-400081</t>
  </si>
  <si>
    <t>Dattani Plaza, Mehra Compound Road, Safed Pul, Saki Naka, Mumbai, Maharashtra 400072</t>
  </si>
  <si>
    <t>Kasper</t>
  </si>
  <si>
    <t>Siddhivinayak Colony, Near Savarkar Nagar, Ganpati Mandir Road, Nimkar Naka,Titwala East, Titwala, Maharashtra 421605</t>
  </si>
  <si>
    <t xml:space="preserve">De-Scope_Feasible </t>
  </si>
  <si>
    <t>10004783</t>
  </si>
  <si>
    <t xml:space="preserve">Hibiscus CHSL A Wing , Baneli, Maharashtra 421102  
</t>
  </si>
  <si>
    <t>10004880</t>
  </si>
  <si>
    <t>NEAR BAJAJ PRAKRITI ANGAN, NEAR YOGIDHAM, GAURIPADA, KALYAN, MUMBAI,  MAHARASHTRA 421301</t>
  </si>
  <si>
    <t>10004690</t>
  </si>
  <si>
    <t>TULSI PUSHPA, MILIND NAGER GAURUUPADA KALYAN (W),MUMBAI, MAHARASHTRA.</t>
  </si>
  <si>
    <t>10004844</t>
  </si>
  <si>
    <t>C.Wing, Gauri Pada Road, behind Birla College, Kalyan West</t>
  </si>
  <si>
    <t>10004878</t>
  </si>
  <si>
    <t>FF_NW1920_15263</t>
  </si>
  <si>
    <t>FLOWER VALLEY,KHADAK PADA CIRCLE,BIRLA COLLEGE ROAD,KALYAN(W).CONTACT NO 9821051520</t>
  </si>
  <si>
    <t>10004830</t>
  </si>
  <si>
    <t>NITIN LONARI, SURVEY NO. 60, AUTO BABA, NEAR TVS SHOWROOM, NIKKI NAGAR,KALYAN WEST,421301</t>
  </si>
  <si>
    <t>10004867</t>
  </si>
  <si>
    <t>, DURGA NAGAR,BETURKAR PADA,KALYAN WEST, MUMBAI, MAHARASHTRA.</t>
  </si>
  <si>
    <t>10004842</t>
  </si>
  <si>
    <t>Shiv Darshan D-11, Adharwadi Chowk, Kalyan(W), Maharashtra 421301</t>
  </si>
  <si>
    <t>Anna Saheb Vartak Rd,Dudh naka, Bhoiwada, Kalyan, Maharashtra 421301,</t>
  </si>
  <si>
    <t>JK PLAZA, PLOT NO 127, SUNDARAM SHIVA CHOWK, MTNL RD, OLD PANVEL,NAVI MUMBAI, DISTRICT-RAIGAD,410206</t>
  </si>
  <si>
    <t>Tata Power Company Limited, Dombivli East, Dombivli, Maharashtra,Police station:-Dombivli,police station:-Dombivli</t>
  </si>
  <si>
    <t>10004726</t>
  </si>
  <si>
    <t>Sapana CHSL,Cremation Service,Kudupada, Kalamboli</t>
  </si>
  <si>
    <t>10004754</t>
  </si>
  <si>
    <t>Adil Tower,Kanchi Mahala Bandar Road,Panvel(Old)-410206</t>
  </si>
  <si>
    <t>10004766</t>
  </si>
  <si>
    <t>Navde Rd, Navde, Taloja, Navi Mumbai, Maharashtra 410208,post office:-Navde,police station:-Navde</t>
  </si>
  <si>
    <t>3, HIRAMAN DAMU MHATRE BUILDING, NEAR SAI BABA TEMPLE, MANPADA ROAD, DOMIVLI(EAST), MANPADA ROAD, SAGAON, DOMBIVLI EAST,421203</t>
  </si>
  <si>
    <t>10004736</t>
  </si>
  <si>
    <t>Madhuban Cinema Kalyan, Dombivali ( E). Maharashtra 421201</t>
  </si>
  <si>
    <t>10004753</t>
  </si>
  <si>
    <t>SUKH SAMRUDHI,33FG+CJH, SECTOR 34C, KUTAK BANDHAN, KHARGHAR, NAVI MUMBAI, MAHARASHTRA</t>
  </si>
  <si>
    <t>10004761</t>
  </si>
  <si>
    <t>Plot No.36, NH Near Dhansar Bus Stop Mumbra At Adivali Kirwali, Taloja Bypass Nitalas Link Road, Panvel,Navi Mumbai, Maharashtra 410208</t>
  </si>
  <si>
    <t>Chirle Village, Paundkhar, Uran, Maharashtra 410206</t>
  </si>
  <si>
    <t>10004738</t>
  </si>
  <si>
    <t xml:space="preserve">L &amp; T-Tower-1,Seawoods,Grand Central,40,Seawoods Station, Navi Mumbai-400 706. </t>
  </si>
  <si>
    <t>10004756</t>
  </si>
  <si>
    <t>Shree Durga Complex,Charu Patil Marg,Savali, Ghansoli,Navi Mumbai, Maharashtra 400701</t>
  </si>
  <si>
    <t>10004740</t>
  </si>
  <si>
    <t>Mauli CHS, Talvali Naka, Ghansoli Gaon, Ghansoli, Navi Mumbai, Maharashtra- 400701  NAVI MUMBAI</t>
  </si>
  <si>
    <t>10004752</t>
  </si>
  <si>
    <t>FF_NW1920_25885</t>
  </si>
  <si>
    <t>F-1, Sector -10, Vashi, Navi Mumbai - 400 703</t>
  </si>
  <si>
    <t>FF_NW1920_14155</t>
  </si>
  <si>
    <t>Chintamani Mangel Karyalaya Opposite Union Bank Ghansoli Villege Navi Mumbai-400701</t>
  </si>
  <si>
    <t>262, Bapty Road, Kamatipura, 1st Lane, Kamatipura</t>
  </si>
  <si>
    <t>SHANTI SASGAR,BLDG NO -2,SECTOR-10,VASHI,NAVI -400703</t>
  </si>
  <si>
    <t>10004743</t>
  </si>
  <si>
    <t>FF_NW2122_68240</t>
  </si>
  <si>
    <t>Ramesh Patil ,Asha Shyam Patil, Ghansoli, Koul Ali, navi Mumbai - 400 701</t>
  </si>
  <si>
    <t>10004746</t>
  </si>
  <si>
    <t>Opp. Chawl No. 8 &amp; 9, Matoshree Jankinagar Rahivashi Sangh, Creek Road, Manisha Nagar, Kalwa (W.), Thane - 400 605</t>
  </si>
  <si>
    <t>Saket Rd, Laxmi Nagar, Balkum, Majiwada, Thane W</t>
  </si>
  <si>
    <t>PALM TREE LANE, HIRANANDANI ESTATE, THANE W, THANE MUMBAI, MAHARASHTRA. 400607</t>
  </si>
  <si>
    <t>10004757</t>
  </si>
  <si>
    <t>BHARMAND PHASE 1 CHS,BRAHMAND PHASE1, SANDOZ BAUG, THANE WEST, THANE,POST OFFICE-SANDOZ BAUG POST OFFICE,POLICE STATION-MANORAMA NAGAR POLICE CHOWKI</t>
  </si>
  <si>
    <t>Behind S. T. Bus Depot,, Chendani, Koliwada, Thane West, Maharashtra 400602</t>
  </si>
  <si>
    <t>Akshay Apartment, Gavanpada Road, Mulund East, Mumbai, Maharashtra 400081  MUMBAI</t>
  </si>
  <si>
    <t>10004702</t>
  </si>
  <si>
    <t>Bethany Hospital, Pokharan Rd Number 2, Shastri Nagar, Thane West, Thane, Maharashtra 400606</t>
  </si>
  <si>
    <t>10004749</t>
  </si>
  <si>
    <t>Ecstasy Business Park, City of Joy, Jata Shankar Dosa Road, Mulund West, Mumbai, Maharashtra-400080</t>
  </si>
  <si>
    <t>10004700</t>
  </si>
  <si>
    <t>Trombay koliwala,sion trombay road,Mum-88</t>
  </si>
  <si>
    <t>10004737</t>
  </si>
  <si>
    <t>sanman,Opp. Maharashtra Kamgar Kalyan Mandal.</t>
  </si>
  <si>
    <t>10004759</t>
  </si>
  <si>
    <t>MULUND GURUDWARA, HANUMAN PADA, MULUND WEST, MUMBAI, MAHARASHTRA 400082</t>
  </si>
  <si>
    <t>Lane NO-08B, Tagore Nagar, Vikhroli East, Mumbai, Maharashtra 400083</t>
  </si>
  <si>
    <t>10004691</t>
  </si>
  <si>
    <t>309, BUDDH VIHAR RD, SONA INTP COLONY, TAGORE NAGAR,VIKHROLI, MUMBAI, 400083</t>
  </si>
  <si>
    <t>10004751</t>
  </si>
  <si>
    <t>Imran House No-1,Road No-5,Nr Anvar Jama Masjid,Shivaji Nagar,Govandi, Mumbai, Maharashtra 400043</t>
  </si>
  <si>
    <t>10004758</t>
  </si>
  <si>
    <t>Saibaba Nagar, Road No.6, Shivaji nagar, Ghatkopar Mankhurd Link Road</t>
  </si>
  <si>
    <t>10004755</t>
  </si>
  <si>
    <t>Madhu Chirag Nagar,Chirag Nagar,Gatkopar(W),Mumbai-400086</t>
  </si>
  <si>
    <t>10004694</t>
  </si>
  <si>
    <t>A Wing, Navapada Lane, Kurla Kamani, Kurla West, Mumbai 400 070</t>
  </si>
  <si>
    <t>May'26</t>
  </si>
  <si>
    <t>10004724</t>
  </si>
  <si>
    <t>Marol, Andheri East, Mumbai, Maharashtra</t>
  </si>
  <si>
    <t>10004708</t>
  </si>
  <si>
    <t>UNIVERSAL THAKUR SHAYAM NARAYN MARG THAKUR VILLAJE,Kandivali East Mumbai</t>
  </si>
  <si>
    <t>10004696</t>
  </si>
  <si>
    <t>Hotel Le Meridian, Sahar Airport Road, Andheri (E)</t>
  </si>
  <si>
    <t>ASHOK NILL CHS , POONAM COMPLEX, MIRA ROAD, MIRA BHAYANDAR, MUMBAI,  MAHARASHTRA 401107</t>
  </si>
  <si>
    <t>10004698</t>
  </si>
  <si>
    <t>Gandhi Udyan, SONAM SHAKTI,New Golden Nest,Phase 9, Bldg.9, Mira Bhayandar Road,Bhayandar(East), Dist.Thane - 401 105.</t>
  </si>
  <si>
    <t>10004695</t>
  </si>
  <si>
    <t>Jaya Nagar Rd, Rajendra Nagar, Borivali East, Mumbai, Maharashtra 400066</t>
  </si>
  <si>
    <t>Jethe Tower,S V Road Ambavadi Dahisar E</t>
  </si>
  <si>
    <t>10004762</t>
  </si>
  <si>
    <t>Gurukul Wing-A CHS Ltd.- Jaiwant Sawant RoadGurukul Apartment, Leo Peter Wadi, Dahisar West, Mumbai, Maharashtra 400068,Post office:- Dahisar,Police station:- Dahisar</t>
  </si>
  <si>
    <t>10004717</t>
  </si>
  <si>
    <t>Kasturba Cross Rd Number 7,Chinchpada, Borivali,Mumbai, Maharashtra 400066</t>
  </si>
  <si>
    <t>Sector-02,Airoli Navi Mumbai</t>
  </si>
  <si>
    <t>10004747</t>
  </si>
  <si>
    <t>Wadala Depot,Plot No:-02,Opposite Ambedkar College, GD Ambekar Marg, Sahkar Nagar, Wadala, Mumbai, Maharashtra 400031. Post Office:-Wadala, Police Station:-Wadala</t>
  </si>
  <si>
    <t>10004750</t>
  </si>
  <si>
    <t>Golden Sunrise,Dharavi Cross Rd,Nr 60 feet rd,Dharavi,Mum 17</t>
  </si>
  <si>
    <t>OPP GRAND HYATT HOTEL,VAKOLA,SANTACRUZ,(E),MUMBAI</t>
  </si>
  <si>
    <t>10004820</t>
  </si>
  <si>
    <t>PALLAVI CHS , 60 FEET ROAD NR JAIN MANDIR BHYANDER EAST, MUMBAI, MAHARASHTRA.  401101</t>
  </si>
  <si>
    <t>10004722</t>
  </si>
  <si>
    <t>Near Nagar Bhawan X ing, Bhayander West, Mumbai</t>
  </si>
  <si>
    <t>10004823</t>
  </si>
  <si>
    <t>Tirupathi Balaji Chs,Sahar Road,Near Vijay Nagar Hall,Andheri (E),Mumbai-400053</t>
  </si>
  <si>
    <t>RAJASRI SAHU MAHARAJ VIDHRATHI VASTI GRUH,SARDA DEVI ROAD,BANDRA(E),MUMBAI</t>
  </si>
  <si>
    <t>Teheri Hussaini,Teheri Hussaini,fakhri colony,bhayander-w</t>
  </si>
  <si>
    <t>10004861</t>
  </si>
  <si>
    <t>Gaity Galaxy, Bandra (W), Mumbai-400050</t>
  </si>
  <si>
    <t>VIJAY NIKAM</t>
  </si>
  <si>
    <t>FF_NW1920_14256</t>
  </si>
  <si>
    <t>Vijay Manjrekar Rd, Chandrakant Dhuru Wadi, Dadar, Mumbai, Maharashtra 400028</t>
  </si>
  <si>
    <t>10004797</t>
  </si>
  <si>
    <t>HEENA SMRUTI, INDRAVADAN OZA RD,JVPD SCHEME, JUHU,MUMBAI,VILEPARLE (W) MAHARASHTRA 400056</t>
  </si>
  <si>
    <t>Taj Wellington, Nathalal Parikh Road, Colba Causeway, Churchgate, Mumbai</t>
  </si>
  <si>
    <t>Winnie Apatment CHSL, Turner road opp D monte park bandra west -40050</t>
  </si>
  <si>
    <t>TATA Business Support Near G corp Blg Kasarwadawadi Ghodbandar road,MBC Park,Cwing Thane W</t>
  </si>
  <si>
    <t>10004792</t>
  </si>
  <si>
    <t>Gajanan Chaya,Sathe Nagar,Road No-34,Wagle Estate,Thane(W)</t>
  </si>
  <si>
    <t>10004713</t>
  </si>
  <si>
    <t>NEW GAUTAM NAGAR, PLOT NO 1 SHIVAJI NAGAR, ROAD GOVANDI, MUMBAI, MAHARASHTRA.- 43</t>
  </si>
  <si>
    <t>10004727</t>
  </si>
  <si>
    <t>MAHESH KUTIR, 12th ROAD, NEAR DRAMBEDKAR GARDEN, CHEMBUR(E)</t>
  </si>
  <si>
    <t>10004801</t>
  </si>
  <si>
    <t>Ambica Society, Ghartan Pada,Rawal Pada, Dahisar East, Mumbai, Maharashtra 400068</t>
  </si>
  <si>
    <t xml:space="preserve"> 7/8, GARDEN PLAZA, DEEPAK HOSPITAL RD, RAMDEV PARK, INDRALOK, BHAYANDAR EAST,THANE,  401105</t>
  </si>
  <si>
    <t>10004712</t>
  </si>
  <si>
    <t>Suraj Ventures, Behind Paradise Cinema, Bhagoji Kheer Marg, Mahim (W, Geeta Nagar, Wanjawadi, New Dinkar Co Operative Housing Society, Mahim, Mumbai, Maharashtra 400016,post office:-Mahim,police:-Mahim</t>
  </si>
  <si>
    <t>Landmark ,1st Hasina baugLane, Santacruz (w)</t>
  </si>
  <si>
    <t>10004705</t>
  </si>
  <si>
    <t>Diwani Mahal,Plot No. 6, Opp. Irla Masjid, Gulmohar Road No.1, JVPD Scheme, Vile Parle West, Mumbai 400057</t>
  </si>
  <si>
    <t>10004798</t>
  </si>
  <si>
    <t>FF_NW1920_15424</t>
  </si>
  <si>
    <t>WAYALE SPORTS CLUB, NR RAJARAM HALL, AMRUT NAGRI ROAD, KHADAKPADA, KALYAN,W, MUMBAI, MAHARASHTRA 421301</t>
  </si>
  <si>
    <t>10004826</t>
  </si>
  <si>
    <t>FF_NW1920_15423</t>
  </si>
  <si>
    <t>Mahatma Phule Rd, Opp Hindustan Bank, Dombivali(W)-421202</t>
  </si>
  <si>
    <t>10004800</t>
  </si>
  <si>
    <t>KANCHAN BUNGLOW OPEN PLOT, SAI DHAM COLONY,DEVI CHA WADA, MAHATMA FULE RD,GARIBACHAWADA ,DOMBIVLI W MUMBAI, MAHARASHTRA.</t>
  </si>
  <si>
    <t>Utsav Chowk - CISF Rd, Sector 23, Kharghar, Navi Mumbai, Maharashtra 410210</t>
  </si>
  <si>
    <t>PAWAN ATHWAL HOUSE, HANUMAN NAGAR, WAGLE INDUSTRIAL ESTATE, THANE WEST, THANE, MUMBAI, MAHARASHTRA 400604</t>
  </si>
  <si>
    <t>Patil Compound, Gadav Naka, Tembhipada Road, Bhandup West, Mumbai-78</t>
  </si>
  <si>
    <t>Shivaji Chowk, Deonar Circle, Mumbai-400085</t>
  </si>
  <si>
    <t>New India Market, Wajid Ali Compound, Khairani Road, Sakinaka, Mumbai -400072</t>
  </si>
  <si>
    <t>10004793</t>
  </si>
  <si>
    <t>Apna Nagar, Kandivali East,Kandiwali East Skywalk</t>
  </si>
  <si>
    <t>Building No-22,Girnar Apartments, Gymkhana Road, Himmat Nagar, Borivali West, Mumbai, Maharashtra 400091,Post office :-Borivali,Police station:-Borivali</t>
  </si>
  <si>
    <t>10004689</t>
  </si>
  <si>
    <t>Gaurav CHS -C, Municipal Empoees Gaurav CHSL, Holy Cross Road, IC Colony, Borivali (W),Mumbai</t>
  </si>
  <si>
    <t xml:space="preserve"> FAKHRI COLONY, SHASHIKANTH NAGAR, BHAYANDAR WEST,THANE, STATE-MAHARASHTRA, PINCODE- 401101</t>
  </si>
  <si>
    <t>Palli Village,16th Rd, Pali Village, Khar West, Mumbai, Maharashtra 400050</t>
  </si>
  <si>
    <t>10004795</t>
  </si>
  <si>
    <t>Behind Mantralay, Churchgate</t>
  </si>
  <si>
    <t>Oct'26</t>
  </si>
  <si>
    <t>10004862</t>
  </si>
  <si>
    <t>Trimurti,BULDING NO.27  PLOT NO 27 ROAD NO.8 KHER NAGAR KHERWADI BANDRA WEST MUMBAI</t>
  </si>
  <si>
    <t>VAISHNAVI PARK CHSA-6,A3/301 VAISHNAVI PARK, SHANKAR PAWSHE RD, SAI BABA NAGAR, KATEMANIVALI, KALYAN EAST, KALYAN, MAHARASHTRA ,POST  OFFICE :-KALYAN,POLICE STATION :-KALYAN</t>
  </si>
  <si>
    <t>10004875</t>
  </si>
  <si>
    <t>Sneh Building, Swami Nityanand Marg, Near Sahasrabuddhe Hospital, HOC Colony, Old Panvel, Navi Mumbai, Maharashtra- 410206  PANVEL</t>
  </si>
  <si>
    <t>10004720</t>
  </si>
  <si>
    <t>Ram Nagar  police station,Near Dombivali Station,Dombivali E</t>
  </si>
  <si>
    <t>10004828</t>
  </si>
  <si>
    <t>Sector 30, CBD Belapur, Navi Mumbai, Maharashtra</t>
  </si>
  <si>
    <t>Raymond- Solitaire, IT And ISS Bldg,,Vartak Nagar,Pokhran Road No-2,Thane(w)</t>
  </si>
  <si>
    <t>10004872</t>
  </si>
  <si>
    <t>Abacus Textiles,A-3,Road No 27,Thane(Wagle)Industrial Estate,Thane-west</t>
  </si>
  <si>
    <t>10004806</t>
  </si>
  <si>
    <t>Govandi West, Shivaji Nagar Mumbai, Maharashtra 400043</t>
  </si>
  <si>
    <t>CITY HOSPITAL, NEW GOWTHAM NAGAR, GOVANDI, MUMBAI, MAHARASHTRA 400043</t>
  </si>
  <si>
    <t>Plot No. 23 Yadav Nagar, Chandivali, Powai, Mumbai, Maharashtra 400072</t>
  </si>
  <si>
    <t>PREMIER EXOTICA 1-E-WING,NETAJI NAGAR, KURLA WEST, KURLA, MUMBAI, MAHARASHTRA . POST OFFICE:-KURLA, POLICE STATION:-KURLA</t>
  </si>
  <si>
    <t>10004812</t>
  </si>
  <si>
    <t>MAHINDRA &amp; MAHINDRA AADHAR BUILDING OPP LOKHANDWALA COMPOUND KANDIVALI (E) Mumbai, Maharashtra 400101</t>
  </si>
  <si>
    <t>Nov'26</t>
  </si>
  <si>
    <t>10004813</t>
  </si>
  <si>
    <t>SHREE OM PALACE O-50, HAPPY HOME COMPLEX, Shanti Park, Mira Road, Mira Bhayandar, Maharashtra 401107Post office:-Mira Bhayandar,Police station:-Mira Bhayandar</t>
  </si>
  <si>
    <t>10004845</t>
  </si>
  <si>
    <t>Navghar Rd, Salasar Nagar, Navghar Naka, Bhayandar East, Mira Bhayandar, Maharashtra 401105  MIRA-BHAYENDER</t>
  </si>
  <si>
    <t>10004799</t>
  </si>
  <si>
    <t>E-13, Pipeline Rd, P and T Colony, Sector 1, Santacruz East, Mumbai, Maharashtra 400047</t>
  </si>
  <si>
    <t>10004881</t>
  </si>
  <si>
    <t>BAWA HOTEL, Plot No, T1, Near, 2087, Nehru Rd,,WESTERN EXPRESS HIGHWAY,VILE PARLE W</t>
  </si>
  <si>
    <t>10004831</t>
  </si>
  <si>
    <t>VAISHALI BORADE HOUSE, TOPIWALA CHAWL, PIPE LINE, JAWAHAR NAGAR, KHAR EAST, MUMBAI, MAHARASHTRA 400051</t>
  </si>
  <si>
    <t>Chiwda Galli , Lalbaug, 400012</t>
  </si>
  <si>
    <t>GORAI, BORIVALI, Mumbai</t>
  </si>
  <si>
    <t>10004704</t>
  </si>
  <si>
    <t>S B Patil Road, Gazdhar Bandh, Santacruz, Mumbai 400054</t>
  </si>
  <si>
    <t>10004840</t>
  </si>
  <si>
    <t>Building No.44/46, Manaji Rauji Road, 14th Ln, Kamathipura, Mumbai, Maharashtra 400008</t>
  </si>
  <si>
    <t>Bharti  Veer Nariman Road, Marine Line, Churchgate, Mumbai 400020</t>
  </si>
  <si>
    <t>10004848</t>
  </si>
  <si>
    <t>63, Netaji Subhash Chandra Bose Rd Churchgate Mumbai, Maharashtra</t>
  </si>
  <si>
    <t>Oberoi, R N Goneka Marg, Churchgate, Mumbai</t>
  </si>
  <si>
    <t>10004779</t>
  </si>
  <si>
    <t>FF_NW1920_14167</t>
  </si>
  <si>
    <t>Safee House, 08/858, Gayakwad Nagarg,Gate No-8 , Malwani Malad E , Near AC- DC Masjid,</t>
  </si>
  <si>
    <t>10004721</t>
  </si>
  <si>
    <t>GAZDAR BANDH NORTH AVENUE SANTACRUZ WEST, INDRAJIT SOCIETY, VITHALDAS NAGAR, SANTACRUZ WEST, MUMBAI, MAHARASHTRA 400054</t>
  </si>
  <si>
    <t>10004824</t>
  </si>
  <si>
    <t>Near Yogi's Kitchen,Sitabia Hira Naik Marg, Jui Gaon, Sector 23, Juinagar, Navi Mumbai, Maharashtra 400705</t>
  </si>
  <si>
    <t>Kusum,sec 11,near icici bank,vashi</t>
  </si>
  <si>
    <t>Newly Add</t>
  </si>
  <si>
    <t>Plot No 16/A, Sector-8/B, CBD Belapur, Navi Mumbai - 400 614</t>
  </si>
  <si>
    <t>SUYOG CHS, Kamladevi Birajdar Marg, Sector 19A, Nerul, Navi Mumbai, Maharashtra</t>
  </si>
  <si>
    <t>MA5656</t>
  </si>
  <si>
    <t>MU-MA5656</t>
  </si>
  <si>
    <t>MA5656_LM</t>
  </si>
  <si>
    <t>Hardik Veera Apt</t>
  </si>
  <si>
    <t>Sector 4, Airoli, Navi Mumbai, Maharashtra</t>
  </si>
  <si>
    <t>Route LM</t>
  </si>
  <si>
    <t>Co-Build</t>
  </si>
  <si>
    <t>MU-4474</t>
  </si>
  <si>
    <t>4474_LM</t>
  </si>
  <si>
    <t>New Vijay Cinema</t>
  </si>
  <si>
    <t>Opposite Akbar Ali, Near MTNL Exchange, Chembur Naka-400071</t>
  </si>
  <si>
    <t>MU-6369</t>
  </si>
  <si>
    <t>6369_LM</t>
  </si>
  <si>
    <t>Ravindra Mansion</t>
  </si>
  <si>
    <t>Junction Of J Tata Road, Oppsite Rasa Pub, Churchgate, Mumbai-400021</t>
  </si>
  <si>
    <t>10004624</t>
  </si>
  <si>
    <t>Majiwada</t>
  </si>
  <si>
    <t>MU-3354</t>
  </si>
  <si>
    <t>3354_LM</t>
  </si>
  <si>
    <t>CINEWONDO</t>
  </si>
  <si>
    <t>Kapurbawdi ,Ghodbunder Road</t>
  </si>
  <si>
    <t>Vitawa</t>
  </si>
  <si>
    <t>MA1751</t>
  </si>
  <si>
    <t>MU-MA1751</t>
  </si>
  <si>
    <t>MA1751_LM</t>
  </si>
  <si>
    <t>Madhosh Bar</t>
  </si>
  <si>
    <t>INDAL COLONY, VITAWA, KALWA ,THANE, STATE-MAHARASHTRA, PINCODE- 400605</t>
  </si>
  <si>
    <t>MA3495</t>
  </si>
  <si>
    <t>MU-MA3495</t>
  </si>
  <si>
    <t>MA3495_LM</t>
  </si>
  <si>
    <t>Sadanand_Lodge_Crack</t>
  </si>
  <si>
    <t>KALWA,  MUKUND NAGAR,  DIGHE, NAVI MUMBAI, DISTRICT-THANE, STATE- MAHARASHTRA, PINCODE- 400708</t>
  </si>
  <si>
    <t>MU-2587</t>
  </si>
  <si>
    <t>2587_LM</t>
  </si>
  <si>
    <t>KALWA -Police Station</t>
  </si>
  <si>
    <t>THANE RAILWAY Stn TO JAMBHALI NAKA, COURT NAKA, HEAD QUARTER, KALWA POLICE Stn,Maharashtra</t>
  </si>
  <si>
    <t>MA5212</t>
  </si>
  <si>
    <t>MU-MA5212</t>
  </si>
  <si>
    <t>MA5212_LM</t>
  </si>
  <si>
    <t>Shreeyog CHSL_Crack</t>
  </si>
  <si>
    <t>CIVIL-K VILLA RD,THANE WEST, 400601</t>
  </si>
  <si>
    <t>MU-4378</t>
  </si>
  <si>
    <t>4378_LM</t>
  </si>
  <si>
    <t>NAVBHARTOF</t>
  </si>
  <si>
    <t>Azad Nagar, LBS Road, Thane West</t>
  </si>
  <si>
    <t>MA4138</t>
  </si>
  <si>
    <t>MU-MA4138</t>
  </si>
  <si>
    <t>MA4138_LM</t>
  </si>
  <si>
    <t>Alij Chambers (Alt of Cosmos Tower)</t>
  </si>
  <si>
    <t>GOKUL NAGAR, THANE WEST, THANE, MUMBAI, MAHARASHTRA 400601</t>
  </si>
  <si>
    <t>MU-5357</t>
  </si>
  <si>
    <t>5357_LM</t>
  </si>
  <si>
    <t>ALSAFAQ</t>
  </si>
  <si>
    <t>OPP MUNICIPAL SCHOOL, BEHIND KATHERIN VILLA, OLD THANE-BELAPUR ROAD, KALWA.</t>
  </si>
  <si>
    <t>MA2152</t>
  </si>
  <si>
    <t>MU-MA2152</t>
  </si>
  <si>
    <t>MA2152_LM</t>
  </si>
  <si>
    <t>Sharshwati Apt</t>
  </si>
  <si>
    <t>SHARSHWATI APT, THANE - BELAPUR RD,KALWA WEST, BUDHAJI NAGAR, KALWA, MUMBAI, MAHARASHTRA 400605</t>
  </si>
  <si>
    <t>MA1036</t>
  </si>
  <si>
    <t>MU-MA1036</t>
  </si>
  <si>
    <t>MA1036_LM</t>
  </si>
  <si>
    <t>Siddhivinayak CHS</t>
  </si>
  <si>
    <t>Near Vithal Mandir, Vitava - Koliwada, Thane west 400605</t>
  </si>
  <si>
    <t>MB6417</t>
  </si>
  <si>
    <t>MU-MB6417</t>
  </si>
  <si>
    <t>MB6417_LM</t>
  </si>
  <si>
    <t>RISHI PARK CHS</t>
  </si>
  <si>
    <t>RISHI PARK CHS, NEAR SWAMI DARSHAN SUPER MARKET, SHOP NO-01, JAYANTI APR., SAHAJI DAMAR VITWKARMARG, KALWA,VITAWA, THANE, POST OFFICE-KALWA, POLICE STATION-KALW</t>
  </si>
  <si>
    <t>MU-6094</t>
  </si>
  <si>
    <t>6094_LM</t>
  </si>
  <si>
    <t>KATCOGBTO</t>
  </si>
  <si>
    <t>Airoli, Thane Belapur Road, Mumbai</t>
  </si>
  <si>
    <t>MB4464</t>
  </si>
  <si>
    <t>MU-MB4464</t>
  </si>
  <si>
    <t>MB4464_LM</t>
  </si>
  <si>
    <t>MSRDC</t>
  </si>
  <si>
    <t>Airoli Bridge</t>
  </si>
  <si>
    <t>AIROLI BRIDGE,MULUND - AIROLI RD, MULUND EAST, MUMBAI, MAHARASHTRA</t>
  </si>
  <si>
    <t>MB2248</t>
  </si>
  <si>
    <t>MU-MB2248</t>
  </si>
  <si>
    <t>MB2248_LM</t>
  </si>
  <si>
    <t>Airoli - Mulund Bridge,Pole No:-AMSP-31,Sector 14,Mulund-Airoli Rd,Airoli, Navi Mumbai, Maharashtra 400708</t>
  </si>
  <si>
    <t>MB4458</t>
  </si>
  <si>
    <t>MU-MB4458</t>
  </si>
  <si>
    <t>MB4458_LM</t>
  </si>
  <si>
    <t>Airoli Toll Naka</t>
  </si>
  <si>
    <t>AIROLI TOLL NAKA,5X37+HRH, MULUND EAST, MUMBAI, MAHARASHTRA</t>
  </si>
  <si>
    <t>MA5118</t>
  </si>
  <si>
    <t>MU-MA5118</t>
  </si>
  <si>
    <t>MA5118_LM</t>
  </si>
  <si>
    <t>Airoli Sector 16, Kunal CHS</t>
  </si>
  <si>
    <t>Kunal Apartment, Service Rd, Panchatara Co Housing Society, Diva Gaothan, Sector 9, Airoli, Navi Mumbai, Maharashtra 400708</t>
  </si>
  <si>
    <t>10004627</t>
  </si>
  <si>
    <t>MA4147</t>
  </si>
  <si>
    <t>MU-MA4147</t>
  </si>
  <si>
    <t>Sant Savata Bhavan</t>
  </si>
  <si>
    <t>Sant Savata Mali Mandal  Sector 5, Airoli, Navi Mumbai, MH 400708</t>
  </si>
  <si>
    <t>Mumbra</t>
  </si>
  <si>
    <t>MA2824</t>
  </si>
  <si>
    <t>MU-MA2824</t>
  </si>
  <si>
    <t>MA2824_LM</t>
  </si>
  <si>
    <t>Shimla Park CHSL_Indus</t>
  </si>
  <si>
    <t xml:space="preserve"> KAUSA, MUMBRA, THANE, STATE-MAHARASHTRA PINCODE-400612</t>
  </si>
  <si>
    <t>MA1907</t>
  </si>
  <si>
    <t>MU-MA1907</t>
  </si>
  <si>
    <t>MA1907_LM</t>
  </si>
  <si>
    <t>Mateen APT</t>
  </si>
  <si>
    <t>REHNUMA COMPLEX CO-OP HSG SOC LTD,SANJAY NAGAR,MUMBRA,THANE-400612</t>
  </si>
  <si>
    <t>MUMBRA</t>
  </si>
  <si>
    <t>MU-1677</t>
  </si>
  <si>
    <t>1677_LM</t>
  </si>
  <si>
    <t>KAUSARMAO</t>
  </si>
  <si>
    <t>Mumbai - Pune RdAmrut Nagar, Kausa, MumbraThane, Maharashtra</t>
  </si>
  <si>
    <t>MB1711</t>
  </si>
  <si>
    <t>MU-MB1711</t>
  </si>
  <si>
    <t>MB1711_LM</t>
  </si>
  <si>
    <t>Al Ghadeer Palace CHSL</t>
  </si>
  <si>
    <t xml:space="preserve">Al Ghadeer Palace,Building No:-01,Mumbai-Pune Rd, Rashid Compound, Kausa, Mumbra, Thane, Maharashtra 400612. Police Station:-Mumbra, Post Office:-Mumbra.    
</t>
  </si>
  <si>
    <t>MU-496</t>
  </si>
  <si>
    <t>496_LM</t>
  </si>
  <si>
    <t>FARID CHS</t>
  </si>
  <si>
    <t>FARID CHS MUMBRA</t>
  </si>
  <si>
    <t>MU-3817</t>
  </si>
  <si>
    <t>3817_LM</t>
  </si>
  <si>
    <t>Unique House</t>
  </si>
  <si>
    <t>EL120, Unique House, TTC Industrial Area, Electronic Zone, MIDC Industrial Area, Mahape, Navi Mumbai, Maharashtra 400701</t>
  </si>
  <si>
    <t>MU-2213</t>
  </si>
  <si>
    <t>2213_LM</t>
  </si>
  <si>
    <t>SAYOG PARK</t>
  </si>
  <si>
    <t>Sahyog park,Talao pali road,kausa mumbra</t>
  </si>
  <si>
    <t>MA638</t>
  </si>
  <si>
    <t>MU-MA638</t>
  </si>
  <si>
    <t>MA638_LM</t>
  </si>
  <si>
    <t>Madhavi Plot</t>
  </si>
  <si>
    <t>THAKUR PADA, SHIL PHATA - MAHAPE RD, SHILPHATA, NAVI MUMBAI, MAHARASHTRA 421204</t>
  </si>
  <si>
    <t>De-scope</t>
  </si>
  <si>
    <t>MB2815</t>
  </si>
  <si>
    <t>MU-MB2815</t>
  </si>
  <si>
    <t>MB2815_LM</t>
  </si>
  <si>
    <t>CTRL Data center-DC4</t>
  </si>
  <si>
    <t>PLOT NO- 229/1A,TCC MIDC MAHAPE,NAV MUMBAI -400701</t>
  </si>
  <si>
    <t>Pawne</t>
  </si>
  <si>
    <t>MB5991</t>
  </si>
  <si>
    <t>MU-MB5991</t>
  </si>
  <si>
    <t>MB5991_LM</t>
  </si>
  <si>
    <t>Sutar House</t>
  </si>
  <si>
    <t>pawane gaon, Navi Mumbai, Maharashtra 400705</t>
  </si>
  <si>
    <t>MU-4139</t>
  </si>
  <si>
    <t>4139_LM</t>
  </si>
  <si>
    <t>SAIDARSHOF</t>
  </si>
  <si>
    <t>Sai Dar Shan, Bonkade Road, Koperkhairance,New Mumbai-400709</t>
  </si>
  <si>
    <t>MB2459</t>
  </si>
  <si>
    <t>MU-MB2459</t>
  </si>
  <si>
    <t>MB2459_LM</t>
  </si>
  <si>
    <t>Shivneri CHSL</t>
  </si>
  <si>
    <t>Plot No101,Shivneri Chambers Limited, Kopar Khairane Ghansoli Station Rd, Sector 2A, Kopar Khairane, Navi Mumbai, Maharashtra 400709. Post Office:-Kopar Khairane, Police Station:-Kopar Khairane, Thane</t>
  </si>
  <si>
    <t>MB3220</t>
  </si>
  <si>
    <t>MU-MB3220</t>
  </si>
  <si>
    <t>MB3220_LM</t>
  </si>
  <si>
    <t>City Enclave</t>
  </si>
  <si>
    <t>CITY ENCLAVE,CITY ENCLAVE 1, PLOT NO 9, SECTOR 2, KOPAR KHAIRANE, NAVI MUMBAI,POST OFFICE:- KOPAR KHAIRANE,POLICE STATION:- KOPAR KHAIRANE</t>
  </si>
  <si>
    <t>MA2619</t>
  </si>
  <si>
    <t>MU-MA2619</t>
  </si>
  <si>
    <t>MA2619_LM</t>
  </si>
  <si>
    <t xml:space="preserve">Supreme Cold Fresh Storage </t>
  </si>
  <si>
    <t xml:space="preserve">C 23, Pawneshwar Marg, MIDC Industrial Area, Pawne, Navi Mumbai, 400705  
</t>
  </si>
  <si>
    <t>MB1795</t>
  </si>
  <si>
    <t>MU-MB1795</t>
  </si>
  <si>
    <t>MB1795_LM</t>
  </si>
  <si>
    <t>Supreme Cold Storage</t>
  </si>
  <si>
    <t>Supreme Cold Storage,Pawneshwar Marg, T.T.C. Industrial Area, Midc Industrial Area, Pawne, Navi Mumbai, Maharashtra 400705</t>
  </si>
  <si>
    <t>MU-4973</t>
  </si>
  <si>
    <t>4973_LM</t>
  </si>
  <si>
    <t>NPATILHSOF</t>
  </si>
  <si>
    <t>N Patil House,Talvali Gaon,, Ghansoli</t>
  </si>
  <si>
    <t>MU-6224</t>
  </si>
  <si>
    <t>6224_LM</t>
  </si>
  <si>
    <t>Hotel yash</t>
  </si>
  <si>
    <t>Hotel  Yash, Hotel  Yash,Rabale</t>
  </si>
  <si>
    <t>MU-2342</t>
  </si>
  <si>
    <t>2342_LM</t>
  </si>
  <si>
    <t>T.K. Appartment</t>
  </si>
  <si>
    <t>T.K. APARTMENT , sec. 12-D, ram nagar, koperkhairane.</t>
  </si>
  <si>
    <t>MA4523</t>
  </si>
  <si>
    <t>MU-MA4523</t>
  </si>
  <si>
    <t>MA4523_LM</t>
  </si>
  <si>
    <t>Rathod Chawl</t>
  </si>
  <si>
    <t>180, Talvali Rd Shanti Nagar, Sector 21, Ghansoli Gaon, Ghansoli Navi Mumbai, Maharashtra 400701</t>
  </si>
  <si>
    <t>MB1266</t>
  </si>
  <si>
    <t>MU-MB1266</t>
  </si>
  <si>
    <t>MB1266_LM</t>
  </si>
  <si>
    <t>Atmaram Apt</t>
  </si>
  <si>
    <t>BHARTI AIRTEL LTD., C/O., KAKA SAHEB KHALDE SANKUL,SHOP NO 5 /4B, MARUTI MANDIR CHOWK,NEAR ICICI BANK, TALEGOAN DABHADE</t>
  </si>
  <si>
    <t>Excel Telesonic (Bombay Gas)</t>
  </si>
  <si>
    <t>MB2903</t>
  </si>
  <si>
    <t>MU-MB2903</t>
  </si>
  <si>
    <t>MB2903_LM</t>
  </si>
  <si>
    <t>Sai Leela Apt</t>
  </si>
  <si>
    <t>Sai Leela Apartment,Sector 11, Kopar Khairane, Navi Mumbai, Maharashtra 400709,post office:-Kopar Khairane,police station:-Kopar Khairane</t>
  </si>
  <si>
    <t>MB3271</t>
  </si>
  <si>
    <t>MU-MB3271</t>
  </si>
  <si>
    <t>MB3271_LM</t>
  </si>
  <si>
    <t>Narayan Nagpur House</t>
  </si>
  <si>
    <t>NARAYAN NAGPUR HOUSE,SECTOR-1, PLOT NO-20, NAVI MUMBAI, MAHARASHTRA</t>
  </si>
  <si>
    <t>MU-2253</t>
  </si>
  <si>
    <t>2253_LM</t>
  </si>
  <si>
    <t>Chandrabhaga Apt</t>
  </si>
  <si>
    <t>Chandrabhaga Apt,B.K Marg Rabale</t>
  </si>
  <si>
    <t>MU-1392</t>
  </si>
  <si>
    <t>1392_LM</t>
  </si>
  <si>
    <t>Bhawna Kunj</t>
  </si>
  <si>
    <t>Bhavna Kunj, Sector 21, Talavali, Ghansoli Gaon, Chatrapati Shivaji Marg, Navi Mumbai, Maharashtra- 400701  NAVI MUMBAI</t>
  </si>
  <si>
    <t>MU-2910</t>
  </si>
  <si>
    <t>2910_LM</t>
  </si>
  <si>
    <t>Metro Junction Mall (Outdoor)</t>
  </si>
  <si>
    <t>SAHIL ROAD,NEXT TO PATRIPUL BRIDGE,BEFORE BABA SAHEB AMBEDKAR CHOWK,KALYAN (E</t>
  </si>
  <si>
    <t>MU-4794</t>
  </si>
  <si>
    <t>4794_LM</t>
  </si>
  <si>
    <t>MUNDE NIWAS</t>
  </si>
  <si>
    <t>MUNDE NIWAS, Khambalpada,Thakurli(E)</t>
  </si>
  <si>
    <t>10004537</t>
  </si>
  <si>
    <t>Thakurli</t>
  </si>
  <si>
    <t>MU-4553</t>
  </si>
  <si>
    <t>4553_LM</t>
  </si>
  <si>
    <t>MAHALAXMO</t>
  </si>
  <si>
    <t>Masoba Nagar,Nr Thakurli Station,Thakurli(W)-421201</t>
  </si>
  <si>
    <t>MB3309</t>
  </si>
  <si>
    <t>MU-MB3309</t>
  </si>
  <si>
    <t>MB3309_LM</t>
  </si>
  <si>
    <t>Sai Guru Kripa Building</t>
  </si>
  <si>
    <t>plot no 58, Thakurli Station Rd, Thakurli, Railway Colony, Dombivli, Maharashtra 421201</t>
  </si>
  <si>
    <t>MB2965</t>
  </si>
  <si>
    <t>MU-MB2965</t>
  </si>
  <si>
    <t>MB2965_LM</t>
  </si>
  <si>
    <t>Kashish Galaxy J wing Chsl</t>
  </si>
  <si>
    <t>Kashish Galaxy J wing Chsl BLOCK-H, AMBER PRIT, Kachore Gaon, Kalyan, Maharashtra 421301,Post office:Kalyan,Police station:-Kalyan</t>
  </si>
  <si>
    <t>MB1259</t>
  </si>
  <si>
    <t>MU-MB1259</t>
  </si>
  <si>
    <t>MB1259_LM</t>
  </si>
  <si>
    <t>Saket Harmony</t>
  </si>
  <si>
    <t>7, Mhatre Naka Rd, Neelkanthnagar, Chinchpada Gaon, Kalyan, Maharashtra 421306</t>
  </si>
  <si>
    <t>MA2218</t>
  </si>
  <si>
    <t>MU-MA2218</t>
  </si>
  <si>
    <t>MA2218_LM</t>
  </si>
  <si>
    <t>GAJANAN KRUPA APT</t>
  </si>
  <si>
    <t>Chinch Pada Road, Kalyan East 421306</t>
  </si>
  <si>
    <t>MB1589</t>
  </si>
  <si>
    <t>MU-MB1589</t>
  </si>
  <si>
    <t>MB1589_LM</t>
  </si>
  <si>
    <t>Nana Mhatre Open Plot</t>
  </si>
  <si>
    <t xml:space="preserve">Chinchpada, Besides Sumangal Hospital, Near Matre Naka, Chinchpada Road, Kalyan, </t>
  </si>
  <si>
    <t>MA5147</t>
  </si>
  <si>
    <t>MU-MA5147</t>
  </si>
  <si>
    <t>MA5147_LM</t>
  </si>
  <si>
    <t>Sai Leela Building</t>
  </si>
  <si>
    <t>SAI LEELA BUILDING, 201, KRISHNA PARADISE A-8, CITY-KALYAN EAST, DISTRICT-THANE, STATE-MAHARASHTRA, PINCODE- 421306</t>
  </si>
  <si>
    <t>MA5051</t>
  </si>
  <si>
    <t>MU-MA5051</t>
  </si>
  <si>
    <t>MA5051_LM</t>
  </si>
  <si>
    <t>Shree Ram Tulsi CHSL(Relocation of 4878_Pawan)</t>
  </si>
  <si>
    <t>SHRI RAM TULSI HANUMAN NAGAR KALYAN EAST,THANE-421202,MUMBAI</t>
  </si>
  <si>
    <t>Antop Hill</t>
  </si>
  <si>
    <t>MA1934</t>
  </si>
  <si>
    <t>MU-MA1934</t>
  </si>
  <si>
    <t>MA1934_LM</t>
  </si>
  <si>
    <t>Gurav House Wadala</t>
  </si>
  <si>
    <t>GANESH NAGAR SP ROAD WADALA MUMBAI MAHARASHTRA 37</t>
  </si>
  <si>
    <t>MU-5995</t>
  </si>
  <si>
    <t>5995_LM</t>
  </si>
  <si>
    <t>TAKDRNWSOF</t>
  </si>
  <si>
    <t>Takdir Niwas,Wadala,Salt Pane Road,Mumbai</t>
  </si>
  <si>
    <t>10004550</t>
  </si>
  <si>
    <t>MA3984</t>
  </si>
  <si>
    <t>MU-MA3984</t>
  </si>
  <si>
    <t>MA3984_LM</t>
  </si>
  <si>
    <t>Omkar jaiswal house</t>
  </si>
  <si>
    <t>Omkar Jaiswal house,Jaiswal Communication House, Shop No. 45, Ambikawadi, Station Road, Opp Premji Haridasji Oil Mill, Korba Mithagar, Wadala (East), Mumbai 400 037</t>
  </si>
  <si>
    <t>MU-6180</t>
  </si>
  <si>
    <t>6180_LM</t>
  </si>
  <si>
    <t>HARIOMMDOF</t>
  </si>
  <si>
    <t>Shop No 9, Shanti Naga, S P Road, Wadala East, Mumbai-400037</t>
  </si>
  <si>
    <t>Parel</t>
  </si>
  <si>
    <t>MU-4919</t>
  </si>
  <si>
    <t>4919_LM</t>
  </si>
  <si>
    <t>KALSISDNOF</t>
  </si>
  <si>
    <t>Kalsi Sadan,Jyotiba Phule Road,Naigaon,Mumbai-14</t>
  </si>
  <si>
    <t>10004514</t>
  </si>
  <si>
    <t>MU-5181</t>
  </si>
  <si>
    <t>5181_LM</t>
  </si>
  <si>
    <t>APNABZARONM1</t>
  </si>
  <si>
    <t>Apna Bazar Co-op,Govindji Kani Road,Naigaon,Mumbai 400014</t>
  </si>
  <si>
    <t>MU-3511</t>
  </si>
  <si>
    <t>3511_LM</t>
  </si>
  <si>
    <t>Deep Residency</t>
  </si>
  <si>
    <t>Jerbai Wadia Rd Bhoiwada, Parel Mumbai, Maharashtra 400014</t>
  </si>
  <si>
    <t>MU-5392</t>
  </si>
  <si>
    <t>5392_LM</t>
  </si>
  <si>
    <t>KHANABDLOF</t>
  </si>
  <si>
    <t>Khan Abdul Riyaz,Bhartiya Kamla Nagar,SM Road,Behind Budh Vihar,RN NoCEN 32/191,Wadala,Antopholl,Mumbai- 400037</t>
  </si>
  <si>
    <t>10004546</t>
  </si>
  <si>
    <t>Matunga</t>
  </si>
  <si>
    <t>MA4005</t>
  </si>
  <si>
    <t>MU-MA4005</t>
  </si>
  <si>
    <t>MA4005_LM</t>
  </si>
  <si>
    <t>Seva Mandal Education Society (B M shah college)</t>
  </si>
  <si>
    <t>338,R. A . KIDWAI ROAD, KINGS CIRCLE ,MATUNGA,  MUMBAI- 19</t>
  </si>
  <si>
    <t>MB1727</t>
  </si>
  <si>
    <t>MU-MB1727</t>
  </si>
  <si>
    <t>MB1727_LM</t>
  </si>
  <si>
    <t xml:space="preserve">S.I.W.S. college </t>
  </si>
  <si>
    <t>Plot No:-337,N R Swamy College Of Commerce And Economics, Major R Parameswaran Rd, Wadla Village, Wadala, Mumbai, Maharashtra 400031. Post Office:-Wadala , Police Station:-Wadala</t>
  </si>
  <si>
    <t>MU-6062</t>
  </si>
  <si>
    <t>6062_LM</t>
  </si>
  <si>
    <t>SUMANGALO</t>
  </si>
  <si>
    <t>Su Mangal chs,NR.AMULAKHA SCHOOL,KIDWAI ROAD,MATUNGA(W),Mumbai.</t>
  </si>
  <si>
    <t>MU-4436</t>
  </si>
  <si>
    <t>4436_LM</t>
  </si>
  <si>
    <t>Shree Krishna niwas</t>
  </si>
  <si>
    <t>Shree Krishna Niwas, 550, Vacharaj Lane, Behind Ram Baug Lane, Matunga Central Railway,Mumbai- 400019</t>
  </si>
  <si>
    <t>10004574</t>
  </si>
  <si>
    <t>MA1265</t>
  </si>
  <si>
    <t>MU-MA1265</t>
  </si>
  <si>
    <t>MA1265_LM</t>
  </si>
  <si>
    <t>Shree Gyaneshwar Math Trust</t>
  </si>
  <si>
    <t>Near railway satation matunga east .</t>
  </si>
  <si>
    <t>MA4376</t>
  </si>
  <si>
    <t>MU-MA4376</t>
  </si>
  <si>
    <t>MA4376_LM</t>
  </si>
  <si>
    <t>BEST SITE Matunga</t>
  </si>
  <si>
    <t>Kings Circle, Matunga, Mumbai, Maharashtra</t>
  </si>
  <si>
    <t>MB1626</t>
  </si>
  <si>
    <t>MU-MB1626</t>
  </si>
  <si>
    <t>MB1626_LM</t>
  </si>
  <si>
    <t>Heritage Parody</t>
  </si>
  <si>
    <t>Near Swami Vivekananda International School - Parekh Nagar- S. V. Road- Kandivali 400101</t>
  </si>
  <si>
    <t>10004568</t>
  </si>
  <si>
    <t>MU-5741</t>
  </si>
  <si>
    <t>5741_LM</t>
  </si>
  <si>
    <t>ARMABLQQONM1</t>
  </si>
  <si>
    <t>Aroma, Koliwada Marg, Borivali (W), Mumbai-400091</t>
  </si>
  <si>
    <t>10004583</t>
  </si>
  <si>
    <t>MU-6407</t>
  </si>
  <si>
    <t>6407_LM</t>
  </si>
  <si>
    <t>Kent Residency</t>
  </si>
  <si>
    <t>Chanrawarkar Rd, Ashok Nagar, Borivali West, Mumbai, Maharashtra</t>
  </si>
  <si>
    <t>MU-1191</t>
  </si>
  <si>
    <t>1191_LM</t>
  </si>
  <si>
    <t>ZGARDENQOF</t>
  </si>
  <si>
    <t>Zed garden,C.T.S  no 353 /1 ,EKSAR Rd, Off Eksar Rd , Yogi nagar , Borivali(w) , Mumbai-92</t>
  </si>
  <si>
    <t>MU-5761</t>
  </si>
  <si>
    <t>5761_LM</t>
  </si>
  <si>
    <t>Shasi Apt</t>
  </si>
  <si>
    <t>Shashi Apt, Devidas Lane, Borivali (W) Mum</t>
  </si>
  <si>
    <t>MU-1956</t>
  </si>
  <si>
    <t>1956_LM</t>
  </si>
  <si>
    <t>HARSHIAPO</t>
  </si>
  <si>
    <t>Near Bhagwati hospital, Borivali East, Mumbai-400103</t>
  </si>
  <si>
    <t>MB4276</t>
  </si>
  <si>
    <t>MU-MB4276</t>
  </si>
  <si>
    <t>MB4276_LM</t>
  </si>
  <si>
    <t xml:space="preserve">Jesal Manor </t>
  </si>
  <si>
    <t>Bhayandar, Jesal Park, Bhayandar East, Mira Bhayandar, Maharashtra 401105</t>
  </si>
  <si>
    <t>MA2979</t>
  </si>
  <si>
    <t>MU-MA2979</t>
  </si>
  <si>
    <t>MA2979_LM</t>
  </si>
  <si>
    <t>SAI SHAKTI</t>
  </si>
  <si>
    <t>Nr. Kapoor TowerJesal ParkBhayander EastDist. Thane</t>
  </si>
  <si>
    <t>MA2463</t>
  </si>
  <si>
    <t>MU-MA2463</t>
  </si>
  <si>
    <t>MA2463_LM</t>
  </si>
  <si>
    <t>Shree Apartment</t>
  </si>
  <si>
    <t>Shree Apartment, Ghotkamp Koyana Velhe, Taloja, Panvel, Navi Mumbai, Maharashtra- 410208  DOMBIVALI</t>
  </si>
  <si>
    <t>10004572</t>
  </si>
  <si>
    <t>MA2028</t>
  </si>
  <si>
    <t>MU-MA2028</t>
  </si>
  <si>
    <t>MA2028_LM</t>
  </si>
  <si>
    <t>Patil Gala-GBM_Crack</t>
  </si>
  <si>
    <t>GBT-PATIL GALA, GHOT RD, GHOTKAMP, TALOJA, NEW MUMBAI MAHARASHTRA</t>
  </si>
  <si>
    <t>MA2559</t>
  </si>
  <si>
    <t>MU-MA2559</t>
  </si>
  <si>
    <t>MA2559_LM</t>
  </si>
  <si>
    <t>Gopinath seth niwas open plot</t>
  </si>
  <si>
    <t xml:space="preserve"> KOYANA VELHE,TALOJA ,RAIGAD, 410208</t>
  </si>
  <si>
    <t>MU-686</t>
  </si>
  <si>
    <t>686_LM</t>
  </si>
  <si>
    <t>Kalu Sadan</t>
  </si>
  <si>
    <t>Reti Bunder Road,Motagaon Reti Bunder,Dombivali-421202</t>
  </si>
  <si>
    <t xml:space="preserve">Subhodh </t>
  </si>
  <si>
    <t>MB2153</t>
  </si>
  <si>
    <t>MU-MB2153</t>
  </si>
  <si>
    <t>MB2153_LM</t>
  </si>
  <si>
    <t>Sai Savli</t>
  </si>
  <si>
    <t xml:space="preserve">Old Dombivli Rd, Shastri Nagar, Dombivli West, Maharashtra 421202  
</t>
  </si>
  <si>
    <t>10004555</t>
  </si>
  <si>
    <t>MA954</t>
  </si>
  <si>
    <t>MU-MA954</t>
  </si>
  <si>
    <t>MA954_LM</t>
  </si>
  <si>
    <t>Savodaya Laxmi</t>
  </si>
  <si>
    <t>Sarvoday Laxmi(Sagarli gaon), Samarth Vihar NX, Sagarli Gaon, Dombivli East, Dombivli, Maharashtra 421203  DOMBIVALI</t>
  </si>
  <si>
    <t>10004580</t>
  </si>
  <si>
    <t>MB1581</t>
  </si>
  <si>
    <t>MU-MB1581</t>
  </si>
  <si>
    <t>MB1581_LM</t>
  </si>
  <si>
    <t>Harsachi Solution Pvt Ltd</t>
  </si>
  <si>
    <t xml:space="preserve">Harsachi Solution Pvt. Ltd,Plot No:-W-250(A),Sudama Nagar,Near Police Quarter,MIDC Phase-2,Dombivli East,Dombivli,Maharashtra:-421201. Post Office:-Dombivli, Police Station:-Dombivli    
</t>
  </si>
  <si>
    <t>MU-2452</t>
  </si>
  <si>
    <t>2452_LM</t>
  </si>
  <si>
    <t>VIGNHAR CHSL</t>
  </si>
  <si>
    <t>Ayodhya Nagari, Dombivali East-421201</t>
  </si>
  <si>
    <t>MU-4991</t>
  </si>
  <si>
    <t>4991_LM</t>
  </si>
  <si>
    <t>Vinod Bhavan</t>
  </si>
  <si>
    <t>VINOD BHAVAN , NEAR SAMARTH NURSING HOME, GOGRAS WADI, DOMBIVALI (E) Maharashtra 421201</t>
  </si>
  <si>
    <t>MA1400</t>
  </si>
  <si>
    <t>MU-MA1400</t>
  </si>
  <si>
    <t>MA1400_LM</t>
  </si>
  <si>
    <t>Chathurthi Arcade_Crack</t>
  </si>
  <si>
    <t>NAMDEV CROSS PATH,ROCKEL DEPOT GALLI, OPP. KDMC GARDEN, GOGRASWADI, DOMBIVLI EAST,  MUMBAI, MAHARASHTRA. 421201</t>
  </si>
  <si>
    <t>MA285</t>
  </si>
  <si>
    <t>MU-MA285</t>
  </si>
  <si>
    <t>MA285_LM</t>
  </si>
  <si>
    <t>Sangam Niwas_Crack</t>
  </si>
  <si>
    <t>Mr. S. Disuja- (9819104443), Sangan Niwas, Jijai Nagar Street, Ambika Nagar, Gograswadi, Ayodhya nagari, Dombivali East, Maharashtra- 421201  DOMBIVALI</t>
  </si>
  <si>
    <t>MA138</t>
  </si>
  <si>
    <t>MU-MA138</t>
  </si>
  <si>
    <t>MA138_LM</t>
  </si>
  <si>
    <t>Rajani Gandha</t>
  </si>
  <si>
    <t>Shankar Lane Balasinor Society, Kandivali West Mumbai, Maharashtra 400067</t>
  </si>
  <si>
    <t>10004573</t>
  </si>
  <si>
    <t>MU-6179</t>
  </si>
  <si>
    <t>6179_LM</t>
  </si>
  <si>
    <t>Shardha Apart</t>
  </si>
  <si>
    <t>Sharda Apt,GORASWADI PARK ROAD,SV ROAD,KAILASH NAGAR,MALAD (W).</t>
  </si>
  <si>
    <t>MU-1041</t>
  </si>
  <si>
    <t>1041_LM</t>
  </si>
  <si>
    <t>MANEKAP</t>
  </si>
  <si>
    <t>69, Shankar Lane, Kandivli (W)</t>
  </si>
  <si>
    <t>MA818</t>
  </si>
  <si>
    <t>MU-MA818</t>
  </si>
  <si>
    <t>MA818_LM</t>
  </si>
  <si>
    <t>Siddhachal Chs</t>
  </si>
  <si>
    <t>SIDDHACHAL CHS, MAMLETDARWADI RD NUMBER 5,ADARSH NAGAR, MALAD WEST,MUMBAI, MAHARASHTRA 400064</t>
  </si>
  <si>
    <t>10004549</t>
  </si>
  <si>
    <t>MU-4558</t>
  </si>
  <si>
    <t>4558_LM</t>
  </si>
  <si>
    <t>SAINATHAOMM1</t>
  </si>
  <si>
    <t>Link Road, Malad West,400064</t>
  </si>
  <si>
    <t>MB1466</t>
  </si>
  <si>
    <t>MU-MB1466</t>
  </si>
  <si>
    <t>MB1466_LM</t>
  </si>
  <si>
    <t>Nestle</t>
  </si>
  <si>
    <t>Nestle,Rajan Pada, Bhandarwada, Gaothan road (Linking Road), Malad West, Mumbai 400 064</t>
  </si>
  <si>
    <t>MU-4427</t>
  </si>
  <si>
    <t>4427_LM</t>
  </si>
  <si>
    <t>Nitisha CHSL</t>
  </si>
  <si>
    <t>Nitisha CHSL, 2nd Cross Rd,Liberty Garden,Malad W</t>
  </si>
  <si>
    <t>MB1349</t>
  </si>
  <si>
    <t>MU-MB1349</t>
  </si>
  <si>
    <t>MB1349_LM</t>
  </si>
  <si>
    <t>Chamundia Building</t>
  </si>
  <si>
    <t>Malad, Navy Colony, Liberty Garden, Malad West, Post Office-Malad, Police Station-Malad, Mumbai, Maharashtra 400064</t>
  </si>
  <si>
    <t>MA4606</t>
  </si>
  <si>
    <t>MU-MA4606</t>
  </si>
  <si>
    <t>MA4606_LM</t>
  </si>
  <si>
    <t>SADGURU CHS.</t>
  </si>
  <si>
    <t>C Wing, Bhandarwada, Opposite Jain Temple, Malad West, Mumbai-400064</t>
  </si>
  <si>
    <t>MA6472</t>
  </si>
  <si>
    <t>MU-MA6472</t>
  </si>
  <si>
    <t>MA6472_LM</t>
  </si>
  <si>
    <t>Jagruti</t>
  </si>
  <si>
    <t>Near Malad Subway, Sainath Road,  Malad West, Mumbai, 400064</t>
  </si>
  <si>
    <t>MU-304</t>
  </si>
  <si>
    <t>304_LM</t>
  </si>
  <si>
    <t>Trimurti enclave</t>
  </si>
  <si>
    <t>Trimurti enclave, Mamlatdar Wadi Road, Opp: Gariba Hospital, malad West</t>
  </si>
  <si>
    <t>MU-1955</t>
  </si>
  <si>
    <t>1955_LM</t>
  </si>
  <si>
    <t>HETALARCOF</t>
  </si>
  <si>
    <t>Opp Natraj Shopping Centre, Malad W</t>
  </si>
  <si>
    <t>MU-3068</t>
  </si>
  <si>
    <t>3068_LM</t>
  </si>
  <si>
    <t>Lucky Building CHSL</t>
  </si>
  <si>
    <t>Lucky Building CHSL, Chinchowali Gate Rd, Chinchowali Colony, Malad East-400063</t>
  </si>
  <si>
    <t>10004523</t>
  </si>
  <si>
    <t>MU-1831</t>
  </si>
  <si>
    <t>1831_LM</t>
  </si>
  <si>
    <t>ALOKJYOTO</t>
  </si>
  <si>
    <t>Aarey Road, Goregaon(E) 400063</t>
  </si>
  <si>
    <t>10004519</t>
  </si>
  <si>
    <t>MU-4509</t>
  </si>
  <si>
    <t>4509_LM</t>
  </si>
  <si>
    <t>GULMOHR</t>
  </si>
  <si>
    <t>Opposite Anupam Theatre, Station Road, Goregaon East, Mumbai-400063</t>
  </si>
  <si>
    <t>MU-1742</t>
  </si>
  <si>
    <t>1742_LM</t>
  </si>
  <si>
    <t>Akshata CHS</t>
  </si>
  <si>
    <t>Akshata Apartment,Near Thomas High School, Gogtewadi, Goregaon East</t>
  </si>
  <si>
    <t>MA6080</t>
  </si>
  <si>
    <t>MU-MA6080</t>
  </si>
  <si>
    <t>MA6080_LM</t>
  </si>
  <si>
    <t>Shankhala Industrial Estate</t>
  </si>
  <si>
    <t>Gogate Wadi Rd, Ganesh Nagar Cooperative Housing Society, Churi Wadi, Goregaon, Mumbai, Maharashtra 400063</t>
  </si>
  <si>
    <t>MU-1046</t>
  </si>
  <si>
    <t>1046_LM</t>
  </si>
  <si>
    <t>OMKARPMROM</t>
  </si>
  <si>
    <t>Plot No 51, Pandurang Wadi, Road No 2, Goregaon East, Mumbai-400063</t>
  </si>
  <si>
    <t>MU-4634</t>
  </si>
  <si>
    <t>4634_LM</t>
  </si>
  <si>
    <t>SHRISMRTO</t>
  </si>
  <si>
    <t>52, Natwar Nagar, Road No 5, Jogeshwari East, Mumbai-400060</t>
  </si>
  <si>
    <t>10004512</t>
  </si>
  <si>
    <t>MA3718</t>
  </si>
  <si>
    <t>MU-MA3718</t>
  </si>
  <si>
    <t>MA3718_LM</t>
  </si>
  <si>
    <t>JAFAR HOUSE</t>
  </si>
  <si>
    <t>Pardisandhpor, Mogra Pada, Natwar Nagar, Jogeshwari East, Mumbai, Maharashtra 400053</t>
  </si>
  <si>
    <t>MU-3019</t>
  </si>
  <si>
    <t>3019_LM</t>
  </si>
  <si>
    <t>Anand Dham</t>
  </si>
  <si>
    <t>Building No4, Opp: Amboli Level Crosssing, Andheri East-400053</t>
  </si>
  <si>
    <t>MA1260</t>
  </si>
  <si>
    <t>MU-MA1260</t>
  </si>
  <si>
    <t>MA1260_LM</t>
  </si>
  <si>
    <t>MAHENDRA SHARMA</t>
  </si>
  <si>
    <t>SHIVAJI NAGAR RD, KURAR VILLAGE, MALAD EAST, MUMBAI, MAHARASHTRA 400097</t>
  </si>
  <si>
    <t>10004582</t>
  </si>
  <si>
    <t>MU-3700</t>
  </si>
  <si>
    <t>3700_LM</t>
  </si>
  <si>
    <t>Rani Recharge centre</t>
  </si>
  <si>
    <t>RANI RECHARGE CENTER,Near Datta Mandir, Wadar Pada Road 2, Hanuman Nagar, Kandivli East</t>
  </si>
  <si>
    <t>MU-2460</t>
  </si>
  <si>
    <t>2460_LM</t>
  </si>
  <si>
    <t>Nisar House</t>
  </si>
  <si>
    <t>Pathan Chal Hanuman Nager Akrli Road Kandiwali (E),Mumbai-400101</t>
  </si>
  <si>
    <t>MA2221</t>
  </si>
  <si>
    <t>MU-MA2221</t>
  </si>
  <si>
    <t>MA2221_LM</t>
  </si>
  <si>
    <t>Vishwakarma Mandir_Crack</t>
  </si>
  <si>
    <t>MU-5619</t>
  </si>
  <si>
    <t>5619_LM</t>
  </si>
  <si>
    <t>Machhindra More House</t>
  </si>
  <si>
    <t>Machindra House,kurar village Malad (e)</t>
  </si>
  <si>
    <t>MA3332</t>
  </si>
  <si>
    <t>MU-MA3332</t>
  </si>
  <si>
    <t>MA3332_LM</t>
  </si>
  <si>
    <t>Sachin Mhatre building_Crack</t>
  </si>
  <si>
    <t>SACHIN MHATRE BUILDING,  THAKURWADI, DOMBIVLI WEST, DOMBIVLI, MUMBAI, MAHARASHTRA 421202</t>
  </si>
  <si>
    <t>10004556</t>
  </si>
  <si>
    <t>MA5231</t>
  </si>
  <si>
    <t>MU-MA5231</t>
  </si>
  <si>
    <t>MA5231_LM</t>
  </si>
  <si>
    <t>Rahul Bhavan/EMUMARCHANAQ</t>
  </si>
  <si>
    <t>Opp : Hindu Kush Apts, Shastri Nagar, Old Dombivli West</t>
  </si>
  <si>
    <t>MU-1508</t>
  </si>
  <si>
    <t>1508_LM</t>
  </si>
  <si>
    <t>Vipul Niwas</t>
  </si>
  <si>
    <t>Telkoswadi,Juni Dombivali,Dombivali(W),Thane,Maharashtra 421201</t>
  </si>
  <si>
    <t>MB5951</t>
  </si>
  <si>
    <t>MU-MB5951</t>
  </si>
  <si>
    <t>MB5951_LM</t>
  </si>
  <si>
    <t>JESTHA SADAN</t>
  </si>
  <si>
    <t xml:space="preserve">JESTHA SADAN,RAM MANDIR, RD VIA DEVI CHOWK, NEAR RAM MANDIR (RIKSHAW) AUTO STAND, RETI BUNDER, SHASTRI NAGAR, DOMBIVLI WEST, DOMBIVLI, </t>
  </si>
  <si>
    <t>MU-1262</t>
  </si>
  <si>
    <t>1262_LM</t>
  </si>
  <si>
    <t>Anusai Bhagat Niwas</t>
  </si>
  <si>
    <t>ANUSAI BHAGAT NIWAS,Netaji Subhash Chandra Bose Road, Garibachapada,  Kumbharkhan Pada, Dombivali West</t>
  </si>
  <si>
    <t>10004548</t>
  </si>
  <si>
    <t>MB2213</t>
  </si>
  <si>
    <t>MU-MB2213</t>
  </si>
  <si>
    <t>MB2213_LM</t>
  </si>
  <si>
    <t>Chakrapani Phase 2A</t>
  </si>
  <si>
    <t>Building No 2A,Chakrapani Apartment,Near model school,mahatma Phule Road, Garibachawada., Kumbharkhan Pada, Dombivli, Maharashtra 421202</t>
  </si>
  <si>
    <t>MA5208</t>
  </si>
  <si>
    <t>MU-MA5208</t>
  </si>
  <si>
    <t>MA5208_LM</t>
  </si>
  <si>
    <t>ANCHOR_Devki Laxman</t>
  </si>
  <si>
    <t xml:space="preserve">Gopinath Chowk, Devicha Pada, Dombivli West, Maharashtra 421202  
</t>
  </si>
  <si>
    <t>MU-6394</t>
  </si>
  <si>
    <t>6394_LM</t>
  </si>
  <si>
    <t>SUMITRDEOF</t>
  </si>
  <si>
    <t>Sumitradevi,Satyavan Chowk, Umesh nagar, Dombivali (W).</t>
  </si>
  <si>
    <t>MB2836</t>
  </si>
  <si>
    <t>MU-MB2836</t>
  </si>
  <si>
    <t>MB2836_LM</t>
  </si>
  <si>
    <t>Mandar bhoir plot</t>
  </si>
  <si>
    <t>Mandar Bhoir Plot</t>
  </si>
  <si>
    <t>MA1356</t>
  </si>
  <si>
    <t>MU-MA1356</t>
  </si>
  <si>
    <t>MA1356_LM</t>
  </si>
  <si>
    <t>Silver Sarita Complex</t>
  </si>
  <si>
    <t>Kashimira, Mira Road East-401104.</t>
  </si>
  <si>
    <t>10004557</t>
  </si>
  <si>
    <t>MA1352</t>
  </si>
  <si>
    <t>MU-MA1352</t>
  </si>
  <si>
    <t>MA1352_LM</t>
  </si>
  <si>
    <t>Hotel Jinger</t>
  </si>
  <si>
    <t>Mahakali caves road, Bindra Complex, Andheri (E), Mumbai 400093.</t>
  </si>
  <si>
    <t>10004547</t>
  </si>
  <si>
    <t>MU-2369</t>
  </si>
  <si>
    <t>2369_LM</t>
  </si>
  <si>
    <t>KISNA9</t>
  </si>
  <si>
    <t>Hare Kirshna,Hare Krishna A-9 SRA Co-Op HSG Society Bindra Complex Mahakali Cave Road Andheri (E)</t>
  </si>
  <si>
    <t>MA5707</t>
  </si>
  <si>
    <t>MU-MA5707</t>
  </si>
  <si>
    <t>MA5707_LM</t>
  </si>
  <si>
    <t>Mahakali Mandir</t>
  </si>
  <si>
    <t>, MAHAKALI CAVES ROAD ANDHERI EAST, MUMBAI, MAHARASHTRA.</t>
  </si>
  <si>
    <t>MU-4525</t>
  </si>
  <si>
    <t>4525_LM</t>
  </si>
  <si>
    <t>ROSHANAPO</t>
  </si>
  <si>
    <t>Roshan Appt,OppHoly Spirit Hospital,Mahakali Caves Rd,Andheri(E),Mumbai-400093</t>
  </si>
  <si>
    <t>MU-3389</t>
  </si>
  <si>
    <t>3389_LM</t>
  </si>
  <si>
    <t>New Bilqees App</t>
  </si>
  <si>
    <t>Bilqees,Mahakali caves road, Andheri (E)</t>
  </si>
  <si>
    <t>MU-4871</t>
  </si>
  <si>
    <t>4871_LM</t>
  </si>
  <si>
    <t>Prathamesh (Plot No.275)</t>
  </si>
  <si>
    <t>Belapur Gaon Sector 20, Belapur-400614</t>
  </si>
  <si>
    <t>10004562</t>
  </si>
  <si>
    <t>MB6431</t>
  </si>
  <si>
    <t>MU-MB6431</t>
  </si>
  <si>
    <t>MB6431_LM</t>
  </si>
  <si>
    <t>T K Apartment</t>
  </si>
  <si>
    <t>House No, 0678, Shahdawali Shah Dargah Road, Shahbaz Village, Sector 19, CBD Belapur, Navi Mumbai, Maharashtra 400614</t>
  </si>
  <si>
    <t>MB1187</t>
  </si>
  <si>
    <t>MU-MB1187</t>
  </si>
  <si>
    <t>MB1187_LM</t>
  </si>
  <si>
    <t>Reveria Building</t>
  </si>
  <si>
    <t>Godrej Hill, Khadakpada, Kalyan, Maharashtra 421301</t>
  </si>
  <si>
    <t>10004559</t>
  </si>
  <si>
    <t>MA5523</t>
  </si>
  <si>
    <t>MU-MA5523</t>
  </si>
  <si>
    <t>MA5523_LM</t>
  </si>
  <si>
    <t>D-Mart_Kalyan_SCM</t>
  </si>
  <si>
    <t xml:space="preserve"> SHOP NO - 03,C,WADHWA HEIGHTS, GODREJ HILL RD, NEAR D-MART, KHADAKPADA, KHADAKPADA, CITY-KALYAN,THANE, MAHARASHTRA, PINCODE- 421301</t>
  </si>
  <si>
    <t>MU-175</t>
  </si>
  <si>
    <t>175_LM</t>
  </si>
  <si>
    <t>Mahakaleshwar chs</t>
  </si>
  <si>
    <t>Barve Village, Khadakpada Chowk, Near Godrej Hill, Kalyan West, Dist Thane, 421301</t>
  </si>
  <si>
    <t>MA599</t>
  </si>
  <si>
    <t>MU-MA599</t>
  </si>
  <si>
    <t>MA599_LM</t>
  </si>
  <si>
    <t>Shiv Valley Bldg No.3</t>
  </si>
  <si>
    <t>SHIV VALLEY BLDG NO.3, BARAVE RD, GODREJ HILL, KHADAKPADA, KALYAN, MUMBAI, MAHARASHTRA 421301</t>
  </si>
  <si>
    <t>MA5153</t>
  </si>
  <si>
    <t>MU-MA5153</t>
  </si>
  <si>
    <t>MA5153_LM</t>
  </si>
  <si>
    <t>Motiram Open Plot</t>
  </si>
  <si>
    <t>KALYAN-SAPE RD, GANDHAR NAGAR, KHADAKPADA, KALYAN THANE,STATE-MAHARASHTRA PINCODE-421301</t>
  </si>
  <si>
    <t>MA5138</t>
  </si>
  <si>
    <t>MU-MA5138</t>
  </si>
  <si>
    <t>MA5138_LM</t>
  </si>
  <si>
    <t>Padmavati Builders Open Plot</t>
  </si>
  <si>
    <t xml:space="preserve"> GODREJ HILL, KHADAKPADA, KALYAN,THANE,421301</t>
  </si>
  <si>
    <t>MU-6194</t>
  </si>
  <si>
    <t>6194_LM</t>
  </si>
  <si>
    <t>Casa Bella Gold Sub station</t>
  </si>
  <si>
    <t>Casa Bella Gold, Casa Bella,Dombivali(E),Thane, Maharashtra 421204</t>
  </si>
  <si>
    <t>10004561</t>
  </si>
  <si>
    <t>MA4669</t>
  </si>
  <si>
    <t>MU-MA4669</t>
  </si>
  <si>
    <t>MA4669_LM</t>
  </si>
  <si>
    <t>Viento B wing</t>
  </si>
  <si>
    <t>VIENTO B WING, LODHA,PALAVA,DOMBIVLI EAST, MUMBAI, MAHARASHTRA.</t>
  </si>
  <si>
    <t>MA3429</t>
  </si>
  <si>
    <t>MU-MA3429</t>
  </si>
  <si>
    <t>MA3429_LM</t>
  </si>
  <si>
    <t>Magnifica Open Plot</t>
  </si>
  <si>
    <t>Magnifica Open plot, Casa Bella InternalCasa Bella Main Rd, Casa Bella, Usarghar, Maharashtra 421204</t>
  </si>
  <si>
    <t>MU-6164</t>
  </si>
  <si>
    <t>6164_LM</t>
  </si>
  <si>
    <t>Pole Near Temple(Casa Bella)</t>
  </si>
  <si>
    <t>LODHA HEAVEN CASA BELLA,PALAVA CITY, DOMBIWALI E</t>
  </si>
  <si>
    <t>MU-4488</t>
  </si>
  <si>
    <t>4488_LM</t>
  </si>
  <si>
    <t>STLAWRENO</t>
  </si>
  <si>
    <t>StLawrence High School,Road No - 3,Waghle Estate,Thane - 400604</t>
  </si>
  <si>
    <t>10004558</t>
  </si>
  <si>
    <t>MU-4004</t>
  </si>
  <si>
    <t>4004_LM</t>
  </si>
  <si>
    <t>GANESHQQOF</t>
  </si>
  <si>
    <t>Ganesh, Road No 15, Kisan Nagar, Thane 400604</t>
  </si>
  <si>
    <t>MA5851</t>
  </si>
  <si>
    <t>MU-MA5851</t>
  </si>
  <si>
    <t>MA5851_LM</t>
  </si>
  <si>
    <t>United House</t>
  </si>
  <si>
    <t>UNITED HOUSE, PADWAL NAGAR, KISAN NAGAR,THANE(W) MUMBAI, MAHARASHTRA. 400604</t>
  </si>
  <si>
    <t>Site Drop by Airtel but PO Received</t>
  </si>
  <si>
    <t>MU-2309</t>
  </si>
  <si>
    <t>2309_LM</t>
  </si>
  <si>
    <t>Marigold Bldg No 5</t>
  </si>
  <si>
    <t>New Marigold Bldg No.5,New Marigold CHSL Bldg no.5, Kanakia Spaces, near Cinemax, Baverly Park, Mira Road East, Thane Dist 401 105</t>
  </si>
  <si>
    <t>Mankhurd</t>
  </si>
  <si>
    <t>MA4640</t>
  </si>
  <si>
    <t>MU-MA4640</t>
  </si>
  <si>
    <t>MA4640_LM</t>
  </si>
  <si>
    <t>Tej Plastic Metal Mart (Alt of Shivneri Mitra Mandal)</t>
  </si>
  <si>
    <t>Tej plastic, Sahyadri Chawl, Mahatma Phule nagar  No 1 , Sion Panvel Highway, Mankhurd, Mum-400088</t>
  </si>
  <si>
    <t>MU-1641</t>
  </si>
  <si>
    <t>1641_LM</t>
  </si>
  <si>
    <t>BALAJIAPO</t>
  </si>
  <si>
    <t>Behind Hotel Appetite, Sion Panvel Highway, Vashi, Navi Mumbai-400703</t>
  </si>
  <si>
    <t>Shiravane</t>
  </si>
  <si>
    <t>MU-3625</t>
  </si>
  <si>
    <t>3625_LM</t>
  </si>
  <si>
    <t>DX-10</t>
  </si>
  <si>
    <t>DX-10, MIDC Industrial Area, Shiravane, Nerul, Navi Mumbai, Maharashtra 400706</t>
  </si>
  <si>
    <t>MU-583</t>
  </si>
  <si>
    <t>583_LM</t>
  </si>
  <si>
    <t>Vardh Vinayak</t>
  </si>
  <si>
    <t>Varadh Vinayak,plot no -162, Sector 31, Vashi Gaon, Near Vashi Tol Naka, Vashi,Navi Mumbai</t>
  </si>
  <si>
    <t>MU-5307</t>
  </si>
  <si>
    <t>5307_LM</t>
  </si>
  <si>
    <t>ARENJAQQOF</t>
  </si>
  <si>
    <t>Arenja Arcade Sec-17, Plot No-4, Vashi, New Mumbai-400703</t>
  </si>
  <si>
    <t>MU-5814</t>
  </si>
  <si>
    <t>5814_LM</t>
  </si>
  <si>
    <t>ANISHAHMOF</t>
  </si>
  <si>
    <t>Anisha Homes,Plot No238,Sec -31,Vashi Village,Navi Mumbai-400703</t>
  </si>
  <si>
    <t>MU-1694</t>
  </si>
  <si>
    <t>1694_LM</t>
  </si>
  <si>
    <t>MATOSHRI APPT</t>
  </si>
  <si>
    <t>Mr. Abhishek(9889205001), Matoshree Appt, Thane-Belapur Road, Sanjay Gandhi Nagar, Dighe, Navi Mumbai, Maharashtra 400708  NAVI MUMBAI</t>
  </si>
  <si>
    <t>MU-1863</t>
  </si>
  <si>
    <t>1863_LM</t>
  </si>
  <si>
    <t>Shri Sainath Chsl</t>
  </si>
  <si>
    <t>ambedkar rd, opp airoli station, airoli E</t>
  </si>
  <si>
    <t>MB2246</t>
  </si>
  <si>
    <t>MU-MB2246</t>
  </si>
  <si>
    <t>MB2246_LM</t>
  </si>
  <si>
    <t>Shree Radhe Krishna Chs</t>
  </si>
  <si>
    <t>SHREE RADHE KRISHNA CHS,PLOT NO-11, ABOVE ABHINANDHAN HOTEL, SECTOR 4, AIROLI, NAVI MUMBAI,POST OFFICE:-AIROLI,POLICE STATION:-AIROLI</t>
  </si>
  <si>
    <t>MU-5618</t>
  </si>
  <si>
    <t>5618_LM</t>
  </si>
  <si>
    <t>SHAGIRAHOF</t>
  </si>
  <si>
    <t>Shageer Ahmed House, Opp Thomson Press, Sanjay Gandhi Nagar, Digha-Belapur Road, Navi Mumbai-400708</t>
  </si>
  <si>
    <t>MU-109</t>
  </si>
  <si>
    <t>109_LM</t>
  </si>
  <si>
    <t>Swagat</t>
  </si>
  <si>
    <t>Sector 4, Airoli, Navi Mumbai, Maharashtra 400708</t>
  </si>
  <si>
    <t>MU-2161</t>
  </si>
  <si>
    <t>2161_LM</t>
  </si>
  <si>
    <t>Raheja Titanium</t>
  </si>
  <si>
    <t>Ram Nagar, Near Western Express Highway, Goregaon East</t>
  </si>
  <si>
    <t>10004595</t>
  </si>
  <si>
    <t>JuiNagar</t>
  </si>
  <si>
    <t>MU-4750</t>
  </si>
  <si>
    <t>4750_LM</t>
  </si>
  <si>
    <t>Rizwan Ice Factory</t>
  </si>
  <si>
    <t>Plot No. D/366, Near MIDC Ioc Terminal Road, MIDC, Turbhe.</t>
  </si>
  <si>
    <t>MA5877</t>
  </si>
  <si>
    <t>MU-MA5877</t>
  </si>
  <si>
    <t>MA5877_LM</t>
  </si>
  <si>
    <t>Super containers pvt ltd (Relocation of MA3575_Gaikwad House)</t>
  </si>
  <si>
    <t>PLOT - C 425, MIDC INDUSTRIAL AREA, TTC TURBHE, MUMBAI, MAHARASHTRA. 400703</t>
  </si>
  <si>
    <t>MA3485</t>
  </si>
  <si>
    <t>MU-MA3485</t>
  </si>
  <si>
    <t>MA3485_LM</t>
  </si>
  <si>
    <t>Sejal plastic</t>
  </si>
  <si>
    <t>Turbhe,TTC Industrial Area, Opposite Mayur cold storage, Navi Mumbai</t>
  </si>
  <si>
    <t>MB1718</t>
  </si>
  <si>
    <t>MU-MB1718</t>
  </si>
  <si>
    <t>MB1718_LM</t>
  </si>
  <si>
    <t>Chemox House</t>
  </si>
  <si>
    <t>Plot No: D84, Indira Nagar, MIDC Industrial Area, Turbhe, Navi Mumbai, Maharashtra 400705</t>
  </si>
  <si>
    <t>MB6371</t>
  </si>
  <si>
    <t>MU-MB6371</t>
  </si>
  <si>
    <t>MB6371_LM</t>
  </si>
  <si>
    <t>PERFECT PAKET MOVERS</t>
  </si>
  <si>
    <t xml:space="preserve"> Perfect Packet Movers,Turbhe Belapur Rd, MIDC Industrial Area, Sanpada, Navi Mumbai, Maharashtra 400706,Post office:-Turbhe,police station:Turbhe</t>
  </si>
  <si>
    <t>MA2181</t>
  </si>
  <si>
    <t>MU-MA2181</t>
  </si>
  <si>
    <t>MA2181_LM</t>
  </si>
  <si>
    <t>Sai Prasad Building</t>
  </si>
  <si>
    <t>MIDC IND AREA RABLE</t>
  </si>
  <si>
    <t>MB3667</t>
  </si>
  <si>
    <t>MU-MB3667</t>
  </si>
  <si>
    <t>MB3667_LM</t>
  </si>
  <si>
    <t>Plot No. 255 19.113555 73.023331</t>
  </si>
  <si>
    <t xml:space="preserve">Plot No-255.Mahape Midc Rd. Midc Industrial Area. Mahape.Post Office:-Mahape.
</t>
  </si>
  <si>
    <t>MB2282</t>
  </si>
  <si>
    <t>MU-MB2282</t>
  </si>
  <si>
    <t>MB2282_LM</t>
  </si>
  <si>
    <t>Team Design Architect</t>
  </si>
  <si>
    <t>A-145/6, Pawane Village Midc Rd, T.T.C. Industrial Area, MIDC Industrial Area, Pawne, Navi Mumbai, Maharashtra 400710</t>
  </si>
  <si>
    <t>MU-297</t>
  </si>
  <si>
    <t>297_LM</t>
  </si>
  <si>
    <t>Rajmudra A &amp; B Wing</t>
  </si>
  <si>
    <t>Parag Nagar, Ketki Pada, Dahisar East,Mumbai- 400068</t>
  </si>
  <si>
    <t>MA2938</t>
  </si>
  <si>
    <t>MU-MA2938</t>
  </si>
  <si>
    <t>MA2938_LM</t>
  </si>
  <si>
    <t>Ajit Ind Estate</t>
  </si>
  <si>
    <t>AJIT IND ESTATE , LIJAT PAPAD COMPANY NR AJIT PALACE HOTEL MIRA BHAYANDER RD, DAHISER EAST, MUMBAI, MAHARASHTRA.</t>
  </si>
  <si>
    <t>MA2915</t>
  </si>
  <si>
    <t>MU-MA2915</t>
  </si>
  <si>
    <t>MA2915_LM</t>
  </si>
  <si>
    <t>BHATIA OPEN PLOT</t>
  </si>
  <si>
    <t>Plot Mo. 19. Neel Kamal Naka, R K Building, Laxmi Baug, Kashigaon, Mira Road, Mira Bhayandar, Maharashtra 401107</t>
  </si>
  <si>
    <t>MU-4779</t>
  </si>
  <si>
    <t>4779_LM</t>
  </si>
  <si>
    <t>SSCLUTCHO</t>
  </si>
  <si>
    <t>S.S Clutch(RTT),S.S.Clutch Mfg. Co Pvt ltd., 462 SVP road, Mumbai-04</t>
  </si>
  <si>
    <t>MB6450</t>
  </si>
  <si>
    <t>MU-MB6450</t>
  </si>
  <si>
    <t>MB6450_LM</t>
  </si>
  <si>
    <t>Vaity Open Plot</t>
  </si>
  <si>
    <t>HARIBHAKTI INDUATRIAL ESTATE, GHBUNDER ROAD, OPP. MICROVAC ENGINEERS, MIRA BHAYANDAR, POST OFFICE-MIRA BHAYANDAR, POLICE STATION-MI 401104</t>
  </si>
  <si>
    <t>MA2917</t>
  </si>
  <si>
    <t>MU-MA2917</t>
  </si>
  <si>
    <t>MA2917_LM</t>
  </si>
  <si>
    <t>Rajesh Kamble House</t>
  </si>
  <si>
    <t>Ghodbunder Gaon, Versave, Thane - 401 104</t>
  </si>
  <si>
    <t>MU-5274</t>
  </si>
  <si>
    <t>5274_LM</t>
  </si>
  <si>
    <t>Hill Top</t>
  </si>
  <si>
    <t>Hill Top Hotel, Near Mumbai-Ahmedabad highway, Versova village, Versova, Mira Bhayandar, Maharashtra 401107</t>
  </si>
  <si>
    <t>MA609</t>
  </si>
  <si>
    <t>MU-MA609</t>
  </si>
  <si>
    <t>MA609_LM</t>
  </si>
  <si>
    <t>Padmaja CHSL</t>
  </si>
  <si>
    <t>Padmaja Apartment, Fisheries University Rd, Versova, Andheri West, Mumbai, Maharashtra 400061,post office:-Andheri,police station:-Andheri</t>
  </si>
  <si>
    <t>10004525</t>
  </si>
  <si>
    <t>MA5287</t>
  </si>
  <si>
    <t>MU-MA5287</t>
  </si>
  <si>
    <t>MA5287_LM</t>
  </si>
  <si>
    <t>Babu Khan</t>
  </si>
  <si>
    <t>Babu Khan , Prem Nagar Road,Goregaon (W),Mumbai-400104</t>
  </si>
  <si>
    <t>MA4035</t>
  </si>
  <si>
    <t>MU-MA4035</t>
  </si>
  <si>
    <t>MA4035_LM</t>
  </si>
  <si>
    <t>AJIZ SHEIKH HOUSE</t>
  </si>
  <si>
    <t>Unnat Nagar Rd Number 2, Prem Nagar Slums, Prem Nagar, Goregaon W</t>
  </si>
  <si>
    <t>MU-6033</t>
  </si>
  <si>
    <t>6033_LM</t>
  </si>
  <si>
    <t>DIVYANGTOF</t>
  </si>
  <si>
    <t>Md. Hasan Mendihasan Khan 9930140859, 6/23, Yashwant Nagar Rd No 2, Goregaon West, Mumbai, Maharashtra 400104  MUMBAI</t>
  </si>
  <si>
    <t>MA3631</t>
  </si>
  <si>
    <t>MU-MA3631</t>
  </si>
  <si>
    <t>MA3631_LM</t>
  </si>
  <si>
    <t>CHANDRA DARSHAN</t>
  </si>
  <si>
    <t>JAWAHAR NAGAR, ROAD NO.9, GOREGAON W.</t>
  </si>
  <si>
    <t>Oshiwara</t>
  </si>
  <si>
    <t>MU-278</t>
  </si>
  <si>
    <t>278_LM</t>
  </si>
  <si>
    <t>TECH WEB CENTRE</t>
  </si>
  <si>
    <t>TECH WEB CENTRE, LINK ROAD BEHRAM BAUG JOGESHWARI W</t>
  </si>
  <si>
    <t>MA6341</t>
  </si>
  <si>
    <t>MU-MA6341</t>
  </si>
  <si>
    <t>MA6341_LM</t>
  </si>
  <si>
    <t>AK Tower</t>
  </si>
  <si>
    <t xml:space="preserve">1001, LILIYA NAGAR, NEAR MTNL TELEPHONE EXCANGE S.V ROAD, , MALAD WEST,PINCODE- 400064 </t>
  </si>
  <si>
    <t>MA1484</t>
  </si>
  <si>
    <t>MU-MA1484</t>
  </si>
  <si>
    <t>MA1484_LM</t>
  </si>
  <si>
    <t>MA1484-Kaveri Bldg No. 13</t>
  </si>
  <si>
    <t>Chincholi Bunder Rd, Malad, Chincholi Bunder, Malad West, Mumbai, Maharashtra 400064</t>
  </si>
  <si>
    <t>MU-5768</t>
  </si>
  <si>
    <t>5768_LM</t>
  </si>
  <si>
    <t>ABROLW</t>
  </si>
  <si>
    <t>Abrol Apartments,Vasant Valley, Near Oberoi Mall, Goregaon East</t>
  </si>
  <si>
    <t>MU-5579</t>
  </si>
  <si>
    <t>5579_LM</t>
  </si>
  <si>
    <t>HAKIMBLDOF</t>
  </si>
  <si>
    <t>Hakimi CHS,13,udyog nagar,liliya ngr,sv rd,goregaon(w)</t>
  </si>
  <si>
    <t>MA1878</t>
  </si>
  <si>
    <t>MU-MUM_Route_30</t>
  </si>
  <si>
    <t>MA1878_LM</t>
  </si>
  <si>
    <t>Nirman Industrial Estate, Near Chincholi Fire Station, New Link Rd, Ram Nagar, Malad West, Mumbai, Maharashtra 400064</t>
  </si>
  <si>
    <t>MU-6502</t>
  </si>
  <si>
    <t>6502_LM</t>
  </si>
  <si>
    <t>INORBTMLOF</t>
  </si>
  <si>
    <t>Link Road, Malad West, Mumbai-400064</t>
  </si>
  <si>
    <t>MU-139</t>
  </si>
  <si>
    <t>139_LM</t>
  </si>
  <si>
    <t>Harsh Vardhan</t>
  </si>
  <si>
    <t>jhhu varsova link road bharat nager 4 banglow Andheri west,400058</t>
  </si>
  <si>
    <t>10004594</t>
  </si>
  <si>
    <t>MU-2283</t>
  </si>
  <si>
    <t>2283_LM</t>
  </si>
  <si>
    <t>VIGNHRTA</t>
  </si>
  <si>
    <t>Plot No 35, Nav Bharata Rd, Varsova Link Rd, Andheri(W)</t>
  </si>
  <si>
    <t>MB3372</t>
  </si>
  <si>
    <t>MU-MB3372</t>
  </si>
  <si>
    <t>MB3372_LM</t>
  </si>
  <si>
    <t>KLS Memorial Hospital</t>
  </si>
  <si>
    <t>KLS MEMORIAL HOSPITAL,TANAJI MALUSARE RD, NAVPADA, IRLA, VILE PARLE WEST,POST OFFICE:-VILE PARLE,POLICE STATION:-VILE PARLE</t>
  </si>
  <si>
    <t>MU-1148</t>
  </si>
  <si>
    <t>1148_LM</t>
  </si>
  <si>
    <t>KSHEMKALO</t>
  </si>
  <si>
    <t>Sanyas Ashram Compound, Vithalbhai Road, Vile Parle West, Mumbai-400056</t>
  </si>
  <si>
    <t>MB6434</t>
  </si>
  <si>
    <t>MU-MB6434</t>
  </si>
  <si>
    <t>MB6434_LM</t>
  </si>
  <si>
    <t>Chandan Apt</t>
  </si>
  <si>
    <t>Chandan Apartments, G - 3, Swami Vivekananda Rd, Indira Nagar, Vile Parle West, Mumbai, Maharashtra 400056</t>
  </si>
  <si>
    <t>MB2875</t>
  </si>
  <si>
    <t>MU-MB2875</t>
  </si>
  <si>
    <t>MB2875_LM</t>
  </si>
  <si>
    <t>Pioneer Heritage Residency</t>
  </si>
  <si>
    <t>A-21  Sane Guruji Road  BEST Colony  Santacruz West  Mumbai  Maharashtra- 400054 MUMBAI</t>
  </si>
  <si>
    <t>MB1250</t>
  </si>
  <si>
    <t>MU-MB1250</t>
  </si>
  <si>
    <t>MB1250_LM</t>
  </si>
  <si>
    <t>Nutan Alka</t>
  </si>
  <si>
    <t>Nutan Alka Cooperative Housing Society,Plot No:-67,Daulat Nagar,STY Relief Rd,Santacruz West,Mumbai,Maharashtra 400049</t>
  </si>
  <si>
    <t>MA4901</t>
  </si>
  <si>
    <t>MU-MA4901</t>
  </si>
  <si>
    <t>MA4901_LM</t>
  </si>
  <si>
    <t>Shastri Nagar Bus Depot</t>
  </si>
  <si>
    <t>SHASTRI NAGAR, SANTACRUZ WEST, MUMBAI, MAHARASHTRA 400054</t>
  </si>
  <si>
    <t>MU-1777</t>
  </si>
  <si>
    <t>1777_LM</t>
  </si>
  <si>
    <t>TECHNOCITY X5/3</t>
  </si>
  <si>
    <t>TECHNOCITY X5/3, RELIANCE CORPORATE PARK, MIDC INDUSTRIAL AREA,GHANSOLI,400701</t>
  </si>
  <si>
    <t>MA1669</t>
  </si>
  <si>
    <t>MU-MA1669</t>
  </si>
  <si>
    <t>MA1669_LM</t>
  </si>
  <si>
    <t>Rizvi Bldg</t>
  </si>
  <si>
    <t>Rizvi Bldg, LBS road , Ambedkar nagar , Kurla west, Mumbai, Maharashtra 400070</t>
  </si>
  <si>
    <t>MU-MUM_Route_142</t>
  </si>
  <si>
    <t>2257_LM</t>
  </si>
  <si>
    <t>D-Mart, opp thakur mall, Thakur village, kandivali (e)</t>
  </si>
  <si>
    <t>MU-2895</t>
  </si>
  <si>
    <t>2895_LM</t>
  </si>
  <si>
    <t>Classic Power Residency B wing</t>
  </si>
  <si>
    <t>Classic Power Residency B wing,Near Big Bazar,Milan subway signal,Villeparle W</t>
  </si>
  <si>
    <t>MB2250</t>
  </si>
  <si>
    <t>MU-MB2250</t>
  </si>
  <si>
    <t>MB2250_LM</t>
  </si>
  <si>
    <t>Agripada Subway</t>
  </si>
  <si>
    <t>Flyover No:-01,AMSP-36,Western Express Hwy, Agripada, Santacruz East, Mumbai, Maharashtra 400055</t>
  </si>
  <si>
    <t>MA3616</t>
  </si>
  <si>
    <t>MU-MA3616</t>
  </si>
  <si>
    <t>MA3616_LM</t>
  </si>
  <si>
    <t>Royal Krissh_ relo of Sony Tower</t>
  </si>
  <si>
    <t>Haridas Nagar, Borivali West,Mumbai, Maharashtra 400092</t>
  </si>
  <si>
    <t>MA1806</t>
  </si>
  <si>
    <t>MU-MA1806</t>
  </si>
  <si>
    <t>MA1806_LM</t>
  </si>
  <si>
    <t>Jai Ram_ATC</t>
  </si>
  <si>
    <t>Jay Ram apartment,Saibaba Mandir Marg, Saibaba Nagar, Borivali West,Mumbai, Maharashtra 400092</t>
  </si>
  <si>
    <t>MA118</t>
  </si>
  <si>
    <t>MU-MA118</t>
  </si>
  <si>
    <t>MA118_LM</t>
  </si>
  <si>
    <t>Chimy Bldg 1</t>
  </si>
  <si>
    <t>Kalpana Chowk, Haridas Nagar, Borivali West, Mumbai, Maharashtra</t>
  </si>
  <si>
    <t>MU-1455</t>
  </si>
  <si>
    <t>1455_LM</t>
  </si>
  <si>
    <t>SUDARAM</t>
  </si>
  <si>
    <t>SUNDARAM SOCIETY,7/65,c special bldg,geetanjali nagar,saibaba mandir road,borivali west</t>
  </si>
  <si>
    <t>MU-2946</t>
  </si>
  <si>
    <t>2946_LM</t>
  </si>
  <si>
    <t>Kavita Apartment</t>
  </si>
  <si>
    <t xml:space="preserve"> NATAKWALA LANE, MEGHDOOT, HARI OM NAGAR, BORIVALI, MUMBAI, MAHARASHTRA 400092</t>
  </si>
  <si>
    <t>MB1435</t>
  </si>
  <si>
    <t>MU-MB1435</t>
  </si>
  <si>
    <t>MB1435_LM</t>
  </si>
  <si>
    <t>Apex Multispeciality Hospitals</t>
  </si>
  <si>
    <t xml:space="preserve"> Plot No 262, Sector-1, Dr Babasaheb Ambedkar Rd, near Mangalmurti Hospital, Charkop Gaon, Kandivali West, Mumbai, Maharashtra 400067 </t>
  </si>
  <si>
    <t>MU-5294</t>
  </si>
  <si>
    <t>5294_LM</t>
  </si>
  <si>
    <t>PADMAVATOMM1</t>
  </si>
  <si>
    <t>Padmavati, Gen A.K. Vaidya Road (Filmcity Road), Dindoshi, Goregaon (E), Mumbai 400063</t>
  </si>
  <si>
    <t>10004516</t>
  </si>
  <si>
    <t>MB1703</t>
  </si>
  <si>
    <t>MU-MB1703</t>
  </si>
  <si>
    <t>MB1703_LM</t>
  </si>
  <si>
    <t>Shivam B19 CHSL</t>
  </si>
  <si>
    <t xml:space="preserve">Shivam CHSl,Sai Rd,Building No:- B-19,Near Gokuldham High School &amp; Jr. College,Gokuldham Colony,Goregaon,Mumbai,Maharashtra:-400063. Post Office:Goregaon,Police Station:Goregaon    
</t>
  </si>
  <si>
    <t>MU-5665</t>
  </si>
  <si>
    <t>5665_LM</t>
  </si>
  <si>
    <t>Panchashil Gokuldham CHS (Film city)</t>
  </si>
  <si>
    <t>Panchsheel CHS, Behind RBI Quarters, Gokuldham, Goregaon (E), Mumbai-400063</t>
  </si>
  <si>
    <t>MA6116</t>
  </si>
  <si>
    <t>MU-MA6116</t>
  </si>
  <si>
    <t>MA61116_LM</t>
  </si>
  <si>
    <t>P-193_WE Highway to Chakala</t>
  </si>
  <si>
    <t>WM-P-193_WE HIGHWAY TO CHAKALA, ANDHERI KURLA ROAD, ANDHERI EAST, MUMBAI, MAHARASHTRA.400059</t>
  </si>
  <si>
    <t>10004598</t>
  </si>
  <si>
    <t>MB3864</t>
  </si>
  <si>
    <t>MU-MB3864</t>
  </si>
  <si>
    <t>MB3864_LM</t>
  </si>
  <si>
    <t>Saroton Height</t>
  </si>
  <si>
    <t>204, Dr. Charatsingh Colony, Chakala, J B Nagar, Andheri East, Mumbai, Maharashtra 400093,post office:-Chakala,police station:-Chakala</t>
  </si>
  <si>
    <t>MA6036</t>
  </si>
  <si>
    <t>MU-MA6036</t>
  </si>
  <si>
    <t>MA6036_LM</t>
  </si>
  <si>
    <t>P-282_Marol Naka</t>
  </si>
  <si>
    <t>Andheri - Kurla Rd MIDC Industrial Estate, Bhim Nagar, Andheri East Mumbai, Maharashtra 400053</t>
  </si>
  <si>
    <t>MU-5339</t>
  </si>
  <si>
    <t>5339_LM</t>
  </si>
  <si>
    <t>SUNSWPTQOMM1</t>
  </si>
  <si>
    <t>Sun Swept, Lokhandwal Complex, Andheri (W), Mumbai, Maharashtra 400102</t>
  </si>
  <si>
    <t>10004539</t>
  </si>
  <si>
    <t>MU-1949</t>
  </si>
  <si>
    <t>1949_LM</t>
  </si>
  <si>
    <t>CROSSGATO</t>
  </si>
  <si>
    <t>Cross gate,LOKHANDWALA COMPLEX, ANDHERI (w)</t>
  </si>
  <si>
    <t>MU-2359</t>
  </si>
  <si>
    <t>2359_LM</t>
  </si>
  <si>
    <t>Osia Sugandh</t>
  </si>
  <si>
    <t>Osia Sugandh, Dawood Bagh Road, Near Air India Colony, Santacruz Mumbai 400098</t>
  </si>
  <si>
    <t>10004597</t>
  </si>
  <si>
    <t>Kalina</t>
  </si>
  <si>
    <t>MB4811</t>
  </si>
  <si>
    <t>MU-MB4811</t>
  </si>
  <si>
    <t>MB4811_LM</t>
  </si>
  <si>
    <t>Lemon Tree</t>
  </si>
  <si>
    <t>Kolivery Village, Kunchi Kurve Nagar, Kalina, Santacruz East, Mumbai, Maharashtra 400098,post office:-Kalina,police station:-Kalina</t>
  </si>
  <si>
    <t>MB5402</t>
  </si>
  <si>
    <t>MU-MB5402</t>
  </si>
  <si>
    <t>MB5402_LM</t>
  </si>
  <si>
    <t>Gurudwara Guru Nanak Satsang Kalina (Regd.),Lotus Lane,Sunder Nagar,Kalina,Santacruz East,opp. Bombay College of Pharmacy India,Mumbai, Maharashtra 400098</t>
  </si>
  <si>
    <t>MU-5827</t>
  </si>
  <si>
    <t>5827_LM</t>
  </si>
  <si>
    <t>MTNL_BKC</t>
  </si>
  <si>
    <t>BKC MTNL, Junction of Bandra kurla road , Kurla</t>
  </si>
  <si>
    <t>MB2378</t>
  </si>
  <si>
    <t>MU-MB2378</t>
  </si>
  <si>
    <t>MB2378_LM</t>
  </si>
  <si>
    <t>MMRDA</t>
  </si>
  <si>
    <t>MHADA Head Office</t>
  </si>
  <si>
    <t>Madhusudan Kalelkar Rd, Gandhi Nagar, Bandra East, Mumbai, Maharashtra 400051</t>
  </si>
  <si>
    <t>MA3597</t>
  </si>
  <si>
    <t>MU-MA3597</t>
  </si>
  <si>
    <t>MA3597_LM</t>
  </si>
  <si>
    <t>RIDDHI SIDDHI</t>
  </si>
  <si>
    <t>(B-WING)RIDDHI-SIDDHI CHS,NEAR JANTA MARKET BUS STOP,L.B.S. ROAD,BHANDUP(W)</t>
  </si>
  <si>
    <t>MB2245</t>
  </si>
  <si>
    <t>MU-MB2245</t>
  </si>
  <si>
    <t>MB2245_LM</t>
  </si>
  <si>
    <t>Goldendyes Flyover</t>
  </si>
  <si>
    <t>Goldendyes Flyover, Owner Name-Mr.Sanjay, Amsp-29, Mumbai-Agra National Highway, Majiwada Thane(W),Maharashatra 400601</t>
  </si>
  <si>
    <t>MB2238</t>
  </si>
  <si>
    <t>MU-MB2238</t>
  </si>
  <si>
    <t>MB2238_LM</t>
  </si>
  <si>
    <t>JVLR Flyover</t>
  </si>
  <si>
    <t>JVLR Flyover,Pole No:-AMSP-24,Jogeshwari-Vikhroli Link Rd, IIT Area,Powai,Mumbai,Maharashtra:-400072</t>
  </si>
  <si>
    <t>MU-6056</t>
  </si>
  <si>
    <t>6056_LM</t>
  </si>
  <si>
    <t>Mantra Hotel</t>
  </si>
  <si>
    <t xml:space="preserve">Anand Savli Residency,Behind Landmark Society,  Eastern Express Hwy, kajuwadi, Thane, Maharashtra 400604  
</t>
  </si>
  <si>
    <t>MB1348</t>
  </si>
  <si>
    <t>MU-MB1348</t>
  </si>
  <si>
    <t>MB1348_LM</t>
  </si>
  <si>
    <t>Silver Plaza Chsl</t>
  </si>
  <si>
    <t>silver plaza,above ranka banquet, Nirmaladevi Dighe Marg, near nitin signal,wagle estate post office,wagle estate police station, Thane West, Maharashtra 400601</t>
  </si>
  <si>
    <t>MU-2351</t>
  </si>
  <si>
    <t>2351_LM</t>
  </si>
  <si>
    <t>Prabhakar Bldg</t>
  </si>
  <si>
    <t>Near St Lawrence School, Thane West-400604</t>
  </si>
  <si>
    <t>MU-5235</t>
  </si>
  <si>
    <t>5235_LM</t>
  </si>
  <si>
    <t>EKTAAPTQOMM1</t>
  </si>
  <si>
    <t>Ekta Apartment - B Wing, LBS Marg, Mulund ((w), Mumbai</t>
  </si>
  <si>
    <t>Gandhinagar</t>
  </si>
  <si>
    <t>MU-1562</t>
  </si>
  <si>
    <t>1562_LM</t>
  </si>
  <si>
    <t>MTNL Powai</t>
  </si>
  <si>
    <t>MTNL Exchange,MTNL Exchange, Kanjur Marg Rd, Gandhi Nagar</t>
  </si>
  <si>
    <t>MB1179</t>
  </si>
  <si>
    <t>MU-MB1179</t>
  </si>
  <si>
    <t>MB1179_LM</t>
  </si>
  <si>
    <t>Kailash Complex (Rel of 2681 Dreams Mall)</t>
  </si>
  <si>
    <t>Kailas Complex, Bhandup, Valmik Nagar,Bhandup west post office,Bhandup west police station., Bhandup West, Mumbai, Maharashtra 400078</t>
  </si>
  <si>
    <t>MU-3023</t>
  </si>
  <si>
    <t>3023_LM</t>
  </si>
  <si>
    <t>JHEEL DARSHAN</t>
  </si>
  <si>
    <t>Powai Vihar, Opposite Powai Lake, Powai, Mumbai-400076</t>
  </si>
  <si>
    <t>MB3249</t>
  </si>
  <si>
    <t>MU-MB3249</t>
  </si>
  <si>
    <t>MB3249_LM</t>
  </si>
  <si>
    <t>Kateelashwar Arcade</t>
  </si>
  <si>
    <t>Building No:-1,Kateeleshwari Arcade,Near Mulund Tool Naka, Lal Bahadur Shastri Rd, Mulund West, Mumbai, Maharashtra 400080. Post Office:-Mulund, Police Station:- Mulund</t>
  </si>
  <si>
    <t>MA6156</t>
  </si>
  <si>
    <t>MU-MA6156</t>
  </si>
  <si>
    <t>MA6156_LM</t>
  </si>
  <si>
    <t>Gutenberg House_ATC</t>
  </si>
  <si>
    <t xml:space="preserve"> MIDC FLATTED FACTORY, MIDC COLONY, RAHEJA GARDENS,WAGLE ESTATE , THANE WEST,  400082</t>
  </si>
  <si>
    <t>MU-141</t>
  </si>
  <si>
    <t>141_LM</t>
  </si>
  <si>
    <t>Panchkutir FOB</t>
  </si>
  <si>
    <t>Pizza Hut FOB, FOB Near Suvarna Temple, Adi Shankaracharya Road, Powai, Mumbai</t>
  </si>
  <si>
    <t>MB2230</t>
  </si>
  <si>
    <t>MU-MB2230</t>
  </si>
  <si>
    <t>MB2230_LM</t>
  </si>
  <si>
    <t>Ghatkopar Flyover</t>
  </si>
  <si>
    <t>Flyover No:-01, AMSP-18, Mumbai-Agra National Hwy, Godrej Mangroves Area, Eastern Express Hwy, Ghatkopar East,  Mumbai, Maharashtra 400075</t>
  </si>
  <si>
    <t>MA5673</t>
  </si>
  <si>
    <t>MU-MA5673</t>
  </si>
  <si>
    <t>MA5673_LM</t>
  </si>
  <si>
    <t>Pillor no-434_Ghatkoper Metro</t>
  </si>
  <si>
    <t>WM-PILLOR NO-434_GHATKOPER METRO, GHATKOPER RAILWAY. STATION GHATKOPER ( W),</t>
  </si>
  <si>
    <t>MU-1536</t>
  </si>
  <si>
    <t>1536_LM</t>
  </si>
  <si>
    <t>BHANDUP TALAV</t>
  </si>
  <si>
    <t>Bhandup FOB,Eastern express highway, Bhandup east</t>
  </si>
  <si>
    <t>MA4315</t>
  </si>
  <si>
    <t>MU-MA4315</t>
  </si>
  <si>
    <t>MA4315_LM</t>
  </si>
  <si>
    <t>BEST SITE Ghatkopar</t>
  </si>
  <si>
    <t>Ghatkopar Depot, Best Colony, Ghatkopar East. Mumbai- 400075</t>
  </si>
  <si>
    <t>MU-1532</t>
  </si>
  <si>
    <t>1532_LM</t>
  </si>
  <si>
    <t>KNJFOB</t>
  </si>
  <si>
    <t>kanjur marg FOB, KANJURGMARG FOOTOVER BRIDGE ON EASTERN      EXPRESS HIGHWAY.</t>
  </si>
  <si>
    <t>FF_NW1920_15543</t>
  </si>
  <si>
    <t>MB2233</t>
  </si>
  <si>
    <t>MU-MB2233</t>
  </si>
  <si>
    <t>MB2233_LM</t>
  </si>
  <si>
    <t>JVLR(Mid) Flyover</t>
  </si>
  <si>
    <t>Flyover No:-01,AMSP-20,Mumbai - Agra National Hwy, Kannamwar Nagar II,Vikhroli, Mumbai, Maharashtra 400083</t>
  </si>
  <si>
    <t>MB2239</t>
  </si>
  <si>
    <t>MU-MB2239</t>
  </si>
  <si>
    <t>MB2239_LM</t>
  </si>
  <si>
    <t>GMLR Flyover</t>
  </si>
  <si>
    <t>GMLR Flyover, AMSP-25,Mumbai - Agra National Hwy, Bhandup East, Mumbai, Maharashtra 400080</t>
  </si>
  <si>
    <t>MU-2730</t>
  </si>
  <si>
    <t>2730_LM</t>
  </si>
  <si>
    <t>Godrej Shop FOB</t>
  </si>
  <si>
    <t>Mr. Anil Kale (9869601327), Godrej Sops Vikhroli, SEP-2, B- 3,Eastern Express Hwy,Mumbai, Maharashtra 400079  MUMBAI</t>
  </si>
  <si>
    <t>MB2649</t>
  </si>
  <si>
    <t>MU-MB2649</t>
  </si>
  <si>
    <t>MB2649_LM</t>
  </si>
  <si>
    <t>Rajoot House</t>
  </si>
  <si>
    <t>Jai Ambe Tea Shop, Vikhroli Gaothan Rd, Vikhroli Village, Pirojshanagar, Vikhroli, Mumbai, Maharashtra 400079</t>
  </si>
  <si>
    <t>MA2578</t>
  </si>
  <si>
    <t>MU-MA2578</t>
  </si>
  <si>
    <t>MA2578_LM</t>
  </si>
  <si>
    <t>Hasan Shaikh House Plot_Crack</t>
  </si>
  <si>
    <t>SHOP NO.-12, NITYANAD NAGAR,NEAR FISH MARKET, CHIRAG NAGAR, GHATKOPAR WEST, MUMBAI,400086</t>
  </si>
  <si>
    <t>MA5223</t>
  </si>
  <si>
    <t>MU-MA5223</t>
  </si>
  <si>
    <t>MA5223_LM</t>
  </si>
  <si>
    <t>BMC Colony  Lal Bahadur Shastri Marg  Park Site Road  Near Vikhroli Bus Depot  Vikhroli West  Mumbai  Maharashtra- 400079 MUMBAI</t>
  </si>
  <si>
    <t>10004656</t>
  </si>
  <si>
    <t>MB2236</t>
  </si>
  <si>
    <t>MU-MB2236</t>
  </si>
  <si>
    <t>MB2236_LM</t>
  </si>
  <si>
    <t>Vikhroli Flyover</t>
  </si>
  <si>
    <t>Vikhroli Flyover, Owner Name-Mr.Sanjay, Pole No.Amsp-22, Near Godrej Creekside Colony, Vikhroli, Mumbai, Maharashtra 400083</t>
  </si>
  <si>
    <t>10004651</t>
  </si>
  <si>
    <t>MA2131</t>
  </si>
  <si>
    <t>MU-MA2131</t>
  </si>
  <si>
    <t>MA2131_LM</t>
  </si>
  <si>
    <t>Richmond</t>
  </si>
  <si>
    <t>RICHMOND, CLIFF AVE RD,HIRANANDANI GARDENS, POWAI,MUMBAI, MAHARASHTRA 400076</t>
  </si>
  <si>
    <t>MU-5769</t>
  </si>
  <si>
    <t xml:space="preserve"> 72.928238°</t>
  </si>
  <si>
    <t>5769_LM</t>
  </si>
  <si>
    <t>GODREJ BLDG NO.X-44</t>
  </si>
  <si>
    <t>GODREJ BLDG NOX-44, VIKHROLI(E)</t>
  </si>
  <si>
    <t>MU-2263</t>
  </si>
  <si>
    <t>2263_LM</t>
  </si>
  <si>
    <t>CHOICSOLIFI1</t>
  </si>
  <si>
    <t>Choice Solutions, F-137, Vikhroli (w)</t>
  </si>
  <si>
    <t>MU-999</t>
  </si>
  <si>
    <t>999_LM</t>
  </si>
  <si>
    <t>Vardhaman Complex</t>
  </si>
  <si>
    <t>Vardhman complex,Opp. 247 park,LBS Road, Vikhroli W.</t>
  </si>
  <si>
    <t>10004590</t>
  </si>
  <si>
    <t>MA4248</t>
  </si>
  <si>
    <t>MU-MA4248</t>
  </si>
  <si>
    <t>MA4248_LM</t>
  </si>
  <si>
    <t>chaudhari plot</t>
  </si>
  <si>
    <t>GBT-CHAUDHARI PLOT , GILBERT COMPOUND, IMAM AHMAD RAZA MARG, KHERANI ROAD, CHANDIVALI POWAI, MUMBAI, MAHARASHTRA-400072</t>
  </si>
  <si>
    <t>MU-3075</t>
  </si>
  <si>
    <t>3075_LM</t>
  </si>
  <si>
    <t>Gurudwara Open Plot</t>
  </si>
  <si>
    <t>Kharani road Jose nagar  Kherani Rd, Asalpha Mumbai, Maharashtra 400072</t>
  </si>
  <si>
    <t>MA5557</t>
  </si>
  <si>
    <t>MU-MA5557</t>
  </si>
  <si>
    <t>MA5557_LM</t>
  </si>
  <si>
    <t>p 306</t>
  </si>
  <si>
    <t>P 306, NEAR SAKI NAKA ANDHERI MUMBAI, MAHARASHTRA. 400072</t>
  </si>
  <si>
    <t>MA4846</t>
  </si>
  <si>
    <t>MU-MA4846</t>
  </si>
  <si>
    <t>MA4846_LM</t>
  </si>
  <si>
    <t>Altaf Khan Gala_Suyog</t>
  </si>
  <si>
    <t xml:space="preserve">PEREIRA WADI, ASALPHA,POST OFFICE- SAKI VIHAR ROAD, POLICE STATION- SAKINAKA, CITY-GHATKOPAR, DISTRICT- MUMBAI, STATE-MAHARASHTRA, </t>
  </si>
  <si>
    <t>MB1103</t>
  </si>
  <si>
    <t>MU-MB1103</t>
  </si>
  <si>
    <t>MB1103_LM</t>
  </si>
  <si>
    <t>Surya Kiran CHSL</t>
  </si>
  <si>
    <t>Bldg No:-26,Sangrsh Nagar,Chandivali,Near lord shiva tepmle,Andheri East,Mumbai,Maharashtra 400072, Police Station:Chandivali</t>
  </si>
  <si>
    <t>MB1882</t>
  </si>
  <si>
    <t>MU-MB1882</t>
  </si>
  <si>
    <t>MB1882_LM</t>
  </si>
  <si>
    <t>Lakshmi Arcade</t>
  </si>
  <si>
    <t xml:space="preserve">Lakshmi Arcade, Owner Name-Mr.Dhaval Patel, Building No.01, New Laxmi Shopping Centre, Hd Road, Ghatkopar, Post Office-Ghatkopar, Police Station-Ghatkopar,Mumbai
</t>
  </si>
  <si>
    <t>MA1165</t>
  </si>
  <si>
    <t>MU-MA1165</t>
  </si>
  <si>
    <t>MA1165_LM</t>
  </si>
  <si>
    <t>Karm Sankalp</t>
  </si>
  <si>
    <t>OPPOSITE SOMAIYA COLLEGE, , 7TH RAJAWADI ROAD, RAJAWADI COLONY, VIDYAVIHAR,GHATKOPAR EAST,MUMBAI  400077</t>
  </si>
  <si>
    <t>MA2586</t>
  </si>
  <si>
    <t>MU-MA2586</t>
  </si>
  <si>
    <t>MA2586_LM</t>
  </si>
  <si>
    <t>Krushal Commercial Complex/Riddhi Siddhi</t>
  </si>
  <si>
    <t>ROAD NUMBER 13, PATELWADI, TILAK NAGAR, CHEMBUR WEST,MUMBAI,MAHARASHTRA PINCODE-400089</t>
  </si>
  <si>
    <t>MA3996</t>
  </si>
  <si>
    <t>MU-MA3996</t>
  </si>
  <si>
    <t>MA3996_LM</t>
  </si>
  <si>
    <t>Haveli Apt_ATC</t>
  </si>
  <si>
    <t>Haveli Apartment,Kailash regency, Rajawadi colony, Ghatkopar East,Mumbai,Maharastra 400077,Police Station: Ghatkopar Police Station, Post office: Ghatkopar Post Offife, Tel: Kurla, Dist: Mumbai  MUMBAI</t>
  </si>
  <si>
    <t>MU-2731</t>
  </si>
  <si>
    <t>2731_LM</t>
  </si>
  <si>
    <t>Gulshan Baug</t>
  </si>
  <si>
    <t>Gulshan masjid p lokhande marg chembur west</t>
  </si>
  <si>
    <t>MB2224</t>
  </si>
  <si>
    <t>MU-MB2224</t>
  </si>
  <si>
    <t>MB2224_LM</t>
  </si>
  <si>
    <t>Chembur Monorail</t>
  </si>
  <si>
    <t>Metro Station Chembur, Chembur, Mumbai, Maharashtra 400071  post and police station-chembur</t>
  </si>
  <si>
    <t>MB2462</t>
  </si>
  <si>
    <t>MU-MB2462</t>
  </si>
  <si>
    <t>MB2462_LM</t>
  </si>
  <si>
    <t>Waman CHS</t>
  </si>
  <si>
    <t>SITE ID-MB2462,SITE NAME-WAMAN CHS,TOCO ID-(IN-3257520)CHEMBUR</t>
  </si>
  <si>
    <t>MU-6359</t>
  </si>
  <si>
    <t>6359_LM</t>
  </si>
  <si>
    <t>Jagdish Bldg</t>
  </si>
  <si>
    <t>Jagdish BldgPlot No 185, 15th road, Opp Nirmal Harbai hair clinic Clse to R C Marg, Chembur,Mumbai,Maharashtra 400071</t>
  </si>
  <si>
    <t>MB1595</t>
  </si>
  <si>
    <t>MU-MB1595</t>
  </si>
  <si>
    <t>MB1595_LM</t>
  </si>
  <si>
    <t>Natraj Cinema</t>
  </si>
  <si>
    <t xml:space="preserve">Natraj Cinema Building, 1st Rd, Chembur West, Chembur Gaothan, Chembur, Mumbai, Maharashtra 400071  
</t>
  </si>
  <si>
    <t>MU-4213</t>
  </si>
  <si>
    <t>4213_LM</t>
  </si>
  <si>
    <t>ARIHANNTO</t>
  </si>
  <si>
    <t>ARIHANT ,Road No. 10, R C Marg, Nr. Joy Hospital, Chembur, Mumbai-400071</t>
  </si>
  <si>
    <t>MU-4506</t>
  </si>
  <si>
    <t>4506_LM</t>
  </si>
  <si>
    <t>JEEVANQ</t>
  </si>
  <si>
    <t>Jeevan Jyot Hospital,Ghatkopar(W), Mumbai--400072</t>
  </si>
  <si>
    <t>MU-3170</t>
  </si>
  <si>
    <t>3170_LM</t>
  </si>
  <si>
    <t>White House Bld. No. 3</t>
  </si>
  <si>
    <t>Buddh Colony, S.G.Barve Marg, Kurla (W.), Mumbai - 400 070</t>
  </si>
  <si>
    <t>10004593</t>
  </si>
  <si>
    <t>MU-4670</t>
  </si>
  <si>
    <t>4670_LM</t>
  </si>
  <si>
    <t>MIGCLONYO</t>
  </si>
  <si>
    <t>MIG Colony,Sangam Co-op Hsg Soc Ltd,Vinobabhave Nagar,Kurla(W),Mumbai-400070</t>
  </si>
  <si>
    <t>MU-6518</t>
  </si>
  <si>
    <t>6518_LM</t>
  </si>
  <si>
    <t>NALANDA</t>
  </si>
  <si>
    <t>Nalanda Kurla,Kurla Signal,Chembur(W)Mumbai 400071</t>
  </si>
  <si>
    <t>MA2281</t>
  </si>
  <si>
    <t>MU-MA2281</t>
  </si>
  <si>
    <t>MA2281_LM</t>
  </si>
  <si>
    <t>sumati Gujar Hall</t>
  </si>
  <si>
    <t>PLOT NO 1213, SWASTIK PARK, NEAR MANGAL ANAND HOSPITAL, OPP SWASTIK CHEMBERS CHEMBUR(E)</t>
  </si>
  <si>
    <t>MU-4070</t>
  </si>
  <si>
    <t>4070_LM</t>
  </si>
  <si>
    <t>MUBARAKQOF</t>
  </si>
  <si>
    <t>Mubarak Complex,VINOBHA BHAVE NAGAR, NEXT TO LIG COLONY, KURLA(W)</t>
  </si>
  <si>
    <t>MA5500</t>
  </si>
  <si>
    <t>MU-MA5500</t>
  </si>
  <si>
    <t>MA5500_LM</t>
  </si>
  <si>
    <t>Anjuman Khairul Momineen Masjid</t>
  </si>
  <si>
    <t>, NEAR SIDHPURA INDUSTRIAL ESTATE, SCLR, KURLA WEST, KURLA, MUMBAI, MAHARASHTRA 400070</t>
  </si>
  <si>
    <t>MA3417</t>
  </si>
  <si>
    <t>MU-MA3417</t>
  </si>
  <si>
    <t>MA3417_LM</t>
  </si>
  <si>
    <t>Haji Najar Ali Imam bargah</t>
  </si>
  <si>
    <t xml:space="preserve"> 497 NEXT TO MANSI APARTMENTS, NEW, SWADESHI MILLS RD,KURLA WEST,400070</t>
  </si>
  <si>
    <t>Lalbaug</t>
  </si>
  <si>
    <t>MU-1029</t>
  </si>
  <si>
    <t>1029_LM</t>
  </si>
  <si>
    <t>LALBAUGRO</t>
  </si>
  <si>
    <t>Shri Ganesh Nagar, Lalbaug</t>
  </si>
  <si>
    <t>MA6540</t>
  </si>
  <si>
    <t>MU-MA6540</t>
  </si>
  <si>
    <t>MA6540_LM</t>
  </si>
  <si>
    <t>Phanse Building(Akolawala Building)</t>
  </si>
  <si>
    <t>VISHNU GANESH PINGLE MARG, CHINCHPOKLI, MUMBAI, MAHARASHTRA 400011</t>
  </si>
  <si>
    <t>MU-3054</t>
  </si>
  <si>
    <t>3054_LM</t>
  </si>
  <si>
    <t>KRISHNA NIWAS</t>
  </si>
  <si>
    <t>Krishna Niwas,Shahid Bhagat Singh Rd,Fort,Mumbai-400001</t>
  </si>
  <si>
    <t>Received</t>
  </si>
  <si>
    <t>FF_NW1920_15468</t>
  </si>
  <si>
    <t>MU-5256</t>
  </si>
  <si>
    <t>5256_LM</t>
  </si>
  <si>
    <t>Hilla Tower</t>
  </si>
  <si>
    <t>DRSS Rao Road,Bharat Rice Mills Compound, Lal Baug, Parel 400012</t>
  </si>
  <si>
    <t>FF_NW1920_15031</t>
  </si>
  <si>
    <t>MU-5055</t>
  </si>
  <si>
    <t>5055_LM</t>
  </si>
  <si>
    <t>MOMIRWLAOMM1</t>
  </si>
  <si>
    <t>Mahatma Jotiba Phule Mandi, Mohammedali Rd, Masjid Bunder, Mumbai-400003</t>
  </si>
  <si>
    <t>FF_NW1920_14448</t>
  </si>
  <si>
    <t>MU-5606</t>
  </si>
  <si>
    <t>5606_LM</t>
  </si>
  <si>
    <t>Commercial Chamber</t>
  </si>
  <si>
    <t>Commercial Chamber Yusuf Meher Ali Rd, Masjid Bandar West, Masjid Bandar Mumbai, Maharashtra 400003</t>
  </si>
  <si>
    <t>MA1059</t>
  </si>
  <si>
    <t>MU-MA1059</t>
  </si>
  <si>
    <t>MA1059_LM</t>
  </si>
  <si>
    <t>Ibrahim rehmantula</t>
  </si>
  <si>
    <t>FAJANDAR BUILDING, MOHAMMED ALI RD, AJMER, BHENDI BAZAAR, BHULESHWAR, MUMBAI, MAHARASHTRA 400003</t>
  </si>
  <si>
    <t>MU-5029</t>
  </si>
  <si>
    <t>5029_LM</t>
  </si>
  <si>
    <t>SAIFEESCOF</t>
  </si>
  <si>
    <t>Saifee High School Mandvi, Mumbai-4000003</t>
  </si>
  <si>
    <t>FF_NW1920_14443</t>
  </si>
  <si>
    <t>MB3135</t>
  </si>
  <si>
    <t>MU-MB3135</t>
  </si>
  <si>
    <t>MB3135_LM</t>
  </si>
  <si>
    <t>Friends Union</t>
  </si>
  <si>
    <t>Lexcorp Towers, Frere Rd, Indira Docks, Mumbai Port Trust, CST, Mumbai, Maharashtra 400001,post office:-Mazgaon,police station:-Mazgaon</t>
  </si>
  <si>
    <t>MU-5451</t>
  </si>
  <si>
    <t>5451_LM</t>
  </si>
  <si>
    <t>Rehnabad CHSL</t>
  </si>
  <si>
    <t>Spence Road, Near  Saboo Siddiquei College, Byculla (W.), Mumbai</t>
  </si>
  <si>
    <t>Nagpada</t>
  </si>
  <si>
    <t>MU-2763</t>
  </si>
  <si>
    <t>2763_LM</t>
  </si>
  <si>
    <t>BYCULLA HOUSE</t>
  </si>
  <si>
    <t>Byculla House,Byculla House CHSL, Mastana Shopping Centre, Byculla Bridge, Mumbai - 400008</t>
  </si>
  <si>
    <t>FF_NW1920_14940</t>
  </si>
  <si>
    <t>MU-4847</t>
  </si>
  <si>
    <t>4847_LM</t>
  </si>
  <si>
    <t>MAMAJIHSOF</t>
  </si>
  <si>
    <t>Mamaji House,Above Hakimi Pharmacy,Bhendi Bazar,E R Road,Mumbai-400003</t>
  </si>
  <si>
    <t>FF_NW1920_14425</t>
  </si>
  <si>
    <t>MB2225</t>
  </si>
  <si>
    <t>MU-MB2225</t>
  </si>
  <si>
    <t>MB2225_LM</t>
  </si>
  <si>
    <t>J.J. Hospital Flyover</t>
  </si>
  <si>
    <t>J.J.Flyover,Pole No:-AMSP-13,Sir J.J.Flyover, J.J. Junction,Near J.J. Hospital,Nagpada,Mumbai,Maharashtra 400008</t>
  </si>
  <si>
    <t>MA6295</t>
  </si>
  <si>
    <t>MU-MA6295</t>
  </si>
  <si>
    <t>MA6295_LM</t>
  </si>
  <si>
    <t>Hotel Popular palace</t>
  </si>
  <si>
    <t xml:space="preserve"> 100, MINT RD, BORABAZAR PRECINCT, BALLARD ESTATE, FORT, DISTRICT-MUMBAI, STATE- MAHARASHTRA, PINCODE- 400001</t>
  </si>
  <si>
    <t>FF_NW2122_784629</t>
  </si>
  <si>
    <t>MA4226</t>
  </si>
  <si>
    <t>MU-MA4226</t>
  </si>
  <si>
    <t>MA4226_LM</t>
  </si>
  <si>
    <t>Hira Building,</t>
  </si>
  <si>
    <t>HIRA BUILDING, , BALLARD ESTATE, FORT</t>
  </si>
  <si>
    <t>FF_NW1920_15271</t>
  </si>
  <si>
    <t>Byculla</t>
  </si>
  <si>
    <t>MA1885</t>
  </si>
  <si>
    <t>MU-MA1885</t>
  </si>
  <si>
    <t>MA1885_LM</t>
  </si>
  <si>
    <t>GULMOHAR _ Rel Porbunderwala House</t>
  </si>
  <si>
    <t>GULMOHAR near Porbandarwala house, opposite of rly. Station Byculla(W), Mumbai</t>
  </si>
  <si>
    <t>MU-4859</t>
  </si>
  <si>
    <t>4859_LM</t>
  </si>
  <si>
    <t>PLOTN155OF</t>
  </si>
  <si>
    <t>PLOT NO 155,NARAYAN DHURI STREET,MUMBAI-400003</t>
  </si>
  <si>
    <t>FF_NW1920_15661</t>
  </si>
  <si>
    <t>MB3948</t>
  </si>
  <si>
    <t>MU-MB3948</t>
  </si>
  <si>
    <t>MB3948_LM</t>
  </si>
  <si>
    <t>Tata Power Company Carnac</t>
  </si>
  <si>
    <t>The Tata Power Company Block-3, Sant Tukaram Rd, Masjid Bandar East, Masjid Bandar, Mumbai, Maharashtra 400009</t>
  </si>
  <si>
    <t>MU-3090</t>
  </si>
  <si>
    <t>3090_LM</t>
  </si>
  <si>
    <t>HSBCQQQQIMI1</t>
  </si>
  <si>
    <t>HSBC Main Bldg, Fort, Churchgate-400032</t>
  </si>
  <si>
    <t>MB6015</t>
  </si>
  <si>
    <t>MU-MB6015</t>
  </si>
  <si>
    <t>MB6015_LM</t>
  </si>
  <si>
    <t>Prem Court</t>
  </si>
  <si>
    <t>Prem Court, Jamshedji Tata Road, Churchgate, Mumbai, Maharashtra 400020</t>
  </si>
  <si>
    <t>Indus</t>
  </si>
  <si>
    <t>MB6017</t>
  </si>
  <si>
    <t>MU-MB6017</t>
  </si>
  <si>
    <t>MB6017_LM</t>
  </si>
  <si>
    <t>Ramon House (HDFC)</t>
  </si>
  <si>
    <t>Churchgate, Mumbai, Maharashtra 400020</t>
  </si>
  <si>
    <t>MU-907</t>
  </si>
  <si>
    <t>907_LM</t>
  </si>
  <si>
    <t>HDFC - H.L House</t>
  </si>
  <si>
    <t>Backbay Reclamation Road, Churchgate-400001</t>
  </si>
  <si>
    <t>MU-3310</t>
  </si>
  <si>
    <t>3310_LM</t>
  </si>
  <si>
    <t>MTNL FOUNTAIN</t>
  </si>
  <si>
    <t>MTNL Fountain,near VSNL , hutatma chauk, fort,Mumbai.</t>
  </si>
  <si>
    <t>MB1504</t>
  </si>
  <si>
    <t>MU-MB1504</t>
  </si>
  <si>
    <t>MB1504_LM</t>
  </si>
  <si>
    <t>Hotel Marine Plaza</t>
  </si>
  <si>
    <t>Hotel Marine, N S C Bose Road, Nr Brabourne Stadium, Nariman Point, Mumbai</t>
  </si>
  <si>
    <t>MU-6239</t>
  </si>
  <si>
    <t>6239_LM</t>
  </si>
  <si>
    <t>Prithvi Emperor</t>
  </si>
  <si>
    <t>Prithvi Appt,PRITHVI EMPEROR situated at New Prabhadevi Road, Prabhadevi, Mumbai – 400 025</t>
  </si>
  <si>
    <t>MA5269</t>
  </si>
  <si>
    <t>MU-MA5269</t>
  </si>
  <si>
    <t>MA5269_LM</t>
  </si>
  <si>
    <t>TV Industrial Estate (Rel of National Cycle)</t>
  </si>
  <si>
    <t xml:space="preserve">T. V. Industrial Estate , Plot No.-112, Hind Cycle Marg, Hanuman Nagar, City-Worli, Worli Post Office, Worli Police Station, Tehsil-Andheri, Mumbai  
</t>
  </si>
  <si>
    <t>Cumballa Hill</t>
  </si>
  <si>
    <t>MU-810</t>
  </si>
  <si>
    <t>810_LM</t>
  </si>
  <si>
    <t>Avantika bldg no. 1</t>
  </si>
  <si>
    <t>Peddar Road, Mumbai</t>
  </si>
  <si>
    <t>Mahalaxmi</t>
  </si>
  <si>
    <t>MU-3058</t>
  </si>
  <si>
    <t>3058_LM</t>
  </si>
  <si>
    <t>NSCIQQQQIMI1</t>
  </si>
  <si>
    <t>Nehru Science Centre, Nr Mahalaxmi Race Course, Lala Lajpath Marg, Worli-</t>
  </si>
  <si>
    <t>MA742</t>
  </si>
  <si>
    <t>MU-MA742</t>
  </si>
  <si>
    <t>MA742_LM</t>
  </si>
  <si>
    <t>Swaminarayan Mandir</t>
  </si>
  <si>
    <t>MANINAGAR SHRI SWAMINARAYAN GADI SANSTHAN, SHRI MUKTJEEVAN SWAMIBAPA DHARMSHALA, BHULABHAI DESAI ROAD, MAHALAXMI MUMBAI, MAHARASHTRA-400026.</t>
  </si>
  <si>
    <t>MA256</t>
  </si>
  <si>
    <t>MU-MA256</t>
  </si>
  <si>
    <t>MA256_LM</t>
  </si>
  <si>
    <t>Pushpak Apt(Indrasan CHSL)</t>
  </si>
  <si>
    <t>ALTAMOUNT ROAD  GOWALIA TANK, TARDEO, MUMBAI, MAHARASHTRA 400026</t>
  </si>
  <si>
    <t>MU-4545</t>
  </si>
  <si>
    <t>4545_LM</t>
  </si>
  <si>
    <t>RAJDHAN</t>
  </si>
  <si>
    <t>Rajdhani Bldg,Raghuwadi Frenesh Bridge,Mumbai- 400007</t>
  </si>
  <si>
    <t>MB5997</t>
  </si>
  <si>
    <t>MU-MB5997</t>
  </si>
  <si>
    <t>MB5997_LM</t>
  </si>
  <si>
    <t>QUEENS CHAMBERS</t>
  </si>
  <si>
    <t>QUEENS CHAMBERS, MAHARSHI KARVE RD, DHOBI TALAO, NEW MARINE LINES, MARINE LINES, MUMBAI,POST OFFICE:-MARINE LINES,POLICE STATION:-MARINE LINES</t>
  </si>
  <si>
    <t>MU-6102</t>
  </si>
  <si>
    <t>6102_LM</t>
  </si>
  <si>
    <t>PRAKDEV</t>
  </si>
  <si>
    <t>Prakash dev CHS Opp Birla Sports Center, Opp Chowpaty , above_café Coffe day Charni Road ( W), Mumbai, Maharashtra 400007</t>
  </si>
  <si>
    <t>MA3668</t>
  </si>
  <si>
    <t>MU-MA3668</t>
  </si>
  <si>
    <t>MA3668_LM</t>
  </si>
  <si>
    <t>TULSI VIHAR CHS</t>
  </si>
  <si>
    <t>WORLI NAKA,PREM NAGAR,A.B. ROAD,WORLI,MUMBAI</t>
  </si>
  <si>
    <t>MU-5604</t>
  </si>
  <si>
    <t>5604_LM</t>
  </si>
  <si>
    <t>SHPNO114OF</t>
  </si>
  <si>
    <t>shop no.114,shop no.114-Dharavi-14371</t>
  </si>
  <si>
    <t>10004628</t>
  </si>
  <si>
    <t>MU-4913</t>
  </si>
  <si>
    <t>4913_LM</t>
  </si>
  <si>
    <t>ASHAPURAOF</t>
  </si>
  <si>
    <t>Ashapura General Stores,Gmn 79/85,Near Shiv Mandir,Prem Nagar,Lbs Road,Sion(W),Mumbai-400017</t>
  </si>
  <si>
    <t>MA4466</t>
  </si>
  <si>
    <t>MU-MA4466</t>
  </si>
  <si>
    <t>MA4466_LM</t>
  </si>
  <si>
    <t>Nehru Nagar</t>
  </si>
  <si>
    <t>Nehru Nagar CHS,Dharavi T juction, Mahim E</t>
  </si>
  <si>
    <t>MU-4932</t>
  </si>
  <si>
    <t>4932_LM</t>
  </si>
  <si>
    <t>Vishwa Kamal</t>
  </si>
  <si>
    <t>Kashinath Dhuru Compound,Senapati Bapat Marg,Lower ParelMumbai-400013</t>
  </si>
  <si>
    <t>MA728</t>
  </si>
  <si>
    <t>MU-MA728</t>
  </si>
  <si>
    <t>MA728_LM</t>
  </si>
  <si>
    <t>Saksham CHSL</t>
  </si>
  <si>
    <t>SENAPATI BAPAT MARG, OPPSITE KAMLA MILLS COMPOUND, JOSHI MARG ,LOWER PAREL,MUMBAI,400013</t>
  </si>
  <si>
    <t>MU-4929</t>
  </si>
  <si>
    <t>4929_LM</t>
  </si>
  <si>
    <t>Datey Bhavan</t>
  </si>
  <si>
    <t>DATEY BHAVAN, DADAR WEST, DADAR, MUMBAI, MAHARASHTRA 400028</t>
  </si>
  <si>
    <t>MU-358</t>
  </si>
  <si>
    <t>358_LM</t>
  </si>
  <si>
    <t>INDRAYANI COMPLEX</t>
  </si>
  <si>
    <t>Indrayani Complex CHS, Plot No.24, J.K. Sawant Marg, Dadar(W) Mumbai-400028</t>
  </si>
  <si>
    <t>MU-3120</t>
  </si>
  <si>
    <t>3120_LM</t>
  </si>
  <si>
    <t>Yashwant natya shala</t>
  </si>
  <si>
    <t>Yashwant Natya Shala,Manmala Tank Road, Matunga - Mahim, Mumbai- 400016</t>
  </si>
  <si>
    <t>MU-3258</t>
  </si>
  <si>
    <t>3258_LM</t>
  </si>
  <si>
    <t>OLV&amp;PS CHSL</t>
  </si>
  <si>
    <t>Near Mahim Sation,Mahim West,Mumbai, Maharashtra 400016</t>
  </si>
  <si>
    <t>MU-3177</t>
  </si>
  <si>
    <t>3177_LM</t>
  </si>
  <si>
    <t>KUMEL AHMED HOUSE</t>
  </si>
  <si>
    <t>Kumel Ahmad ,Mahim Sion link Road,Mahim(E).Mum 17.</t>
  </si>
  <si>
    <t>MA2383</t>
  </si>
  <si>
    <t>MU-MA2383</t>
  </si>
  <si>
    <t>MA2383_LM</t>
  </si>
  <si>
    <t>Jalil Compound</t>
  </si>
  <si>
    <t>DIAMOND PACKAGING, UNIT 2, MAHIM SION LINK RD JALIL, ASHOK MILL COMPOUND RD, KALA QILA, DHARAVI, MUMBAI, STATE-MAHARASHTRA, PINCODE- 400017</t>
  </si>
  <si>
    <t>MA25</t>
  </si>
  <si>
    <t>MU-MA25</t>
  </si>
  <si>
    <t>Athashree CHSL (Sanskruti B-Wing)</t>
  </si>
  <si>
    <t>Ganapatrao Kadam Marg,Lower Parel,Mumbai, Maharashtra 400013</t>
  </si>
  <si>
    <t>10004638</t>
  </si>
  <si>
    <t>MU-5372</t>
  </si>
  <si>
    <t>5372_LM</t>
  </si>
  <si>
    <t>MIRAMRCHONM1</t>
  </si>
  <si>
    <t>Miramar Chsl,Near Prabhadevi Tel Exchange,Vir Savarkar Marg,Dadar(W),Mumbai-400028</t>
  </si>
  <si>
    <t>FF_NW1920_14493</t>
  </si>
  <si>
    <t>MU-4324</t>
  </si>
  <si>
    <t>4324_LM</t>
  </si>
  <si>
    <t>WHITELILO</t>
  </si>
  <si>
    <t>White Lily, Veer Savarkar Marg, Dadar, Mumbai, 400028</t>
  </si>
  <si>
    <t>MU-5342</t>
  </si>
  <si>
    <t>5342_LM</t>
  </si>
  <si>
    <t>MAHMUDIDOF</t>
  </si>
  <si>
    <t>Mohammed Idu Manjil, LJ Road, Mahim Mumbai-400016</t>
  </si>
  <si>
    <t>MB5740</t>
  </si>
  <si>
    <t>MU-MB5740</t>
  </si>
  <si>
    <t>MB5740_LM</t>
  </si>
  <si>
    <t>Bandra Reclamation Flyover</t>
  </si>
  <si>
    <t>BANDRA RECLAMATION FLYOVER,WESTERN EXPRESS HWY, SANTOSH NAGAR, BANDRA WEST, MUMBAI, MAHARASHTRA</t>
  </si>
  <si>
    <t>Kalamboli</t>
  </si>
  <si>
    <t>MU-1303</t>
  </si>
  <si>
    <t>1303_LM</t>
  </si>
  <si>
    <t>Kothari House</t>
  </si>
  <si>
    <t>Shop No-24,Plot no-15, Sector-4E, Janta Market,Sector 4E, Kalamboli, Panvel, Navi Mumbai</t>
  </si>
  <si>
    <t>MU-4941</t>
  </si>
  <si>
    <t>4941_LM</t>
  </si>
  <si>
    <t>ANGELARCO</t>
  </si>
  <si>
    <t>Angel Arc,Plot No - 23,Sce - 8,Near Church,Kalamboli,Mumbai</t>
  </si>
  <si>
    <t>MU-1135</t>
  </si>
  <si>
    <t>1135_LM</t>
  </si>
  <si>
    <t>LAXMIINDO</t>
  </si>
  <si>
    <t>Shankarrao Naram Path, Off Ferguson Road, Lower Parel</t>
  </si>
  <si>
    <t>FF_NW1920_15603</t>
  </si>
  <si>
    <t>MA1542</t>
  </si>
  <si>
    <t>MU-MA1542</t>
  </si>
  <si>
    <t>MA1542_LM</t>
  </si>
  <si>
    <t>Sadguru Darshan</t>
  </si>
  <si>
    <t>SADGURU DARSHAN, NEAR PAREL ST DEPOT, PAREL WEST, MUMBAI - 400013</t>
  </si>
  <si>
    <t>MU-1456</t>
  </si>
  <si>
    <t>1456_LM</t>
  </si>
  <si>
    <t>Sidhhivinayak Ashray</t>
  </si>
  <si>
    <t>Appesaheb Marathe Marg, Khed Gali, Dadar West-400025</t>
  </si>
  <si>
    <t>FF_NW1920_14930</t>
  </si>
  <si>
    <t>MA4021</t>
  </si>
  <si>
    <t>MU-MA4021</t>
  </si>
  <si>
    <t>MA4021_LM</t>
  </si>
  <si>
    <t>ChitraKoot</t>
  </si>
  <si>
    <t>Opp.Sahakari Bhandar,Kashinath Dhuru Marg,Dadar West,Mumbai,Maharastra-400025</t>
  </si>
  <si>
    <t>FF_NW1920_15438</t>
  </si>
  <si>
    <t>MB6122</t>
  </si>
  <si>
    <t>MU-MB6122</t>
  </si>
  <si>
    <t>MB6122_LM</t>
  </si>
  <si>
    <t>The Landmark</t>
  </si>
  <si>
    <t>The Landmark, Plot No. 26/A, Sector 7, Kharghar, Navi Mumbai, Maharashtra 410210</t>
  </si>
  <si>
    <t>10004534</t>
  </si>
  <si>
    <t>MU-2825</t>
  </si>
  <si>
    <t>2825_LM</t>
  </si>
  <si>
    <t>3STARQQQOF</t>
  </si>
  <si>
    <t>Three Star Hotel, Crystal plaza, sector 7, kharghar, navi Mumbai</t>
  </si>
  <si>
    <t>MU-879</t>
  </si>
  <si>
    <t>879_LM</t>
  </si>
  <si>
    <t>Prime Mall</t>
  </si>
  <si>
    <t>Prime mall,Near utsav chowk,sec 12 kharghar,Navi mumbai</t>
  </si>
  <si>
    <t>MU-2074</t>
  </si>
  <si>
    <t>2074_LM</t>
  </si>
  <si>
    <t>Zam Zam Appt</t>
  </si>
  <si>
    <t>Neelam Heights, plot no 139,Opp Raghunath Vihar,Block G, Sector 13, Kharghar,Navi Mumbai</t>
  </si>
  <si>
    <t>MA4382</t>
  </si>
  <si>
    <t>MU-MA4382</t>
  </si>
  <si>
    <t>MA4382_LM</t>
  </si>
  <si>
    <t>Chamunda Krupa MU/MU/LO/11512</t>
  </si>
  <si>
    <t>Shree Dutt Mandir Rd, Sector 12, Kharghar,Navi Mumbai, Maharashtra 410210</t>
  </si>
  <si>
    <t>MU-5154</t>
  </si>
  <si>
    <t>5154_LM</t>
  </si>
  <si>
    <t>Nav Vihar</t>
  </si>
  <si>
    <t>Nav Vihar,Plot No 31,Sec 12 Kharghar,Navi Mumbai</t>
  </si>
  <si>
    <t>MB6428</t>
  </si>
  <si>
    <t>MU-MB6428</t>
  </si>
  <si>
    <t>MB6428_LM</t>
  </si>
  <si>
    <t>Anant Chs</t>
  </si>
  <si>
    <t>Anant CHS, CLUSTER_PANVEL-39, Plot No. 31, Sector 4, Kharghar, Navi Mumbai, Maharashtra 410210</t>
  </si>
  <si>
    <t>MA4570</t>
  </si>
  <si>
    <t>MU-MA4570</t>
  </si>
  <si>
    <t>MA4570_LM</t>
  </si>
  <si>
    <t>Idris Bhai House_Netsol</t>
  </si>
  <si>
    <t>LBS RD, NAIK NAGAR,OPP SION RAILWAY STATION,SION DHARAVI, MUMBAI, MAHARASHTRA 400017</t>
  </si>
  <si>
    <t>MU-4207</t>
  </si>
  <si>
    <t>4207_LM</t>
  </si>
  <si>
    <t>GMTINIWAO</t>
  </si>
  <si>
    <t>Near Sasmira, Dr Annie Beaseant Road, Prabhadevi, Mumbai-400031</t>
  </si>
  <si>
    <t>MU-4986</t>
  </si>
  <si>
    <t>4986_LM</t>
  </si>
  <si>
    <t>THEVARQ</t>
  </si>
  <si>
    <t>Mahim - Sion Link Road, Dharavi Mumbai-400017</t>
  </si>
  <si>
    <t>MB1714</t>
  </si>
  <si>
    <t>MU-MB1714</t>
  </si>
  <si>
    <t>MB1714_LM</t>
  </si>
  <si>
    <t xml:space="preserve">Shivanand Chsl </t>
  </si>
  <si>
    <t xml:space="preserve">Shivanand Society, Owner-Rakshe Gupta, Landmark-M.S.Road, Louis Wadi, City-Thane West, Thane, Post Office:-Thane, Police Station:-Thane,Thane
</t>
  </si>
  <si>
    <t>MA1119</t>
  </si>
  <si>
    <t>MU-MA1119</t>
  </si>
  <si>
    <t>MA1119_LM</t>
  </si>
  <si>
    <t>KALAPATARU CHS</t>
  </si>
  <si>
    <t>DHARAVI KALAPATARU CHS, Way to Khamdev Nagar, Dharavi, Mumbai, Maharashtra 400017</t>
  </si>
  <si>
    <t>MU-3879</t>
  </si>
  <si>
    <t>3879_LM</t>
  </si>
  <si>
    <t>NSCI INDOOR STADIUM.</t>
  </si>
  <si>
    <t>Near Nehru center, Worli, Mumbai,</t>
  </si>
  <si>
    <t>MU-4981</t>
  </si>
  <si>
    <t>4981_LM</t>
  </si>
  <si>
    <t>Yasin Palace</t>
  </si>
  <si>
    <t>Yashmin Plaza,Huzaria Streets,Barkatali Marg,Mumbai-400008</t>
  </si>
  <si>
    <t>MA13</t>
  </si>
  <si>
    <t>MU-MA13</t>
  </si>
  <si>
    <t>MA13_LM</t>
  </si>
  <si>
    <t>Dallas</t>
  </si>
  <si>
    <t>Plot # 1Kalanagar CHSLBandra East,Mumbai-400051</t>
  </si>
  <si>
    <t>MU-2475</t>
  </si>
  <si>
    <t>2475_LM</t>
  </si>
  <si>
    <t>Sanjay Rathore Singh</t>
  </si>
  <si>
    <t>Sanjay Rathore, Mankhurd Gaon, Mankhurd,</t>
  </si>
  <si>
    <t>MU-6463</t>
  </si>
  <si>
    <t>6463_LM</t>
  </si>
  <si>
    <t>C</t>
  </si>
  <si>
    <t>ISLAMGYMOF</t>
  </si>
  <si>
    <t>Islam Gymkhana,Marine Lines Station(W)Marine Drive,Mumbai-400002</t>
  </si>
  <si>
    <t>MU-5959</t>
  </si>
  <si>
    <t>5959_LM</t>
  </si>
  <si>
    <t>Mehrali chsl</t>
  </si>
  <si>
    <t>AMBEDKAR RD, BYCULLA (e),Maharashtra-400011</t>
  </si>
  <si>
    <t>MA2903</t>
  </si>
  <si>
    <t>MU-MA2903</t>
  </si>
  <si>
    <t>MA2903_LM</t>
  </si>
  <si>
    <t>Bandekar 29 mansion</t>
  </si>
  <si>
    <t>27-33, Maharshi Karve Rd, Charni Road East,Charni road post office,Charni road police station, Girgaon, Mumbai, Maharashtra 400004</t>
  </si>
  <si>
    <t>MB3940</t>
  </si>
  <si>
    <t>MU-MB3940</t>
  </si>
  <si>
    <t>MB3940_LM</t>
  </si>
  <si>
    <t>Gurukrupa Co.Op.Housing Society Ltd</t>
  </si>
  <si>
    <t>GURUKRUPA CO OP HOUSING SOCIETY,C-01, N C. KELKAR MARG, KELKAR WADI, DADAR,POLICA STATION:- DADAR, POST OFFICE:-DADAR</t>
  </si>
  <si>
    <t>MB1450</t>
  </si>
  <si>
    <t>MU-MB1450</t>
  </si>
  <si>
    <t>MB1450_LM</t>
  </si>
  <si>
    <t>Samarth Complex</t>
  </si>
  <si>
    <t>Samarth Complex Dawadi Gaon, Sonar Pada, Dombivli East, Dombivli, Maharashtra 421203</t>
  </si>
  <si>
    <t>MU-MM5856</t>
  </si>
  <si>
    <t>5856_LM</t>
  </si>
  <si>
    <t>Mahadev Apt,near NG sun city . Thakur village kandivali  east</t>
  </si>
  <si>
    <t>MU-5385</t>
  </si>
  <si>
    <t>5385_LM</t>
  </si>
  <si>
    <t>NSCI Admin (Outdoor)</t>
  </si>
  <si>
    <t>National Sports Club of India, Lala Lajpat Rai Marg, Warli</t>
  </si>
  <si>
    <t>MA4620</t>
  </si>
  <si>
    <t>MU-MA4620</t>
  </si>
  <si>
    <t>MA4620_LM</t>
  </si>
  <si>
    <t>SHIV SHAKTI INDUSTRIAL ESTATE</t>
  </si>
  <si>
    <t>MR. PRASHANT SHIBE- 9004713335, Shiv Shakti Industrial Estate, Lal Bahadur Shastri Road, Near Shreyas Talkies, Nityanand Nagar, Ghatkopar West, Mumbai, Maharashtra- 400086  MUMBAI</t>
  </si>
  <si>
    <t>MA2014</t>
  </si>
  <si>
    <t>MU-MA2014</t>
  </si>
  <si>
    <t>MA2014_LM</t>
  </si>
  <si>
    <t>Bhumi Colossa-2 chs</t>
  </si>
  <si>
    <t>SECTOR 14,AIROLI NAVI MUMBAI,</t>
  </si>
  <si>
    <t>MA3548</t>
  </si>
  <si>
    <t>MU-MA3548</t>
  </si>
  <si>
    <t>MA3548_LM</t>
  </si>
  <si>
    <t>Bridge View</t>
  </si>
  <si>
    <t>Bridge View, Hansraj Lane No-16, Byculla(E), Mumbai- 400010.</t>
  </si>
  <si>
    <t>MU-1144</t>
  </si>
  <si>
    <t>1144_LM</t>
  </si>
  <si>
    <t>RAJABAHAOF</t>
  </si>
  <si>
    <t>24 Bd Raja Bahadur Compound, Ambalal Doshi Marg, (Hamam Street) 400001</t>
  </si>
  <si>
    <t>MB1917</t>
  </si>
  <si>
    <t>MU-MB1917</t>
  </si>
  <si>
    <t>MB1917_LM</t>
  </si>
  <si>
    <t>Mhatre plot</t>
  </si>
  <si>
    <t>Plot No.G2H,Shankara Nagar Rd,Bagalya Darshan,Shankara Nagar, Sonar Pada, Dombivli East, Dombivli, Maharashtra 421203. Post Office:-Dombivli,Police Station:-Dombivli</t>
  </si>
  <si>
    <t>10004571</t>
  </si>
  <si>
    <t>MU-859</t>
  </si>
  <si>
    <t>859_LM</t>
  </si>
  <si>
    <t>SHREE GANESH KRUPA</t>
  </si>
  <si>
    <t>Shree Ganesh Krupa,Regency Estate Rd,Sonar Pada,Dombivali E</t>
  </si>
  <si>
    <t>MB6174</t>
  </si>
  <si>
    <t>MU-MB6174</t>
  </si>
  <si>
    <t>MB6174_LM</t>
  </si>
  <si>
    <t>Vrindavan Chs</t>
  </si>
  <si>
    <t>Shankara Nagar Rd, Sonar Pada, Dombivli East, Dombivli, Maharashtra 421203</t>
  </si>
  <si>
    <t>MU-5032</t>
  </si>
  <si>
    <t>5032_LM</t>
  </si>
  <si>
    <t>ORIENTALOF</t>
  </si>
  <si>
    <t>Opp HSBC Bldg,Flora Fountain,Mumbai, 400001</t>
  </si>
  <si>
    <t>MA4450</t>
  </si>
  <si>
    <t>MU-MA4450</t>
  </si>
  <si>
    <t>MA4450_LM</t>
  </si>
  <si>
    <t>Presedential plaza</t>
  </si>
  <si>
    <t>LBS ROAD,OPP VIKHROLI BUS DEPOT,GHATKOPAR (W) MUMBAI - 86</t>
  </si>
  <si>
    <t>MU-2234</t>
  </si>
  <si>
    <t>2234_LM</t>
  </si>
  <si>
    <t>MATOSHREE NIWAS</t>
  </si>
  <si>
    <t>Plot-381,Sec-4,Ghansoli,Navi Mumbai-400701</t>
  </si>
  <si>
    <t>MA2726</t>
  </si>
  <si>
    <t>MU-MA2726</t>
  </si>
  <si>
    <t>MA2726_LM</t>
  </si>
  <si>
    <t>Vasudev Bhoir Open Plot</t>
  </si>
  <si>
    <t xml:space="preserve"> SONAR PADA, MIDC, MANPADA ,DOMBIVLI EAST, THANE,STATE-MAHARASHTRA, PINCODE-421302</t>
  </si>
  <si>
    <t>MU-5987</t>
  </si>
  <si>
    <t>5987_LM</t>
  </si>
  <si>
    <t>COORG ASSOCIATION</t>
  </si>
  <si>
    <t>COORG ASSOCIATION,SEC-3,NEAR RAILWAY STATION,AIROLI,NAVI MUMBAI</t>
  </si>
  <si>
    <t>MU-1277</t>
  </si>
  <si>
    <t>1277_LM</t>
  </si>
  <si>
    <t>Nadkarni House</t>
  </si>
  <si>
    <t>Nadkarni House, Varshav Bungalow, plor no 26, Sector 7, Vashi Navi Mumbai</t>
  </si>
  <si>
    <t>Newly add</t>
  </si>
  <si>
    <t>MA3407</t>
  </si>
  <si>
    <t>MU-MA3407</t>
  </si>
  <si>
    <t>MA3407_LM</t>
  </si>
  <si>
    <t>Sand Taxtiles</t>
  </si>
  <si>
    <t>Near Pawane MIDC Road Number 7, Koparkharne 400703</t>
  </si>
  <si>
    <t>Base Amount</t>
  </si>
  <si>
    <t>Type</t>
  </si>
  <si>
    <t>BAL-TNG-NLD--Maharashtra/PUR/10004510</t>
  </si>
  <si>
    <t>B0STDDSS1 - Trenching and
Ducting services,Type:Trenching &amp;
Digging,Scope:Per Site,Details:OFC
laying, Trenching &amp; digging of Last
mile work for Mumbai Intracity Project
on Co-Built Model - For LM POPs and
Fibmax sites 2309</t>
  </si>
  <si>
    <t>POP</t>
  </si>
  <si>
    <t>BAL-TNG-NLD--Maharashtra/PUR/10004512</t>
  </si>
  <si>
    <t>B0STDDSS1 - Trenching and
Ducting services,Type:Trenching &amp;
Digging,Scope:Per Site,Details:OFC
laying, Trenching &amp; digging of Last
mile work for Mumbai Intracity Project
on Co-Built Model - For LM POPs and
Fibmax sites 4634</t>
  </si>
  <si>
    <t>B0STDDSS1 - Trenching and
Ducting services,Type:Trenching &amp;
Digging,Scope:Per Site,Details:OFC
laying, Trenching &amp; digging of Last
mile work for Mumbai Intracity Project
on Co-Built Model - For LM POPs and
Fibmax sites 3019</t>
  </si>
  <si>
    <t>BAL-TNG-NLD--Maharashtra/PUR/10004514</t>
  </si>
  <si>
    <t>B0STDDSS1 - Trenching and
Ducting services,Type:Trenching &amp;
Digging,Scope:Per Site,Details:OFC
laying, Trenching &amp; digging of Last
mile work for Mumbai Intracity Project
on Co-Built Model - For LM POPs and
Fibmax sites 4919</t>
  </si>
  <si>
    <t>B0STDDSS1 - Trenching and
Ducting services,Type:Trenching &amp;
Digging,Scope:Per Site,Details:OFC
laying, Trenching &amp; digging of Last
mile work for Mumbai Intracity Project
on Co-Built Model - For LM POPs and
Fibmax sites 5181</t>
  </si>
  <si>
    <t>B0STDDSS1 - Trenching and
Ducting services,Type:Trenching &amp;
Digging,Scope:Per Site,Details:OFC
laying, Trenching &amp; digging of Last
mile work for Mumbai Intracity Project
on Co-Built Model - For LM POPs and
Fibmax sites 3511</t>
  </si>
  <si>
    <t>BAL-TNG-NLD--Maharashtra/PUR/10004516</t>
  </si>
  <si>
    <t>B0STDDSS1 - Trenching and
Ducting services,Type:Trenching &amp;
Digging,Scope:Per Site,Details:OFC
laying, Trenching &amp; digging of Last
mile work for Mumbai Intracity Project
on Co-Built Model - For LM POPs and
Fibmax sites MB1703</t>
  </si>
  <si>
    <t>B0STDDSS1 - Trenching and
Ducting services,Type:Trenching &amp;
Digging,Scope:Per Site,Details:OFC
laying, Trenching &amp; digging of Last
mile work for Mumbai Intracity Project
on Co-Built Model - For LM POPs and
Fibmax sites 5665</t>
  </si>
  <si>
    <t>AGG GOE 908</t>
  </si>
  <si>
    <t>B0STDDSS1 - Trenching and
Ducting services,Type:Trenching &amp;
Digging,Scope:Per Site,Details:OFC
laying, Trenching &amp; digging of Last
mile work for Mumbai Intracity Project
on Co-Built Model - For LM POPs and
Fibmax sites AGG GOE 908</t>
  </si>
  <si>
    <t>Additional Scop</t>
  </si>
  <si>
    <t>B0STDDSS1 - Trenching and
Ducting services,Type:Trenching &amp;
Digging,Scope:Per Site,Details:OFC
laying, Trenching &amp; digging of Last
mile work for Mumbai Intracity Project
on Co-Built Model - For LM POPs and
Fibmax sites 5294</t>
  </si>
  <si>
    <t>BAL-TNG-NLD--Maharashtra/PUR/10004519</t>
  </si>
  <si>
    <t>B0STDDSS1 - Trenching and
Ducting services,Type:Trenching &amp;
Digging,Scope:Per Site,Details:OFC
laying, Trenching &amp; digging of Last
mile work for Mumbai Intracity Project
on Co-Built Model - For LM POPs and
Fibmax sites 1046</t>
  </si>
  <si>
    <t>B0STDDSS1 - Trenching and
Ducting services,Type:Trenching &amp;
Digging,Scope:Per Site,Details:OFC
laying, Trenching &amp; digging of Last
mile work for Mumbai Intracity Project
on Co-Built Model - For LM POPs and
Fibmax sites 1831</t>
  </si>
  <si>
    <t>B0STDDSS1 - Trenching and
Ducting services,Type:Trenching &amp;
Digging,Scope:Per Site,Details:OFC
laying, Trenching &amp; digging of Last
mile work for Mumbai Intracity Project
on Co-Built Model - For LM POPs and
Fibmax sites 4509</t>
  </si>
  <si>
    <t>B0STDDSS1 - Trenching and
Ducting services,Type:Trenching &amp;
Digging,Scope:Per Site,Details:OFC
laying, Trenching &amp; digging of Last
mile work for Mumbai Intracity Project
on Co-Built Model - For LM POPs and
Fibmax sites MA6080</t>
  </si>
  <si>
    <t>B0STDDSS1 - Trenching and
Ducting services,Type:Trenching &amp;
Digging,Scope:Per Site,Details:OFC
laying, Trenching &amp; digging of Last
mile work for Mumbai Intracity Project
on Co-Built Model - For LM POPs and
Fibmax sites 1742</t>
  </si>
  <si>
    <t>BAL-TNG-NLD--Maharashtra/PUR/10004520</t>
  </si>
  <si>
    <t>B0STDDSS1 - Trenching and
Ducting services,Type:Trenching &amp;
Digging,Scope:Per Site,Details:OFC
laying, Trenching &amp; digging of Last
mile work for Mumbai Intracity Project
on Co-Built Model - For LM POPs and
Fibmax sites MA2979</t>
  </si>
  <si>
    <t>B0STDDSS1 - Trenching and
Ducting services,Type:Trenching &amp;
Digging,Scope:Per Site,Details:OFC
laying, Trenching &amp; digging of Last
mile work for Mumbai Intracity Project
on Co-Built Model - For LM POPs and
Fibmax sites MB4276</t>
  </si>
  <si>
    <t>BAL-TNG-NLD--Maharashtra/PUR/10004521</t>
  </si>
  <si>
    <t>B0STDDSS1 - Trenching and
Ducting services,Type:Trenching &amp;
Digging,Scope:Per Site,Details:OFC
laying, Trenching &amp; digging of Last
mile work for Mumbai Intracity Project
on Co-Built Model - For LM POPs and
Fibmax sites MB1589</t>
  </si>
  <si>
    <t>B0STDDSS1 - Trenching and
Ducting services,Type:Trenching &amp;
Digging,Scope:Per Site,Details:OFC
laying, Trenching &amp; digging of Last
mile work for Mumbai Intracity Project
on Co-Built Model - For LM POPs and
Fibmax sites MA2218</t>
  </si>
  <si>
    <t>B0STDDSS1 - Trenching and
Ducting services,Type:Trenching &amp;
Digging,Scope:Per Site,Details:OFC
laying, Trenching &amp; digging of Last
mile work for Mumbai Intracity Project
on Co-Built Model - For LM POPs and
Fibmax sites MA5051</t>
  </si>
  <si>
    <t>B0STDDSS1 - Trenching and
Ducting services,Type:Trenching &amp;
Digging,Scope:Per Site,Details:OFC
laying, Trenching &amp; digging of Last
mile work for Mumbai Intracity Project
on Co-Built Model - For LM POPs and
Fibmax sites MB1259</t>
  </si>
  <si>
    <t>B0STDDSS1 - Trenching and
Ducting services,Type:Trenching &amp;
Digging,Scope:Per Site,Details:OFC
laying, Trenching &amp; digging of Last
mile work for Mumbai Intracity Project
on Co-Built Model - For LM POPs and
Fibmax sites MA5147</t>
  </si>
  <si>
    <t>BAL-TNG-NLD--Maharashtra/PUR/10004523</t>
  </si>
  <si>
    <t>B0STDDSS1 - Trenching and
Ducting services,Type:Trenching &amp;
Digging,Scope:Per Site,Details:OFC
laying, Trenching &amp; digging of Last
mile work for Mumbai Intracity Project
on Co-Built Model - For LM POPs and
Fibmax sites MA1484</t>
  </si>
  <si>
    <t>B0STDDSS1 - Trenching and
Ducting services,Type:Trenching &amp;
Digging,Scope:Per Site,Details:OFC
laying, Trenching &amp; digging of Last
mile work for Mumbai Intracity Project
on Co-Built Model - For LM POPs and
Fibmax sites 5579</t>
  </si>
  <si>
    <t>B0STDDSS1 - Trenching and
Ducting services,Type:Trenching &amp;
Digging,Scope:Per Site,Details:OFC
laying, Trenching &amp; digging of Last
mile work for Mumbai Intracity Project
on Co-Built Model - For LM POPs and
Fibmax sites MA6341</t>
  </si>
  <si>
    <t>B0STDDSS1 - Trenching and
Ducting services,Type:Trenching &amp;
Digging,Scope:Per Site,Details:OFC
laying, Trenching &amp; digging of Last
mile work for Mumbai Intracity Project
on Co-Built Model - For LM POPs and
Fibmax sites 3068</t>
  </si>
  <si>
    <t>B0STDDSS1 - Trenching and
Ducting services,Type:Trenching &amp;
Digging,Scope:Per Site,Details:OFC
laying, Trenching &amp; digging of Last
mile work for Mumbai Intracity Project
on Co-Built Model - For LM POPs and
Fibmax sites 5768</t>
  </si>
  <si>
    <t>BAL-TNG-NLD--Maharashtra/PUR/10004525</t>
  </si>
  <si>
    <t>B0STDDSS1 - Trenching and
Ducting services,Type:Trenching &amp;
Digging,Scope:Per Site,Details:OFC
laying, Trenching &amp; digging of Last
mile work for Mumbai Intracity Project
on Co-Built Model - For LM POPs and
Fibmax sites MA609</t>
  </si>
  <si>
    <t>BAL-TNG-NLD--Maharashtra/PUR/10004528</t>
  </si>
  <si>
    <t>B0STDDSS1 - Trenching and
Ducting services,Type:Trenching &amp;
Digging,Scope:Per Site,Details:OFC
laying, Trenching &amp; digging of Last
mile work for Mumbai Intracity Project
on Co-Built Model - For LM POPs and
Fibmax sites 2257</t>
  </si>
  <si>
    <t>B0STDDSS1 - Trenching and
Ducting services,Type:Trenching &amp;
Digging,Scope:Per Site,Details:OFC
laying, Trenching &amp; digging of Last
mile work for Mumbai Intracity Project
on Co-Built Model - For LM POPs and
Fibmax sites 5856</t>
  </si>
  <si>
    <t>B0STDDSS1 - Trenching and
Ducting services,Type:Trenching &amp;
Digging,Scope:Per Site,Details:OFC
laying, Trenching &amp; digging of Last
mile work for Mumbai Intracity Project
on Co-Built Model - For LM POPs and
Fibmax sites AGG/TVL/903</t>
  </si>
  <si>
    <t>BAL-TNG-NLD--Maharashtra/PUR/10004529</t>
  </si>
  <si>
    <t>B0STDDSL5 - Trenching and
Ducting services,Type:Trenching &amp;
Digging,Scope:Per Site,Details:OFC
laying, Trenching &amp; digging of Last
mile work for Mumbai Intracity Project
on Co-Built Model - For Coverage and
additional DC Connectivity</t>
  </si>
  <si>
    <t>BAL-TNG-NLD--Maharashtra/PUR/10004534</t>
  </si>
  <si>
    <t>B0STDDSS1 - Trenching and
Ducting services,Type:Trenching &amp;
Digging,Scope:Per Site,Details:OFC
laying, Trenching &amp; digging of Last
mile work for Mumbai Intracity Project
on Co-Built Model - For LM POPs and
Fibmax sites 879</t>
  </si>
  <si>
    <t>B0STDDSS1 - Trenching and
Ducting services,Type:Trenching &amp;
Digging,Scope:Per Site,Details:OFC
laying, Trenching &amp; digging of Last
mile work for Mumbai Intracity Project
on Co-Built Model - For LM POPs and
Fibmax sites MB6122</t>
  </si>
  <si>
    <t>B0STDDSS1 - Trenching and
Ducting services,Type:Trenching &amp;
Digging,Scope:Per Site,Details:OFC
laying, Trenching &amp; digging of Last
mile work for Mumbai Intracity Project
on Co-Built Model - For LM POPs and
Fibmax sites MA4382</t>
  </si>
  <si>
    <t>B0STDDSS1 - Trenching and
Ducting services,Type:Trenching &amp;
Digging,Scope:Per Site,Details:OFC
laying, Trenching &amp; digging of Last
mile work for Mumbai Intracity Project
on Co-Built Model - For LM POPs and
Fibmax sites MB6428</t>
  </si>
  <si>
    <t>B0STDDSS1 - Trenching and
Ducting services,Type:Trenching &amp;
Digging,Scope:Per Site,Details:OFC
laying, Trenching &amp; digging of Last
mile work for Mumbai Intracity Project
on Co-Built Model - For LM POPs and
Fibmax sites 2074</t>
  </si>
  <si>
    <t>B0STDDSS1 - Trenching and
Ducting services,Type:Trenching &amp;
Digging,Scope:Per Site,Details:OFC
laying, Trenching &amp; digging of Last
mile work for Mumbai Intracity Project
on Co-Built Model - For LM POPs and
Fibmax sites 2825</t>
  </si>
  <si>
    <t>B0STDDSS1 - Trenching and
Ducting services,Type:Trenching &amp;
Digging,Scope:Per Site,Details:OFC
laying, Trenching &amp; digging of Last
mile work for Mumbai Intracity Project
on Co-Built Model - For LM POPs and
Fibmax sites 5154</t>
  </si>
  <si>
    <t>BAL-TNG-NLD--Maharashtra/PUR/10004537</t>
  </si>
  <si>
    <t>B0STDDSS1 - Trenching and
Ducting services,Type:Trenching &amp;
Digging,Scope:Per Site,Details:OFC
laying, Trenching &amp; digging of Last
mile work for Mumbai Intracity Project
on Co-Built Model - For LM POPs and
Fibmax sites MB3309</t>
  </si>
  <si>
    <t>B0STDDSS1 - Trenching and
Ducting services,Type:Trenching &amp;
Digging,Scope:Per Site,Details:OFC
laying, Trenching &amp; digging of Last
mile work for Mumbai Intracity Project
on Co-Built Model - For LM POPs and
Fibmax sites 4794</t>
  </si>
  <si>
    <t>B0STDDSS1 - Trenching and
Ducting services,Type:Trenching &amp;
Digging,Scope:Per Site,Details:OFC
laying, Trenching &amp; digging of Last
mile work for Mumbai Intracity Project
on Co-Built Model - For LM POPs and
Fibmax sites 4553</t>
  </si>
  <si>
    <t>B0STDDSS1 - Trenching and
Ducting services,Type:Trenching &amp;
Digging,Scope:Per Site,Details:OFC
laying, Trenching &amp; digging of Last
mile work for Mumbai Intracity Project
on Co-Built Model - For LM POPs and
Fibmax sites MB2965</t>
  </si>
  <si>
    <t>BAL-TNG-NLD--Maharashtra/PUR/10004538</t>
  </si>
  <si>
    <t>B0STDDSS1 - Trenching and
Ducting services,Type:Trenching &amp;
Digging,Scope:Per Site,Details:OFC
laying, Trenching &amp; digging of Last
mile work for Mumbai Intracity Project
on Co-Built Model - For LM POPs and
Fibmax sites MA118</t>
  </si>
  <si>
    <t>B0STDDSS1 - Trenching and
Ducting services,Type:Trenching &amp;
Digging,Scope:Per Site,Details:OFC
laying, Trenching &amp; digging of Last
mile work for Mumbai Intracity Project
on Co-Built Model - For LM POPs and
Fibmax sites MB1435</t>
  </si>
  <si>
    <t>B0STDDSS1 - Trenching and
Ducting services,Type:Trenching &amp;
Digging,Scope:Per Site,Details:OFC
laying, Trenching &amp; digging of Last
mile work for Mumbai Intracity Project
on Co-Built Model - For LM POPs and
Fibmax sites AGG BSN 903</t>
  </si>
  <si>
    <t>B0STDDSS1 - Trenching and
Ducting services,Type:Trenching &amp;
Digging,Scope:Per Site,Details:OFC
laying, Trenching &amp; digging of Last
mile work for Mumbai Intracity Project
on Co-Built Model - For LM POPs and
Fibmax sites MA3616</t>
  </si>
  <si>
    <t>B0STDDSS1 - Trenching and
Ducting services,Type:Trenching &amp;
Digging,Scope:Per Site,Details:OFC
laying, Trenching &amp; digging of Last
mile work for Mumbai Intracity Project
on Co-Built Model - For LM POPs and
Fibmax sites MA1806</t>
  </si>
  <si>
    <t>B0STDDSS1 - Trenching and
Ducting services,Type:Trenching &amp;
Digging,Scope:Per Site,Details:OFC
laying, Trenching &amp; digging of Last
mile work for Mumbai Intracity Project
on Co-Built Model - For LM POPs and
Fibmax sites 1455</t>
  </si>
  <si>
    <t>B0STDDSS1 - Trenching and
Ducting services,Type:Trenching &amp;
Digging,Scope:Per Site,Details:OFC
laying, Trenching &amp; digging of Last
mile work for Mumbai Intracity Project
on Co-Built Model - For LM POPs and
Fibmax sites 2946</t>
  </si>
  <si>
    <t>BAL-TNG-NLD--Maharashtra/PUR/10004539</t>
  </si>
  <si>
    <t>B0STDDSS1 - Trenching and
Ducting services,Type:Trenching &amp;
Digging,Scope:Per Site,Details:OFC
laying, Trenching &amp; digging of Last
mile work for Mumbai Intracity Project
on Co-Built Model - For LM POPs and
Fibmax sites 5339</t>
  </si>
  <si>
    <t>B0STDDSS1 - Trenching and
Ducting services,Type:Trenching &amp;
Digging,Scope:Per Site,Details:OFC
laying, Trenching &amp; digging of Last
mile work for Mumbai Intracity Project
on Co-Built Model - For LM POPs and
Fibmax sites 1949</t>
  </si>
  <si>
    <t>B0STDDSS1 - Trenching and
Ducting services,Type:Trenching &amp;
Digging,Scope:Per Site,Details:OFC
laying, Trenching &amp; digging of Last
mile work for Mumbai Intracity Project
on Co-Built Model - For LM POPs and
Fibmax sites 297</t>
  </si>
  <si>
    <t>B0STDDSS1 - Trenching and
Ducting services,Type:Trenching &amp;
Digging,Scope:Per Site,Details:OFC
laying, Trenching &amp; digging of Last
mile work for Mumbai Intracity Project
on Co-Built Model - For LM POPs and
Fibmax sites MA2938</t>
  </si>
  <si>
    <t>B0STDDSS1 - Trenching and
Ducting services,Type:Trenching &amp;
Digging,Scope:Per Site,Details:OFC
laying, Trenching &amp; digging of Last
mile work for Mumbai Intracity Project
on Co-Built Model - For LM POPs and
Fibmax sites MA2915</t>
  </si>
  <si>
    <t>B0STDDSS1 - Trenching and
Ducting services,Type:Trenching &amp;
Digging,Scope:Per Site,Details:OFC
laying, Trenching &amp; digging of Last
mile work for Mumbai Intracity Project
on Co-Built Model - For LM POPs and
Fibmax sites MB6450</t>
  </si>
  <si>
    <t>B0STDDSS1 - Trenching and
Ducting services,Type:Trenching &amp;
Digging,Scope:Per Site,Details:OFC
laying, Trenching &amp; digging of Last
mile work for Mumbai Intracity Project
on Co-Built Model - For LM POPs and
Fibmax sites 5274</t>
  </si>
  <si>
    <t>B0STDDSS1 - Trenching and
Ducting services,Type:Trenching &amp;
Digging,Scope:Per Site,Details:OFC
laying, Trenching &amp; digging of Last
mile work for Mumbai Intracity Project
on Co-Built Model - For LM POPs and
Fibmax sites MA2917</t>
  </si>
  <si>
    <t>BAL-TNG-NLD--Maharashtra/PUR/10004546</t>
  </si>
  <si>
    <t>B0STDDSS1 - Trenching and
Ducting services,Type:Trenching &amp;
Digging,Scope:Per Site,Details:OFC
laying, Trenching &amp; digging of Last
mile work for Mumbai Intracity Project
on Co-Built Model - For LM POPs and
Fibmax sites 5392</t>
  </si>
  <si>
    <t>BAL-TNG-NLD--Maharashtra/PUR/10004547</t>
  </si>
  <si>
    <t>B0STDDSS1 - Trenching and
Ducting services,Type:Trenching &amp;
Digging,Scope:Per Site,Details:OFC
laying, Trenching &amp; digging of Last
mile work for Mumbai Intracity Project
on Co-Built Model - For LM POPs and
Fibmax sites MA5707</t>
  </si>
  <si>
    <t>B0STDDSS1 - Trenching and
Ducting services,Type:Trenching &amp;
Digging,Scope:Per Site,Details:OFC
laying, Trenching &amp; digging of Last
mile work for Mumbai Intracity Project
on Co-Built Model - For LM POPs and
Fibmax sites MA1352</t>
  </si>
  <si>
    <t>B0STDDSS1 - Trenching and
Ducting services,Type:Trenching &amp;
Digging,Scope:Per Site,Details:OFC
laying, Trenching &amp; digging of Last
mile work for Mumbai Intracity Project
on Co-Built Model - For LM POPs and
Fibmax sites 2369</t>
  </si>
  <si>
    <t>B0STDDSS1 - Trenching and
Ducting services,Type:Trenching &amp;
Digging,Scope:Per Site,Details:OFC
laying, Trenching &amp; digging of Last
mile work for Mumbai Intracity Project
on Co-Built Model - For LM POPs and
Fibmax sites 3389</t>
  </si>
  <si>
    <t>BAL-TNG-NLD--Maharashtra/PUR/10004548</t>
  </si>
  <si>
    <t>B0STDDSS1 - Trenching and
Ducting services,Type:Trenching &amp;
Digging,Scope:Per Site,Details:OFC
laying, Trenching &amp; digging of Last
mile work for Mumbai Intracity Project
on Co-Built Model - For LM POPs and
Fibmax sites 1262</t>
  </si>
  <si>
    <t>B0STDDSS1 - Trenching and
Ducting services,Type:Trenching &amp;
Digging,Scope:Per Site,Details:OFC
laying, Trenching &amp; digging of Last
mile work for Mumbai Intracity Project
on Co-Built Model - For LM POPs and
Fibmax sites 6394</t>
  </si>
  <si>
    <t>B0STDDSS1 - Trenching and
Ducting services,Type:Trenching &amp;
Digging,Scope:Per Site,Details:OFC
laying, Trenching &amp; digging of Last
mile work for Mumbai Intracity Project
on Co-Built Model - For LM POPs and
Fibmax sites MB2213</t>
  </si>
  <si>
    <t>B0STDDSS1 - Trenching and
Ducting services,Type:Trenching &amp;
Digging,Scope:Per Site,Details:OFC
laying, Trenching &amp; digging of Last
mile work for Mumbai Intracity Project
on Co-Built Model - For LM POPs and
Fibmax sites MA5208</t>
  </si>
  <si>
    <t>B0STDDSS1 - Trenching and
Ducting services,Type:Trenching &amp;
Digging,Scope:Per Site,Details:OFC
laying, Trenching &amp; digging of Last
mile work for Mumbai Intracity Project
on Co-Built Model - For LM POPs and
Fibmax sites MB2836</t>
  </si>
  <si>
    <t>BAL-TNG-NLD--Maharashtra/PUR/10004549</t>
  </si>
  <si>
    <t>B0STDDSS1 - Trenching and
Ducting services,Type:Trenching &amp;
Digging,Scope:Per Site,Details:OFC
laying, Trenching &amp; digging of Last
mile work for Mumbai Intracity Project
on Co-Built Model - For LM POPs and
Fibmax sites MB1466</t>
  </si>
  <si>
    <t>B0STDDSS1 - Trenching and
Ducting services,Type:Trenching &amp;
Digging,Scope:Per Site,Details:OFC
laying, Trenching &amp; digging of Last
mile work for Mumbai Intracity Project
on Co-Built Model - For LM POPs and
Fibmax sites 304</t>
  </si>
  <si>
    <t>B0STDDSS1 - Trenching and
Ducting services,Type:Trenching &amp;
Digging,Scope:Per Site,Details:OFC
laying, Trenching &amp; digging of Last
mile work for Mumbai Intracity Project
on Co-Built Model - For LM POPs and
Fibmax sites 4427</t>
  </si>
  <si>
    <t>B0STDDSS1 - Trenching and
Ducting services,Type:Trenching &amp;
Digging,Scope:Per Site,Details:OFC
laying, Trenching &amp; digging of Last
mile work for Mumbai Intracity Project
on Co-Built Model - For LM POPs and
Fibmax sites 4558</t>
  </si>
  <si>
    <t>B0STDDSS1 - Trenching and
Ducting services,Type:Trenching &amp;
Digging,Scope:Per Site,Details:OFC
laying, Trenching &amp; digging of Last
mile work for Mumbai Intracity Project
on Co-Built Model - For LM POPs and
Fibmax sites 1955</t>
  </si>
  <si>
    <t>B0STDDSS1 - Trenching and
Ducting services,Type:Trenching &amp;
Digging,Scope:Per Site,Details:OFC
laying, Trenching &amp; digging of Last
mile work for Mumbai Intracity Project
on Co-Built Model - For LM POPs and
Fibmax sites MA818</t>
  </si>
  <si>
    <t>B0STDDSS1 - Trenching and
Ducting services,Type:Trenching &amp;
Digging,Scope:Per Site,Details:OFC
laying, Trenching &amp; digging of Last
mile work for Mumbai Intracity Project
on Co-Built Model - For LM POPs and
Fibmax sites MA4606</t>
  </si>
  <si>
    <t>B0STDDSS1 - Trenching and
Ducting services,Type:Trenching &amp;
Digging,Scope:Per Site,Details:OFC
laying, Trenching &amp; digging of Last
mile work for Mumbai Intracity Project
on Co-Built Model - For LM POPs and
Fibmax sites MB1349</t>
  </si>
  <si>
    <t>BAL-TNG-NLD--Maharashtra/PUR/10004550</t>
  </si>
  <si>
    <t>B0STDDSS1 - Trenching and
Ducting services,Type:Trenching &amp;
Digging,Scope:Per Site,Details:OFC
laying, Trenching &amp; digging of Last
mile work for Mumbai Intracity Project
on Co-Built Model - For LM POPs and
Fibmax sites MA3984</t>
  </si>
  <si>
    <t>B0STDDSS1 - Trenching and
Ducting services,Type:Trenching &amp;
Digging,Scope:Per Site,Details:OFC
laying, Trenching &amp; digging of Last
mile work for Mumbai Intracity Project
on Co-Built Model - For LM POPs and
Fibmax sites 5995</t>
  </si>
  <si>
    <t>B0STDDSS1 - Trenching and
Ducting services,Type:Trenching &amp;
Digging,Scope:Per Site,Details:OFC
laying, Trenching &amp; digging of Last
mile work for Mumbai Intracity Project
on Co-Built Model - For LM POPs and
Fibmax sites 6180</t>
  </si>
  <si>
    <t>BAL-TNG-NLD--Maharashtra/PUR/10004555</t>
  </si>
  <si>
    <t>B0STDDSS1 - Trenching and
Ducting services,Type:Trenching &amp;
Digging,Scope:Per Site,Details:OFC
laying, Trenching &amp; digging of Last
mile work for Mumbai Intracity Project
on Co-Built Model - For LM POPs and
Fibmax sites MB2153</t>
  </si>
  <si>
    <t>Gopi Cinema AGG</t>
  </si>
  <si>
    <t>B0STDDSS1 - Trenching and
Ducting services,Type:Trenching &amp;
Digging,Scope:Per Site,Details:OFC
laying, Trenching &amp; digging of Last
mile work for Mumbai Intracity Project
on Co-Built Model - For LM POPs and
Fibmax sites Gopi Cinema AGG</t>
  </si>
  <si>
    <t>BHW6458</t>
  </si>
  <si>
    <t>B0STDDSS1 - Trenching and
Ducting services,Type:Trenching &amp;
Digging,Scope:Per Site,Details:OFC
laying, Trenching &amp; digging of Last
mile work for Mumbai Intracity Project
on Co-Built Model - For LM POPs and
Fibmax sites BHW6458</t>
  </si>
  <si>
    <t>BAL-TNG-NLD--Maharashtra/PUR/10004556</t>
  </si>
  <si>
    <t>B0STDDSS1 - Trenching and
Ducting services,Type:Trenching &amp;
Digging,Scope:Per Site,Details:OFC
laying, Trenching &amp; digging of Last
mile work for Mumbai Intracity Project
on Co-Built Model - For LM POPs and
Fibmax sites MB5951</t>
  </si>
  <si>
    <t>B0STDDSS1 - Trenching and
Ducting services,Type:Trenching &amp;
Digging,Scope:Per Site,Details:OFC
laying, Trenching &amp; digging of Last
mile work for Mumbai Intracity Project
on Co-Built Model - For LM POPs and
Fibmax sites 1508</t>
  </si>
  <si>
    <t>B0STDDSS1 - Trenching and
Ducting services,Type:Trenching &amp;
Digging,Scope:Per Site,Details:OFC
laying, Trenching &amp; digging of Last
mile work for Mumbai Intracity Project
on Co-Built Model - For LM POPs and
Fibmax sites MA5231</t>
  </si>
  <si>
    <t>B0STDDSS1 - Trenching and
Ducting services,Type:Trenching &amp;
Digging,Scope:Per Site,Details:OFC
laying, Trenching &amp; digging of Last
mile work for Mumbai Intracity Project
on Co-Built Model - For LM POPs and
Fibmax sites MA3332</t>
  </si>
  <si>
    <t>BAL-TNG-NLD--Maharashtra/PUR/10004557</t>
  </si>
  <si>
    <t>B0STDDSS1 - Trenching and
Ducting services,Type:Trenching &amp;
Digging,Scope:Per Site,Details:OFC
laying, Trenching &amp; digging of Last
mile work for Mumbai Intracity Project
on Co-Built Model - For LM POPs and
Fibmax sites MA1356</t>
  </si>
  <si>
    <t>BAL-TNG-NLD--Maharashtra/PUR/10004558</t>
  </si>
  <si>
    <t>B0STDDSS1 - Trenching and
Ducting services,Type:Trenching &amp;
Digging,Scope:Per Site,Details:OFC
laying, Trenching &amp; digging of Last
mile work for Mumbai Intracity Project
on Co-Built Model - For LM POPs and
Fibmax sites MA5851</t>
  </si>
  <si>
    <t>B0STDDSS1 - Trenching and
Ducting services,Type:Trenching &amp;
Digging,Scope:Per Site,Details:OFC
laying, Trenching &amp; digging of Last
mile work for Mumbai Intracity Project
on Co-Built Model - For LM POPs and
Fibmax sites 4488</t>
  </si>
  <si>
    <t>B0STDDSS1 - Trenching and
Ducting services,Type:Trenching &amp;
Digging,Scope:Per Site,Details:OFC
laying, Trenching &amp; digging of Last
mile work for Mumbai Intracity Project
on Co-Built Model - For LM POPs and
Fibmax sites 4004</t>
  </si>
  <si>
    <t>BAL-TNG-NLD--Maharashtra/PUR/10004559</t>
  </si>
  <si>
    <t>B0STDDSS1 - Trenching and
Ducting services,Type:Trenching &amp;
Digging,Scope:Per Site,Details:OFC
laying, Trenching &amp; digging of Last
mile work for Mumbai Intracity Project
on Co-Built Model - For LM POPs and
Fibmax sites 175</t>
  </si>
  <si>
    <t>B0STDDSS1 - Trenching and
Ducting services,Type:Trenching &amp;
Digging,Scope:Per Site,Details:OFC
laying, Trenching &amp; digging of Last
mile work for Mumbai Intracity Project
on Co-Built Model - For LM POPs and
Fibmax sites MA5153</t>
  </si>
  <si>
    <t>B0STDDSS1 - Trenching and
Ducting services,Type:Trenching &amp;
Digging,Scope:Per Site,Details:OFC
laying, Trenching &amp; digging of Last
mile work for Mumbai Intracity Project
on Co-Built Model - For LM POPs and
Fibmax sites MA5138</t>
  </si>
  <si>
    <t>B0STDDSS1 - Trenching and
Ducting services,Type:Trenching &amp;
Digging,Scope:Per Site,Details:OFC
laying, Trenching &amp; digging of Last
mile work for Mumbai Intracity Project
on Co-Built Model - For LM POPs and
Fibmax sites MB1187</t>
  </si>
  <si>
    <t>B0STDDSS1 - Trenching and
Ducting services,Type:Trenching &amp;
Digging,Scope:Per Site,Details:OFC
laying, Trenching &amp; digging of Last
mile work for Mumbai Intracity Project
on Co-Built Model - For LM POPs and
Fibmax sites MA5523</t>
  </si>
  <si>
    <t>B0STDDSS1 - Trenching and
Ducting services,Type:Trenching &amp;
Digging,Scope:Per Site,Details:OFC
laying, Trenching &amp; digging of Last
mile work for Mumbai Intracity Project
on Co-Built Model - For LM POPs and
Fibmax sites MA599</t>
  </si>
  <si>
    <t>BAL-TNG-NLD--Maharashtra/PUR/10004561</t>
  </si>
  <si>
    <t>B0STDDSS1 - Trenching and
Ducting services,Type:Trenching &amp;
Digging,Scope:Per Site,Details:OFC
laying, Trenching &amp; digging of Last
mile work for Mumbai Intracity Project
on Co-Built Model - For LM POPs and
Fibmax sites MA3429 LM</t>
  </si>
  <si>
    <t>B0STDDSS1 - Trenching and
Ducting services,Type:Trenching &amp;
Digging,Scope:Per Site,Details:OFC
laying, Trenching &amp; digging of Last
mile work for Mumbai Intracity Project
on Co-Built Model - For LM POPs and
Fibmax sites 6164 LM</t>
  </si>
  <si>
    <t>B0STDDSS1 - Trenching and
Ducting services,Type:Trenching &amp;
Digging,Scope:Per Site,Details:OFC
laying, Trenching &amp; digging of Last
mile work for Mumbai Intracity Project
on Co-Built Model - For LM POPs and
Fibmax sites 6194 LM</t>
  </si>
  <si>
    <t>B0STDDSS1 - Trenching and
Ducting services,Type:Trenching &amp;
Digging,Scope:Per Site,Details:OFC
laying, Trenching &amp; digging of Last
mile work for Mumbai Intracity Project
on Co-Built Model - For LM POPs and
Fibmax sites MA4669 LM</t>
  </si>
  <si>
    <t>BAL-TNG-NLD--Maharashtra/PUR/10004562</t>
  </si>
  <si>
    <t>B0STDDSS1 - Trenching and
Ducting services,Type:Trenching &amp;
Digging,Scope:Per Site,Details:OFC
laying, Trenching &amp; digging of Last
mile work for Mumbai Intracity Project
on Co-Built Model - For LM POPs and
Fibmax sites 4871 LM</t>
  </si>
  <si>
    <t>B0STDDSS1 - Trenching and
Ducting services,Type:Trenching &amp;
Digging,Scope:Per Site,Details:OFC
laying, Trenching &amp; digging of Last
mile work for Mumbai Intracity Project
on Co-Built Model - For LM POPs and
Fibmax sites MB6431 LM</t>
  </si>
  <si>
    <t>BAL-TNG-NLD--Maharashtra/PUR/10004572</t>
  </si>
  <si>
    <t>B0STDDSS1 - Trenching and
Ducting services,Type:Trenching &amp;
Digging,Scope:Per Site,Details:OFC
laying, Trenching &amp; digging of Last
mile work for Mumbai Intracity Project
on Co-Built Model - For LM POPs and
Fibmax sites MA2463</t>
  </si>
  <si>
    <t>B0STDDSS1 - Trenching and
Ducting services,Type:Trenching &amp;
Digging,Scope:Per Site,Details:OFC
laying, Trenching &amp; digging of Last
mile work for Mumbai Intracity Project
on Co-Built Model - For LM POPs and
Fibmax sites MA2028</t>
  </si>
  <si>
    <t>B0STDDSS1 - Trenching and
Ducting services,Type:Trenching &amp;
Digging,Scope:Per Site,Details:OFC
laying, Trenching &amp; digging of Last
mile work for Mumbai Intracity Project
on Co-Built Model - For LM POPs and
Fibmax sites MA2559</t>
  </si>
  <si>
    <t>BAL-TNG-NLD--Maharashtra/PUR/10004574</t>
  </si>
  <si>
    <t>B0STDDSS1 - Trenching and
Ducting services,Type:Trenching &amp;
Digging,Scope:Per Site,Details:OFC
laying, Trenching &amp; digging of Last
mile work for Mumbai Intracity Project
on Co-Built Model - For LM POPs and
Fibmax sites MA4376</t>
  </si>
  <si>
    <t>B0STDDSS1 - Trenching and
Ducting services,Type:Trenching &amp;
Digging,Scope:Per Site,Details:OFC
laying, Trenching &amp; digging of Last
mile work for Mumbai Intracity Project
on Co-Built Model - For LM POPs and
Fibmax sites MA1265</t>
  </si>
  <si>
    <t>B0STDDSS1 - Trenching and
Ducting services,Type:Trenching &amp;
Digging,Scope:Per Site,Details:OFC
laying, Trenching &amp; digging of Last
mile work for Mumbai Intracity Project
on Co-Built Model - For LM POPs and
Fibmax sites 4436</t>
  </si>
  <si>
    <t>BAL-TNG-NLD--Maharashtra/PUR/10004581</t>
  </si>
  <si>
    <t>B0STDDSS1 - Trenching and
Ducting services,Type:Trenching &amp;
Digging,Scope:Per Site,Details:OFC
laying, Trenching &amp; digging of Last
mile work for Mumbai Intracity Project
on Co-Built Model - For LM POPs and
Fibmax sites 6062</t>
  </si>
  <si>
    <t>B0STDDSS1 - Trenching and
Ducting services,Type:Trenching &amp;
Digging,Scope:Per Site,Details:OFC
laying, Trenching &amp; digging of Last
mile work for Mumbai Intracity Project
on Co-Built Model - For LM POPs and
Fibmax sites MB1727</t>
  </si>
  <si>
    <t>B0STDDSS1 - Trenching and
Ducting services,Type:Trenching &amp;
Digging,Scope:Per Site,Details:OFC
laying, Trenching &amp; digging of Last
mile work for Mumbai Intracity Project
on Co-Built Model - For LM POPs and
Fibmax sites MA4005</t>
  </si>
  <si>
    <t>BAL-TNG-NLD--Maharashtra/PUR/10004571</t>
  </si>
  <si>
    <t>B0STDDSS1 - Trenching and
Ducting services,Type:Trenching &amp;
Digging,Scope:Per Site,Details:OFC
laying, Trenching &amp; digging of Last
mile work for Mumbai Intracity Project
on Co-Built Model - For LM POPs and
Fibmax sites MA2726</t>
  </si>
  <si>
    <t>B0STDDSS1 - Trenching and
Ducting services,Type:Trenching &amp;
Digging,Scope:Per Site,Details:OFC
laying, Trenching &amp; digging of Last
mile work for Mumbai Intracity Project
on Co-Built Model - For LM POPs and
Fibmax sites 859</t>
  </si>
  <si>
    <t>B0STDDSS1 - Trenching and
Ducting services,Type:Trenching &amp;
Digging,Scope:Per Site,Details:OFC
laying, Trenching &amp; digging of Last
mile work for Mumbai Intracity Project
on Co-Built Model - For LM POPs and
Fibmax sites MB6174</t>
  </si>
  <si>
    <t>B0STDDSS1 - Trenching and
Ducting services,Type:Trenching &amp;
Digging,Scope:Per Site,Details:OFC
laying, Trenching &amp; digging of Last
mile work for Mumbai Intracity Project
on Co-Built Model - For LM POPs and
Fibmax sites MB1917</t>
  </si>
  <si>
    <t>BAL-TNG-NLD--Maharashtra/PUR/10004573</t>
  </si>
  <si>
    <t>B0STDDSS1 - Trenching and
Ducting services,Type:Trenching &amp;
Digging,Scope:Per Site,Details:OFC
laying, Trenching &amp; digging of Last
mile work for Mumbai Intracity Project
on Co-Built Model - For LM POPs and
Fibmax sites 6179</t>
  </si>
  <si>
    <t>B0STDDSS1 - Trenching and
Ducting services,Type:Trenching &amp;
Digging,Scope:Per Site,Details:OFC
laying, Trenching &amp; digging of Last
mile work for Mumbai Intracity Project
on Co-Built Model - For LM POPs and
Fibmax sites 1041</t>
  </si>
  <si>
    <t>B0STDDSS1 - Trenching and
Ducting services,Type:Trenching &amp;
Digging,Scope:Per Site,Details:OFC
laying, Trenching &amp; digging of Last
mile work for Mumbai Intracity Project
on Co-Built Model - For LM POPs and
Fibmax sites MA138</t>
  </si>
  <si>
    <t>BAL-TNG-NLD--Maharashtra/PUR/10004583</t>
  </si>
  <si>
    <t>B0STDDSS1 - Trenching and
Ducting services,Type:Trenching &amp;
Digging,Scope:Per Site,Details:OFC
laying, Trenching &amp; digging of Last
mile work for Mumbai Intracity Project
on Co-Built Model - For LM POPs and
Fibmax sites 6407</t>
  </si>
  <si>
    <t>B0STDDSS1 - Trenching and
Ducting services,Type:Trenching &amp;
Digging,Scope:Per Site,Details:OFC
laying, Trenching &amp; digging of Last
mile work for Mumbai Intracity Project
on Co-Built Model - For LM POPs and
Fibmax sites 5741</t>
  </si>
  <si>
    <t>B0STDDSS1 - Trenching and
Ducting services,Type:Trenching &amp;
Digging,Scope:Per Site,Details:OFC
laying, Trenching &amp; digging of Last
mile work for Mumbai Intracity Project
on Co-Built Model - For LM POPs and
Fibmax sites 5761</t>
  </si>
  <si>
    <t>B0STDDSS1 - Trenching and
Ducting services,Type:Trenching &amp;
Digging,Scope:Per Site,Details:OFC
laying, Trenching &amp; digging of Last
mile work for Mumbai Intracity Project
on Co-Built Model - For LM POPs and
Fibmax sites 1191</t>
  </si>
  <si>
    <t>B0STDDSS1 - Trenching and
Ducting services,Type:Trenching &amp;
Digging,Scope:Per Site,Details:OFC
laying, Trenching &amp; digging of Last
mile work for Mumbai Intracity Project
on Co-Built Model - For LM POPs and
Fibmax sites 1956</t>
  </si>
  <si>
    <t>BAL-TNG-NLD--Maharashtra/PUR/10004582</t>
  </si>
  <si>
    <t>B0STDDSS1 - Trenching and
Ducting services,Type:Trenching &amp;
Digging,Scope:Per Site,Details:OFC
laying, Trenching &amp; digging of Last
mile work for Mumbai Intracity Project
on Co-Built Model - For LM POPs and
Fibmax sites MA1260</t>
  </si>
  <si>
    <t>B0STDDSS1 - Trenching and
Ducting services,Type:Trenching &amp;
Digging,Scope:Per Site,Details:OFC
laying, Trenching &amp; digging of Last
mile work for Mumbai Intracity Project
on Co-Built Model - For LM POPs and
Fibmax  Sites  3700</t>
  </si>
  <si>
    <t>B0STDDSS1 - Trenching and
Ducting services,Type:Trenching &amp;
Digging,Scope:Per Site,Details:OFC
laying, Trenching &amp; digging of Last
mile work for Mumbai Intracity Project
on Co-Built Model - For LM POPs and
Fibmax sites 2460</t>
  </si>
  <si>
    <t>B0STDDSS1 - Trenching and
Ducting services,Type:Trenching &amp;
Digging,Scope:Per Site,Details:OFC
laying, Trenching &amp; digging of Last
mile work for Mumbai Intracity Project
on Co-Built Model - For LM POPs and
Fibmax sites 5619</t>
  </si>
  <si>
    <t>BAL-TNG-NLD--Maharashtra/PUR/10004568</t>
  </si>
  <si>
    <t>B0STDDSS1 - Trenching and
Ducting services,Type:Trenching &amp;
Digging,Scope:Per Site,Details:OFC
laying, Trenching &amp; digging of Last
mile work for Mumbai Intracity Project
on Co-Built Model - For LM POPs and
Fibmax sites MB1626</t>
  </si>
  <si>
    <t>PO cancelled</t>
  </si>
  <si>
    <t>BAL-TNG-NLD--Maharashtra/PUR/10004580</t>
  </si>
  <si>
    <t>B0STDDSS1 - Trenching and
Ducting services,Type:Trenching &amp;
Digging,Scope:Per Site,Details:OFC
laying, Trenching &amp; digging of Last
mile work for Mumbai Intracity Project
on Co-Built Model - For LM POPs and
Fibmax Sites 4991</t>
  </si>
  <si>
    <t>B0STDDSS1 - Trenching and
Ducting services,Type:Trenching &amp;
Digging,Scope:Per Site,Details:OFC
laying, Trenching &amp; digging of Last
mile work for Mumbai Intracity Project
on Co-Built Model - For LM POPs and
Fibmax sites 2452</t>
  </si>
  <si>
    <t>B0STDDSS1 - Trenching and
Ducting services,Type:Trenching &amp;
Digging,Scope:Per Site,Details:OFC
laying, Trenching &amp; digging of Last
mile work for Mumbai Intracity Project
on Co-Built Model - For LM POPs and
Fibmax sites MA285</t>
  </si>
  <si>
    <t>B0STDDSS1 - Trenching and
Ducting services,Type:Trenching &amp;
Digging,Scope:Per Site,Details:OFC
laying, Trenching &amp; digging of Last
mile work for Mumbai Intracity Project
on Co-Built Model - For LM POPs and
Fibmax sites MA954</t>
  </si>
  <si>
    <t>B0STDDSS1 - Trenching and
Ducting services,Type:Trenching &amp;
Digging,Scope:Per Site,Details:OFC
laying, Trenching &amp; digging of Last
mile work for Mumbai Intracity Project
on Co-Built Model - For LM POPs and
Fibmax sites MB1581</t>
  </si>
  <si>
    <t>B0STDDSS1 - Trenching and
Ducting services,Type:Trenching &amp;
Digging,Scope:Per Site,Details:OFC
laying, Trenching &amp; digging of Last
mile work for Mumbai Intracity Project
on Co-Built Model - For LM POPs and
Fibmax sites MA1400</t>
  </si>
  <si>
    <t>BAL-TNG-NLD--Maharashtra/PUR/10004588</t>
  </si>
  <si>
    <t>B0STDDSS1 - Trenching and
Ducting services,Type:Trenching &amp;
Digging,Scope:Per Site,Details:OFC
laying, Trenching &amp; digging of Last
mile work for Mumbai Intracity Project
on Co-Built Model - For LM POPs and
Fibmax sites 2895</t>
  </si>
  <si>
    <t>Duplicate PO</t>
  </si>
  <si>
    <t>Duplicate PO/ POP</t>
  </si>
  <si>
    <t>BAL-TNG-NLD--Maharashtra/PUR/10004590</t>
  </si>
  <si>
    <t>B0STDDSS1 - Trenching and
Ducting services,Type:Trenching &amp;
Digging,Scope:Per Site,Details:OFC
laying, Trenching &amp; digging of Last
mile work for Mumbai Intracity Project
on Co-Built Model - For LM POPs and
Fibmax sites 999</t>
  </si>
  <si>
    <t>MUM/LBS/906 AGG</t>
  </si>
  <si>
    <t>B0STDDSS1 - Trenching and
Ducting services,Type:Trenching &amp;
Digging,Scope:Per Site,Details:OFC
laying, Trenching &amp; digging of Last
mile work for Mumbai Intracity Project
on Co-Built Model - For LM POPs and
Fibmax sites MUM/LBS/906 AGG</t>
  </si>
  <si>
    <t>BAL-TNG-NLD--Maharashtra/PUR/10004593</t>
  </si>
  <si>
    <t>B0STDDSS1 - Trenching and
Ducting services,Type:Trenching &amp;
Digging,Scope:Per Site,Details:OFC
laying, Trenching &amp; digging of Last
mile work for Mumbai Intracity Project
on Co-Built Model - For LM POPs and
Fibmax sites MA5500</t>
  </si>
  <si>
    <t>B0STDDSS1 - Trenching and
Ducting services,Type:Trenching &amp;
Digging,Scope:Per Site,Details:OFC
laying, Trenching &amp; digging of Last
mile work for Mumbai Intracity Project
on Co-Built Model - For LM POPs and
Fibmax sites MA3417</t>
  </si>
  <si>
    <t>B0STDDSS1 - Trenching and
Ducting services,Type:Trenching &amp;
Digging,Scope:Per Site,Details:OFC
laying, Trenching &amp; digging of Last
mile work for Mumbai Intracity Project
on Co-Built Model - For LM POPs and
Fibmax sites 3170</t>
  </si>
  <si>
    <t>B0STDDSS1 - Trenching and
Ducting services,Type:Trenching &amp;
Digging,Scope:Per Site,Details:OFC
laying, Trenching &amp; digging of Last
mile work for Mumbai Intracity Project
on Co-Built Model - For LM POPs and
Fibmax sites MA2281</t>
  </si>
  <si>
    <t>B0STDDSS1 - Trenching and
Ducting services,Type:Trenching &amp;
Digging,Scope:Per Site,Details:OFC
laying, Trenching &amp; digging of Last
mile work for Mumbai Intracity Project
on Co-Built Model - For LM POPs and
Fibmax sites 4070</t>
  </si>
  <si>
    <t>B0STDDSS1 - Trenching and
Ducting services,Type:Trenching &amp;
Digging,Scope:Per Site,Details:OFC
laying, Trenching &amp; digging of Last
mile work for Mumbai Intracity Project
on Co-Built Model - For LM POPs and
Fibmax sites 4670</t>
  </si>
  <si>
    <t>BAL-TNG-NLD--Maharashtra/PUR/10004594</t>
  </si>
  <si>
    <t>B0STDDSS1 - Trenching and
Ducting services,Type:Trenching &amp;
Digging,Scope:Per Site,Details:OFC
laying, Trenching &amp; digging of Last
mile work for Mumbai Intracity Project
on Co-Built Model - For LM POPs and
Fibmax sites 2283</t>
  </si>
  <si>
    <t>B0STDDSS1 - Trenching and
Ducting services,Type:Trenching &amp;
Digging,Scope:Per Site,Details:OFC
laying, Trenching &amp; digging of Last
mile work for Mumbai Intracity Project
on Co-Built Model - For LM POPs and
Fibmax sites MB3372</t>
  </si>
  <si>
    <t>B0STDDSS1 - Trenching and
Ducting services,Type:Trenching &amp;
Digging,Scope:Per Site,Details:OFC
laying, Trenching &amp; digging of Last
mile work for Mumbai Intracity Project
on Co-Built Model - For LM POPs and
Fibmax sites MA4901</t>
  </si>
  <si>
    <t>B0STDDSS1 - Trenching and
Ducting services,Type:Trenching &amp;
Digging,Scope:Per Site,Details:OFC
laying, Trenching &amp; digging of Last
mile work for Mumbai Intracity Project
on Co-Built Model - For LM POPs and
Fibmax sites 139</t>
  </si>
  <si>
    <t>B0STDDSS1 - Trenching and
Ducting services,Type:Trenching &amp;
Digging,Scope:Per Site,Details:OFC
laying, Trenching &amp; digging of Last
mile work for Mumbai Intracity Project
on Co-Built Model - For LM POPs and
Fibmax sites 1148</t>
  </si>
  <si>
    <t>B0STDDSS1 - Trenching and
Ducting services,Type:Trenching &amp;
Digging,Scope:Per Site,Details:OFC
laying, Trenching &amp; digging of Last
mile work for Mumbai Intracity Project
on Co-Built Model - For LM POPs and
Fibmax sites MB6434</t>
  </si>
  <si>
    <t>B0STDDSS1 - Trenching and
Ducting services,Type:Trenching &amp;
Digging,Scope:Per Site,Details:OFC
laying, Trenching &amp; digging of Last
mile work for Mumbai Intracity Project
on Co-Built Model - For LM POPs and
Fibmax sites MB1250</t>
  </si>
  <si>
    <t>MUM/VRL/901</t>
  </si>
  <si>
    <t>B0STDDSS1 - Trenching and
Ducting services,Type:Trenching &amp;
Digging,Scope:Per Site,Details:OFC
laying, Trenching &amp; digging of Last
mile work for Mumbai Intracity Project
on Co-Built Model - For LM POPs and
Fibmax sites MUM/VRL/901</t>
  </si>
  <si>
    <t>B0STDDSS1 - Trenching and
Ducting services,Type:Trenching &amp;
Digging,Scope:Per Site,Details:OFC
laying, Trenching &amp; digging of Last
mile work for Mumbai Intracity Project
on Co-Built Model - For LM POPs and
Fibmax sites MB2875</t>
  </si>
  <si>
    <t>BAL-TNG-NLD--Maharashtra/PUR/10004595</t>
  </si>
  <si>
    <t>B0STDDSS1 - Trenching and
Ducting services,Type:Trenching &amp;
Digging,Scope:Per Site,Details:OFC
laying, Trenching &amp; digging of Last
mile work for Mumbai Intracity Project
on Co-Built Model - For LM POPs and
Fibmax sites 2161</t>
  </si>
  <si>
    <t>BAL-TNG-NLD--Maharashtra/PUR/10004597</t>
  </si>
  <si>
    <t>B0STDDSS1 - Trenching and
Ducting services,Type:Trenching &amp;
Digging,Scope:Per Site,Details:OFC
laying, Trenching &amp; digging of Last
mile work for Mumbai Intracity Project
on Co-Built Model - For LM POPs and
Fibmax sites 2359</t>
  </si>
  <si>
    <t xml:space="preserve"> MUM/KAI/901 AGG</t>
  </si>
  <si>
    <t>B0STDDSS1 - Trenching and
Ducting services,Type:Trenching &amp;
Digging,Scope:Per Site,Details:OFC
laying, Trenching &amp; digging of Last
mile work for Mumbai Intracity Project
on Co-Built Model - For LM POPs and
Fibmax sites MUM/KAI/901 AGG</t>
  </si>
  <si>
    <t>B0STDDSS1 - Trenching and
Ducting services,Type:Trenching &amp;
Digging,Scope:Per Site,Details:OFC
laying, Trenching &amp; digging of Last
mile work for Mumbai Intracity Project
on Co-Built Model - For LM POPs and
Fibmax sites MB4811</t>
  </si>
  <si>
    <t>B0STDDSS1 - Trenching and
Ducting services,Type:Trenching &amp;
Digging,Scope:Per Site,Details:OFC
laying, Trenching &amp; digging of Last
mile work for Mumbai Intracity Project
on Co-Built Model - For LM POPs and
Fibmax sites MB5402</t>
  </si>
  <si>
    <t>B0STDDSS1 - Trenching and
Ducting services,Type:Trenching &amp;
Digging,Scope:Per Site,Details:OFC
laying, Trenching &amp; digging of Last
mile work for Mumbai Intracity Project
on Co-Built Model - For LM POPs and
Fibmax sites 5827</t>
  </si>
  <si>
    <t>BAL-TNG-NLD--Maharashtra/PUR/10004598</t>
  </si>
  <si>
    <t>B0STDDSS1 - Trenching and
Ducting services,Type:Trenching &amp;
Digging,Scope:Per Site,Details:OFC
laying, Trenching &amp; digging of Last
mile work for Mumbai Intracity Project
on Co-Built Model - For LM POPs and
Fibmax sites MA6116</t>
  </si>
  <si>
    <t>MUM/AND/933</t>
  </si>
  <si>
    <t>B0STDDSS1 - Trenching and
Ducting services,Type:Trenching &amp;
Digging,Scope:Per Site,Details:OFC
laying, Trenching &amp; digging of Last
mile work for Mumbai Intracity Project
on Co-Built Model - For LM POPs and
Fibmax sites MUM/AND/933</t>
  </si>
  <si>
    <t>B0STDDSS1 - Trenching and
Ducting services,Type:Trenching &amp;
Digging,Scope:Per Site,Details:OFC
laying, Trenching &amp; digging of Last
mile work for Mumbai Intracity Project
on Co-Built Model - For LM POPs and
Fibmax sites MB3864</t>
  </si>
  <si>
    <t>B0STDDSS1 - Trenching and
Ducting services,Type:Trenching &amp;
Digging,Scope:Per Site,Details:OFC
laying, Trenching &amp; digging of Last
mile work for Mumbai Intracity Project
on Co-Built Model - For LM POPs and
Fibmax sites MA6036</t>
  </si>
  <si>
    <t>BAL-TNG-NLD--Maharashtra/PUR/10004600</t>
  </si>
  <si>
    <t>B0STDDSS1 - Trenching and
Ducting services,Type:Trenching &amp;
Digging,Scope:Per Site,Details:OFC
laying, Trenching &amp; digging of Last
mile work for Mumbai Intracity Project
on Co-Built Model - For LM POPs and
Fibmax sites MA256</t>
  </si>
  <si>
    <t>B0STDDSS1 - Trenching and
Ducting services,Type:Trenching &amp;
Digging,Scope:Per Site,Details:OFC
laying, Trenching &amp; digging of Last
mile work for Mumbai Intracity Project
on Co-Built Model - For LM POPs and
Fibmax sites 6102</t>
  </si>
  <si>
    <t>B0STDDSS1 - Trenching and
Ducting services,Type:Trenching &amp;
Digging,Scope:Per Site,Details:OFC
laying, Trenching &amp; digging of Last
mile work for Mumbai Intracity Project
on Co-Built Model - For LM POPs and
Fibmax sites
4207</t>
  </si>
  <si>
    <t>B0STDDSS1 - Trenching and
Ducting services,Type:Trenching &amp;
Digging,Scope:Per Site,Details:OFC
laying, Trenching &amp; digging of Last
mile work for Mumbai Intracity Project
on Co-Built Model - For LM POPs and
Fibmax sites
6463</t>
  </si>
  <si>
    <t>B0STDDSS1 - Trenching and
Ducting services,Type:Trenching &amp;
Digging,Scope:Per Site,Details:OFC
laying, Trenching &amp; digging of Last
mile work for Mumbai Intracity Project
on Co-Built Model - For LM POPs and
Fibmax sites 4545</t>
  </si>
  <si>
    <t>B0STDDSS1 - Trenching and
Ducting services,Type:Trenching &amp;
Digging,Scope:Per Site,Details:OFC
laying, Trenching &amp; digging of Last
mile work for Mumbai Intracity Project
on Co-Built Model - For LM POPs and
Fibmax sites 5385</t>
  </si>
  <si>
    <t>B0STDDSS1 - Trenching and
Ducting services,Type:Trenching &amp;
Digging,Scope:Per Site,Details:OFC
laying, Trenching &amp; digging of Last
mile work for Mumbai Intracity Project
on Co-Built Model - For LM POPs and
Fibmax sites 6239</t>
  </si>
  <si>
    <t>B0STDDSS1 - Trenching and
Ducting services,Type:Trenching &amp;
Digging,Scope:Per Site,Details:OFC
laying, Trenching &amp; digging of Last
mile work for Mumbai Intracity Project
on Co-Built Model - For LM POPs and
Fibmax sites MA3668</t>
  </si>
  <si>
    <t>B0STDDSS1 - Trenching and
Ducting services,Type:Trenching &amp;
Digging,Scope:Per Site,Details:OFC
laying, Trenching &amp; digging of Last
mile work for Mumbai Intracity Project
on Co-Built Model - For LM POPs and
Fibmax sites 3879</t>
  </si>
  <si>
    <t>B0STDDSS1 - Trenching and
Ducting services,Type:Trenching &amp;
Digging,Scope:Per Site,Details:OFC
laying, Trenching &amp; digging of Last
mile work for Mumbai Intracity Project
on Co-Built Model - For LM POPs and
Fibmax sites MA5269</t>
  </si>
  <si>
    <t>B0STDDSS1 - Trenching and
Ducting services,Type:Trenching &amp;
Digging,Scope:Per Site,Details:OFC
laying, Trenching &amp; digging of Last
mile work for Mumbai Intracity Project
on Co-Built Model - For LM POPs and
Fibmax sites MA742</t>
  </si>
  <si>
    <t>B0STDDSS1 - Trenching and
Ducting services,Type:Trenching &amp;
Digging,Scope:Per Site,Details:OFC
laying, Trenching &amp; digging of Last
mile work for Mumbai Intracity Project
on Co-Built Model - For LM POPs and
Fibmax sites MB5997</t>
  </si>
  <si>
    <t>B0STDDSS1 - Trenching and
Ducting services,Type:Trenching &amp;
Digging,Scope:Per Site,Details:OFC
laying, Trenching &amp; digging of Last
mile work for Mumbai Intracity Project
on Co-Built Model - For LM POPs and
Fibmax sites 810</t>
  </si>
  <si>
    <t>BAL-TNG-NLD--Maharashtra/PUR/10004620</t>
  </si>
  <si>
    <t>B0STDDSS1 - Trenching and
Ducting services,Type:Trenching &amp;
Digging,Scope:Per Site,Details:OFC
laying, Trenching &amp; digging of Last
mile work for Mumbai Intracity Project
on Co-Built Model - For LM POPs and
Fibmax sites MA1542</t>
  </si>
  <si>
    <t>B0STDDSS1 - Trenching and
Ducting services,Type:Trenching &amp;
Digging,Scope:Per Site,Details:OFC
laying, Trenching &amp; digging of Last
mile work for Mumbai Intracity Project
on Co-Built Model - For LM POPs and
Fibmax sites 1135</t>
  </si>
  <si>
    <t>B0STDDSS1 - Trenching and
Ducting services,Type:Trenching &amp;
Digging,Scope:Per Site,Details:OFC
laying, Trenching &amp; digging of Last
mile work for Mumbai Intracity Project
on Co-Built Model - For LM POPs and
Fibmax sites 1456</t>
  </si>
  <si>
    <t>B0STDDSS1 - Trenching and
Ducting services,Type:Trenching &amp;
Digging,Scope:Per Site,Details:OFC
laying, Trenching &amp; digging of Last
mile work for Mumbai Intracity Project
on Co-Built Model - For LM POPs and
Fibmax sites MA4021</t>
  </si>
  <si>
    <t>B0STDDSS1 - Trenching and
Ducting services,Type:Trenching &amp;
Digging,Scope:Per Site,Details:OFC
laying, Trenching &amp; digging of Last
mile work for Mumbai Intracity Project
on Co-Built Model - For LM POPs and
Fibmax sites 5372</t>
  </si>
  <si>
    <t>B0STDDSS1 - Trenching and
Ducting services,Type:Trenching &amp;
Digging,Scope:Per Site,Details:OFC
laying, Trenching &amp; digging of Last
mile work for Mumbai Intracity Project
on Co-Built Model - For LM POPs and
Fibmax sites MB3940</t>
  </si>
  <si>
    <t>B0STDDSS1 - Trenching and
Ducting services,Type:Trenching &amp;
Digging,Scope:Per Site,Details:OFC
laying, Trenching &amp; digging of Last
mile work for Mumbai Intracity Project
on Co-Built Model - For LM POPs and
Fibmax sites 4324</t>
  </si>
  <si>
    <t>BAL-TNG-NLD--Maharashtra/PUR/10004624</t>
  </si>
  <si>
    <t>B0STDDSS1 - Trenching and
Ducting services,Type:Trenching &amp;
Digging,Scope:Per Site,Details:OFC
laying, Trenching &amp; digging of Last
mile work for Mumbai Intracity Project
on Co-Built Model - For LM POPs and
Fibmax sites MB6015</t>
  </si>
  <si>
    <t>B0STDDSS1 - Trenching and
Ducting services,Type:Trenching &amp;
Digging,Scope:Per Site,Details:OFC
laying, Trenching &amp; digging of Last
mile work for Mumbai Intracity Project
on Co-Built Model - For LM POPs and
Fibmax sites 907</t>
  </si>
  <si>
    <t>B0STDDSS1 - Trenching and
Ducting services,Type:Trenching &amp;
Digging,Scope:Per Site,Details:OFC
laying, Trenching &amp; digging of Last
mile work for Mumbai Intracity Project
on Co-Built Model - For LM POPs and
Fibmax sites 3310</t>
  </si>
  <si>
    <t xml:space="preserve"> BSE Iindia DC</t>
  </si>
  <si>
    <t>B0STDDSS1 - Trenching and
Ducting services,Type:Trenching &amp;
Digging,Scope:Per Site,Details:OFC
laying, Trenching &amp; digging of Last
mile work for Mumbai Intracity Project
on Co-Built Model - For LM POPs and
Fibmax sites BSE Iindia DC</t>
  </si>
  <si>
    <t>B0STDDSS1 - Trenching and
Ducting services,Type:Trenching &amp;
Digging,Scope:Per Site,Details:OFC
laying, Trenching &amp; digging of Last
mile work for Mumbai Intracity Project
on Co-Built Model - For LM POPs and
Fibmax sites 6369</t>
  </si>
  <si>
    <t>B0STDDSS1 - Trenching and
Ducting services,Type:Trenching &amp;
Digging,Scope:Per Site,Details:OFC
laying, Trenching &amp; digging of Last
mile work for Mumbai Intracity Project
on Co-Built Model - For LM POPs and
Fibmax sites MB6017</t>
  </si>
  <si>
    <t>B0STDDSS1 - Trenching and
Ducting services,Type:Trenching &amp;
Digging,Scope:Per Site,Details:OFC
laying, Trenching &amp; digging of Last
mile work for Mumbai Intracity Project
on Co-Built Model - For LM POPs and
Fibmax sites 3090</t>
  </si>
  <si>
    <t>B0STDDSL5 - Trenching and
Ducting services,Type:Trenching &amp;
Digging,Scope:Per Site,Details:OFC
laying, Trenching &amp; digging of Last
mile work for Mumbai Intracity Project
on Co-Built Model - For Coverage and
additional DC Connectivity 5342</t>
  </si>
  <si>
    <t>BAL-TNG-NLD--Maharashtra/PUR/10004627</t>
  </si>
  <si>
    <t>B0STDDSS1 - Trenching and
Ducting services,Type:Trenching &amp;
Digging,Scope:Per Site,Details:OFC
laying, Trenching &amp; digging of Last
mile work for Mumbai Intracity Project
on Co-Built Model - For LM POPs and
Fibmax sites MA2014</t>
  </si>
  <si>
    <t>B0STDDSS1 - Trenching and
Ducting services,Type:Trenching &amp;
Digging,Scope:Per Site,Details:OFC
laying, Trenching &amp; digging of Last
mile work for Mumbai Intracity Project
on Co-Built Model - For LM POPs and
Fibmax sites MA5118</t>
  </si>
  <si>
    <t>BAL-TNG-NLD--Maharashtra/PUR/10004628</t>
  </si>
  <si>
    <t>B0STDDSS1 - Trenching and
Ducting services,Type:Trenching &amp;
Digging,Scope:Per Site,Details:OFC
laying, Trenching &amp; digging of Last
mile work for Mumbai Intracity Project
on Co-Built Model - For LM POPs and
Fibmax sites MA2383</t>
  </si>
  <si>
    <t>B0STDDSS1 - Trenching and
Ducting services,Type:Trenching &amp;
Digging,Scope:Per Site,Details:OFC
laying, Trenching &amp; digging of Last
mile work for Mumbai Intracity Project
on Co-Built Model - For LM POPs and
Fibmax sites MA728</t>
  </si>
  <si>
    <t>B0STDDSS1 - Trenching and
Ducting services,Type:Trenching &amp;
Digging,Scope:Per Site,Details:OFC
laying, Trenching &amp; digging of Last
mile work for Mumbai Intracity Project
on Co-Built Model - For LM POPs and
Fibmax sites 3258</t>
  </si>
  <si>
    <t>NSE Mumbai DC</t>
  </si>
  <si>
    <t>B0STDDSS1 - Trenching and
Ducting services,Type:Trenching &amp;
Digging,Scope:Per Site,Details:OFC
laying, Trenching &amp; digging of Last
mile work for Mumbai Intracity Project
on Co-Built Model - For LM POPs and
Fibmax sites NSE Mumbai DC</t>
  </si>
  <si>
    <t>B0STDDSS1 - Trenching and
Ducting services,Type:Trenching &amp;
Digging,Scope:Per Site,Details:OFC
laying, Trenching &amp; digging of Last
mile work for Mumbai Intracity Project
on Co-Built Model - For LM POPs and
Fibmax sites 4986</t>
  </si>
  <si>
    <t>B0STDDSS1 - Trenching and
Ducting services,Type:Trenching &amp;
Digging,Scope:Per Site,Details:OFC
laying, Trenching &amp; digging of Last
mile work for Mumbai Intracity Project
on Co-Built Model - For LM POPs and
Fibmax sites 358</t>
  </si>
  <si>
    <t>MUM/XNQ/901 AGG</t>
  </si>
  <si>
    <t>B0STDDSS1 - Trenching and
Ducting services,Type:Trenching &amp;
Digging,Scope:Per Site,Details:OFC
laying, Trenching &amp; digging of Last
mile work for Mumbai Intracity Project
on Co-Built Model - For LM POPs and
Fibmax sites MUM/XNQ/901 AGG</t>
  </si>
  <si>
    <t>B0STDDSS1 - Trenching and
Ducting services,Type:Trenching &amp;
Digging,Scope:Per Site,Details:OFC
laying, Trenching &amp; digging of Last
mile work for Mumbai Intracity Project
on Co-Built Model - For LM POPs and
Fibmax sites 4913</t>
  </si>
  <si>
    <t>B0STDDSS1 - Trenching and
Ducting services,Type:Trenching &amp;
Digging,Scope:Per Site,Details:OFC
laying, Trenching &amp; digging of Last
mile work for Mumbai Intracity Project
on Co-Built Model - For LM POPs and
Fibmax sites 4932</t>
  </si>
  <si>
    <t>B0STDDSS1 - Trenching and
Ducting services,Type:Trenching &amp;
Digging,Scope:Per Site,Details:OFC
laying, Trenching &amp; digging of Last
mile work for Mumbai Intracity Project
on Co-Built Model - For LM POPs and
Fibmax sites 3120</t>
  </si>
  <si>
    <t>B0STDDSS1 - Trenching and
Ducting services,Type:Trenching &amp;
Digging,Scope:Per Site,Details:OFC
laying, Trenching &amp; digging of Last
mile work for Mumbai Intracity Project
on Co-Built Model - For LM POPs and
Fibmax sites 5604</t>
  </si>
  <si>
    <t>B0STDDSS1 - Trenching and
Ducting services,Type:Trenching &amp;
Digging,Scope:Per Site,Details:OFC
laying, Trenching &amp; digging of Last
mile work for Mumbai Intracity Project
on Co-Built Model - For LM POPs and
Fibmax sites MA4466</t>
  </si>
  <si>
    <t>B0STDDSS1 - Trenching and
Ducting services,Type:Trenching &amp;
Digging,Scope:Per Site,Details:OFC
laying, Trenching &amp; digging of Last
mile work for Mumbai Intracity Project
on Co-Built Model - For LM POPs and
Fibmax sites 3177</t>
  </si>
  <si>
    <t>MUM/BKC/906 LM</t>
  </si>
  <si>
    <t>B0STDDSS1 - Trenching and
Ducting services,Type:Trenching &amp;
Digging,Scope:Per Site,Details:OFC
laying, Trenching &amp; digging of Last
mile work for Mumbai Intracity Project
on Co-Built Model - For LM POPs and
Fibmax sites MUM/BKC/906 LM</t>
  </si>
  <si>
    <t>B0STDDSS1 - Trenching and
Ducting services,Type:Trenching &amp;
Digging,Scope:Per Site,Details:OFC
laying, Trenching &amp; digging of Last
mile work for Mumbai Intracity Project
on Co-Built Model - For LM POPs and
Fibmax sites MB2378</t>
  </si>
  <si>
    <t>B0STDDSL5 - Trenching and
Ducting services,Type:Trenching &amp;
Digging,Scope:Per Site,Details:OFC
laying, Trenching &amp; digging of Last
mile work for Mumbai Intracity Project
on Co-Built Model - For Coverage and
additional DC Connectivity 2351</t>
  </si>
  <si>
    <t>B0STDDSL5 - Trenching and
Ducting services,Type:Trenching &amp;
Digging,Scope:Per Site,Details:OFC
laying, Trenching &amp; digging of Last
mile work for Mumbai Intracity Project
on Co-Built Model - For Coverage and
additional DC Connectivity 3023</t>
  </si>
  <si>
    <t>B0STDDSL5 - Trenching and
Ducting services,Type:Trenching &amp;
Digging,Scope:Per Site,Details:OFC
laying, Trenching &amp; digging of Last
mile work for Mumbai Intracity Project
on Co-Built Model - For Coverage and
additional DC Connectivity MA3597</t>
  </si>
  <si>
    <t>additional DC Connectivity Netmagic DC7</t>
  </si>
  <si>
    <t>B0STDDSL5 - Trenching and
Ducting services,Type:Trenching &amp;
Digging,Scope:Per Site,Details:OFC
laying, Trenching &amp; digging of Last
mile work for Mumbai Intracity Project
on Co-Built Model - For Coverage and
additional DC Connectivity Netmagic DC7</t>
  </si>
  <si>
    <t>B0STDDSL5 - Trenching and
Ducting services,Type:Trenching &amp;
Digging,Scope:Per Site,Details:OFC
laying, Trenching &amp; digging of Last
mile work for Mumbai Intracity Project
on Co-Built Model - For Coverage and
additional DC Connectivity MB1179</t>
  </si>
  <si>
    <t>B0STDDSL5 - Trenching and
Ducting services,Type:Trenching &amp;
Digging,Scope:Per Site,Details:OFC
laying, Trenching &amp; digging of Last
mile work for Mumbai Intracity Project
on Co-Built Model - For Coverage and
additional DC Connectivity MB3249</t>
  </si>
  <si>
    <t>B0STDDSL5 - Trenching and
Ducting services,Type:Trenching &amp;
Digging,Scope:Per Site,Details:OFC
laying, Trenching &amp; digging of Last
mile work for Mumbai Intracity Project
on Co-Built Model - For Coverage and
additional DC Connectivity 141</t>
  </si>
  <si>
    <t>B0STDDSL5 - Trenching and
Ducting services,Type:Trenching &amp;
Digging,Scope:Per Site,Details:OFC
laying, Trenching &amp; digging of Last
mile work for Mumbai Intracity Project
on Co-Built Model - For Coverage and
additional DC Connectivity 5235</t>
  </si>
  <si>
    <t>B0STDDSL5 - Trenching and
Ducting services,Type:Trenching &amp;
Digging,Scope:Per Site,Details:OFC
laying, Trenching &amp; digging of Last
mile work for Mumbai Intracity Project
on Co-Built Model - For Coverage and
additional DC Connectivity 6056</t>
  </si>
  <si>
    <t>B0STDDSL5 - Trenching and
Ducting services,Type:Trenching &amp;
Digging,Scope:Per Site,Details:OFC
laying, Trenching &amp; digging of Last
mile work for Mumbai Intracity Project
on Co-Built Model - For Coverage and
additional DC Connectivity 1562</t>
  </si>
  <si>
    <t>B0STDDSS1 - Trenching and
Ducting services,Type:Trenching &amp;
Digging,Scope:Per Site,Details:OFC
laying, Trenching &amp; digging of Last
mile work for Mumbai Intracity Project
on Co-Built Model - For LM POPs and
Fibmax sites MB1714</t>
  </si>
  <si>
    <t>GPX</t>
  </si>
  <si>
    <t>B0STDDSL5 - Trenching and
Ducting services,Type:Trenching &amp;
Digging,Scope:Per Site,Details:OFC
laying, Trenching &amp; digging of Last
mile work for Mumbai Intracity Project
on Co-Built Model - For Coverage and
additional DC Connectivity GPX</t>
  </si>
  <si>
    <t>B0STDDSL5 - Trenching and
Ducting services,Type:Trenching &amp;
Digging,Scope:Per Site,Details:OFC
laying, Trenching &amp; digging of Last
mile work for Mumbai Intracity Project
on Co-Built Model - For Coverage and
additional DC Connectivity MB1348</t>
  </si>
  <si>
    <t>B0STDDSL5 - Trenching and
Ducting services,Type:Trenching &amp;
Digging,Scope:Per Site,Details:OFC
laying, Trenching &amp; digging of Last
mile work for Mumbai Intracity Project
on Co-Built Model - For Coverage and
additional DC Connectivity MA6156</t>
  </si>
  <si>
    <t>BAL-TNG-NLD--Maharashtra/PUR/10004638</t>
  </si>
  <si>
    <t>B0STDDSS1 - Trenching and
Ducting services,Type:Trenching &amp;
Digging,Scope:Per Site,Details:OFC
laying, Trenching &amp; digging of Last
mile work for Mumbai Intracity Project
on Co-Built Model - For LM POPs and
Fibmax sites MA25</t>
  </si>
  <si>
    <t>B0STDDSS1 - Trenching and
Ducting services,Type:Trenching &amp;
Digging,Scope:Per Site,Details:OFC
laying, Trenching &amp; digging of Last
mile work for Mumbai Intracity Project
on Co-Built Model - For LM POPs and
Fibmax sites MA1059</t>
  </si>
  <si>
    <t>B0STDDSS1 - Trenching and
Ducting services,Type:Trenching &amp;
Digging,Scope:Per Site,Details:OFC
laying, Trenching &amp; digging of Last
mile work for Mumbai Intracity Project
on Co-Built Model - For LM POPs and
Fibmax sites 3054</t>
  </si>
  <si>
    <t>B0STDDSS1 - Trenching and
Ducting services,Type:Trenching &amp;
Digging,Scope:Per Site,Details:OFC
laying, Trenching &amp; digging of Last
mile work for Mumbai Intracity Project
on Co-Built Model - For LM POPs and
Fibmax sites MA1885</t>
  </si>
  <si>
    <t>B0STDDSS1 - Trenching and
Ducting services,Type:Trenching &amp;
Digging,Scope:Per Site,Details:OFC
laying, Trenching &amp; digging of Last
mile work for Mumbai Intracity Project
on Co-Built Model - For LM POPs and
Fibmax sites 5055</t>
  </si>
  <si>
    <t>B0STDDSS1 - Trenching and
Ducting services,Type:Trenching &amp;
Digging,Scope:Per Site,Details:OFC
laying, Trenching &amp; digging of Last
mile work for Mumbai Intracity Project
on Co-Built Model - For LM POPs and
Fibmax sites MA6295</t>
  </si>
  <si>
    <t>B0STDDSS1 - Trenching and
Ducting services,Type:Trenching &amp;
Digging,Scope:Per Site,Details:OFC
laying, Trenching &amp; digging of Last
mile work for Mumbai Intracity Project
on Co-Built Model - For LM POPs and
Fibmax sites 4859</t>
  </si>
  <si>
    <t>B0STDDSS1 - Trenching and
Ducting services,Type:Trenching &amp;
Digging,Scope:Per Site,Details:OFC
laying, Trenching &amp; digging of Last
mile work for Mumbai Intracity Project
on Co-Built Model - For LM POPs and
Fibmax sites 5029</t>
  </si>
  <si>
    <t>B0STDDSS1 - Trenching and
Ducting services,Type:Trenching &amp;
Digging,Scope:Per Site,Details:OFC
laying, Trenching &amp; digging of Last
mile work for Mumbai Intracity Project
on Co-Built Model - For LM POPs and
Fibmax sites 5451</t>
  </si>
  <si>
    <t>B0STDDSS1 - Trenching and
Ducting services,Type:Trenching &amp;
Digging,Scope:Per Site,Details:OFC
laying, Trenching &amp; digging of Last
mile work for Mumbai Intracity Project
on Co-Built Model - For LM POPs and
Fibmax sites MA6540</t>
  </si>
  <si>
    <t>B0STDDSS1 - Trenching and
Ducting services,Type:Trenching &amp;
Digging,Scope:Per Site,Details:OFC
laying, Trenching &amp; digging of Last
mile work for Mumbai Intracity Project
on Co-Built Model - For LM POPs and
Fibmax sites 5256</t>
  </si>
  <si>
    <t>B0STDDSS1 - Trenching and
Ducting services,Type:Trenching &amp;
Digging,Scope:Per Site,Details:OFC
laying, Trenching &amp; digging of Last
mile work for Mumbai Intracity Project
on Co-Built Model - For LM POPs and
Fibmax sites 2763</t>
  </si>
  <si>
    <t>B0STDDSS1 - Trenching and
Ducting services,Type:Trenching &amp;
Digging,Scope:Per Site,Details:OFC
laying, Trenching &amp; digging of Last
mile work for Mumbai Intracity Project
on Co-Built Model - For LM POPs and
Fibmax sites 4847</t>
  </si>
  <si>
    <t>B0STDDSS1 - Trenching and
Ducting services,Type:Trenching &amp;
Digging,Scope:Per Site,Details:OFC
laying, Trenching &amp; digging of Last
mile work for Mumbai Intracity Project
on Co-Built Model - For LM POPs and
Fibmax sites MB3135</t>
  </si>
  <si>
    <t>B0STDDSS1 - Trenching and
Ducting services,Type:Trenching &amp;
Digging,Scope:Per Site,Details:OFC
laying, Trenching &amp; digging of Last
mile work for Mumbai Intracity Project
on Co-Built Model - For LM POPs and
Fibmax sites MA4226</t>
  </si>
  <si>
    <t>B0STDDSS1 - Trenching and
Ducting services,Type:Trenching &amp;
Digging,Scope:Per Site,Details:OFC
laying, Trenching &amp; digging of Last
mile work for Mumbai Intracity Project
on Co-Built Model - For LM POPs and
Fibmax sites 4981</t>
  </si>
  <si>
    <t>BAL-TNG-NLD--Maharashtra/PUR/10004651</t>
  </si>
  <si>
    <t>B0STDDSL5 - Trenching and
Ducting services,Type:Trenching &amp;
Digging,Scope:Per Site,Details:OFC
laying, Trenching &amp; digging of Last
mile work for Mumbai Intracity Project
on Co-Built Model - For Coverage and
additional DC Connectivity MB2236</t>
  </si>
  <si>
    <t>B0STDDSL5 - Trenching and
Ducting services,Type:Trenching &amp;
Digging,Scope:Per Site,Details:OFC
laying, Trenching &amp; digging of Last
mile work for Mumbai Intracity Project
on Co-Built Model - For Coverage and
additional DC Connectivity MA2131</t>
  </si>
  <si>
    <t>B0STDDSL5 - Trenching and
Ducting services,Type:Trenching &amp;
Digging,Scope:Per Site,Details:OFC
laying, Trenching &amp; digging of Last
mile work for Mumbai Intracity Project
on Co-Built Model - For Coverage and
additional DC Connectivity 5769</t>
  </si>
  <si>
    <t>B0STDDSL5 - Trenching and
Ducting services,Type:Trenching &amp;
Digging,Scope:Per Site,Details:OFC
laying, Trenching &amp; digging of Last
mile work for Mumbai Intracity Project
on Co-Built Model - For Coverage and
additional DC Connectivity 2263</t>
  </si>
  <si>
    <t>B0STDDSS1 - Trenching and
Ducting services,Type:Trenching &amp;
Digging,Scope:Per Site,Details:OFC
laying, Trenching &amp; digging of Last
mile work for Mumbai Intracity Project
on Co-Built Model - For LM POPs and
Fibmax sites 1777</t>
  </si>
  <si>
    <t>BAL-TNG-NLD--Maharashtra/PUR/10004656</t>
  </si>
  <si>
    <t>B0STDDSS1 - Trenching and
Ducting services,Type:Trenching &amp;
Digging,Scope:Per Site,Details:OFC
laying, Trenching &amp; digging of Last
mile work for Mumbai Intracity Project
on Co-Built Model - For LM POPs and
Fibmax sites MA4450</t>
  </si>
  <si>
    <t>B0STDDSS1 - Trenching and
Ducting services,Type:Trenching &amp;
Digging,Scope:Per Site,Details:OFC
laying, Trenching &amp; digging of Last
mile work for Mumbai Intracity Project
on Co-Built Model - For LM POPs and
Fibmax sites MA5223</t>
  </si>
  <si>
    <t>B0STDDSS1 - Trenching and
Ducting services,Type:Trenching &amp;
Digging,Scope:Per Site,Details:OFC
laying, Trenching &amp; digging of Last
mile work for Mumbai Intracity Project
on Co-Built Model - For LM POPs and
Fibmax sites 5618</t>
  </si>
  <si>
    <t>B0STDDSS1 - Trenching and
Ducting services,Type:Trenching &amp;
Digging,Scope:Per Site,Details:OFC
laying, Trenching &amp; digging of Last
mile work for Mumbai Intracity Project
on Co-Built Model - For LM POPs and
Fibmax sites MA5656</t>
  </si>
  <si>
    <t>B0STDDSS1 - Trenching and
Ducting services,Type:Trenching &amp;
Digging,Scope:Per Site,Details:OFC
laying, Trenching &amp; digging of Last
mile work for Mumbai Intracity Project
on Co-Built Model - For LM POPs and
Fibmax sites MB2246</t>
  </si>
  <si>
    <t>B0STDDSS1 - Trenching and
Ducting services,Type:Trenching &amp;
Digging,Scope:Per Site,Details:OFC
laying, Trenching &amp; digging of Last
mile work for Mumbai Intracity Project
on Co-Built Model - For LM POPs and
Fibmax sites 1694</t>
  </si>
  <si>
    <t>Mercury Tower AGG</t>
  </si>
  <si>
    <t>B0STDDSL5 - Trenching and
Ducting services,Type:Trenching &amp;
Digging,Scope:Per Site,Details:OFC
laying, Trenching &amp; digging of Last
mile work for Mumbai Intracity Project
on Co-Built Model - For Coverage and
additional DC Connectivity
Mercury Tower AGG</t>
  </si>
  <si>
    <t>Equinix</t>
  </si>
  <si>
    <t>B0STDDSL5 - Trenching and
Ducting services,Type:Trenching &amp;
Digging,Scope:Per Site,Details:OFC
laying, Trenching &amp; digging of Last
mile work for Mumbai Intracity Project
on Co-Built Model - For Coverage and
additional DC Connectivity Equinix</t>
  </si>
  <si>
    <t>B0STDDSS1 - Trenching and
Ducting services,Type:Trenching &amp;
Digging,Scope:Per Site,Details:OFC
laying, Trenching &amp; digging of Last
mile work for Mumbai Intracity Project
on Co-Built Model - For LM POPs and
Fibmax sites MA4147</t>
  </si>
  <si>
    <t>CapitaLand Data Centre CDC</t>
  </si>
  <si>
    <t>B0STDDSL5 - Trenching and
Ducting services,Type:Trenching &amp;
Digging,Scope:Per Site,Details:OFC
laying, Trenching &amp; digging of Last
mile work for Mumbai Intracity Project
on Co-Built Model - For Coverage and
additional DC Connectivity
CapitaLand Data Centre CDC</t>
  </si>
  <si>
    <t>B0STDDSS1 - Trenching and
Ducting services,Type:Trenching &amp;
Digging,Scope:Per Site,Details:OFC
laying, Trenching &amp; digging of Last
mile work for Mumbai Intracity Project
on Co-Built Model - For LM POPs and
Fibmax sites 109</t>
  </si>
  <si>
    <t>B0STDDSS1 - Trenching and
Ducting services,Type:Trenching &amp;
Digging,Scope:Per Site,Details:OFC
laying, Trenching &amp; digging of Last
mile work for Mumbai Intracity Project
on Co-Built Model - For LM POPs and
Fibmax sites 4750</t>
  </si>
  <si>
    <t>B0STDDSS1 - Trenching and
Ducting services,Type:Trenching &amp;
Digging,Scope:Per Site,Details:OFC
laying, Trenching &amp; digging of Last
mile work for Mumbai Intracity Project
on Co-Built Model - For LM POPs and
Fibmax sites MB6371</t>
  </si>
  <si>
    <t>B0STDDSS1 - Trenching and
Ducting services,Type:Trenching &amp;
Digging,Scope:Per Site,Details:OFC
laying, Trenching &amp; digging of Last
mile work for Mumbai Intracity Project
on Co-Built Model - For LM POPs and
Fibmax sites MA3485</t>
  </si>
  <si>
    <t>B0STDDSS1 - Trenching and
Ducting services,Type:Trenching &amp;
Digging,Scope:Per Site,Details:OFC
laying, Trenching &amp; digging of Last
mile work for Mumbai Intracity Project
on Co-Built Model - For LM POPs and
Fibmax sites MB1718</t>
  </si>
  <si>
    <t>B0STDDSS1 - Trenching and
Ducting services,Type:Trenching &amp;
Digging,Scope:Per Site,Details:OFC
laying, Trenching &amp; digging of Last
mile work for Mumbai Intracity Project
on Co-Built Model - For LM POPs and
Fibmax sites MA5287</t>
  </si>
  <si>
    <t>B0STDDSS1 - Trenching and
Ducting services,Type:Trenching &amp;
Digging,Scope:Per Site,Details:OFC
laying, Trenching &amp; digging of Last
mile work for Mumbai Intracity Project
on Co-Built Model - For LM POPs and
Fibmax sites MA4035</t>
  </si>
  <si>
    <t>B0STDDSS1 - Trenching and
Ducting services,Type:Trenching &amp;
Digging,Scope:Per Site,Details:OFC
laying, Trenching &amp; digging of Last
mile work for Mumbai Intracity Project
on Co-Built Model - For LM POPs and
Fibmax sites MB1595</t>
  </si>
  <si>
    <t>Satyam AGG</t>
  </si>
  <si>
    <t>B0STDDSS1 - Trenching and
Ducting services,Type:Trenching &amp;
Digging,Scope:Per Site,Details:OFC
laying, Trenching &amp; digging of Last
mile work for Mumbai Intracity Project
on Co-Built Model - For LM POPs and
Fibmax sites Satyam AGG</t>
  </si>
  <si>
    <t>B0STDDSS1 - Trenching and
Ducting services,Type:Trenching &amp;
Digging,Scope:Per Site,Details:OFC
laying, Trenching &amp; digging of Last
mile work for Mumbai Intracity Project
on Co-Built Model - For LM POPs and
Fibmax sites 6359</t>
  </si>
  <si>
    <t>B0STDDSS1 - Trenching and
Ducting services,Type:Trenching &amp;
Digging,Scope:Per Site,Details:OFC
laying, Trenching &amp; digging of Last
mile work for Mumbai Intracity Project
on Co-Built Model - For LM POPs and
Fibmax sites MA1165</t>
  </si>
  <si>
    <t>B0STDDSS1 - Trenching and
Ducting services,Type:Trenching &amp;
Digging,Scope:Per Site,Details:OFC
laying, Trenching &amp; digging of Last
mile work for Mumbai Intracity Project
on Co-Built Model - For LM POPs and
Fibmax sites 4506</t>
  </si>
  <si>
    <t>B0STDDSS1 - Trenching and
Ducting services,Type:Trenching &amp;
Digging,Scope:Per Site,Details:OFC
laying, Trenching &amp; digging of Last
mile work for Mumbai Intracity Project
on Co-Built Model - For LM POPs and
Fibmax sites  MB2462</t>
  </si>
  <si>
    <t>B0STDDSS1 - Trenching and
Ducting services,Type:Trenching &amp;
Digging,Scope:Per Site,Details:OFC
laying, Trenching &amp; digging of Last
mile work for Mumbai Intracity Project
on Co-Built Model - For LM POPs and
Fibmax sites 4213</t>
  </si>
  <si>
    <t>B0STDDSS1 - Trenching and
Ducting services,Type:Trenching &amp;
Digging,Scope:Per Site,Details:OFC
laying, Trenching &amp; digging of Last
mile work for Mumbai Intracity Project
on Co-Built Model - For LM POPs and
Fibmax sites MA3996</t>
  </si>
  <si>
    <t>B0STDDSS1 - Trenching and
Ducting services,Type:Trenching &amp;
Digging,Scope:Per Site,Details:OFC
laying, Trenching &amp; digging of Last
mile work for Mumbai Intracity Project
on Co-Built Model - For LM POPs and
Fibmax sites MA2586</t>
  </si>
  <si>
    <t>B0STDDSS1 - Trenching and
Ducting services,Type:Trenching &amp;
Digging,Scope:Per Site,Details:OFC
laying, Trenching &amp; digging of Last
mile work for Mumbai Intracity Project
on Co-Built Model - For LM POPs and
Fibmax sites 2731</t>
  </si>
  <si>
    <t>B0STDDSS1 - Trenching and
Ducting services,Type:Trenching &amp;
Digging,Scope:Per Site,Details:OFC
laying, Trenching &amp; digging of Last
mile work for Mumbai Intracity Project
on Co-Built Model - For LM POPs and
Fibmax sites 4474</t>
  </si>
  <si>
    <t>B0STDDSS1 - Trenching and
Ducting services,Type:Trenching &amp;
Digging,Scope:Per Site,Details:OFC
laying, Trenching &amp; digging of Last
mile work for Mumbai Intracity Project
on Co-Built Model - For LM POPs and
Fibmax sites MB1882</t>
  </si>
  <si>
    <t>B0STDDSS1 - Trenching and
Ducting services,Type:Trenching &amp;
Digging,Scope:Per Site,Details:OFC
laying, Trenching &amp; digging of Last
mile work for Mumbai Intracity Project
on Co-Built Model - For LM POPs and
Fibmax sites MB2224</t>
  </si>
  <si>
    <t>B0STDDSS1 - Trenching and
Ducting services,Type:Trenching &amp;
Digging,Scope:Per Site,Details:OFC
laying, Trenching &amp; digging of Last
mile work for Mumbai Intracity Project
on Co-Built Model - For LM POPs and
Fibmax sites 4941</t>
  </si>
  <si>
    <t>B0STDDSS1 - Trenching and
Ducting services,Type:Trenching &amp;
Digging,Scope:Per Site,Details:OFC
laying, Trenching &amp; digging of Last
mile work for Mumbai Intracity Project
on Co-Built Model - For LM POPs and
Fibmax sites 1303</t>
  </si>
  <si>
    <t>B0STDDSS1 - Trenching and
Ducting services,Type:Trenching &amp;
Digging,Scope:Per Site,Details:OFC
laying, Trenching &amp; digging of Last
mile work for Mumbai Intracity Project
on Co-Built Model - For LM POPs and
Fibmax sites MB2282</t>
  </si>
  <si>
    <t>B0STDDSS1 - Trenching and
Ducting services,Type:Trenching &amp;
Digging,Scope:Per Site,Details:OFC
laying, Trenching &amp; digging of Last
mile work for Mumbai Intracity Project
on Co-Built Model - For LM POPs and
Fibmax sites 6502</t>
  </si>
  <si>
    <t>B0STDDSS1 - Trenching and
Ducting services,Type:Trenching &amp;
Digging,Scope:Per Site,Details:OFC
laying, Trenching &amp; digging of Last
mile work for Mumbai Intracity Project
on Co-Built Model - For LM POPs and
Fibmax sites MA1878</t>
  </si>
  <si>
    <t>B0STDDSS1 - Trenching and
Ducting services,Type:Trenching &amp;
Digging,Scope:Per Site,Details:OFC
laying, Trenching &amp; digging of Last
mile work for Mumbai Intracity Project
on Co-Built Model - For LM POPs and
Fibmax sites MUM/STS/901 AGG</t>
  </si>
  <si>
    <t>B0STDDSS1 - Trenching and
Ducting services,Type:Trenching &amp;
Digging,Scope:Per Site,Details:OFC
laying, Trenching &amp; digging of Last
mile work for Mumbai Intracity Project
on Co-Built Model - For LM POPs and
Fibmax sites MB1711</t>
  </si>
  <si>
    <t>B0STDDSS1 - Trenching and
Ducting services,Type:Trenching &amp;
Digging,Scope:Per Site,Details:OFC
laying, Trenching &amp; digging of Last
mile work for Mumbai Intracity Project
on Co-Built Model - For LM POPs and
Fibmax sites MA2824</t>
  </si>
  <si>
    <t>B0STDDSS1 - Trenching and
Ducting services,Type:Trenching &amp;
Digging,Scope:Per Site,Details:OFC
laying, Trenching &amp; digging of Last
mile work for Mumbai Intracity Project
on Co-Built Model - For LM POPs and
Fibmax sites 2213</t>
  </si>
  <si>
    <t>B0STDDSS1 - Trenching and
Ducting services,Type:Trenching &amp;
Digging,Scope:Per Site,Details:OFC
laying, Trenching &amp; digging of Last
mile work for Mumbai Intracity Project
on Co-Built Model - For LM POPs and
Fibmax sites MA638</t>
  </si>
  <si>
    <t>B0STDDSS1 - Trenching and
Ducting services,Type:Trenching &amp;
Digging,Scope:Per Site,Details:OFC
laying, Trenching &amp; digging of Last
mile work for Mumbai Intracity Project
on Co-Built Model - For LM POPs and
Fibmax sites MB2815</t>
  </si>
  <si>
    <t>B0STDDSS1 - Trenching and
Ducting services,Type:Trenching &amp;
Digging,Scope:Per Site,Details:OFC
laying, Trenching &amp; digging of Last
mile work for Mumbai Intracity Project
on Co-Built Model - For LM POPs and
Fibmax sites 496</t>
  </si>
  <si>
    <t>B0STDDSS1 - Trenching and
Ducting services,Type:Trenching &amp;
Digging,Scope:Per Site,Details:OFC
laying, Trenching &amp; digging of Last
mile work for Mumbai Intracity Project
on Co-Built Model - For LM POPs and
Fibmax sites 3817</t>
  </si>
  <si>
    <t>B0STDDSS1 - Trenching and
Ducting services,Type:Trenching &amp;
Digging,Scope:Per Site,Details:OFC
laying, Trenching &amp; digging of Last
mile work for Mumbai Intracity Project
on Co-Built Model - For LM POPs and
Fibmax sites MA1907</t>
  </si>
  <si>
    <t>B0STDDSS1 - Trenching and
Ducting services,Type:Trenching &amp;
Digging,Scope:Per Site,Details:OFC
laying, Trenching &amp; digging of Last
mile work for Mumbai Intracity Project
on Co-Built Model - For LM POPs and
Fibmax sites 1677</t>
  </si>
  <si>
    <t>B0STDDRH6 - Trenching and
Ducting services,Type:Trenching &amp;
Digging,Scope:Per Site,Details:OFC
laying, Trenching &amp; digging of
Backbone work for Mumbai Intracity
Project on Co-Built Model 278</t>
  </si>
  <si>
    <t>B0STDDSS1 - Trenching and
Ducting services,Type:Trenching &amp;
Digging,Scope:Per Site,Details:OFC
laying, Trenching &amp; digging of Last
mile work for Mumbai Intracity Project
on Co-Built Model - For LM POPs and
Fibmax sites MB2649</t>
  </si>
  <si>
    <t>B0STDDSS1 - Trenching and
Ducting services,Type:Trenching &amp;
Digging,Scope:Per Site,Details:OFC
laying, Trenching &amp; digging of Last
mile work for Mumbai Intracity Project
on Co-Built Model - For LM POPs and
Fibmax sites MA5673</t>
  </si>
  <si>
    <t>B0STDDSS1 - Trenching and
Ducting services,Type:Trenching &amp;
Digging,Scope:Per Site,Details:OFC
laying, Trenching &amp; digging of Last
mile work for Mumbai Intracity Project
on Co-Built Model - For LM POPs and
Fibmax sites 1536</t>
  </si>
  <si>
    <t>B0STDDSS1 - Trenching and
Ducting services,Type:Trenching &amp;
Digging,Scope:Per Site,Details:OFC
laying, Trenching &amp; digging of Last
mile work for Mumbai Intracity Project
on Co-Built Model - For LM POPs and
Fibmax sites MA2578</t>
  </si>
  <si>
    <t>B0STDDSS1 - Trenching and
Ducting services,Type:Trenching &amp;
Digging,Scope:Per Site,Details:OFC
laying, Trenching &amp; digging of Last
mile work for Mumbai Intracity Project
on Co-Built Model - For LM POPs and
Fibmax sites MA4315</t>
  </si>
  <si>
    <t>B0STDDSS1 - Trenching and
Ducting services,Type:Trenching &amp;
Digging,Scope:Per Site,Details:OFC
laying, Trenching &amp; digging of Last
mile work for Mumbai Intracity Project
on Co-Built Model - For LM POPs and
Fibmax sites 2730</t>
  </si>
  <si>
    <t>B0STDDSS1 - Trenching and
Ducting services,Type:Trenching &amp;
Digging,Scope:Per Site,Details:OFC
laying, Trenching &amp; digging of Last
mile work for Mumbai Intracity Project
on Co-Built Model - For LM POPs and
Fibmax sites 1532</t>
  </si>
  <si>
    <t>B0STDDSL5 - Trenching and
Ducting services,Type:Trenching &amp;
Digging,Scope:Per Site,Details:OFC
laying, Trenching &amp; digging of Last
mile work for Mumbai Intracity Project
on Co-Built Model - For Coverage and
additional DC Connectivity MB1103</t>
  </si>
  <si>
    <t>B0STDDSL5 - Trenching and
Ducting services,Type:Trenching &amp;
Digging,Scope:Per Site,Details:OFC
laying, Trenching &amp; digging of Last
mile work for Mumbai Intracity Project
on Co-Built Model - For Coverage and
additional DC Connectivity MA5557</t>
  </si>
  <si>
    <t>B0STDDSL5 - Trenching and
Ducting services,Type:Trenching &amp;
Digging,Scope:Per Site,Details:OFC
laying, Trenching &amp; digging of Last
mile work for Mumbai Intracity Project
on Co-Built Model - For Coverage and
additional DC Connectivity MA4248</t>
  </si>
  <si>
    <t>B0STDDSL5 - Trenching and
Ducting services,Type:Trenching &amp;
Digging,Scope:Per Site,Details:OFC
laying, Trenching &amp; digging of Last
mile work for Mumbai Intracity Project
on Co-Built Model - For Coverage and
additional DC Connectivity 3075</t>
  </si>
  <si>
    <t>B0STDDSL5 - Trenching and
Ducting services,Type:Trenching &amp;
Digging,Scope:Per Site,Details:OFC
laying, Trenching &amp; digging of Last
mile work for Mumbai Intracity Project
on Co-Built Model - For Coverage and
additional DC Connectivity MA4846</t>
  </si>
  <si>
    <t>BAL-TNG-NLD--Maharashtra/PUR/10004677</t>
  </si>
  <si>
    <t>B0STDDSS1 - Trenching and
Ducting services,Type:Trenching &amp;
Digging,Scope:Per Site,Details:OFC
laying, Trenching &amp; digging of Last
mile work for Mumbai Intracity Project
on Co-Built Model - For LM POPs and
Fibmax sites MA1036</t>
  </si>
  <si>
    <t>B0STDDSS1 - Trenching and
Ducting services,Type:Trenching &amp;
Digging,Scope:Per Site,Details:OFC
laying, Trenching &amp; digging of Last
mile work for Mumbai Intracity Project
on Co-Built Model - For LM POPs and
Fibmax sites 6094</t>
  </si>
  <si>
    <t>B0STDDSS1 - Trenching and
Ducting services,Type:Trenching &amp;
Digging,Scope:Per Site,Details:OFC
laying, Trenching &amp; digging of Last
mile work for Mumbai Intracity Project
on Co-Built Model - For LM POPs and
Fibmax sites MA3495</t>
  </si>
  <si>
    <t>B0STDDSS1 - Trenching and
Ducting services,Type:Trenching &amp;
Digging,Scope:Per Site,Details:OFC
laying, Trenching &amp; digging of Last
mile work for Mumbai Intracity Project
on Co-Built Model - For LM POPs and
Fibmax sites MA5212</t>
  </si>
  <si>
    <t>B0STDDSS1 - Trenching and
Ducting services,Type:Trenching &amp;
Digging,Scope:Per Site,Details:OFC
laying, Trenching &amp; digging of Last
mile work for Mumbai Intracity Project
on Co-Built Model - For LM POPs and
Fibmax sites 4378</t>
  </si>
  <si>
    <t>B0STDDSS1 - Trenching and
Ducting services,Type:Trenching &amp;
Digging,Scope:Per Site,Details:OFC
laying, Trenching &amp; digging of Last
mile work for Mumbai Intracity Project
on Co-Built Model - For LM POPs and
Fibmax sites MA1751</t>
  </si>
  <si>
    <t>B0STDDSS1 - Trenching and
Ducting services,Type:Trenching &amp;
Digging,Scope:Per Site,Details:OFC
laying, Trenching &amp; digging of Last
mile work for Mumbai Intracity Project
on Co-Built Model - For LM POPs and
Fibmax sites 3354</t>
  </si>
  <si>
    <t>B0STDDSS1 - Trenching and
Ducting services,Type:Trenching &amp;
Digging,Scope:Per Site,Details:OFC
laying, Trenching &amp; digging of Last
mile work for Mumbai Intracity Project
on Co-Built Model - For LM POPs and
Fibmax sites 2587</t>
  </si>
  <si>
    <t>B0STDDSS1 - Trenching and
Ducting services,Type:Trenching &amp;
Digging,Scope:Per Site,Details:OFC
laying, Trenching &amp; digging of Last
mile work for Mumbai Intracity Project
on Co-Built Model - For LM POPs and
Fibmax sites MA4138</t>
  </si>
  <si>
    <t>B0STDDSS1 - Trenching and
Ducting services,Type:Trenching &amp;
Digging,Scope:Per Site,Details:OFC
laying, Trenching &amp; digging of Last
mile work for Mumbai Intracity Project
on Co-Built Model - For LM POPs and
Fibmax sites MA2152</t>
  </si>
  <si>
    <t>B0STDDSS1 - Trenching and
Ducting services,Type:Trenching &amp;
Digging,Scope:Per Site,Details:OFC
laying, Trenching &amp; digging of Last
mile work for Mumbai Intracity Project
on Co-Built Model - For LM POPs and
Fibmax sites MB6417</t>
  </si>
  <si>
    <t>B0STDDSS1 - Trenching and
Ducting services,Type:Trenching &amp;
Digging,Scope:Per Site,Details:OFC
laying, Trenching &amp; digging of Last
mile work for Mumbai Intracity Project
on Co-Built Model - For LM POPs and
Fibmax sites 5357</t>
  </si>
  <si>
    <t>B0STDDSS1 - Trenching and
Ducting services,Type:Trenching &amp;
Digging,Scope:Per Site,Details:OFC
laying, Trenching &amp; digging of Last
mile work for Mumbai Intracity Project
on Co-Built Model - For LM POPs and
Fibmax sites MB5991</t>
  </si>
  <si>
    <t>B0STDDSS1 - Trenching and
Ducting services,Type:Trenching &amp;
Digging,Scope:Per Site,Details:OFC
laying, Trenching &amp; digging of Last
mile work for Mumbai Intracity Project
on Co-Built Model - For LM POPs and
Fibmax sites 6224</t>
  </si>
  <si>
    <t>B0STDDSS1 - Trenching and
Ducting services,Type:Trenching &amp;
Digging,Scope:Per Site,Details:OFC
laying, Trenching &amp; digging of Last
mile work for Mumbai Intracity Project
on Co-Built Model - For LM POPs and
Fibmax sites MB1266</t>
  </si>
  <si>
    <t>B0STDDSS1 - Trenching and
Ducting services,Type:Trenching &amp;
Digging,Scope:Per Site,Details:OFC
laying, Trenching &amp; digging of Last
mile work for Mumbai Intracity Project
on Co-Built Model - For LM POPs and
Fibmax sites MB2459</t>
  </si>
  <si>
    <t>B0STDDSS1 - Trenching and
Ducting services,Type:Trenching &amp;
Digging,Scope:Per Site,Details:OFC
laying, Trenching &amp; digging of Last
mile work for Mumbai Intracity Project
on Co-Built Model - For LM POPs and
Fibmax sites MB3220</t>
  </si>
  <si>
    <t>B0STDDSS1 - Trenching and
Ducting services,Type:Trenching &amp;
Digging,Scope:Per Site,Details:OFC
laying, Trenching &amp; digging of Last
mile work for Mumbai Intracity Project
on Co-Built Model - For LM POPs and
Fibmax sites MA2619</t>
  </si>
  <si>
    <t>B0STDDSS1 - Trenching and
Ducting services,Type:Trenching &amp;
Digging,Scope:Per Site,Details:OFC
laying, Trenching &amp; digging of Last
mile work for Mumbai Intracity Project
on Co-Built Model - For LM POPs and
Fibmax sites MB1795</t>
  </si>
  <si>
    <t>B0STDDSS1 - Trenching and
Ducting services,Type:Trenching &amp;
Digging,Scope:Per Site,Details:OFC
laying, Trenching &amp; digging of Last
mile work for Mumbai Intracity Project
on Co-Built Model - For LM POPs and
Fibmax sites MB2903</t>
  </si>
  <si>
    <t>B0STDDSS1 - Trenching and
Ducting services,Type:Trenching &amp;
Digging,Scope:Per Site,Details:OFC
laying, Trenching &amp; digging of Last
mile work for Mumbai Intracity Project
on Co-Built Model - For LM POPs and
Fibmax sites MB3271</t>
  </si>
  <si>
    <t>B0STDDSS1 - Trenching and
Ducting services,Type:Trenching &amp;
Digging,Scope:Per Site,Details:OFC
laying, Trenching &amp; digging of Last
mile work for Mumbai Intracity Project
on Co-Built Model - For LM POPs and
Fibmax sites 2253</t>
  </si>
  <si>
    <t>B0STDDSS1 - Trenching and
Ducting services,Type:Trenching &amp;
Digging,Scope:Per Site,Details:OFC
laying, Trenching &amp; digging of Last
mile work for Mumbai Intracity Project
on Co-Built Model - For LM POPs and
Fibmax sites 1392</t>
  </si>
  <si>
    <t>B0STDDSS1 - Trenching and
Ducting services,Type:Trenching &amp;
Digging,Scope:Per Site,Details:OFC
laying, Trenching &amp; digging of Last
mile work for Mumbai Intracity Project
on Co-Built Model - For LM POPs and
Fibmax sites 4973</t>
  </si>
  <si>
    <t>B0STDDSS1 - Trenching and
Ducting services,Type:Trenching &amp;
Digging,Scope:Per Site,Details:OFC
laying, Trenching &amp; digging of Last
mile work for Mumbai Intracity Project
on Co-Built Model - For LM POPs and
Fibmax sites 2342</t>
  </si>
  <si>
    <t>B0STDDSS1 - Trenching and
Ducting services,Type:Trenching &amp;
Digging,Scope:Per Site,Details:OFC
laying, Trenching &amp; digging of Last
mile work for Mumbai Intracity Project
on Co-Built Model - For LM POPs and
Fibmax sites 2234</t>
  </si>
  <si>
    <t>BAL-TNG-NLD--Maharashtra/PUR/10004689</t>
  </si>
  <si>
    <t>B0STDDSS1 - Trenching and
Ducting services,Type:Trenching &amp;
Digging,Scope:Per Site,Details:OFC
laying, Trenching &amp; digging of Last
mile work for Mumbai Intracity Project
on Co-Built Model - For LM POPs and
Fibmax sites MB3106</t>
  </si>
  <si>
    <t>BAL-TNG-NLD--Maharashtra/PUR/10004690</t>
  </si>
  <si>
    <t>B0STDDSS1 - Trenching and
Ducting services,Type:Trenching &amp;
Digging,Scope:Per Site,Details:OFC
laying, Trenching &amp; digging of Last
mile work for Mumbai Intracity Project
on Co-Built Model - For LM POPs and
Fibmax sites MA312</t>
  </si>
  <si>
    <t>BAL-TNG-NLD--Maharashtra/PUR/10004691</t>
  </si>
  <si>
    <t>B0STDDSS1 - Trenching and
Ducting services,Type:Trenching &amp;
Digging,Scope:Per Site,Details:OFC
laying, Trenching &amp; digging of Last
mile work for Mumbai Intracity Project
on Co-Built Model - For LM POPs and
Fibmax sites MA4100</t>
  </si>
  <si>
    <t>BAL-TNG-NLD--Maharashtra/PUR/10004692</t>
  </si>
  <si>
    <t>B0STDDSS1 - Trenching and
Ducting services,Type:Trenching &amp;
Digging,Scope:Per Site,Details:OFC
laying, Trenching &amp; digging of Last
mile work for Mumbai Intracity Project
on Co-Built Model - For LM POPs and
Fibmax sites 148</t>
  </si>
  <si>
    <t>BAL-TNG-NLD--Maharashtra/PUR/10004693</t>
  </si>
  <si>
    <t>B0STDDSS1 - Trenching and
Ducting services,Type:Trenching &amp;
Digging,Scope:Per Site,Details:OFC
laying, Trenching &amp; digging of Last
mile work for Mumbai Intracity Project
on Co-Built Model - For LM POPs and
Fibmax sites MA183</t>
  </si>
  <si>
    <t>BAL-TNG-NLD--Maharashtra/PUR/10004694</t>
  </si>
  <si>
    <t>B0STDDSS1 - Trenching and
Ducting services,Type:Trenching &amp;
Digging,Scope:Per Site,Details:OFC
laying, Trenching &amp; digging of Last
mile work for Mumbai Intracity Project
on Co-Built Model - For LM POPs and
Fibmax sites 2510</t>
  </si>
  <si>
    <t>BAL-TNG-NLD--Maharashtra/PUR/10004695</t>
  </si>
  <si>
    <t>B0STDDSS1 - Trenching and
Ducting services,Type:Trenching &amp;
Digging,Scope:Per Site,Details:OFC
laying, Trenching &amp; digging of Last
mile work for Mumbai Intracity Project
on Co-Built Model - For LM POPs and
Fibmax sites 596</t>
  </si>
  <si>
    <t>BAL-TNG-NLD--Maharashtra/PUR/10004696</t>
  </si>
  <si>
    <t>B0STDDSS1 - Trenching and
Ducting services,Type:Trenching &amp;
Digging,Scope:Per Site,Details:OFC
laying, Trenching &amp; digging of Last
mile work for Mumbai Intracity Project
on Co-Built Model - For LM POPs and
Fibmax sites 1659</t>
  </si>
  <si>
    <t>BAL-TNG-NLD--Maharashtra/PUR/10004697</t>
  </si>
  <si>
    <t>B0STDDSS1 - Trenching and
Ducting services,Type:Trenching &amp;
Digging,Scope:Per Site,Details:OFC
laying, Trenching &amp; digging of Last
mile work for Mumbai Intracity Project
on Co-Built Model - For LM POPs and
Fibmax sites MA1811</t>
  </si>
  <si>
    <t>BAL-TNG-NLD--Maharashtra/PUR/10004698</t>
  </si>
  <si>
    <t>B0STDDSS1 - Trenching and
Ducting services,Type:Trenching &amp;
Digging,Scope:Per Site,Details:OFC
laying, Trenching &amp; digging of Last
mile work for Mumbai Intracity Project
on Co-Built Model - For LM POPs and
Fibmax sites MA184</t>
  </si>
  <si>
    <t>BAL-TNG-NLD--Maharashtra/PUR/10004699</t>
  </si>
  <si>
    <t>B0STDDSS1 - Trenching and
Ducting services,Type:Trenching &amp;
Digging,Scope:Per Site,Details:OFC
laying, Trenching &amp; digging of Last
mile work for Mumbai Intracity Project
on Co-Built Model - For LM POPs and
Fibmax sites 1000</t>
  </si>
  <si>
    <t>BAL-TNG-NLD--Maharashtra/PUR/10004700</t>
  </si>
  <si>
    <t>B0STDDSS1 - Trenching and
Ducting services,Type:Trenching &amp;
Digging,Scope:Per Site,Details:OFC
laying, Trenching &amp; digging of Last
mile work for Mumbai Intracity Project
on Co-Built Model - For LM POPs and
Fibmax sites 1788</t>
  </si>
  <si>
    <t>BAL-TNG-NLD--Maharashtra/PUR/10004701</t>
  </si>
  <si>
    <t>B0STDDSS1 - Trenching and
Ducting services,Type:Trenching &amp;
Digging,Scope:Per Site,Details:OFC
laying, Trenching &amp; digging of Last
mile work for Mumbai Intracity Project
on Co-Built Model - For LM POPs and
Fibmax sites 5541</t>
  </si>
  <si>
    <t>BAL-TNG-NLD--Maharashtra/PUR/10004702</t>
  </si>
  <si>
    <t>B0STDDSS1 - Trenching and
Ducting services,Type:Trenching &amp;
Digging,Scope:Per Site,Details:OFC
laying, Trenching &amp; digging of Last
mile work for Mumbai Intracity Project
on Co-Built Model - For LM POPs and
Fibmax sites 5286</t>
  </si>
  <si>
    <t>BAL-TNG-NLD--Maharashtra/PUR/10004703</t>
  </si>
  <si>
    <t>B0STDDSS1 - Trenching and
Ducting services,Type:Trenching &amp;
Digging,Scope:Per Site,Details:OFC
laying, Trenching &amp; digging of Last
mile work for Mumbai Intracity Project
on Co-Built Model - For LM POPs and
Fibmax sites 1342</t>
  </si>
  <si>
    <t>BAL-TNG-NLD--Maharashtra/PUR/10004704</t>
  </si>
  <si>
    <t>B0STDDSS1 - Trenching and
Ducting services,Type:Trenching &amp;
Digging,Scope:Per Site,Details:OFC
laying, Trenching &amp; digging of Last
mile work for Mumbai Intracity Project
on Co-Built Model - For LM POPs and
Fibmax sites MA4632</t>
  </si>
  <si>
    <t>BAL-TNG-NLD--Maharashtra/PUR/10004705</t>
  </si>
  <si>
    <t>B0STDDSS1 - Trenching and
Ducting services,Type:Trenching &amp;
Digging,Scope:Per Site,Details:OFC
laying, Trenching &amp; digging of Last
mile work for Mumbai Intracity Project
on Co-Built Model - For LM POPs and
Fibmax sites 142</t>
  </si>
  <si>
    <t>BAL-TNG-NLD--Maharashtra/PUR/10004706</t>
  </si>
  <si>
    <t>B0STDDSS1 - Trenching and
Ducting services,Type:Trenching &amp;
Digging,Scope:Per Site,Details:OFC
laying, Trenching &amp; digging of Last
mile work for Mumbai Intracity Project
on Co-Built Model - For LM POPs and
Fibmax sites MA2816</t>
  </si>
  <si>
    <t>BAL-TNG-NLD--Maharashtra/PUR/10004707</t>
  </si>
  <si>
    <t>B0STDDSS1 - Trenching and
Ducting services,Type:Trenching &amp;
Digging,Scope:Per Site,Details:OFC
laying, Trenching &amp; digging of Last
mile work for Mumbai Intracity Project
on Co-Built Model - For LM POPs and
Fibmax sites 3604</t>
  </si>
  <si>
    <t>BAL-TNG-NLD--Maharashtra/PUR/10004708</t>
  </si>
  <si>
    <t>B0STDDSS1 - Trenching and
Ducting services,Type:Trenching &amp;
Digging,Scope:Per Site,Details:OFC
laying, Trenching &amp; digging of Last
mile work for Mumbai Intracity Project
on Co-Built Model - For LM POPs and
Fibmax sites 744</t>
  </si>
  <si>
    <t>BAL-TNG-NLD--Maharashtra/PUR/10004709</t>
  </si>
  <si>
    <t>B0STDDSS1 - Trenching and
Ducting services,Type:Trenching &amp;
Digging,Scope:Per Site,Details:OFC
laying, Trenching &amp; digging of Last
mile work for Mumbai Intracity Project
on Co-Built Model - For LM POPs and
Fibmax sites 1008</t>
  </si>
  <si>
    <t>BAL-TNG-NLD--Maharashtra/PUR/10004710</t>
  </si>
  <si>
    <t>B0STDDSS1 - Trenching and
Ducting services,Type:Trenching &amp;
Digging,Scope:Per Site,Details:OFC
laying, Trenching &amp; digging of Last
mile work for Mumbai Intracity Project
on Co-Built Model - For LM POPs and
Fibmax sites 2322</t>
  </si>
  <si>
    <t>BAL-TNG-NLD--Maharashtra/PUR/10004711</t>
  </si>
  <si>
    <t>B0STDDSS1 - Trenching and
Ducting services,Type:Trenching &amp;
Digging,Scope:Per Site,Details:OFC
laying, Trenching &amp; digging of Last
mile work for Mumbai Intracity Project
on Co-Built Model - For LM POPs and
Fibmax sites 174</t>
  </si>
  <si>
    <t>BAL-TNG-NLD--Maharashtra/PUR/10004712</t>
  </si>
  <si>
    <t>B0STDDSS1 - Trenching and
Ducting services,Type:Trenching &amp;
Digging,Scope:Per Site,Details:OFC
laying, Trenching &amp; digging of Last
mile work for Mumbai Intracity Project
on Co-Built Model - For LM POPs and
Fibmax sites MA6274</t>
  </si>
  <si>
    <t>BAL-TNG-NLD--Maharashtra/PUR/10004713</t>
  </si>
  <si>
    <t>B0STDDSS1 - Trenching and
Ducting services,Type:Trenching &amp;
Digging,Scope:Per Site,Details:OFC
laying, Trenching &amp; digging of Last
mile work for Mumbai Intracity Project
on Co-Built Model - For LM POPs and
Fibmax sites 2628</t>
  </si>
  <si>
    <t>BAL-TNG-NLD--Maharashtra/PUR/10004714</t>
  </si>
  <si>
    <t>B0STDDSS1 - Trenching and
Ducting services,Type:Trenching &amp;
Digging,Scope:Per Site,Details:OFC
laying, Trenching &amp; digging of Last
mile work for Mumbai Intracity Project
on Co-Built Model - For LM POPs and
Fibmax sites 4234</t>
  </si>
  <si>
    <t>BAL-TNG-NLD--Maharashtra/PUR/10004715</t>
  </si>
  <si>
    <t>B0STDDSS1 - Trenching and
Ducting services,Type:Trenching &amp;
Digging,Scope:Per Site,Details:OFC
laying, Trenching &amp; digging of Last
mile work for Mumbai Intracity Project
on Co-Built Model - For LM POPs and
Fibmax sites MB4699</t>
  </si>
  <si>
    <t>BAL-TNG-NLD--Maharashtra/PUR/10004716</t>
  </si>
  <si>
    <t>B0STDDSS1 - Trenching and
Ducting services,Type:Trenching &amp;
Digging,Scope:Per Site,Details:OFC
laying, Trenching &amp; digging of Last
mile work for Mumbai Intracity Project
on Co-Built Model - For LM POPs and
Fibmax sites MA5238</t>
  </si>
  <si>
    <t>BAL-TNG-NLD--Maharashtra/PUR/10004717</t>
  </si>
  <si>
    <t>B0STDDSS1 - Trenching and
Ducting services,Type:Trenching &amp;
Digging,Scope:Per Site,Details:OFC
laying, Trenching &amp; digging of Last
mile work for Mumbai Intracity Project
on Co-Built Model - For LM POPs and
Fibmax sites MB2495</t>
  </si>
  <si>
    <t>BAL-TNG-NLD--Maharashtra/PUR/10004718</t>
  </si>
  <si>
    <t>B0STDDSS1 - Trenching and
Ducting services,Type:Trenching &amp;
Digging,Scope:Per Site,Details:OFC
laying, Trenching &amp; digging of Last
mile work for Mumbai Intracity Project
on Co-Built Model - For LM POPs and
Fibmax sites MB3478</t>
  </si>
  <si>
    <t>BAL-TNG-NLD--Maharashtra/PUR/10004719</t>
  </si>
  <si>
    <t>B0STDDSS1 - Trenching and
Ducting services,Type:Trenching &amp;
Digging,Scope:Per Site,Details:OFC
laying, Trenching &amp; digging of Last
mile work for Mumbai Intracity Project
on Co-Built Model - For LM POPs and
Fibmax sites MA4247</t>
  </si>
  <si>
    <t>BAL-TNG-NLD--Maharashtra/PUR/10004720</t>
  </si>
  <si>
    <t>B0STDDSS1 - Trenching and
Ducting services,Type:Trenching &amp;
Digging,Scope:Per Site,Details:OFC
laying, Trenching &amp; digging of Last
mile work for Mumbai Intracity Project
on Co-Built Model - For LM POPs and
Fibmax sites MA4786</t>
  </si>
  <si>
    <t>BAL-TNG-NLD--Maharashtra/PUR/10004721</t>
  </si>
  <si>
    <t>B0STDDSS1 - Trenching and
Ducting services,Type:Trenching &amp;
Digging,Scope:Per Site,Details:OFC
laying, Trenching &amp; digging of Last
mile work for Mumbai Intracity Project
on Co-Built Model - For LM POPs and
Fibmax sites 341</t>
  </si>
  <si>
    <t>BAL-TNG-NLD--Maharashtra/PUR/10004722</t>
  </si>
  <si>
    <t>B0STDDSS1 - Trenching and
Ducting services,Type:Trenching &amp;
Digging,Scope:Per Site,Details:OFC
laying, Trenching &amp; digging of Last
mile work for Mumbai Intracity Project
on Co-Built Model - For LM POPs and
Fibmax sites MA366</t>
  </si>
  <si>
    <t>BAL-TNG-NLD--Maharashtra/PUR/10004723</t>
  </si>
  <si>
    <t>B0STDDSS1 - Trenching and
Ducting services,Type:Trenching &amp;
Digging,Scope:Per Site,Details:OFC
laying, Trenching &amp; digging of Last
mile work for Mumbai Intracity Project
on Co-Built Model - For LM POPs and
Fibmax sites MA4828</t>
  </si>
  <si>
    <t>BAL-TNG-NLD--Maharashtra/PUR/10004724</t>
  </si>
  <si>
    <t>B0STDDSS1 - Trenching and
Ducting services,Type:Trenching &amp;
Digging,Scope:Per Site,Details:OFC
laying, Trenching &amp; digging of Last
mile work for Mumbai Intracity Project
on Co-Built Model - For LM POPs and
Fibmax sites 3107</t>
  </si>
  <si>
    <t>BAL-TNG-NLD--Maharashtra/PUR/10004725</t>
  </si>
  <si>
    <t>B0STDDSS1 - Trenching and
Ducting services,Type:Trenching &amp;
Digging,Scope:Per Site,Details:OFC
laying, Trenching &amp; digging of Last
mile work for Mumbai Intracity Project
on Co-Built Model - For LM POPs and
Fibmax sites 434</t>
  </si>
  <si>
    <t>BAL-TNG-NLD--Maharashtra/PUR/10004726</t>
  </si>
  <si>
    <t>B0STDDSS1 - Trenching and
Ducting services,Type:Trenching &amp;
Digging,Scope:Per Site,Details:OFC
laying, Trenching &amp; digging of Last
mile work for Mumbai Intracity Project
on Co-Built Model - For LM POPs and
Fibmax sites MB2863</t>
  </si>
  <si>
    <t>BAL-TNG-NLD--Maharashtra/PUR/10004727</t>
  </si>
  <si>
    <t>B0STDDSS1 - Trenching and
Ducting services,Type:Trenching &amp;
Digging,Scope:Per Site,Details:OFC
laying, Trenching &amp; digging of Last
mile work for Mumbai Intracity Project
on Co-Built Model - For LM POPs and
Fibmax sites MA2512</t>
  </si>
  <si>
    <t>BAL-TNG-NLD--Maharashtra/PUR/10004728</t>
  </si>
  <si>
    <t>B0STDDSS1 - Trenching and
Ducting services,Type:Trenching &amp;
Digging,Scope:Per Site,Details:OFC
laying, Trenching &amp; digging of Last
mile work for Mumbai Intracity Project
on Co-Built Model - For LM POPs and
Fibmax sites 356</t>
  </si>
  <si>
    <t>BAL-TNG-NLD--Maharashtra/PUR/10004729</t>
  </si>
  <si>
    <t>B0STDDSS1 - Trenching and
Ducting services,Type:Trenching &amp;
Digging,Scope:Per Site,Details:OFC
laying, Trenching &amp; digging of Last
mile work for Mumbai Intracity Project
on Co-Built Model - For LM POPs and
Fibmax sites 3151</t>
  </si>
  <si>
    <t>BAL-TNG-NLD--Maharashtra/PUR/10004730</t>
  </si>
  <si>
    <t>BAL-TNG-NLD--Maharashtra/PUR/10004737</t>
  </si>
  <si>
    <t>B0STDDSS1 - Trenching and
Ducting services,Type:Trenching &amp;
Digging,Scope:Per Site,Details:OFC
laying, Trenching &amp; digging of Last
mile work for Mumbai Intracity Project
on Co-Built Model - For LM POPs and
Fibmax sites 4014</t>
  </si>
  <si>
    <t>BAL-TNG-NLD--Maharashtra/PUR/10004738</t>
  </si>
  <si>
    <t>B0STDDSS1 - Trenching and
Ducting services,Type:Trenching &amp;
Digging,Scope:Per Site,Details:OFC
laying, Trenching &amp; digging of Last
mile work for Mumbai Intracity Project
on Co-Built Model - For LM POPs and
Fibmax sites MA2866</t>
  </si>
  <si>
    <t>BAL-TNG-NLD--Maharashtra/PUR/10004739</t>
  </si>
  <si>
    <t>B0STDDSS1 - Trenching and
Ducting services,Type:Trenching &amp;
Digging,Scope:Per Site,Details:OFC
laying, Trenching &amp; digging of Last
mile work for Mumbai Intracity Project
on Co-Built Model - For LM POPs and
Fibmax sites MB2460</t>
  </si>
  <si>
    <t>BAL-TNG-NLD--Maharashtra/PUR/10004740</t>
  </si>
  <si>
    <t>B0STDDSS1 - Trenching and
Ducting services,Type:Trenching &amp;
Digging,Scope:Per Site,Details:OFC
laying, Trenching &amp; digging of Last
mile work for Mumbai Intracity Project
on Co-Built Model - For LM POPs and
Fibmax sites MA73</t>
  </si>
  <si>
    <t>BAL-TNG-NLD--Maharashtra/PUR/10004742</t>
  </si>
  <si>
    <t>B0STDDSS1 - Trenching and
Ducting services,Type:Trenching &amp;
Digging,Scope:Per Site,Details:OFC
laying, Trenching &amp; digging of Last
mile work for Mumbai Intracity Project
on Co-Built Model - For LM POPs and
Fibmax sites 274</t>
  </si>
  <si>
    <t>BAL-TNG-NLD--Maharashtra/PUR/10004743</t>
  </si>
  <si>
    <t>B0STDDSS1 - Trenching and
Ducting services,Type:Trenching &amp;
Digging,Scope:Per Site,Details:OFC
laying, Trenching &amp; digging of Last
mile work for Mumbai Intracity Project
on Co-Built Model - For LM POPs and
Fibmax sites 4495</t>
  </si>
  <si>
    <t>BAL-TNG-NLD--Maharashtra/PUR/10004744</t>
  </si>
  <si>
    <t>B0STDDSS1 - Trenching and
Ducting services,Type:Trenching &amp;
Digging,Scope:Per Site,Details:OFC
laying, Trenching &amp; digging of Last
mile work for Mumbai Intracity Project
on Co-Built Model - For LM POPs and
Fibmax sites 5979</t>
  </si>
  <si>
    <t>BAL-TNG-NLD--Maharashtra/PUR/10004745</t>
  </si>
  <si>
    <t>B0STDDSS1 - Trenching and
Ducting services,Type:Trenching &amp;
Digging,Scope:Per Site,Details:OFC
laying, Trenching &amp; digging of Last
mile work for Mumbai Intracity Project
on Co-Built Model - For LM POPs and
Fibmax sites 6169</t>
  </si>
  <si>
    <t>BAL-TNG-NLD--Maharashtra/PUR/10004746</t>
  </si>
  <si>
    <t>B0STDDSS1 - Trenching and
Ducting services,Type:Trenching &amp;
Digging,Scope:Per Site,Details:OFC
laying, Trenching &amp; digging of Last
mile work for Mumbai Intracity Project
on Co-Built Model - For LM POPs and
Fibmax sites MA3916</t>
  </si>
  <si>
    <t>BAL-TNG-NLD--Maharashtra/PUR/10004747</t>
  </si>
  <si>
    <t>B0STDDSS1 - Trenching and
Ducting services,Type:Trenching &amp;
Digging,Scope:Per Site,Details:OFC
laying, Trenching &amp; digging of Last
mile work for Mumbai Intracity Project
on Co-Built Model - For LM POPs and
Fibmax sites MA4977</t>
  </si>
  <si>
    <t>BAL-TNG-NLD--Maharashtra/PUR/10004748</t>
  </si>
  <si>
    <t>B0STDDSS1 - Trenching and
Ducting services,Type:Trenching &amp;
Digging,Scope:Per Site,Details:OFC
laying, Trenching &amp; digging of Last
mile work for Mumbai Intracity Project
on Co-Built Model - For LM POPs and
Fibmax sites 5592</t>
  </si>
  <si>
    <t>BAL-TNG-NLD--Maharashtra/PUR/10004749</t>
  </si>
  <si>
    <t>B0STDDSS1 - Trenching and
Ducting services,Type:Trenching &amp;
Digging,Scope:Per Site,Details:OFC
laying, Trenching &amp; digging of Last
mile work for Mumbai Intracity Project
on Co-Built Model - For LM POPs and
Fibmax sites MB4482</t>
  </si>
  <si>
    <t>BAL-TNG-NLD--Maharashtra/PUR/10004750</t>
  </si>
  <si>
    <t>B0STDDSS1 - Trenching and
Ducting services,Type:Trenching &amp;
Digging,Scope:Per Site,Details:OFC
laying, Trenching &amp; digging of Last
mile work for Mumbai Intracity Project
on Co-Built Model - For LM POPs and
Fibmax sites MB2505</t>
  </si>
  <si>
    <t>BAL-TNG-NLD--Maharashtra/PUR/10004751</t>
  </si>
  <si>
    <t>B0STDDSS1 - Trenching and
Ducting services,Type:Trenching &amp;
Digging,Scope:Per Site,Details:OFC
laying, Trenching &amp; digging of Last
mile work for Mumbai Intracity Project
on Co-Built Model - For LM POPs and
Fibmax sites MA5495</t>
  </si>
  <si>
    <t>BAL-TNG-NLD--Maharashtra/PUR/10004752</t>
  </si>
  <si>
    <t>B0STDDSS1 - Trenching and
Ducting services,Type:Trenching &amp;
Digging,Scope:Per Site,Details:OFC
laying, Trenching &amp; digging of Last
mile work for Mumbai Intracity Project
on Co-Built Model - For LM POPs and
Fibmax sites MA3055</t>
  </si>
  <si>
    <t>BAL-TNG-NLD--Maharashtra/PUR/10004753</t>
  </si>
  <si>
    <t>B0STDDSS1 - Trenching and
Ducting services,Type:Trenching &amp;
Digging,Scope:Per Site,Details:OFC
laying, Trenching &amp; digging of Last
mile work for Mumbai Intracity Project
on Co-Built Model - For LM POPs and
Fibmax sites 2798</t>
  </si>
  <si>
    <t>BAL-TNG-NLD--Maharashtra/PUR/10004754</t>
  </si>
  <si>
    <t>B0STDDSS1 - Trenching and
Ducting services,Type:Trenching &amp;
Digging,Scope:Per Site,Details:OFC
laying, Trenching &amp; digging of Last
mile work for Mumbai Intracity Project
on Co-Built Model - For LM POPs and
Fibmax sites MA2049</t>
  </si>
  <si>
    <t>BAL-TNG-NLD--Maharashtra/PUR/10004755</t>
  </si>
  <si>
    <t>B0STDDSS1 - Trenching and
Ducting services,Type:Trenching &amp;
Digging,Scope:Per Site,Details:OFC
laying, Trenching &amp; digging of Last
mile work for Mumbai Intracity Project
on Co-Built Model - For LM POPs and
Fibmax sites 3901</t>
  </si>
  <si>
    <t>BAL-TNG-NLD--Maharashtra/PUR/10004756</t>
  </si>
  <si>
    <t>B0STDDSS1 - Trenching and
Ducting services,Type:Trenching &amp;
Digging,Scope:Per Site,Details:OFC
laying, Trenching &amp; digging of Last
mile work for Mumbai Intracity Project
on Co-Built Model - For LM POPs and
Fibmax sites MB1481</t>
  </si>
  <si>
    <t>BAL-TNG-NLD--Maharashtra/PUR/10004757</t>
  </si>
  <si>
    <t>B0STDDSS1 - Trenching and
Ducting services,Type:Trenching &amp;
Digging,Scope:Per Site,Details:OFC
laying, Trenching &amp; digging of Last
mile work for Mumbai Intracity Project
on Co-Built Model - For LM POPs and
Fibmax sites MA943</t>
  </si>
  <si>
    <t>BAL-TNG-NLD--Maharashtra/PUR/10004758</t>
  </si>
  <si>
    <t>B0STDDSS1 - Trenching and
Ducting services,Type:Trenching &amp;
Digging,Scope:Per Site,Details:OFC
laying, Trenching &amp; digging of Last
mile work for Mumbai Intracity Project
on Co-Built Model - For LM POPs and
Fibmax sites 5682</t>
  </si>
  <si>
    <t>BAL-TNG-NLD--Maharashtra/PUR/10004759</t>
  </si>
  <si>
    <t>B0STDDSS1 - Trenching and
Ducting services,Type:Trenching &amp;
Digging,Scope:Per Site,Details:OFC
laying, Trenching &amp; digging of Last
mile work for Mumbai Intracity Project
on Co-Built Model - For LM POPs and
Fibmax sites 2122</t>
  </si>
  <si>
    <t>BAL-TNG-NLD--Maharashtra/PUR/10004761</t>
  </si>
  <si>
    <t>B0STDDSS1 - Trenching and
Ducting services,Type:Trenching &amp;
Digging,Scope:Per Site,Details:OFC
laying, Trenching &amp; digging of Last
mile work for Mumbai Intracity Project
on Co-Built Model - For LM POPs and
Fibmax sites MB3311</t>
  </si>
  <si>
    <t>BAL-TNG-NLD--Maharashtra/PUR/10004762</t>
  </si>
  <si>
    <t>B0STDDSS1 - Trenching and
Ducting services,Type:Trenching &amp;
Digging,Scope:Per Site,Details:OFC
laying, Trenching &amp; digging of Last
mile work for Mumbai Intracity Project
on Co-Built Model - For LM POPs and
Fibmax sites 5980</t>
  </si>
  <si>
    <t>BAL-TNG-NLD--Maharashtra/PUR/10004763</t>
  </si>
  <si>
    <t>B0STDDSS1 - Trenching and
Ducting services,Type:Trenching &amp;
Digging,Scope:Per Site,Details:OFC
laying, Trenching &amp; digging of Last
mile work for Mumbai Intracity Project
on Co-Built Model - For LM POPs and
Fibmax sites 1251</t>
  </si>
  <si>
    <t>BAL-TNG-NLD--Maharashtra/PUR/10004766</t>
  </si>
  <si>
    <t>B0STDDSS1 - Trenching and
Ducting services,Type:Trenching &amp;
Digging,Scope:Per Site,Details:OFC
laying, Trenching &amp; digging of Last
mile work for Mumbai Intracity Project
on Co-Built Model - For LM POPs and
Fibmax sites 4917</t>
  </si>
  <si>
    <t>BAL-TNG-NLD--Maharashtra/PUR/10004767</t>
  </si>
  <si>
    <t>B0STDDSS1 - Trenching and
Ducting services,Type:Trenching &amp;
Digging,Scope:Per Site,Details:OFC
laying, Trenching &amp; digging of Last
mile work for Mumbai Intracity Project
on Co-Built Model - For LM POPs and
Fibmax sites 5709</t>
  </si>
  <si>
    <t>BAL-TNG-NLD--Maharashtra/PUR/10004768</t>
  </si>
  <si>
    <t>B0STDDSS1 - Trenching and
Ducting services,Type:Trenching &amp;
Digging,Scope:Per Site,Details:OFC
laying, Trenching &amp; digging of Last
mile work for Mumbai Intracity Project
on Co-Built Model - For LM POPs and
Fibmax sites MA4535</t>
  </si>
  <si>
    <t>BAL-TNG-NLD--Maharashtra/PUR/10004769</t>
  </si>
  <si>
    <t>B0STDDSS1 - Trenching and
Ducting services,Type:Trenching &amp;
Digging,Scope:Per Site,Details:OFC
laying, Trenching &amp; digging of Last
mile work for Mumbai Intracity Project
on Co-Built Model - For LM POPs and
Fibmax sites 2610</t>
  </si>
  <si>
    <t>BAL-TNG-NLD--Maharashtra/PUR/10004773</t>
  </si>
  <si>
    <t>B0STDDSS1 - Trenching and
Ducting services,Type:Trenching &amp;
Digging,Scope:Per Site,Details:OFC
laying, Trenching &amp; digging of Last
mile work for Mumbai Intracity Project
on Co-Built Model - For LM POPs and
Fibmax sites 4719</t>
  </si>
  <si>
    <t>BAL-TNG-NLD--Maharashtra/PUR/10004774</t>
  </si>
  <si>
    <t>B0STDDSS1 - Trenching and
Ducting services,Type:Trenching &amp;
Digging,Scope:Per Site,Details:OFC
laying, Trenching &amp; digging of Last
mile work for Mumbai Intracity Project
on Co-Built Model - For LM POPs and
Fibmax sites 6520</t>
  </si>
  <si>
    <t>BAL-TNG-NLD--Maharashtra/PUR/10004776</t>
  </si>
  <si>
    <t>B0STDDSS1 - Trenching and
Ducting services,Type:Trenching &amp;
Digging,Scope:Per Site,Details:OFC
laying, Trenching &amp; digging of Last
mile work for Mumbai Intracity Project
on Co-Built Model - For LM POPs and
Fibmax sites 5525</t>
  </si>
  <si>
    <t>BAL-TNG-NLD--Maharashtra/PUR/10004777</t>
  </si>
  <si>
    <t>B0STDDSS1 - Trenching and
Ducting services,Type:Trenching &amp;
Digging,Scope:Per Site,Details:OFC
laying, Trenching &amp; digging of Last
mile work for Mumbai Intracity Project
on Co-Built Model - For LM POPs and
Fibmax sites 4381</t>
  </si>
  <si>
    <t>BAL-TNG-NLD--Maharashtra/PUR/10004778</t>
  </si>
  <si>
    <t>B0STDDSS1 - Trenching and
Ducting services,Type:Trenching &amp;
Digging,Scope:Per Site,Details:OFC
laying, Trenching &amp; digging of Last
mile work for Mumbai Intracity Project
on Co-Built Model - For LM POPs and
Fibmax sites 4883</t>
  </si>
  <si>
    <t>BAL-TNG-NLD--Maharashtra/PUR/10004779</t>
  </si>
  <si>
    <t>B0STDDSS1 - Trenching and
Ducting services,Type:Trenching &amp;
Digging,Scope:Per Site,Details:OFC
laying, Trenching &amp; digging of Last
mile work for Mumbai Intracity Project
on Co-Built Model - For LM POPs and
Fibmax sites 2010</t>
  </si>
  <si>
    <t>BAL-TNG-NLD--Maharashtra/PUR/10004780</t>
  </si>
  <si>
    <t>B0STDDSS1 - Trenching and
Ducting services,Type:Trenching &amp;
Digging,Scope:Per Site,Details:OFC
laying, Trenching &amp; digging of Last
mile work for Mumbai Intracity Project
on Co-Built Model - For LM POPs and
Fibmax sites 5436</t>
  </si>
  <si>
    <t>BAL-TNG-NLD--Maharashtra/PUR/10004781</t>
  </si>
  <si>
    <t>B0STDDSS1 - Trenching and
Ducting services,Type:Trenching &amp;
Digging,Scope:Per Site,Details:OFC
laying, Trenching &amp; digging of Last
mile work for Mumbai Intracity Project
on Co-Built Model - For LM POPs and
Fibmax sites 3330</t>
  </si>
  <si>
    <t>BAL-TNG-NLD--Maharashtra/PUR/10004782</t>
  </si>
  <si>
    <t>B0STDDSS1 - Trenching and
Ducting services,Type:Trenching &amp;
Digging,Scope:Per Site,Details:OFC
laying, Trenching &amp; digging of Last
mile work for Mumbai Intracity Project
on Co-Built Model - For LM POPs and
Fibmax sites 3589</t>
  </si>
  <si>
    <t>BAL-TNG-NLD--Maharashtra/PUR/10004783</t>
  </si>
  <si>
    <t>B0STDDSS1 - Trenching and
Ducting services,Type:Trenching &amp;
Digging,Scope:Per Site,Details:OFC
laying, Trenching &amp; digging of Last
mile work for Mumbai Intracity Project
on Co-Built Model - For LM POPs and
Fibmax sites MA28</t>
  </si>
  <si>
    <t>BAL-TNG-NLD--Maharashtra/PUR/10004784</t>
  </si>
  <si>
    <t>B0STDDSS1 - Trenching and
Ducting services,Type:Trenching &amp;
Digging,Scope:Per Site,Details:OFC
laying, Trenching &amp; digging of Last
mile work for Mumbai Intracity Project
on Co-Built Model - For LM POPs and
Fibmax sites 1264</t>
  </si>
  <si>
    <t>BAL-TNG-NLD--Maharashtra/PUR/10004785</t>
  </si>
  <si>
    <t>B0STDDSS1 - Trenching and
Ducting services,Type:Trenching &amp;
Digging,Scope:Per Site,Details:OFC
laying, Trenching &amp; digging of Last
mile work for Mumbai Intracity Project
on Co-Built Model - For LM POPs and
Fibmax sites 6323</t>
  </si>
  <si>
    <t>BAL-TNG-NLD--Maharashtra/PUR/10004786</t>
  </si>
  <si>
    <t>B0STDDSS1 - Trenching and
Ducting services,Type:Trenching &amp;
Digging,Scope:Per Site,Details:OFC
laying, Trenching &amp; digging of Last
mile work for Mumbai Intracity Project
on Co-Built Model - For LM POPs and
Fibmax sites MB2765</t>
  </si>
  <si>
    <t>BAL-TNG-NLD--Maharashtra/PUR/10004787</t>
  </si>
  <si>
    <t>B0STDDSS1 - Trenching and
Ducting services,Type:Trenching &amp;
Digging,Scope:Per Site,Details:OFC
laying, Trenching &amp; digging of Last
mile work for Mumbai Intracity Project
on Co-Built Model - For LM POPs and
Fibmax sites MA2398</t>
  </si>
  <si>
    <t>BAL-TNG-NLD--Maharashtra/PUR/10004788</t>
  </si>
  <si>
    <t>B0STDDSS1 - Trenching and
Ducting services,Type:Trenching &amp;
Digging,Scope:Per Site,Details:OFC
laying, Trenching &amp; digging of Last
mile work for Mumbai Intracity Project
on Co-Built Model - For LM POPs and
Fibmax sites MB3183</t>
  </si>
  <si>
    <t>BAL-TNG-NLD--Maharashtra/PUR/10004789</t>
  </si>
  <si>
    <t>B0STDDSS1 - Trenching and
Ducting services,Type:Trenching &amp;
Digging,Scope:Per Site,Details:OFC
laying, Trenching &amp; digging of Last
mile work for Mumbai Intracity Project
on Co-Built Model - For LM POPs and
Fibmax sites MB2489</t>
  </si>
  <si>
    <t>BAL-TNG-NLD--Maharashtra/PUR/10004790</t>
  </si>
  <si>
    <t>B0STDDSS1 - Trenching and
Ducting services,Type:Trenching &amp;
Digging,Scope:Per Site,Details:OFC
laying, Trenching &amp; digging of Last
mile work for Mumbai Intracity Project
on Co-Built Model - For LM POPs and
Fibmax sites 3645</t>
  </si>
  <si>
    <t>BAL-TNG-NLD--Maharashtra/PUR/10004791</t>
  </si>
  <si>
    <t>B0STDDSS1 - Trenching and
Ducting services,Type:Trenching &amp;
Digging,Scope:Per Site,Details:OFC
laying, Trenching &amp; digging of Last
mile work for Mumbai Intracity Project
on Co-Built Model - For LM POPs and
Fibmax sites 5831</t>
  </si>
  <si>
    <t>BAL-TNG-NLD--Maharashtra/PUR/10004792</t>
  </si>
  <si>
    <t>B0STDDSS1 - Trenching and
Ducting services,Type:Trenching &amp;
Digging,Scope:Per Site,Details:OFC
laying, Trenching &amp; digging of Last
mile work for Mumbai Intracity Project
on Co-Built Model - For LM POPs and
Fibmax sites MA4416</t>
  </si>
  <si>
    <t>BAL-TNG-NLD--Maharashtra/PUR/10004793</t>
  </si>
  <si>
    <t>B0STDDSS1 - Trenching and
Ducting services,Type:Trenching &amp;
Digging,Scope:Per Site,Details:OFC
laying, Trenching &amp; digging of Last
mile work for Mumbai Intracity Project
on Co-Built Model - For LM POPs and
Fibmax sites 5687</t>
  </si>
  <si>
    <t>BAL-TNG-NLD--Maharashtra/PUR/10004794</t>
  </si>
  <si>
    <t>B0STDDSS1 - Trenching and
Ducting services,Type:Trenching &amp;
Digging,Scope:Per Site,Details:OFC
laying, Trenching &amp; digging of Last
mile work for Mumbai Intracity Project
on Co-Built Model - For LM POPs and
Fibmax sites MB2484</t>
  </si>
  <si>
    <t>BAL-TNG-NLD--Maharashtra/PUR/10004795</t>
  </si>
  <si>
    <t>B0STDDSS1 - Trenching and
Ducting services,Type:Trenching &amp;
Digging,Scope:Per Site,Details:OFC
laying, Trenching &amp; digging of Last
mile work for Mumbai Intracity Project
on Co-Built Model - For LM POPs and
Fibmax sites 400</t>
  </si>
  <si>
    <t>BAL-TNG-NLD--Maharashtra/PUR/10004796</t>
  </si>
  <si>
    <t>B0STDDSS1 - Trenching and
Ducting services,Type:Trenching &amp;
Digging,Scope:Per Site,Details:OFC
laying, Trenching &amp; digging of Last
mile work for Mumbai Intracity Project
on Co-Built Model - For LM POPs and
Fibmax sites MB4330</t>
  </si>
  <si>
    <t>BAL-TNG-NLD--Maharashtra/PUR/10004797</t>
  </si>
  <si>
    <t>B0STDDSS1 - Trenching and
Ducting services,Type:Trenching &amp;
Digging,Scope:Per Site,Details:OFC
laying, Trenching &amp; digging of Last
mile work for Mumbai Intracity Project
on Co-Built Model - For LM POPs and
Fibmax sites MB5491</t>
  </si>
  <si>
    <t>BAL-TNG-NLD--Maharashtra/PUR/10004798</t>
  </si>
  <si>
    <t>B0STDDSS1 - Trenching and
Ducting services,Type:Trenching &amp;
Digging,Scope:Per Site,Details:OFC
laying, Trenching &amp; digging of Last
mile work for Mumbai Intracity Project
on Co-Built Model - For LM POPs and
Fibmax sites MA3580</t>
  </si>
  <si>
    <t>BAL-TNG-NLD--Maharashtra/PUR/10004799</t>
  </si>
  <si>
    <t>B0STDDSS1 - Trenching and
Ducting services,Type:Trenching &amp;
Digging,Scope:Per Site,Details:OFC
laying, Trenching &amp; digging of Last
mile work for Mumbai Intracity Project
on Co-Built Model - For LM POPs and
Fibmax sites 721</t>
  </si>
  <si>
    <t>BAL-TNG-NLD--Maharashtra/PUR/10004800</t>
  </si>
  <si>
    <t>B0STDDSS1 - Trenching and
Ducting services,Type:Trenching &amp;
Digging,Scope:Per Site,Details:OFC
laying, Trenching &amp; digging of Last
mile work for Mumbai Intracity Project
on Co-Built Model - For LM POPs and
Fibmax sites 5590</t>
  </si>
  <si>
    <t>BAL-TNG-NLD--Maharashtra/PUR/10004801</t>
  </si>
  <si>
    <t>B0STDDSS1 - Trenching and
Ducting services,Type:Trenching &amp;
Digging,Scope:Per Site,Details:OFC
laying, Trenching &amp; digging of Last
mile work for Mumbai Intracity Project
on Co-Built Model - For LM POPs and
Fibmax sites 2958</t>
  </si>
  <si>
    <t>BAL-TNG-NLD--Maharashtra/PUR/10004802</t>
  </si>
  <si>
    <t>B0STDDSS1 - Trenching and
Ducting services,Type:Trenching &amp;
Digging,Scope:Per Site,Details:OFC
laying, Trenching &amp; digging of Last
mile work for Mumbai Intracity Project
on Co-Built Model - For LM POPs and
Fibmax sites MA649</t>
  </si>
  <si>
    <t>BAL-TNG-NLD--Maharashtra/PUR/10004803</t>
  </si>
  <si>
    <t>B0STDDSS1 - Trenching and
Ducting services,Type:Trenching &amp;
Digging,Scope:Per Site,Details:OFC
laying, Trenching &amp; digging of Last
mile work for Mumbai Intracity Project
on Co-Built Model - For LM POPs and
Fibmax sites MA129</t>
  </si>
  <si>
    <t>BAL-TNG-NLD--Maharashtra/PUR/10004804</t>
  </si>
  <si>
    <t>B0STDDSS1 - Trenching and
Ducting services,Type:Trenching &amp;
Digging,Scope:Per Site,Details:OFC
laying, Trenching &amp; digging of Last
mile work for Mumbai Intracity Project
on Co-Built Model - For LM POPs and
Fibmax sites 334</t>
  </si>
  <si>
    <t>BAL-TNG-NLD--Maharashtra/PUR/10004805</t>
  </si>
  <si>
    <t>B0STDDSS1 - Trenching and
Ducting services,Type:Trenching &amp;
Digging,Scope:Per Site,Details:OFC
laying, Trenching &amp; digging of Last
mile work for Mumbai Intracity Project
on Co-Built Model - For LM POPs and
Fibmax sites MB1728</t>
  </si>
  <si>
    <t>BAL-TNG-NLD--Maharashtra/PUR/10004806</t>
  </si>
  <si>
    <t>B0STDDSS1 - Trenching and
Ducting services,Type:Trenching &amp;
Digging,Scope:Per Site,Details:OFC
laying, Trenching &amp; digging of Last
mile work for Mumbai Intracity Project
on Co-Built Model - For LM POPs and
Fibmax sites 4198</t>
  </si>
  <si>
    <t>BAL-TNG-NLD--Maharashtra/PUR/10004807</t>
  </si>
  <si>
    <t>B0STDDSS1 - Trenching and
Ducting services,Type:Trenching &amp;
Digging,Scope:Per Site,Details:OFC
laying, Trenching &amp; digging of Last
mile work for Mumbai Intracity Project
on Co-Built Model - For LM POPs and
Fibmax sites 4534</t>
  </si>
  <si>
    <t>BAL-TNG-NLD--Maharashtra/PUR/10004808</t>
  </si>
  <si>
    <t>B0STDDSS1 - Trenching and
Ducting services,Type:Trenching &amp;
Digging,Scope:Per Site,Details:OFC
laying, Trenching &amp; digging of Last
mile work for Mumbai Intracity Project
on Co-Built Model - For LM POPs and
Fibmax sites 1308</t>
  </si>
  <si>
    <t>BAL-TNG-NLD--Maharashtra/PUR/10004809</t>
  </si>
  <si>
    <t>B0STDDSS1 - Trenching and
Ducting services,Type:Trenching &amp;
Digging,Scope:Per Site,Details:OFC
laying, Trenching &amp; digging of Last
mile work for Mumbai Intracity Project
on Co-Built Model - For LM POPs and
Fibmax sites 8</t>
  </si>
  <si>
    <t>BAL-TNG-NLD--Maharashtra/PUR/10004810</t>
  </si>
  <si>
    <t>B0STDDSS1 - Trenching and
Ducting services,Type:Trenching &amp;
Digging,Scope:Per Site,Details:OFC
laying, Trenching &amp; digging of Last
mile work for Mumbai Intracity Project
on Co-Built Model - For LM POPs and
Fibmax sites 4609</t>
  </si>
  <si>
    <t>BAL-TNG-NLD--Maharashtra/PUR/10004811</t>
  </si>
  <si>
    <t>B0STDDSS1 - Trenching and
Ducting services,Type:Trenching &amp;
Digging,Scope:Per Site,Details:OFC
laying, Trenching &amp; digging of Last
mile work for Mumbai Intracity Project
on Co-Built Model - For LM POPs and
Fibmax sites 1734</t>
  </si>
  <si>
    <t>BAL-TNG-NLD--Maharashtra/PUR/10004812</t>
  </si>
  <si>
    <t>B0STDDSS1 - Trenching and
Ducting services,Type:Trenching &amp;
Digging,Scope:Per Site,Details:OFC
laying, Trenching &amp; digging of Last
mile work for Mumbai Intracity Project
on Co-Built Model - For LM POPs and
Fibmax sites MB3457</t>
  </si>
  <si>
    <t>BAL-TNG-NLD--Maharashtra/PUR/10004813</t>
  </si>
  <si>
    <t>B0STDDSS1 - Trenching and
Ducting services,Type:Trenching &amp;
Digging,Scope:Per Site,Details:OFC
laying, Trenching &amp; digging of Last
mile work for Mumbai Intracity Project
on Co-Built Model - For LM POPs and
Fibmax sites 379</t>
  </si>
  <si>
    <t>BAL-TNG-NLD--Maharashtra/PUR/10004814</t>
  </si>
  <si>
    <t>B0STDDSS1 - Trenching and
Ducting services,Type:Trenching &amp;
Digging,Scope:Per Site,Details:OFC
laying, Trenching &amp; digging of Last
mile work for Mumbai Intracity Project
on Co-Built Model - For LM POPs and
Fibmax sites MA4076</t>
  </si>
  <si>
    <t>BAL-TNG-NLD--Maharashtra/PUR/10004815</t>
  </si>
  <si>
    <t>B0STDDSS1 - Trenching and
Ducting services,Type:Trenching &amp;
Digging,Scope:Per Site,Details:OFC
laying, Trenching &amp; digging of Last
mile work for Mumbai Intracity Project
on Co-Built Model - For LM POPs and
Fibmax sites 5886</t>
  </si>
  <si>
    <t>BAL-TNG-NLD--Maharashtra/PUR/10004816</t>
  </si>
  <si>
    <t>B0STDDSS1 - Trenching and
Ducting services,Type:Trenching &amp;
Digging,Scope:Per Site,Details:OFC
laying, Trenching &amp; digging of Last
mile work for Mumbai Intracity Project
on Co-Built Model - For LM POPs and
Fibmax sites 2372</t>
  </si>
  <si>
    <t>BAL-TNG-NLD--Maharashtra/PUR/10004817</t>
  </si>
  <si>
    <t>Business/156/205663</t>
  </si>
  <si>
    <t>B0STDDSS1 - Trenching and
Ducting services,Type:Trenching &amp;
Digging,Scope:Per Site,Details:OFC
laying, Trenching &amp; digging of Last
mile work for Mumbai Intracity Project
on Co-Built Model - For LM POPs and
Fibmax sites Business/156/205663</t>
  </si>
  <si>
    <t>BAL-TNG-NLD--Maharashtra/PUR/10004818</t>
  </si>
  <si>
    <t>B0STDDSS1 - Trenching and
Ducting services,Type:Trenching &amp;
Digging,Scope:Per Site,Details:OFC
laying, Trenching &amp; digging of Last
mile work for Mumbai Intracity Project
on Co-Built Model - For LM POPs and
Fibmax sites 4449</t>
  </si>
  <si>
    <t>BAL-TNG-NLD--Maharashtra/PUR/10004819</t>
  </si>
  <si>
    <t>B0STDDSS1 - Trenching and
Ducting services,Type:Trenching &amp;
Digging,Scope:Per Site,Details:OFC
laying, Trenching &amp; digging of Last
mile work for Mumbai Intracity Project
on Co-Built Model - For LM POPs and
Fibmax sites MA4114</t>
  </si>
  <si>
    <t>BAL-TNG-NLD--Maharashtra/PUR/10004820</t>
  </si>
  <si>
    <t>B0STDDSS1 - Trenching and
Ducting services,Type:Trenching &amp;
Digging,Scope:Per Site,Details:OFC
laying, Trenching &amp; digging of Last
mile work for Mumbai Intracity Project
on Co-Built Model - For LM POPs and
Fibmax sites 2477</t>
  </si>
  <si>
    <t>BAL-TNG-NLD--Maharashtra/PUR/10004821</t>
  </si>
  <si>
    <t>B0STDDSS1 - Trenching and
Ducting services,Type:Trenching &amp;
Digging,Scope:Per Site,Details:OFC
laying, Trenching &amp; digging of Last
mile work for Mumbai Intracity Project
on Co-Built Model - For LM POPs and
Fibmax sites MA2877</t>
  </si>
  <si>
    <t>BAL-TNG-NLD--Maharashtra/PUR/10004822</t>
  </si>
  <si>
    <t>B0STDDSS1 - Trenching and
Ducting services,Type:Trenching &amp;
Digging,Scope:Per Site,Details:OFC
laying, Trenching &amp; digging of Last
mile work for Mumbai Intracity Project
on Co-Built Model - For LM POPs and
Fibmax sites MA4659</t>
  </si>
  <si>
    <t>BAL-TNG-NLD--Maharashtra/PUR/10004823</t>
  </si>
  <si>
    <t>B0STDDSS1 - Trenching and
Ducting services,Type:Trenching &amp;
Digging,Scope:Per Site,Details:OFC
laying, Trenching &amp; digging of Last
mile work for Mumbai Intracity Project
on Co-Built Model - For LM POPs and
Fibmax sites MA2282</t>
  </si>
  <si>
    <t>BAL-TNG-NLD--Maharashtra/PUR/10004824</t>
  </si>
  <si>
    <t>B0STDDSS1 - Trenching and
Ducting services,Type:Trenching &amp;
Digging,Scope:Per Site,Details:OFC
laying, Trenching &amp; digging of Last
mile work for Mumbai Intracity Project
on Co-Built Model - For LM POPs and
Fibmax sites MA1794</t>
  </si>
  <si>
    <t>BAL-TNG-NLD--Maharashtra/PUR/10004825</t>
  </si>
  <si>
    <t>B0STDDSS1 - Trenching and
Ducting services,Type:Trenching &amp;
Digging,Scope:Per Site,Details:OFC
laying, Trenching &amp; digging of Last
mile work for Mumbai Intracity Project
on Co-Built Model - For LM POPs and
Fibmax sites 3123</t>
  </si>
  <si>
    <t>BAL-TNG-NLD--Maharashtra/PUR/10004826</t>
  </si>
  <si>
    <t>B0STDDSS1 - Trenching and
Ducting services,Type:Trenching &amp;
Digging,Scope:Per Site,Details:OFC
laying, Trenching &amp; digging of Last
mile work for Mumbai Intracity Project
on Co-Built Model - For LM POPs and
Fibmax sites MA3442</t>
  </si>
  <si>
    <t>BAL-TNG-NLD--Maharashtra/PUR/10004827</t>
  </si>
  <si>
    <t>B0STDDSS1 - Trenching and
Ducting services,Type:Trenching &amp;
Digging,Scope:Per Site,Details:OFC
laying, Trenching &amp; digging of Last
mile work for Mumbai Intracity Project
on Co-Built Model - For LM POPs and
Fibmax sites 6021</t>
  </si>
  <si>
    <t>BAL-TNG-NLD--Maharashtra/PUR/10004828</t>
  </si>
  <si>
    <t>B0STDDSS1 - Trenching and
Ducting services,Type:Trenching &amp;
Digging,Scope:Per Site,Details:OFC
laying, Trenching &amp; digging of Last
mile work for Mumbai Intracity Project
on Co-Built Model - For LM POPs and
Fibmax sites MA4011</t>
  </si>
  <si>
    <t>BAL-TNG-NLD--Maharashtra/PUR/10004829</t>
  </si>
  <si>
    <t>B0STDDSS1 - Trenching and
Ducting services,Type:Trenching &amp;
Digging,Scope:Per Site,Details:OFC
laying, Trenching &amp; digging of Last
mile work for Mumbai Intracity Project
on Co-Built Model - For LM POPs and
Fibmax sites MB640</t>
  </si>
  <si>
    <t>BAL-TNG-NLD--Maharashtra/PUR/10004830</t>
  </si>
  <si>
    <t>B0STDDSS1 - Trenching and
Ducting services,Type:Trenching &amp;
Digging,Scope:Per Site,Details:OFC
laying, Trenching &amp; digging of Last
mile work for Mumbai Intracity Project
on Co-Built Model - For LM POPs and
Fibmax sites MA1048</t>
  </si>
  <si>
    <t>BAL-TNG-NLD--Maharashtra/PUR/10004831</t>
  </si>
  <si>
    <t>B0STDDSS1 - Trenching and
Ducting services,Type:Trenching &amp;
Digging,Scope:Per Site,Details:OFC
laying, Trenching &amp; digging of Last
mile work for Mumbai Intracity Project
on Co-Built Model - For LM POPs and
Fibmax sites 3411</t>
  </si>
  <si>
    <t>BAL-TNG-NLD--Maharashtra/PUR/10004832</t>
  </si>
  <si>
    <t>B0STDDSS1 - Trenching and
Ducting services,Type:Trenching &amp;
Digging,Scope:Per Site,Details:OFC
laying, Trenching &amp; digging of Last
mile work for Mumbai Intracity Project
on Co-Built Model - For LM POPs and
Fibmax sites 1371</t>
  </si>
  <si>
    <t>BAL-TNG-NLD--Maharashtra/PUR/10004833</t>
  </si>
  <si>
    <t>B0STDDSS1 - Trenching and
Ducting services,Type:Trenching &amp;
Digging,Scope:Per Site,Details:OFC
laying, Trenching &amp; digging of Last
mile work for Mumbai Intracity Project
on Co-Built Model - For LM POPs and
Fibmax sites MA2115</t>
  </si>
  <si>
    <t>BAL-TNG-NLD--Maharashtra/PUR/10004834</t>
  </si>
  <si>
    <t>B0STDDSS1 - Trenching and
Ducting services,Type:Trenching &amp;
Digging,Scope:Per Site,Details:OFC
laying, Trenching &amp; digging of Last
mile work for Mumbai Intracity Project
on Co-Built Model - For LM POPs and
Fibmax sites MB1615</t>
  </si>
  <si>
    <t>BAL-TNG-NLD--Maharashtra/PUR/10004835</t>
  </si>
  <si>
    <t>B0STDDSS1 - Trenching and
Ducting services,Type:Trenching &amp;
Digging,Scope:Per Site,Details:OFC
laying, Trenching &amp; digging of Last
mile work for Mumbai Intracity Project
on Co-Built Model - For LM POPs and
Fibmax sites 6195</t>
  </si>
  <si>
    <t>BAL-TNG-NLD--Maharashtra/PUR/10004836</t>
  </si>
  <si>
    <t>B0STDDSS1 - Trenching and
Ducting services,Type:Trenching &amp;
Digging,Scope:Per Site,Details:OFC
laying, Trenching &amp; digging of Last
mile work for Mumbai Intracity Project
on Co-Built Model - For LM POPs and
Fibmax sites MB2355</t>
  </si>
  <si>
    <t>BAL-TNG-NLD--Maharashtra/PUR/10004837</t>
  </si>
  <si>
    <t>B0STDDSS1 - Trenching and
Ducting services,Type:Trenching &amp;
Digging,Scope:Per Site,Details:OFC
laying, Trenching &amp; digging of Last
mile work for Mumbai Intracity Project
on Co-Built Model - For LM POPs and
Fibmax sites 4501</t>
  </si>
  <si>
    <t>BAL-TNG-NLD--Maharashtra/PUR/10004838</t>
  </si>
  <si>
    <t>B0STDDSS1 - Trenching and
Ducting services,Type:Trenching &amp;
Digging,Scope:Per Site,Details:OFC
laying, Trenching &amp; digging of Last
mile work for Mumbai Intracity Project
on Co-Built Model - For LM POPs and
Fibmax sites MB6370</t>
  </si>
  <si>
    <t>BAL-TNG-NLD--Maharashtra/PUR/10004839</t>
  </si>
  <si>
    <t>B0STDDSS1 - Trenching and
Ducting services,Type:Trenching &amp;
Digging,Scope:Per Site,Details:OFC
laying, Trenching &amp; digging of Last
mile work for Mumbai Intracity Project
on Co-Built Model - For LM POPs and
Fibmax sites MB2509</t>
  </si>
  <si>
    <t>BAL-TNG-NLD--Maharashtra/PUR/10004840</t>
  </si>
  <si>
    <t>B0STDDSS1 - Trenching and
Ducting services,Type:Trenching &amp;
Digging,Scope:Per Site,Details:OFC
laying, Trenching &amp; digging of Last
mile work for Mumbai Intracity Project
on Co-Built Model - For LM POPs and
Fibmax sites 5237</t>
  </si>
  <si>
    <t>BAL-TNG-NLD--Maharashtra/PUR/10004841</t>
  </si>
  <si>
    <t>B0STDDSS1 - Trenching and
Ducting services,Type:Trenching &amp;
Digging,Scope:Per Site,Details:OFC
laying, Trenching &amp; digging of Last
mile work for Mumbai Intracity Project
on Co-Built Model - For LM POPs and
Fibmax sites 4409</t>
  </si>
  <si>
    <t>BAL-TNG-NLD--Maharashtra/PUR/10004842</t>
  </si>
  <si>
    <t>B0STDDSS1 - Trenching and
Ducting services,Type:Trenching &amp;
Digging,Scope:Per Site,Details:OFC
laying, Trenching &amp; digging of Last
mile work for Mumbai Intracity Project
on Co-Built Model - For LM POPs and
Fibmax sites MA5099</t>
  </si>
  <si>
    <t>BAL-TNG-NLD--Maharashtra/PUR/10004843</t>
  </si>
  <si>
    <t>B0STDDSS1 - Trenching and
Ducting services,Type:Trenching &amp;
Digging,Scope:Per Site,Details:OFC
laying, Trenching &amp; digging of Last
mile work for Mumbai Intracity Project
on Co-Built Model - For LM POPs and
Fibmax sites MB1155</t>
  </si>
  <si>
    <t>BAL-TNG-NLD--Maharashtra/PUR/10004844</t>
  </si>
  <si>
    <t>B0STDDSS1 - Trenching and
Ducting services,Type:Trenching &amp;
Digging,Scope:Per Site,Details:OFC
laying, Trenching &amp; digging of Last
mile work for Mumbai Intracity Project
on Co-Built Model - For LM POPs and
Fibmax sites MA72</t>
  </si>
  <si>
    <t>BAL-TNG-NLD--Maharashtra/PUR/10004845</t>
  </si>
  <si>
    <t>B0STDDSS1 - Trenching and
Ducting services,Type:Trenching &amp;
Digging,Scope:Per Site,Details:OFC
laying, Trenching &amp; digging of Last
mile work for Mumbai Intracity Project
on Co-Built Model - For LM POPs and
Fibmax sites MB2981</t>
  </si>
  <si>
    <t>BAL-TNG-NLD--Maharashtra/PUR/10004846</t>
  </si>
  <si>
    <t>B0STDDSS1 - Trenching and
Ducting services,Type:Trenching &amp;
Digging,Scope:Per Site,Details:OFC
laying, Trenching &amp; digging of Last
mile work for Mumbai Intracity Project
on Co-Built Model - For LM POPs and
Fibmax sites MA4012</t>
  </si>
  <si>
    <t>BAL-TNG-NLD--Maharashtra/PUR/10004847</t>
  </si>
  <si>
    <t>B0STDDSS1 - Trenching and
Ducting services,Type:Trenching &amp;
Digging,Scope:Per Site,Details:OFC
laying, Trenching &amp; digging of Last
mile work for Mumbai Intracity Project
on Co-Built Model - For LM POPs and
Fibmax sites 2317</t>
  </si>
  <si>
    <t>BAL-TNG-NLD--Maharashtra/PUR/10004848</t>
  </si>
  <si>
    <t>B0STDDSS1 - Trenching and
Ducting services,Type:Trenching &amp;
Digging,Scope:Per Site,Details:OFC
laying, Trenching &amp; digging of Last
mile work for Mumbai Intracity Project
on Co-Built Model - For LM POPs and
Fibmax sites 3071</t>
  </si>
  <si>
    <t>BAL-TNG-NLD--Maharashtra/PUR/10004849</t>
  </si>
  <si>
    <t>B0STDDSS1 - Trenching and
Ducting services,Type:Trenching &amp;
Digging,Scope:Per Site,Details:OFC
laying, Trenching &amp; digging of Last
mile work for Mumbai Intracity Project
on Co-Built Model - For LM POPs and
Fibmax sites MB2148</t>
  </si>
  <si>
    <t>BAL-TNG-NLD--Maharashtra/PUR/10004850</t>
  </si>
  <si>
    <t>B0STDDSS1 - Trenching and
Ducting services,Type:Trenching &amp;
Digging,Scope:Per Site,Details:OFC
laying, Trenching &amp; digging of Last
mile work for Mumbai Intracity Project
on Co-Built Model - For LM POPs and
Fibmax sites MA6227</t>
  </si>
  <si>
    <t>BAL-TNG-NLD--Maharashtra/PUR/10004851</t>
  </si>
  <si>
    <t>B0STDDSS1 - Trenching and
Ducting services,Type:Trenching &amp;
Digging,Scope:Per Site,Details:OFC
laying, Trenching &amp; digging of Last
mile work for Mumbai Intracity Project
on Co-Built Model - For LM POPs and
Fibmax sites 5504</t>
  </si>
  <si>
    <t>BAL-TNG-NLD--Maharashtra/PUR/10004852</t>
  </si>
  <si>
    <t>B0STDDSS1 - Trenching and
Ducting services,Type:Trenching &amp;
Digging,Scope:Per Site,Details:OFC
laying, Trenching &amp; digging of Last
mile work for Mumbai Intracity Project
on Co-Built Model - For LM POPs and
Fibmax sites MB4281</t>
  </si>
  <si>
    <t>BAL-TNG-NLD--Maharashtra/PUR/10004853</t>
  </si>
  <si>
    <t>B0STDDSS1 - Trenching and
Ducting services,Type:Trenching &amp;
Digging,Scope:Per Site,Details:OFC
laying, Trenching &amp; digging of Last
mile work for Mumbai Intracity Project
on Co-Built Model - For LM POPs and
Fibmax sites MB1084</t>
  </si>
  <si>
    <t>BAL-TNG-NLD--Maharashtra/PUR/10004854</t>
  </si>
  <si>
    <t>BAL-TNG-NLD--Maharashtra/PUR/10004855</t>
  </si>
  <si>
    <t>B0STDDSS1 - Trenching and
Ducting services,Type:Trenching &amp;
Digging,Scope:Per Site,Details:OFC
laying, Trenching &amp; digging of Last
mile work for Mumbai Intracity Project
on Co-Built Model - For LM POPs and
Fibmax sites 2931</t>
  </si>
  <si>
    <t>BAL-TNG-NLD--Maharashtra/PUR/10004856</t>
  </si>
  <si>
    <t>B0STDDSS1 - Trenching and
Ducting services,Type:Trenching &amp;
Digging,Scope:Per Site,Details:OFC
laying, Trenching &amp; digging of Last
mile work for Mumbai Intracity Project
on Co-Built Model - For LM POPs and
Fibmax sites MA928</t>
  </si>
  <si>
    <t>BAL-TNG-NLD--Maharashtra/PUR/10004857</t>
  </si>
  <si>
    <t>BAL-TNG-NLD--Maharashtra/PUR/10004858</t>
  </si>
  <si>
    <t>B0STDDSS1 - Trenching and
Ducting services,Type:Trenching &amp;
Digging,Scope:Per Site,Details:OFC
laying, Trenching &amp; digging of Last
mile work for Mumbai Intracity Project
on Co-Built Model - For LM POPs and
Fibmax sites MA2545</t>
  </si>
  <si>
    <t>BAL-TNG-NLD--Maharashtra/PUR/10004859</t>
  </si>
  <si>
    <t>B0STDDSS1 - Trenching and
Ducting services,Type:Trenching &amp;
Digging,Scope:Per Site,Details:OFC
laying, Trenching &amp; digging of Last
mile work for Mumbai Intracity Project
on Co-Built Model - For LM POPs and
Fibmax sites 1924</t>
  </si>
  <si>
    <t>BAL-TNG-NLD--Maharashtra/PUR/10004860</t>
  </si>
  <si>
    <t>B0STDDSS1 - Trenching and
Ducting services,Type:Trenching &amp;
Digging,Scope:Per Site,Details:OFC
laying, Trenching &amp; digging of Last
mile work for Mumbai Intracity Project
on Co-Built Model - For LM POPs and
Fibmax sites 6006</t>
  </si>
  <si>
    <t>BAL-TNG-NLD--Maharashtra/PUR/10004861</t>
  </si>
  <si>
    <t>B0STDDSS1 - Trenching and
Ducting services,Type:Trenching &amp;
Digging,Scope:Per Site,Details:OFC
laying, Trenching &amp; digging of Last
mile work for Mumbai Intracity Project
on Co-Built Model - For LM POPs and
Fibmax sites 5627</t>
  </si>
  <si>
    <t>BAL-TNG-NLD--Maharashtra/PUR/10004862</t>
  </si>
  <si>
    <t>B0STDDSS1 - Trenching and
Ducting services,Type:Trenching &amp;
Digging,Scope:Per Site,Details:OFC
laying, Trenching &amp; digging of Last
mile work for Mumbai Intracity Project
on Co-Built Model - For LM POPs and
Fibmax sites 3398</t>
  </si>
  <si>
    <t>BAL-TNG-NLD--Maharashtra/PUR/10004863</t>
  </si>
  <si>
    <t>B0STDDSS1 - Trenching and
Ducting services,Type:Trenching &amp;
Digging,Scope:Per Site,Details:OFC
laying, Trenching &amp; digging of Last
mile work for Mumbai Intracity Project
on Co-Built Model - For LM POPs and
Fibmax sites 1387</t>
  </si>
  <si>
    <t>BAL-TNG-NLD--Maharashtra/PUR/10004864</t>
  </si>
  <si>
    <t>B0STDDSS1 - Trenching and
Ducting services,Type:Trenching &amp;
Digging,Scope:Per Site,Details:OFC
laying, Trenching &amp; digging of Last
mile work for Mumbai Intracity Project
on Co-Built Model - For LM POPs and
Fibmax sites 1027</t>
  </si>
  <si>
    <t>BAL-TNG-NLD--Maharashtra/PUR/10004865</t>
  </si>
  <si>
    <t>B0STDDSS1 - Trenching and
Ducting services,Type:Trenching &amp;
Digging,Scope:Per Site,Details:OFC
laying, Trenching &amp; digging of Last
mile work for Mumbai Intracity Project
on Co-Built Model - For LM POPs and
Fibmax sites MA3372</t>
  </si>
  <si>
    <t>BAL-TNG-NLD--Maharashtra/PUR/10004866</t>
  </si>
  <si>
    <t>B0STDDSS1 - Trenching and
Ducting services,Type:Trenching &amp;
Digging,Scope:Per Site,Details:OFC
laying, Trenching &amp; digging of Last
mile work for Mumbai Intracity Project
on Co-Built Model - For LM POPs and
Fibmax sites MA1044</t>
  </si>
  <si>
    <t>BAL-TNG-NLD--Maharashtra/PUR/10004867</t>
  </si>
  <si>
    <t>B0STDDSS1 - Trenching and
Ducting services,Type:Trenching &amp;
Digging,Scope:Per Site,Details:OFC
laying, Trenching &amp; digging of Last
mile work for Mumbai Intracity Project
on Co-Built Model - For LM POPs and
Fibmax sites MA6019</t>
  </si>
  <si>
    <t>BAL-TNG-NLD--Maharashtra/PUR/10004868</t>
  </si>
  <si>
    <t>B0STDDSS1 - Trenching and
Ducting services,Type:Trenching &amp;
Digging,Scope:Per Site,Details:OFC
laying, Trenching &amp; digging of Last
mile work for Mumbai Intracity Project
on Co-Built Model - For LM POPs and
Fibmax sites MA4127</t>
  </si>
  <si>
    <t>BAL-TNG-NLD--Maharashtra/PUR/10004869</t>
  </si>
  <si>
    <t>B0STDDSS1 - Trenching and
Ducting services,Type:Trenching &amp;
Digging,Scope:Per Site,Details:OFC
laying, Trenching &amp; digging of Last
mile work for Mumbai Intracity Project
on Co-Built Model - For LM POPs and
Fibmax sites MB1608</t>
  </si>
  <si>
    <t>BAL-TNG-NLD--Maharashtra/PUR/10004870</t>
  </si>
  <si>
    <t>B0STDDSS1 - Trenching and
Ducting services,Type:Trenching &amp;
Digging,Scope:Per Site,Details:OFC
laying, Trenching &amp; digging of Last
mile work for Mumbai Intracity Project
on Co-Built Model - For LM POPs and
Fibmax sites MA3759</t>
  </si>
  <si>
    <t>BAL-TNG-NLD--Maharashtra/PUR/10004871</t>
  </si>
  <si>
    <t>B0STDDSS1 - Trenching and
Ducting services,Type:Trenching &amp;
Digging,Scope:Per Site,Details:OFC
laying, Trenching &amp; digging of Last
mile work for Mumbai Intracity Project
on Co-Built Model - For LM POPs and
Fibmax sites MA4735</t>
  </si>
  <si>
    <t>BAL-TNG-NLD--Maharashtra/PUR/10004872</t>
  </si>
  <si>
    <t>B0STDDSS1 - Trenching and
Ducting services,Type:Trenching &amp;
Digging,Scope:Per Site,Details:OFC
laying, Trenching &amp; digging of Last
mile work for Mumbai Intracity Project
on Co-Built Model - For LM POPs and
Fibmax sites MA2370</t>
  </si>
  <si>
    <t>BAL-TNG-NLD--Maharashtra/PUR/10004873</t>
  </si>
  <si>
    <t>B0STDDSS1 - Trenching and
Ducting services,Type:Trenching &amp;
Digging,Scope:Per Site,Details:OFC
laying, Trenching &amp; digging of Last
mile work for Mumbai Intracity Project
on Co-Built Model - For LM POPs and
Fibmax sites MB1585</t>
  </si>
  <si>
    <t>BAL-TNG-NLD--Maharashtra/PUR/10004874</t>
  </si>
  <si>
    <t>BAL-TNG-NLD--Maharashtra/PUR/10004875</t>
  </si>
  <si>
    <t>B0STDDSS1 - Trenching and
Ducting services,Type:Trenching &amp;
Digging,Scope:Per Site,Details:OFC
laying, Trenching &amp; digging of Last
mile work for Mumbai Intracity Project
on Co-Built Model - For LM POPs and
Fibmax sites MB3226</t>
  </si>
  <si>
    <t>BAL-TNG-NLD--Maharashtra/PUR/10004876</t>
  </si>
  <si>
    <t>B0STDDSS1 - Trenching and
Ducting services,Type:Trenching &amp;
Digging,Scope:Per Site,Details:OFC
laying, Trenching &amp; digging of Last
mile work for Mumbai Intracity Project
on Co-Built Model - For LM POPs and
Fibmax sites MA3670</t>
  </si>
  <si>
    <t>BAL-TNG-NLD--Maharashtra/PUR/10004877</t>
  </si>
  <si>
    <t>B0STDDSS1 - Trenching and
Ducting services,Type:Trenching &amp;
Digging,Scope:Per Site,Details:OFC
laying, Trenching &amp; digging of Last
mile work for Mumbai Intracity Project
on Co-Built Model - For LM POPs and
Fibmax sites MB1311</t>
  </si>
  <si>
    <t>BAL-TNG-NLD--Maharashtra/PUR/10004878</t>
  </si>
  <si>
    <t>B0STDDSS1 - Trenching and
Ducting services,Type:Trenching &amp;
Digging,Scope:Per Site,Details:OFC
laying, Trenching &amp; digging of Last
mile work for Mumbai Intracity Project
on Co-Built Model - For LM POPs and
Fibmax sites MA6498</t>
  </si>
  <si>
    <t>BAL-TNG-NLD--Maharashtra/PUR/10004879</t>
  </si>
  <si>
    <t>B0STDDSS1 - Trenching and
Ducting services,Type:Trenching &amp;
Digging,Scope:Per Site,Details:OFC
laying, Trenching &amp; digging of Last
mile work for Mumbai Intracity Project
on Co-Built Model - For LM POPs and
Fibmax sites 3386</t>
  </si>
  <si>
    <t>BAL-TNG-NLD--Maharashtra/PUR/10004880</t>
  </si>
  <si>
    <t>B0STDDSS1 - Trenching and
Ducting services,Type:Trenching &amp;
Digging,Scope:Per Site,Details:OFC
laying, Trenching &amp; digging of Last
mile work for Mumbai Intracity Project
on Co-Built Model - For LM POPs and
Fibmax sites MB1591</t>
  </si>
  <si>
    <t>BAL-TNG-NLD--Maharashtra/PUR/10004881</t>
  </si>
  <si>
    <t>B0STDDSS1 - Trenching and
Ducting services,Type:Trenching &amp;
Digging,Scope:Per Site,Details:OFC
laying, Trenching &amp; digging of Last
mile work for Mumbai Intracity Project
on Co-Built Model - For LM POPs and
Fibmax sites MA4210</t>
  </si>
  <si>
    <t>BAL-TNG-NLD--Maharashtra/PUR/10004882</t>
  </si>
  <si>
    <t>B0STDDSS1 - Trenching and
Ducting services,Type:Trenching &amp;
Digging,Scope:Per Site,Details:OFC
laying, Trenching &amp; digging of Last
mile work for Mumbai Intracity Project
on Co-Built Model - For LM POPs and
Fibmax sites MA1621</t>
  </si>
  <si>
    <t>BAL-TNG-NLD--Maharashtra/PUR/10004883</t>
  </si>
  <si>
    <t>B0STDDSS1 - Trenching and
Ducting services,Type:Trenching &amp;
Digging,Scope:Per Site,Details:OFC
laying, Trenching &amp; digging of Last
mile work for Mumbai Intracity Project
on Co-Built Model - For LM POPs and
Fibmax sites 4337</t>
  </si>
  <si>
    <t>BAL-TNG-NLD--Maharashtra/PUR/10004884</t>
  </si>
  <si>
    <t>B0STDDSS1 - Trenching and
Ducting services,Type:Trenching &amp;
Digging,Scope:Per Site,Details:OFC
laying, Trenching &amp; digging of Last
mile work for Mumbai Intracity Project
on Co-Built Model - For LM POPs and
Fibmax sites MA2576</t>
  </si>
  <si>
    <t>B0STDDRH6 - Trenching and
Ducting services,Type:Trenching &amp;
Digging,Scope:Per Site,Details:OFC
laying, Trenching &amp; digging of
Backbone work for Mumbai Intracity
Project on Co-Built Model MA4640</t>
  </si>
  <si>
    <t>B0STDDRH6 - Trenching and
Ducting services,Type:Trenching &amp;
Digging,Scope:Per Site,Details:OFC
laying, Trenching &amp; digging of
Backbone work for Mumbai Intracity
Project on Co-Built Model 583</t>
  </si>
  <si>
    <t>B0STDDRH6 - Trenching and
Ducting services,Type:Trenching &amp;
Digging,Scope:Per Site,Details:OFC
laying, Trenching &amp; digging of
Backbone work for Mumbai Intracity
Project on Co-Built Model 5814</t>
  </si>
  <si>
    <t>New Add</t>
  </si>
  <si>
    <t>B0STDDRH6 - Trenching and
Ducting services,Type:Trenching &amp;
Digging,Scope:Per Site,Details:OFC
laying, Trenching &amp; digging of
Backbone work for Mumbai Intracity
Project on Co-Built Model 1614</t>
  </si>
  <si>
    <t>Sapata Sangam AGG</t>
  </si>
  <si>
    <t>B0STDDRH6 - Trenching and
Ducting services,Type:Trenching &amp;
Digging,Scope:Per Site,Details:OFC
laying, Trenching &amp; digging of
Backbone work for Mumbai Intracity
Project on Co-Built Model
Sapata Sangam AGG</t>
  </si>
  <si>
    <t>B0STDDRH6 - Trenching and
Ducting services,Type:Trenching &amp;
Digging,Scope:Per Site,Details:OFC
laying, Trenching &amp; digging of
Backbone work for Mumbai Intracity
Project on Co-Built Model 5307</t>
  </si>
  <si>
    <t>B0STDDRH6 - Trenching and
Ducting services,Type:Trenching &amp;
Digging,Scope:Per Site,Details:OFC
laying, Trenching &amp; digging of
Backbone work for Mumbai Intracity
Project on Co-Built Model 3625</t>
  </si>
  <si>
    <t>B0STDDRH6 - Trenching and
Ducting services,Type:Trenching &amp;
Digging,Scope:Per Site,Details:OFC
laying, Trenching &amp; digging of
Backbone work for Mumbai Intracity
Project on Co-Built Model 2475</t>
  </si>
  <si>
    <t>BAL-TNG-NLD--Maharashtra/PUR/10004760</t>
  </si>
  <si>
    <t>B0STDDSS1 - Trenching and
Ducting services,Type:Trenching &amp;
Digging,Scope:Per Site,Details:OFC
laying, Trenching &amp; digging of Last
mile work for Mumbai Intracity Project
on Co-Built Model - For LM POPs and
Fibmax sites MA3827</t>
  </si>
  <si>
    <t>B0STDDSS1 - Trenching and
Ducting services,Type:Trenching &amp;
Digging,Scope:Per Site,Details:OFC
laying, Trenching &amp; digging of Last
mile work for Mumbai Intracity Project
on Co-Built Model - For LM POPs and
Fibmax sites MB3510</t>
  </si>
  <si>
    <t>B0STDDSS1 - Trenching and
Ducting services,Type:Trenching &amp;
Digging,Scope:Per Site,Details:OFC
laying, Trenching &amp; digging of Last
mile work for Mumbai Intracity Project
on Co-Built Model - For LM POPs and
Fibmax sites MA3132</t>
  </si>
  <si>
    <t>B0STDDSS1 - Trenching and
Ducting services,Type:Trenching &amp;
Digging,Scope:Per Site,Details:OFC
laying, Trenching &amp; digging of Last
mile work for Mumbai Intracity Project
on Co-Built Model - For LM POPs and
Fibmax sites MA1336</t>
  </si>
  <si>
    <t>B0STDDSS1 - Trenching and
Ducting services,Type:Trenching &amp;
Digging,Scope:Per Site,Details:OFC
laying, Trenching &amp; digging of Last
mile work for Mumbai Intracity Project
on Co-Built Model - For LM POPs and
Fibmax sites MB2632</t>
  </si>
  <si>
    <t>B0STDDSS1 - Trenching and
Ducting services,Type:Trenching &amp;
Digging,Scope:Per Site,Details:OFC
laying, Trenching &amp; digging of Last
mile work for Mumbai Intracity Project
on Co-Built Model - For LM POPs and
Fibmax sites 3273</t>
  </si>
  <si>
    <t>B0STDDSS1 - Trenching and
Ducting services,Type:Trenching &amp;
Digging,Scope:Per Site,Details:OFC
laying, Trenching &amp; digging of Last
mile work for Mumbai Intracity Project
on Co-Built Model - For LM POPs and
Fibmax sites 4936</t>
  </si>
  <si>
    <t>B0STDDSS1 - Trenching and
Ducting services,Type:Trenching &amp;
Digging,Scope:Per Site,Details:OFC
laying, Trenching &amp; digging of Last
mile work for Mumbai Intracity Project
on Co-Built Model - For LM POPs and
Fibmax sites MA4575</t>
  </si>
  <si>
    <t>B0STDDSS1 - Trenching and
Ducting services,Type:Trenching &amp;
Digging,Scope:Per Site,Details:OFC
laying, Trenching &amp; digging of Last
mile work for Mumbai Intracity Project
on Co-Built Model - For LM POPs and
Fibmax sites 1797</t>
  </si>
  <si>
    <t>B0STDDSS1 - Trenching and
Ducting services,Type:Trenching &amp;
Digging,Scope:Per Site,Details:OFC
laying, Trenching &amp; digging of Last
mile work for Mumbai Intracity Project
on Co-Built Model - For LM POPs and
Fibmax sites 370</t>
  </si>
  <si>
    <t>B0STDDSS1 - Trenching and
Ducting services,Type:Trenching &amp;
Digging,Scope:Per Site,Details:OFC
laying, Trenching &amp; digging of Last
mile work for Mumbai Intracity Project
on Co-Built Model - For LM POPs and
Fibmax sites MA3828</t>
  </si>
  <si>
    <t>B0STDDSS1 - Trenching and
Ducting services,Type:Trenching &amp;
Digging,Scope:Per Site,Details:OFC
laying, Trenching &amp; digging of Last
mile work for Mumbai Intracity Project
on Co-Built Model - For LM POPs and
Fibmax sites 880</t>
  </si>
  <si>
    <t>B0STDDSS1 - Trenching and
Ducting services,Type:Trenching &amp;
Digging,Scope:Per Site,Details:OFC
laying, Trenching &amp; digging of Last
mile work for Mumbai Intracity Project
on Co-Built Model - For LM POPs and
Fibmax sites 3144</t>
  </si>
  <si>
    <t>B0STDDSS1 - Trenching and
Ducting services,Type:Trenching &amp;
Digging,Scope:Per Site,Details:OFC
laying, Trenching &amp; digging of Last
mile work for Mumbai Intracity Project
on Co-Built Model - For LM POPs and
Fibmax sites 3128</t>
  </si>
  <si>
    <t>B0STDDSS1 - Trenching and
Ducting services,Type:Trenching &amp;
Digging,Scope:Per Site,Details:OFC
laying, Trenching &amp; digging of Last
mile work for Mumbai Intracity Project
on Co-Built Model - For LM POPs and
Fibmax sites 5395</t>
  </si>
  <si>
    <t>B0STDDSS1 - Trenching and
Ducting services,Type:Trenching &amp;
Digging,Scope:Per Site,Details:OFC
laying, Trenching &amp; digging of Last
mile work for Mumbai Intracity Project
on Co-Built Model - For LM POPs and
Fibmax sites 5508</t>
  </si>
  <si>
    <t>B0STDDSS1 - Trenching and
Ducting services,Type:Trenching &amp;
Digging,Scope:Per Site,Details:OFC
laying, Trenching &amp; digging of Last
mile work for Mumbai Intracity Project
on Co-Built Model - For LM POPs and
Fibmax sites MA1156</t>
  </si>
  <si>
    <t>B0STDDSS1 - Trenching and
Ducting services,Type:Trenching &amp;
Digging,Scope:Per Site,Details:OFC
laying, Trenching &amp; digging of Last
mile work for Mumbai Intracity Project
on Co-Built Model - For LM POPs and
Fibmax sites 6281</t>
  </si>
  <si>
    <t>B0STDDSS1 - Trenching and
Ducting services,Type:Trenching &amp;
Digging,Scope:Per Site,Details:OFC
laying, Trenching &amp; digging of Last
mile work for Mumbai Intracity Project
on Co-Built Model - For LM POPs and
Fibmax sites 4081</t>
  </si>
  <si>
    <t>B0STDDSS1 - Trenching and
Ducting services,Type:Trenching &amp;
Digging,Scope:Per Site,Details:OFC
laying, Trenching &amp; digging of Last
mile work for Mumbai Intracity Project
on Co-Built Model - For LM POPs and
Fibmax sites 1297</t>
  </si>
  <si>
    <t>B0STDDSS1 - Trenching and
Ducting services,Type:Trenching &amp;
Digging,Scope:Per Site,Details:OFC
laying, Trenching &amp; digging of Last
mile work for Mumbai Intracity Project
on Co-Built Model - For LM POPs and
Fibmax sites MB2367</t>
  </si>
  <si>
    <t>B0STDDSS1 - Trenching and
Ducting services,Type:Trenching &amp;
Digging,Scope:Per Site,Details:OFC
laying, Trenching &amp; digging of Last
mile work for Mumbai Intracity Project
on Co-Built Model - For LM POPs and
Fibmax sites 3099</t>
  </si>
  <si>
    <t>B0STDDSS1 - Trenching and
Ducting services,Type:Trenching &amp;
Digging,Scope:Per Site,Details:OFC
laying, Trenching &amp; digging of Last
mile work for Mumbai Intracity Project
on Co-Built Model - For LM POPs and
Fibmax sites 4690</t>
  </si>
  <si>
    <t>BAL-TNG-NLD--Maharashtra/PUR/10004770</t>
  </si>
  <si>
    <t>B0STDDSS1 - Trenching and
Ducting services,Type:Trenching &amp;
Digging,Scope:Per Site,Details:OFC
laying, Trenching &amp; digging of Last
mile work for Mumbai Intracity Project
on Co-Built Model - For LM POPs and
Fibmax sites MA2</t>
  </si>
  <si>
    <t>B0STDDSS1 - Trenching and
Ducting services,Type:Trenching &amp;
Digging,Scope:Per Site,Details:OFC
laying, Trenching &amp; digging of Last
mile work for Mumbai Intracity Project
on Co-Built Model - For LM POPs and
Fibmax sites 1670</t>
  </si>
  <si>
    <t>B0STDDSS1 - Trenching and
Ducting services,Type:Trenching &amp;
Digging,Scope:Per Site,Details:OFC
laying, Trenching &amp; digging of Last
mile work for Mumbai Intracity Project
on Co-Built Model - For LM POPs and
Fibmax sites 4088</t>
  </si>
  <si>
    <t>B0STDDSS1 - Trenching and
Ducting services,Type:Trenching &amp;
Digging,Scope:Per Site,Details:OFC
laying, Trenching &amp; digging of Last
mile work for Mumbai Intracity Project
on Co-Built Model - For LM POPs and
Fibmax sites MA1840</t>
  </si>
  <si>
    <t>B0STDDSS1 - Trenching and
Ducting services,Type:Trenching &amp;
Digging,Scope:Per Site,Details:OFC
laying, Trenching &amp; digging of Last
mile work for Mumbai Intracity Project
on Co-Built Model - For LM POPs and
Fibmax sites MA2736</t>
  </si>
  <si>
    <t>B0STDDSS1 - Trenching and
Ducting services,Type:Trenching &amp;
Digging,Scope:Per Site,Details:OFC
laying, Trenching &amp; digging of Last
mile work for Mumbai Intracity Project
on Co-Built Model - For LM POPs and
Fibmax sites 2643</t>
  </si>
  <si>
    <t>B0STDDSS1 - Trenching and
Ducting services,Type:Trenching &amp;
Digging,Scope:Per Site,Details:OFC
laying, Trenching &amp; digging of Last
mile work for Mumbai Intracity Project
on Co-Built Model - For LM POPs and
Fibmax sites MB2466</t>
  </si>
  <si>
    <t>B0STDDSS1 - Trenching and
Ducting services,Type:Trenching &amp;
Digging,Scope:Per Site,Details:OFC
laying, Trenching &amp; digging of Last
mile work for Mumbai Intracity Project
on Co-Built Model - For LM POPs and
Fibmax sites 5158</t>
  </si>
  <si>
    <t>B0STDDSS1 - Trenching and
Ducting services,Type:Trenching &amp;
Digging,Scope:Per Site,Details:OFC
laying, Trenching &amp; digging of Last
mile work for Mumbai Intracity Project
on Co-Built Model - For LM POPs and
Fibmax sites 4546</t>
  </si>
  <si>
    <t>B0STDDSS1 - Trenching and
Ducting services,Type:Trenching &amp;
Digging,Scope:Per Site,Details:OFC
laying, Trenching &amp; digging of Last
mile work for Mumbai Intracity Project
on Co-Built Model - For LM POPs and
Fibmax sites 194</t>
  </si>
  <si>
    <t>B0STDDSS1 - Trenching and
Ducting services,Type:Trenching &amp;
Digging,Scope:Per Site,Details:OFC
laying, Trenching &amp; digging of Last
mile work for Mumbai Intracity Project
on Co-Built Model - For LM POPs and
Fibmax sites MA5407</t>
  </si>
  <si>
    <t>B0STDDSS1 - Trenching and
Ducting services,Type:Trenching &amp;
Digging,Scope:Per Site,Details:OFC
laying, Trenching &amp; digging of Last
mile work for Mumbai Intracity Project
on Co-Built Model - For LM POPs and
Fibmax sites 4998</t>
  </si>
  <si>
    <t>B0STDDSS1 - Trenching and
Ducting services,Type:Trenching &amp;
Digging,Scope:Per Site,Details:OFC
laying, Trenching &amp; digging of Last
mile work for Mumbai Intracity Project
on Co-Built Model - For LM POPs and
Fibmax sites MA3675</t>
  </si>
  <si>
    <t>B0STDDSS1 - Trenching and
Ducting services,Type:Trenching &amp;
Digging,Scope:Per Site,Details:OFC
laying, Trenching &amp; digging of Last
mile work for Mumbai Intracity Project
on Co-Built Model - For LM POPs and
Fibmax sites MA5034</t>
  </si>
  <si>
    <t>B0STDDSS1 - Trenching and
Ducting services,Type:Trenching &amp;
Digging,Scope:Per Site,Details:OFC
laying, Trenching &amp; digging of Last
mile work for Mumbai Intracity Project
on Co-Built Model - For LM POPs and
Fibmax sites MA2088</t>
  </si>
  <si>
    <t>B0STDDSS1 - Trenching and
Ducting services,Type:Trenching &amp;
Digging,Scope:Per Site,Details:OFC
laying, Trenching &amp; digging of Last
mile work for Mumbai Intracity Project
on Co-Built Model - For LM POPs and
Fibmax sites MA5982</t>
  </si>
  <si>
    <t>B0STDDSS1 - Trenching and
Ducting services,Type:Trenching &amp;
Digging,Scope:Per Site,Details:OFC
laying, Trenching &amp; digging of Last
mile work for Mumbai Intracity Project
on Co-Built Model - For LM POPs and
Fibmax sites MA981</t>
  </si>
  <si>
    <t>B0STDDSS1 - Trenching and
Ducting services,Type:Trenching &amp;
Digging,Scope:Per Site,Details:OFC
laying, Trenching &amp; digging of Last
mile work for Mumbai Intracity Project
on Co-Built Model - For LM POPs and
Fibmax sites 4093</t>
  </si>
  <si>
    <t>B0STDDSS1 - Trenching and
Ducting services,Type:Trenching &amp;
Digging,Scope:Per Site,Details:OFC
laying, Trenching &amp; digging of Last
mile work for Mumbai Intracity Project
on Co-Built Model - For LM POPs and
Fibmax sites 1474</t>
  </si>
  <si>
    <t>B0STDDSS1 - Trenching and
Ducting services,Type:Trenching &amp;
Digging,Scope:Per Site,Details:OFC
laying, Trenching &amp; digging of Last
mile work for Mumbai Intracity Project
on Co-Built Model - For LM POPs and
Fibmax sites 636</t>
  </si>
  <si>
    <t>BAL-TNG-NLD--Maharashtra/PUR/10004772</t>
  </si>
  <si>
    <t>B0STDDSS1 - Trenching and
Ducting services,Type:Trenching &amp;
Digging,Scope:Per Site,Details:OFC
laying, Trenching &amp; digging of Last
mile work for Mumbai Intracity Project
on Co-Built Model - For LM POPs and
Fibmax sites MA2181</t>
  </si>
  <si>
    <t>B0STDDSS1 - Trenching and
Ducting services,Type:Trenching &amp;
Digging,Scope:Per Site,Details:OFC
laying, Trenching &amp; digging of Last
mile work for Mumbai Intracity Project
on Co-Built Model - For LM POPs and
Fibmax sites MB3667</t>
  </si>
  <si>
    <t>BAL-TNG-NLD--Maharashtra/PUR/10004888</t>
  </si>
  <si>
    <t>B0STDDSS1 - Trenching and
Ducting services,Type:Trenching &amp;
Digging,Scope:Per Site,Details:OFC
laying, Trenching &amp; digging of Last
mile work for Mumbai Intracity Project
on Co-Built Model - For LM POPs and
Fibmax sites 1640</t>
  </si>
  <si>
    <t>B0STDDSS1 - Trenching and
Ducting services,Type:Trenching &amp;
Digging,Scope:Per Site,Details:OFC
laying, Trenching &amp; digging of Last
mile work for Mumbai Intracity Project
on Co-Built Model - For LM POPs and
Fibmax sites MA5750</t>
  </si>
  <si>
    <t>B0STDDSS1 - Trenching and
Ducting services,Type:Trenching &amp;
Digging,Scope:Per Site,Details:OFC
laying, Trenching &amp; digging of Last
mile work for Mumbai Intracity Project
on Co-Built Model - For LM POPs and
Fibmax sites 855</t>
  </si>
  <si>
    <t>B0STDDSS1 - Trenching and
Ducting services,Type:Trenching &amp;
Digging,Scope:Per Site,Details:OFC
laying, Trenching &amp; digging of Last
mile work for Mumbai Intracity Project
on Co-Built Model - For LM POPs and
Fibmax sites MA751</t>
  </si>
  <si>
    <t>B0STDDSS1 - Trenching and
Ducting services,Type:Trenching &amp;
Digging,Scope:Per Site,Details:OFC
laying, Trenching &amp; digging of Last
mile work for Mumbai Intracity Project
on Co-Built Model - For LM POPs and
Fibmax sites 1490</t>
  </si>
  <si>
    <t>B0STDDSS1 - Trenching and
Ducting services,Type:Trenching &amp;
Digging,Scope:Per Site,Details:OFC
laying, Trenching &amp; digging of Last
mile work for Mumbai Intracity Project
on Co-Built Model - For LM POPs and
Fibmax sites 3463</t>
  </si>
  <si>
    <t>B0STDDSS1 - Trenching and
Ducting services,Type:Trenching &amp;
Digging,Scope:Per Site,Details:OFC
laying, Trenching &amp; digging of Last
mile work for Mumbai Intracity Project
on Co-Built Model - For LM POPs and
Fibmax sites 273</t>
  </si>
  <si>
    <t>B0STDDSS1 - Trenching and
Ducting services,Type:Trenching &amp;
Digging,Scope:Per Site,Details:OFC
laying, Trenching &amp; digging of Last
mile work for Mumbai Intracity Project
on Co-Built Model - For LM POPs and
Fibmax sites 4971</t>
  </si>
  <si>
    <t>B0STDDSS1 - Trenching and
Ducting services,Type:Trenching &amp;
Digging,Scope:Per Site,Details:OFC
laying, Trenching &amp; digging of Last
mile work for Mumbai Intracity Project
on Co-Built Model - For LM POPs and
Fibmax sites 1365</t>
  </si>
  <si>
    <t>B0STDDSS1 - Trenching and
Ducting services,Type:Trenching &amp;
Digging,Scope:Per Site,Details:OFC
laying, Trenching &amp; digging of Last
mile work for Mumbai Intracity Project
on Co-Built Model - For LM POPs and
Fibmax sites 6479</t>
  </si>
  <si>
    <t>B0STDDSS1 - Trenching and
Ducting services,Type:Trenching &amp;
Digging,Scope:Per Site,Details:OFC
laying, Trenching &amp; digging of Last
mile work for Mumbai Intracity Project
on Co-Built Model - For LM POPs and
Fibmax sites MA960</t>
  </si>
  <si>
    <t>B0STDDSS1 - Trenching and
Ducting services,Type:Trenching &amp;
Digging,Scope:Per Site,Details:OFC
laying, Trenching &amp; digging of Last
mile work for Mumbai Intracity Project
on Co-Built Model - For LM POPs and
Fibmax sites MB2983</t>
  </si>
  <si>
    <t>B0STDDSS1 - Trenching and
Ducting services,Type:Trenching &amp;
Digging,Scope:Per Site,Details:OFC
laying, Trenching &amp; digging of Last
mile work for Mumbai Intracity Project
on Co-Built Model - For LM POPs and
Fibmax sites MA1813</t>
  </si>
  <si>
    <t>B0STDDSS1 - Trenching and
Ducting services,Type:Trenching &amp;
Digging,Scope:Per Site,Details:OFC
laying, Trenching &amp; digging of Last
mile work for Mumbai Intracity Project
on Co-Built Model - For LM POPs and
Fibmax sites 6087</t>
  </si>
  <si>
    <t>B0STDDSS1 - Trenching and
Ducting services,Type:Trenching &amp;
Digging,Scope:Per Site,Details:OFC
laying, Trenching &amp; digging of Last
mile work for Mumbai Intracity Project
on Co-Built Model - For LM POPs and
Fibmax sites 247</t>
  </si>
  <si>
    <t>B0STDDSS1 - Trenching and
Ducting services,Type:Trenching &amp;
Digging,Scope:Per Site,Details:OFC
laying, Trenching &amp; digging of Last
mile work for Mumbai Intracity Project
on Co-Built Model - For LM POPs and
Fibmax sites MB3502</t>
  </si>
  <si>
    <t>B0STDDSS1 - Trenching and
Ducting services,Type:Trenching &amp;
Digging,Scope:Per Site,Details:OFC
laying, Trenching &amp; digging of Last
mile work for Mumbai Intracity Project
on Co-Built Model - For LM POPs and
Fibmax sites MB1785</t>
  </si>
  <si>
    <t>B0STDDSS1 - Trenching and
Ducting services,Type:Trenching &amp;
Digging,Scope:Per Site,Details:OFC
laying, Trenching &amp; digging of Last
mile work for Mumbai Intracity Project
on Co-Built Model - For LM POPs and
Fibmax sites MA3567</t>
  </si>
  <si>
    <t>B0STDDSS1 - Trenching and
Ducting services,Type:Trenching &amp;
Digging,Scope:Per Site,Details:OFC
laying, Trenching &amp; digging of Last
mile work for Mumbai Intracity Project
on Co-Built Model - For LM POPs and
Fibmax sites MB1584</t>
  </si>
  <si>
    <t>B0STDDSS1 - Trenching and
Ducting services,Type:Trenching &amp;
Digging,Scope:Per Site,Details:OFC
laying, Trenching &amp; digging of Last
mile work for Mumbai Intracity Project
on Co-Built Model - For LM POPs and
Fibmax sites MA3897</t>
  </si>
  <si>
    <t>BAL-TNG-NLD--Maharashtra/PUR/10004736</t>
  </si>
  <si>
    <t>B0STDDSS1 - Trenching and
Ducting services,Type:Trenching &amp;
Digging,Scope:Per Site,Details:OFC
laying, Trenching &amp; digging of Last
mile work for Mumbai Intracity Project
on Co-Built Model - For LM POPs and
Fibmax sites MA3832</t>
  </si>
  <si>
    <t>BAL-TNG-NLD--Maharashtra/PUR/10004959</t>
  </si>
  <si>
    <t>2351</t>
  </si>
  <si>
    <t>B0STDDSS1 - Trenching and
Ducting services,Type:Trenching &amp;
Digging,Scope:Per Site,Details:OFC
laying, Trenching &amp; digging of Last
mile work for Mumbai Intracity Project
on Co-Built Model - For LM POPs and
Fibmax sites 2351</t>
  </si>
  <si>
    <t>B0STDDSS1 - Trenching and
Ducting services,Type:Trenching &amp;
Digging,Scope:Per Site,Details:OFC
laying, Trenching &amp; digging of Last
mile work for Mumbai Intracity Project
on Co-Built Model - For LM POPs and
Fibmax sites MB1348</t>
  </si>
  <si>
    <t>5235</t>
  </si>
  <si>
    <t>B0STDDSS1 - Trenching and
Ducting services,Type:Trenching &amp;
Digging,Scope:Per Site,Details:OFC
laying, Trenching &amp; digging of Last
mile work for Mumbai Intracity Project
on Co-Built Model - For LM POPs and
Fibmax sites 5235</t>
  </si>
  <si>
    <t>1562</t>
  </si>
  <si>
    <t>B0STDDSS1 - Trenching and
Ducting services,Type:Trenching &amp;
Digging,Scope:Per Site,Details:OFC
laying, Trenching &amp; digging of Last
mile work for Mumbai Intracity Project
on Co-Built Model - For LM POPs and
Fibmax sites 1562</t>
  </si>
  <si>
    <t>6056</t>
  </si>
  <si>
    <t>B0STDDSS1 - Trenching and
Ducting services,Type:Trenching &amp;
Digging,Scope:Per Site,Details:OFC
laying, Trenching &amp; digging of Last
mile work for Mumbai Intracity Project
on Co-Built Model - For LM POPs and
Fibmax sites 6056</t>
  </si>
  <si>
    <t>B0STDDSS1 - Trenching and
Ducting services,Type:Trenching &amp;
Digging,Scope:Per Site,Details:OFC
laying, Trenching &amp; digging of Last
mile work for Mumbai Intracity Project
on Co-Built Model - For LM POPs and
Fibmax sites MA6156</t>
  </si>
  <si>
    <t>B0STDDSS1 - Trenching and
Ducting services,Type:Trenching &amp;
Digging,Scope:Per Site,Details:OFC
laying, Trenching &amp; digging of Last
mile work for Mumbai Intracity Project
on Co-Built Model - For LM POPs and
Fibmax sites MB1179</t>
  </si>
  <si>
    <t>3023</t>
  </si>
  <si>
    <t>B0STDDSS1 - Trenching and
Ducting services,Type:Trenching &amp;
Digging,Scope:Per Site,Details:OFC
laying, Trenching &amp; digging of Last
mile work for Mumbai Intracity Project
on Co-Built Model - For LM POPs and
Fibmax sites 3023</t>
  </si>
  <si>
    <t>141</t>
  </si>
  <si>
    <t>B0STDDSS1 - Trenching and
Ducting services,Type:Trenching &amp;
Digging,Scope:Per Site,Details:OFC
laying, Trenching &amp; digging of Last
mile work for Mumbai Intracity Project
on Co-Built Model - For LM POPs and
Fibmax sites 141</t>
  </si>
  <si>
    <t>Fibmax sites GPX</t>
  </si>
  <si>
    <t>B0STDDSS1 - Trenching and
Ducting services,Type:Trenching &amp;
Digging,Scope:Per Site,Details:OFC
laying, Trenching &amp; digging of Last
mile work for Mumbai Intracity Project
on Co-Built Model - For LM POPs and
Fibmax sites GPX</t>
  </si>
  <si>
    <t>B0STDDSS1 - Trenching and
Ducting services,Type:Trenching &amp;
Digging,Scope:Per Site,Details:OFC
laying, Trenching &amp; digging of Last
mile work for Mumbai Intracity Project
on Co-Built Model - For LM POPs and
Fibmax sites MA3597</t>
  </si>
  <si>
    <t>MUM/Route/23 Cobuilt</t>
  </si>
  <si>
    <t>B0STDDSS1 - Trenching and
Ducting services,Type:Trenching &amp;
Digging,Scope:Per Site,Details:OFC
laying, Trenching &amp; digging of Last
mile work for Mumbai Intracity Project
on Co-Built Model - For LM POPs and
Fibmax sites MB3249</t>
  </si>
  <si>
    <t>Netmagic DC7</t>
  </si>
  <si>
    <t>B0STDDSL5 - Trenching and
Ducting services,Type:Trenching &amp;
Digging,Scope:Per Site,Details:OFC
laying, Trenching &amp; digging of Last
mile work for Mumbai Intracity Project
on Co-Built Model - For Coverage and
additional DC Connectivity
Netmagic DC7</t>
  </si>
  <si>
    <t>BAL-TNG-NLD--Maharashtra/PUR/10004960</t>
  </si>
  <si>
    <t>B0STDDSL5 - Trenching and
Ducting services,Type:Trenching &amp;
Digging,Scope:Per Site,Details:OFC
laying, Trenching &amp; digging of Last
mile work for Mumbai Intracity Project
on Co-Built Model - For Coverage and
additional DC Connectivity MA4640</t>
  </si>
  <si>
    <t>2475</t>
  </si>
  <si>
    <t>B0STDDSL5 - Trenching and
Ducting services,Type:Trenching &amp;
Digging,Scope:Per Site,Details:OFC
laying, Trenching &amp; digging of Last
mile work for Mumbai Intracity Project
on Co-Built Model - For Coverage and
additional DC Connectivity 2475</t>
  </si>
  <si>
    <t>MUM/Route/166 Vashi DC</t>
  </si>
  <si>
    <t>B0STDDSL5 - Trenching and
Ducting services,Type:Trenching &amp;
Digging,Scope:Per Site,Details:OFC
laying, Trenching &amp; digging of Last
mile work for Mumbai Intracity Project
on Co-Built Model - For Coverage and
additional DC Connectivity
MUM/Route/166 Vashi DC</t>
  </si>
  <si>
    <t>583</t>
  </si>
  <si>
    <t>B0STDDSL5 - Trenching and
Ducting services,Type:Trenching &amp;
Digging,Scope:Per Site,Details:OFC
laying, Trenching &amp; digging of Last
mile work for Mumbai Intracity Project
on Co-Built Model - For Coverage and
additional DC Connectivity 583</t>
  </si>
  <si>
    <t>1614</t>
  </si>
  <si>
    <t>B0STDDSL5 - Trenching and
Ducting services,Type:Trenching &amp;
Digging,Scope:Per Site,Details:OFC
laying, Trenching &amp; digging of Last
mile work for Mumbai Intracity Project
on Co-Built Model - For Coverage and
additional DC Connectivity 1614</t>
  </si>
  <si>
    <t>3625</t>
  </si>
  <si>
    <t>B0STDDSL5 - Trenching and
Ducting services,Type:Trenching &amp;
Digging,Scope:Per Site,Details:OFC
laying, Trenching &amp; digging of Last
mile work for Mumbai Intracity Project
on Co-Built Model - For Coverage and
additional DC Connectivity 3625</t>
  </si>
  <si>
    <t>B0STDDSL5 - Trenching and
Ducting services,Type:Trenching &amp;
Digging,Scope:Per Site,Details:OFC
laying, Trenching &amp; digging of Last
mile work for Mumbai Intracity Project
on Co-Built Model - For Coverage and
additional DC Connectivity
Sapata Sangam AGG</t>
  </si>
  <si>
    <t>5814</t>
  </si>
  <si>
    <t>B0STDDSL5 - Trenching and
Ducting services,Type:Trenching &amp;
Digging,Scope:Per Site,Details:OFC
laying, Trenching &amp; digging of Last
mile work for Mumbai Intracity Project
on Co-Built Model - For Coverage and
additional DC Connectivity 5814</t>
  </si>
  <si>
    <t>MUM/Route/90 Cobuilt</t>
  </si>
  <si>
    <t>B0STDDRH6 - Trenching and
Ducting services,Type:Trenching &amp;
Digging,Scope:Per Site,Details:OFC
laying, Trenching &amp; digging of
Backbone work for Mumbai Intracity
Project on Co-Built Model
MUM/Route/90 Cobuilt</t>
  </si>
  <si>
    <t>5307</t>
  </si>
  <si>
    <t>B0STDDSL5 - Trenching and
Ducting services,Type:Trenching &amp;
Digging,Scope:Per Site,Details:OFC
laying, Trenching &amp; digging of Last
mile work for Mumbai Intracity Project
on Co-Built Model - For Coverage and
additional DC Connectivity 5307</t>
  </si>
  <si>
    <t>BAL-TNG-NLD--Maharashtra/PUR/10004961</t>
  </si>
  <si>
    <t>6094</t>
  </si>
  <si>
    <t>2587</t>
  </si>
  <si>
    <t>MUM/Route/42</t>
  </si>
  <si>
    <t>B0STDDRH6 - Trenching and
Ducting services,Type:Trenching &amp;
Digging,Scope:Per Site,Details:OFC
laying, Trenching &amp; digging of
Backbone work for Mumbai Intracity
Project on Co-Built Model
MUM/Route/42</t>
  </si>
  <si>
    <t>4378</t>
  </si>
  <si>
    <t>3354</t>
  </si>
  <si>
    <t>5357</t>
  </si>
  <si>
    <t>BAL-TNG-NLD--Maharashtra/PUR/10004962</t>
  </si>
  <si>
    <t>BAL-TNG-NLD--Maharashtra/PUR/10004963</t>
  </si>
  <si>
    <t>Additional Route</t>
  </si>
  <si>
    <t>52 Km</t>
  </si>
  <si>
    <t>232km</t>
  </si>
  <si>
    <t>89 Km</t>
  </si>
  <si>
    <t>MUM_BKC_906_LM</t>
  </si>
  <si>
    <t>MUM_KAI_901_LM</t>
  </si>
  <si>
    <t>MUM_AND_933_LM</t>
  </si>
  <si>
    <t>MUM_LBS_906_LM</t>
  </si>
  <si>
    <t>AGG_TVL_903</t>
  </si>
  <si>
    <t>MUM_Route_153</t>
  </si>
  <si>
    <t>MUM_VRL_901_LM</t>
  </si>
  <si>
    <t>MUM_Route_144</t>
  </si>
  <si>
    <t>MUM_Route_143</t>
  </si>
  <si>
    <t>MUM_Route_146</t>
  </si>
  <si>
    <t>MUM_Route_145</t>
  </si>
  <si>
    <t>MUM_STS_901 AGG</t>
  </si>
  <si>
    <t>MUM_XNQ_901_LM</t>
  </si>
  <si>
    <t>MUM_Route_75</t>
  </si>
  <si>
    <t>MUM_Route_118</t>
  </si>
  <si>
    <t>MUM_Route_74</t>
  </si>
  <si>
    <t>PO Details_Co Build</t>
  </si>
  <si>
    <t>PO Details_IP1</t>
  </si>
  <si>
    <t>MUM_Route_150 &amp; 151</t>
  </si>
  <si>
    <t>De-Scope Km</t>
  </si>
  <si>
    <t>In-Crease Km</t>
  </si>
  <si>
    <t>Route length decreased from 6032 to 3600 according to the new KML</t>
  </si>
  <si>
    <t>Surved Length (Km)</t>
  </si>
  <si>
    <t>r</t>
  </si>
  <si>
    <t>Ok.Feasibility needs to be recheck as original routes has been changed.</t>
  </si>
  <si>
    <t>SOBO</t>
  </si>
  <si>
    <t>Mira Road</t>
  </si>
  <si>
    <t>SOBO/Non SOBO</t>
  </si>
  <si>
    <t>Non SOBO</t>
  </si>
  <si>
    <t>Manager Name</t>
  </si>
  <si>
    <t>Yogesh Deshpande</t>
  </si>
  <si>
    <t>Praveen Nigam</t>
  </si>
  <si>
    <t>Satish Singh</t>
  </si>
  <si>
    <t>PO Released-Hold by Airtel</t>
  </si>
  <si>
    <t>FF_NW1920_25749</t>
  </si>
  <si>
    <t>FF_NW2122_73579</t>
  </si>
  <si>
    <t>10004967</t>
  </si>
  <si>
    <t>PR in Process</t>
  </si>
  <si>
    <t>PR In Process</t>
  </si>
  <si>
    <t>MUM_Route_135</t>
  </si>
  <si>
    <t>MUM_Route_136</t>
  </si>
  <si>
    <t>Gopi Cinema_AGG_LM</t>
  </si>
  <si>
    <t>BSE India_LM</t>
  </si>
  <si>
    <t>CapitaLand Data Centre (CDC)_LM</t>
  </si>
  <si>
    <t>Mercury Tower AGG_LM</t>
  </si>
  <si>
    <t>MUM/FTB/915_LM</t>
  </si>
  <si>
    <t>MUM/LBS/904_LM</t>
  </si>
  <si>
    <t xml:space="preserve">PO length not found </t>
  </si>
  <si>
    <t>MUM/GOE/908_LM</t>
  </si>
  <si>
    <t>Tamil Sangham to Guru Teg Bahadur Nagar Station</t>
  </si>
  <si>
    <t>Sant Gadge Maharaj Chowk to NM Joshi Marg</t>
  </si>
  <si>
    <t>Center Point to Mint Colony Station</t>
  </si>
  <si>
    <t>Jairamdas to VNP &amp; RC Marg Junction Station</t>
  </si>
  <si>
    <t>FF_NW2122_785421</t>
  </si>
  <si>
    <t>FF_NW2122_785422</t>
  </si>
  <si>
    <t>FF_NW2122_785423</t>
  </si>
  <si>
    <t>Request Raised</t>
  </si>
  <si>
    <t>Mono Rail</t>
  </si>
  <si>
    <t>FF_NW2122_785420</t>
  </si>
  <si>
    <t>FF_NW2122_785455</t>
  </si>
  <si>
    <t>FF_NW2122_785456</t>
  </si>
  <si>
    <t>FF_NW2122_785457</t>
  </si>
  <si>
    <t>FF_NW2122_785458</t>
  </si>
  <si>
    <t>FF_NW2122_785459</t>
  </si>
  <si>
    <t>FF_NW2122_785460</t>
  </si>
  <si>
    <t>FF_NW2122_785461</t>
  </si>
  <si>
    <t>FF_NW2122_785462</t>
  </si>
  <si>
    <t>FF_NW2122_785463</t>
  </si>
  <si>
    <t>FF_NW2122_785464</t>
  </si>
  <si>
    <t>FF_NW2122_785465</t>
  </si>
  <si>
    <t>FF_NW2122_785466</t>
  </si>
  <si>
    <t>FF_NW2122_785467</t>
  </si>
  <si>
    <t>FF_NW2122_785468</t>
  </si>
  <si>
    <t>FF_NW2122_785469</t>
  </si>
  <si>
    <t>FF_NW2122_785470</t>
  </si>
  <si>
    <t>FF_NW2122_785471</t>
  </si>
  <si>
    <t>FF_NW2122_785472</t>
  </si>
  <si>
    <t>FF_NW2122_785473</t>
  </si>
  <si>
    <t>FF_NW2122_785474</t>
  </si>
  <si>
    <t>FF_NW2122_785475</t>
  </si>
  <si>
    <t>FF_NW2122_785476</t>
  </si>
  <si>
    <t>FF_NW2122_785477</t>
  </si>
  <si>
    <t>FF_NW2122_785478</t>
  </si>
  <si>
    <t>FF_NW2122_785479</t>
  </si>
  <si>
    <t>FF_NW2122_785480</t>
  </si>
  <si>
    <t>FF_NW2122_785481</t>
  </si>
  <si>
    <t>FF_NW2122_785482</t>
  </si>
  <si>
    <t>FF_NW2122_785483</t>
  </si>
  <si>
    <t>FF_NW2122_785484</t>
  </si>
  <si>
    <t>FF_NW2122_785485</t>
  </si>
  <si>
    <t>FF_NW2122_785486</t>
  </si>
  <si>
    <t>FF_NW2122_785487</t>
  </si>
  <si>
    <t>FF_NW2122_785488</t>
  </si>
  <si>
    <t>FF_NW2122_785489</t>
  </si>
  <si>
    <t>FF_NW2122_785490</t>
  </si>
  <si>
    <t>FF_NW2122_785491</t>
  </si>
  <si>
    <t>FF_NW2122_785492</t>
  </si>
  <si>
    <t>FF_NW2122_785493</t>
  </si>
  <si>
    <t>FF_NW2122_785494</t>
  </si>
  <si>
    <t>FF_NW2122_785495</t>
  </si>
  <si>
    <t>FF_NW2122_785496</t>
  </si>
  <si>
    <t>FF_NW2122_785497</t>
  </si>
  <si>
    <t>FF_NW2122_785498</t>
  </si>
  <si>
    <t>FF_NW2122_785499</t>
  </si>
  <si>
    <t>FF_NW2122_785500</t>
  </si>
  <si>
    <t>FF_NW2122_785501</t>
  </si>
  <si>
    <t>FF_NW2122_785502</t>
  </si>
  <si>
    <t>FF_NW2122_785503</t>
  </si>
  <si>
    <t>FF_NW2122_785504</t>
  </si>
  <si>
    <t>FF_NW2122_785505</t>
  </si>
  <si>
    <t>FF_NW2122_785506</t>
  </si>
  <si>
    <t>FF_NW2122_785507</t>
  </si>
  <si>
    <t>FF_NW2122_785508</t>
  </si>
  <si>
    <t>Santosh Yadav</t>
  </si>
  <si>
    <t>Sushil Patil</t>
  </si>
  <si>
    <t>5568</t>
  </si>
  <si>
    <t>MU-5568</t>
  </si>
  <si>
    <t>MB3514</t>
  </si>
  <si>
    <t>MU-MB3514</t>
  </si>
  <si>
    <t>6027</t>
  </si>
  <si>
    <t>MU-6027</t>
  </si>
  <si>
    <t>5568_LM</t>
  </si>
  <si>
    <t>MB3514_LM</t>
  </si>
  <si>
    <t>6027_LM</t>
  </si>
  <si>
    <t>Additional Scope</t>
  </si>
  <si>
    <t>Gurukripa Chs (B Wing)</t>
  </si>
  <si>
    <t>Gurukripa Chs,J K Bhasin Marg,Near Gurunanak School,Sion Koliwada,MumbaiSion 400037</t>
  </si>
  <si>
    <t>Raj Heights</t>
  </si>
  <si>
    <t>RAJ HEIGHTS,C.G.S. COLONY, CGS COLONY, SECTOR 3, KANE NAGAR, ANTOP HILL,POST OFFICE:-ANTOP HILL,POLICE STATION:-ANTOP HILL</t>
  </si>
  <si>
    <t>SHANMUK</t>
  </si>
  <si>
    <t>Shanmukunanda Hall, Nr Sion Stn, Sion (E),Mumbai, Maharashtra 400022</t>
  </si>
  <si>
    <t xml:space="preserve">RFAI Awaited </t>
  </si>
  <si>
    <t>MU-5196</t>
  </si>
  <si>
    <t>MA3655_LM</t>
  </si>
  <si>
    <t>5196_LM</t>
  </si>
  <si>
    <t>MU-4952</t>
  </si>
  <si>
    <t>4952_LM</t>
  </si>
  <si>
    <t>Aplication Length</t>
  </si>
  <si>
    <t>Metro</t>
  </si>
  <si>
    <t>Shimpoli Metro Station</t>
  </si>
  <si>
    <t>Dindoshi Metro station</t>
  </si>
  <si>
    <t>Bangur Nagar Metro Station</t>
  </si>
  <si>
    <t>CS Road- Near BMC Market, Anand
Nagar Metro Station</t>
  </si>
  <si>
    <t>Malad Marve Road, Valnai Meeth
Chowky Metro Station</t>
  </si>
  <si>
    <t>Model Near Leela Park Dhanukar wadi Metro Station</t>
  </si>
  <si>
    <t>Oshiwara Metro Station to Oshiwara
CLS</t>
  </si>
  <si>
    <t>MU-Metro Rail LM</t>
  </si>
  <si>
    <t>Blue Line to 2A Line Connectivity</t>
  </si>
  <si>
    <t>Lower Oshiwara Metro station Opp Infinity Mall</t>
  </si>
  <si>
    <t>D N Nagar to Andheri West metro station</t>
  </si>
  <si>
    <t>Metro_LM</t>
  </si>
  <si>
    <t>METRO</t>
  </si>
  <si>
    <t>Cancelled PO</t>
  </si>
  <si>
    <t>MUM/Route/27</t>
  </si>
  <si>
    <t>B0STDDRH6 - Trenching and
Ducting services,Type:Trenching &amp;
Digging,Scope:Per Site,Details:OFC
laying, Trenching &amp; digging of
Backbone work for Mumbai Intracity
Project on Co-Built Model
MUM/Route/27</t>
  </si>
  <si>
    <t>B0STDDRH6 - Trenching and
Ducting services,Type:Trenching &amp;
Digging,Scope:Per Site,Details:OFC
laying, Trenching &amp; digging of
Backbone work for Mumbai Intracity
Project on Co-Built Model
MUM/Route/11</t>
  </si>
  <si>
    <t>Fibmax sites 2351</t>
  </si>
  <si>
    <t>Fibmax sites MB1348</t>
  </si>
  <si>
    <t>Fibmax sites 5235</t>
  </si>
  <si>
    <t>Fibmax sites 1562</t>
  </si>
  <si>
    <t>Fibmax sites 6056</t>
  </si>
  <si>
    <t>Fibmax sites MA6156</t>
  </si>
  <si>
    <t>Fibmax sites MB1714</t>
  </si>
  <si>
    <t>Fibmax sites MB1179</t>
  </si>
  <si>
    <t>Fibmax sites 3023</t>
  </si>
  <si>
    <t>Fibmax sites 141</t>
  </si>
  <si>
    <t>Fibmax sites MA3597</t>
  </si>
  <si>
    <t>Fibmax sites MB3249</t>
  </si>
  <si>
    <t>BAL-TNG-NLD--Maharashtra/PUR/10004968</t>
  </si>
  <si>
    <t>Mumbai/Coverage/Route34</t>
  </si>
  <si>
    <t>B0STDDSL5 - Trenching and
Ducting services,Type:Trenching &amp;
Digging,Scope:Per Site,Details:OFC
laying, Trenching &amp; digging of Last
mile work for Mumbai Intracity Project
on Co-Built Model - For Coverage and
additional DC Connectivity
Mumbai/Coverage/Route34</t>
  </si>
  <si>
    <t>BAL-TNG-NLD--Maharashtra/PUR/10004967</t>
  </si>
  <si>
    <t>6062</t>
  </si>
  <si>
    <t>BAL-TNG-NLD--Maharashtra/PUR/10004966</t>
  </si>
  <si>
    <t>2309</t>
  </si>
  <si>
    <t>BAL-TNG-NLD--Maharashtra/PUR/10004973</t>
  </si>
  <si>
    <t>B0STDDRH6 - Trenching and
Ducting services,Type:Trenching &amp;
Digging,Scope:Per Site,Details:OFC
laying, Trenching &amp; digging of
Backbone work for Mumbai Intracity
Project on Co-Built Model
Center Point to Mint Colony Station
Cobuilt</t>
  </si>
  <si>
    <t>Center Point to Mint Colony Station IP1</t>
  </si>
  <si>
    <t>B0STDDRF4 - Trenching and
Ducting services,Type:Trenching &amp;
Digging,Scope:Per Site,Details:IRU
Lease 2*96F Dark Fiber Connectivity
on IP1 model for Mumbai Intracity
Center Point to Mint Colony Station
IP1</t>
  </si>
  <si>
    <t>BAL-TNG-NLD--Maharashtra/PUR/10004972</t>
  </si>
  <si>
    <t>B0STDDRH6 - Trenching and
Ducting services,Type:Trenching &amp;
Digging,Scope:Per Site,Details:OFC
laying, Trenching &amp; digging of
Backbone work for Mumbai Intracity
Project on Co-Built Model
Jairamdas to VNP &amp; RC Marg Junction Station</t>
  </si>
  <si>
    <t>BAL-TNG-NLD--Maharashtra/PUR/10004974</t>
  </si>
  <si>
    <t>B0STDDRF4 - Trenching and
Ducting services,Type:Trenching &amp;
Digging,Scope:Per Site,Details:IRU
Lease 2*96F Dark Fiber Connectivity
on IP1 model for Mumbai Intracity
Sant Gadge Maharaj Chowk to NM
Joshi Marg</t>
  </si>
  <si>
    <t>BAL-TNG-NLD--Maharashtra/PUR/10004971</t>
  </si>
  <si>
    <t>B0STDDSS1 - Trenching and
Ducting services,Type:Trenching &amp;
Digging,Scope:Per Site,Details:OFC
laying, Trenching &amp; digging of Last
mile work for Mumbai Intracity Project
on Co-Built Model - For LM POPs and
Fibmax sites 5568</t>
  </si>
  <si>
    <t>B0STDDRF4 - Trenching and
Ducting services,Type:Trenching &amp;
Digging,Scope:Per Site,Details:IRU
Lease 2*96F Dark Fiber Connectivity
on IP1 model for Mumbai Intracity
Tamil Sangham to Guru Teg Bahadur Nagar Station</t>
  </si>
  <si>
    <t>B0STDDSS1 - Trenching and
Ducting services,Type:Trenching &amp;
Digging,Scope:Per Site,Details:OFC
laying, Trenching &amp; digging of Last
mile work for Mumbai Intracity Project
on Co-Built Model - For LM POPs and
Fibmax sites MB3514</t>
  </si>
  <si>
    <t>B0STDDSS1 - Trenching and
Ducting services,Type:Trenching &amp;
Digging,Scope:Per Site,Details:OFC
laying, Trenching &amp; digging of Last
mile work for Mumbai Intracity Project
on Co-Built Model - For LM POPs and
Fibmax sites 6027</t>
  </si>
  <si>
    <t>BAL-TNG-NLD--Maharashtra/PUR/10004981</t>
  </si>
  <si>
    <t>B0STDDRH7 - Trenching and
Ducting services,Type:Trenching &amp;
Digging,Scope:Per Site,Details:OFC
laying, Trenching &amp; digging of Last
Mile work for Mumbai Intracity Project
on Co-Built Model Shimpoli Metro Station</t>
  </si>
  <si>
    <t>BAL-TNG-NLD--Maharashtra/PUR/10004980</t>
  </si>
  <si>
    <t>B0STDDRH7 - Trenching and
Ducting services,Type:Trenching &amp;
Digging,Scope:Per Site,Details:OFC
laying, Trenching &amp; digging of Last
Mile work for Mumbai Intracity Project
on Co-Built Model Dindoshi Metro station</t>
  </si>
  <si>
    <t>BAL-TNG-NLD--Maharashtra/PUR/10004979</t>
  </si>
  <si>
    <t>B0STDDRH7 - Trenching and
Ducting services,Type:Trenching &amp;
Digging,Scope:Per Site,Details:OFC
laying, Trenching &amp; digging of Last
Mile work for Mumbai Intracity Project
on Co-Built Model Bangur Nagar Metro Station</t>
  </si>
  <si>
    <t>BAL-TNG-NLD--Maharashtra/PUR/10004978</t>
  </si>
  <si>
    <t>B0STDDRH7 - Trenching and
Ducting services,Type:Trenching &amp;
Digging,Scope:Per Site,Details:OFC
laying, Trenching &amp; digging of Last
Mile work for Mumbai Intracity Project
on Co-Built Model CS Road- Near BMC Market, Anand
Nagar Metro Station</t>
  </si>
  <si>
    <t>BAL-TNG-NLD--Maharashtra/PUR/10004976</t>
  </si>
  <si>
    <t>B0STDDRH7 - Trenching and
Ducting services,Type:Trenching &amp;
Digging,Scope:Per Site,Details:OFC
laying, Trenching &amp; digging of Last
Mile work for Mumbai Intracity Project
on Co-Built Model Malad Marve Road, Valnai Meeth
Chowky Metro Station</t>
  </si>
  <si>
    <t>BAL-TNG-NLD--Maharashtra/PUR/10004975</t>
  </si>
  <si>
    <t>B0STDDRH7 - Trenching and
Ducting services,Type:Trenching &amp;
Digging,Scope:Per Site,Details:OFC
laying, Trenching &amp; digging of Last
Mile work for Mumbai Intracity Project
on Co-Built Model Near Leela Park Dhanukar wadi Metro Station</t>
  </si>
  <si>
    <t>BAL-TNG-NLD--Maharashtra/PUR/10004977</t>
  </si>
  <si>
    <t>B0STDDRH7 - Trenching and
Ducting services,Type:Trenching &amp;
Digging,Scope:Per Site,Details:OFC
laying, Trenching &amp; digging of Last
Mile work for Mumbai Intracity Project
on Co-Built Model Oshiwara Metro Station to Oshiwara
CLS</t>
  </si>
  <si>
    <t>BAL-TNG-NLD--Maharashtra/PUR/10004983</t>
  </si>
  <si>
    <t>B0STDDRH7 - Trenching and
Ducting services,Type:Trenching &amp;
Digging,Scope:Per Site,Details:OFC
laying, Trenching &amp; digging of Last
Mile work for Mumbai Intracity Project
on Co-Built Model Blue Line to 2A Line Connectivity</t>
  </si>
  <si>
    <t>BAL-TNG-NLD--Maharashtra/PUR/10004982</t>
  </si>
  <si>
    <t>B0STDDRH7 - Trenching and
Ducting services,Type:Trenching &amp;
Digging,Scope:Per Site,Details:OFC
laying, Trenching &amp; digging of Last
Mile work for Mumbai Intracity Project
on Co-Built Model
Lower Oshiwara Metro station Opp Infinity Mall</t>
  </si>
  <si>
    <t>BAL-TNG-NLD--Maharashtra/PUR/10004984</t>
  </si>
  <si>
    <t>B0STDDRH7 - Trenching and
Ducting services,Type:Trenching &amp;
Digging,Scope:Per Site,Details:OFC
laying, Trenching &amp; digging of Last
Mile work for Mumbai Intracity Project
on Co-Built Model
D N Nagar to Andheri West metro station</t>
  </si>
  <si>
    <t>Site dismantal</t>
  </si>
  <si>
    <t>Shrikant Chavan</t>
  </si>
  <si>
    <t>AW</t>
  </si>
  <si>
    <t>Not Mapped</t>
  </si>
  <si>
    <t>CWIP ID</t>
  </si>
  <si>
    <t>CWIP-76775</t>
  </si>
  <si>
    <t>CWIP-76776</t>
  </si>
  <si>
    <t>CWIP-21505</t>
  </si>
  <si>
    <t>CWIP-76777</t>
  </si>
  <si>
    <t>CWIP-76778</t>
  </si>
  <si>
    <t>CWIP-76779</t>
  </si>
  <si>
    <t>CWIP-76780</t>
  </si>
  <si>
    <t>CWIP-76781</t>
  </si>
  <si>
    <t>CWIP-76782</t>
  </si>
  <si>
    <t>CWIP-76783</t>
  </si>
  <si>
    <t>CWIP-76784</t>
  </si>
  <si>
    <t>CWIP-76785</t>
  </si>
  <si>
    <t>CWIP-76786</t>
  </si>
  <si>
    <t>CWIP-76787</t>
  </si>
  <si>
    <t>CWIP-76788</t>
  </si>
  <si>
    <t>CWIP-76789</t>
  </si>
  <si>
    <t>CWIP-76790</t>
  </si>
  <si>
    <t>CWIP-76791</t>
  </si>
  <si>
    <t>CWIP-76792</t>
  </si>
  <si>
    <t>CWIP-76793</t>
  </si>
  <si>
    <t>CWIP-76794</t>
  </si>
  <si>
    <t>CWIP-76795</t>
  </si>
  <si>
    <t>CWIP-76796</t>
  </si>
  <si>
    <t>CWIP-76797</t>
  </si>
  <si>
    <t>CWIP-76798</t>
  </si>
  <si>
    <t>CWIP-76799</t>
  </si>
  <si>
    <t>CWIP-76800</t>
  </si>
  <si>
    <t>CWIP-76801</t>
  </si>
  <si>
    <t>CWIP-76802</t>
  </si>
  <si>
    <t>CWIP-76803</t>
  </si>
  <si>
    <t>CWIP-76804</t>
  </si>
  <si>
    <t>CWIP-76805</t>
  </si>
  <si>
    <t>CWIP-76806</t>
  </si>
  <si>
    <t>CWIP-76807</t>
  </si>
  <si>
    <t>CWIP-76808</t>
  </si>
  <si>
    <t>CWIP-76809</t>
  </si>
  <si>
    <t>CWIP-76810</t>
  </si>
  <si>
    <t>CWIP-76811</t>
  </si>
  <si>
    <t>CWIP-76812</t>
  </si>
  <si>
    <t>CWIP-76813</t>
  </si>
  <si>
    <t>CWIP-76814</t>
  </si>
  <si>
    <t>CWIP-76815</t>
  </si>
  <si>
    <t>CWIP-76816</t>
  </si>
  <si>
    <t>CWIP-76817</t>
  </si>
  <si>
    <t>CWIP-76818</t>
  </si>
  <si>
    <t>CWIP-76819</t>
  </si>
  <si>
    <t>CWIP-76820</t>
  </si>
  <si>
    <t>CWIP-76821</t>
  </si>
  <si>
    <t>CWIP-76822</t>
  </si>
  <si>
    <t>CWIP-76823</t>
  </si>
  <si>
    <t>CWIP-76824</t>
  </si>
  <si>
    <t>CWIP-76825</t>
  </si>
  <si>
    <t>CWIP-76826</t>
  </si>
  <si>
    <t>CWIP-76827</t>
  </si>
  <si>
    <t>CWIP-76828</t>
  </si>
  <si>
    <t>CWIP-76829</t>
  </si>
  <si>
    <t>CWIP-76830</t>
  </si>
  <si>
    <t>CWIP-76831</t>
  </si>
  <si>
    <t>CWIP-76832</t>
  </si>
  <si>
    <t>CWIP-76833</t>
  </si>
  <si>
    <t>CWIP-76834</t>
  </si>
  <si>
    <t>CWIP-76835</t>
  </si>
  <si>
    <t>CWIP-76836</t>
  </si>
  <si>
    <t>CWIP-76837</t>
  </si>
  <si>
    <t>CWIP-76838</t>
  </si>
  <si>
    <t>CWIP-76839</t>
  </si>
  <si>
    <t>CWIP-76840</t>
  </si>
  <si>
    <t>CWIP-76841</t>
  </si>
  <si>
    <t>CWIP-76842</t>
  </si>
  <si>
    <t>CWIP-76843</t>
  </si>
  <si>
    <t>CWIP-76844</t>
  </si>
  <si>
    <t>CWIP-76845</t>
  </si>
  <si>
    <t>CWIP-76846</t>
  </si>
  <si>
    <t>CWIP-76847</t>
  </si>
  <si>
    <t>CWIP-76848</t>
  </si>
  <si>
    <t>CWIP-76849</t>
  </si>
  <si>
    <t>CWIP-76850</t>
  </si>
  <si>
    <t>CWIP-76851</t>
  </si>
  <si>
    <t>CWIP-76852</t>
  </si>
  <si>
    <t>CWIP-76853</t>
  </si>
  <si>
    <t>CWIP-76854</t>
  </si>
  <si>
    <t>CWIP-76855</t>
  </si>
  <si>
    <t>CWIP-76856</t>
  </si>
  <si>
    <t>CWIP-76857</t>
  </si>
  <si>
    <t>CWIP-76858</t>
  </si>
  <si>
    <t>CWIP-76859</t>
  </si>
  <si>
    <t>CWIP-76860</t>
  </si>
  <si>
    <t>CWIP-76861</t>
  </si>
  <si>
    <t>CWIP-76862</t>
  </si>
  <si>
    <t>CWIP-76863</t>
  </si>
  <si>
    <t>CWIP-76864</t>
  </si>
  <si>
    <t>CWIP-76865</t>
  </si>
  <si>
    <t>CWIP-76866</t>
  </si>
  <si>
    <t>CWIP-76867</t>
  </si>
  <si>
    <t>CWIP-76868</t>
  </si>
  <si>
    <t>CWIP-76869</t>
  </si>
  <si>
    <t>CWIP-76870</t>
  </si>
  <si>
    <t>CWIP-76871</t>
  </si>
  <si>
    <t>CWIP-76872</t>
  </si>
  <si>
    <t>CWIP-76873</t>
  </si>
  <si>
    <t>CWIP-76874</t>
  </si>
  <si>
    <t>CWIP-76875</t>
  </si>
  <si>
    <t>CWIP-76876</t>
  </si>
  <si>
    <t>CWIP-76877</t>
  </si>
  <si>
    <t>CWIP-76878</t>
  </si>
  <si>
    <t>CWIP-76879</t>
  </si>
  <si>
    <t>CWIP-76880</t>
  </si>
  <si>
    <t>CWIP-76881</t>
  </si>
  <si>
    <t>CWIP-76882</t>
  </si>
  <si>
    <t>CWIP-76883</t>
  </si>
  <si>
    <t>CWIP-76884</t>
  </si>
  <si>
    <t>CWIP-76885</t>
  </si>
  <si>
    <t>CWIP-76886</t>
  </si>
  <si>
    <t>CWIP-76887</t>
  </si>
  <si>
    <t>CWIP-76888</t>
  </si>
  <si>
    <t>CWIP-76889</t>
  </si>
  <si>
    <t>CWIP-76890</t>
  </si>
  <si>
    <t>CWIP-76891</t>
  </si>
  <si>
    <t>CWIP-76892</t>
  </si>
  <si>
    <t>CWIP-76893</t>
  </si>
  <si>
    <t>CWIP-76894</t>
  </si>
  <si>
    <t>CWIP-76895</t>
  </si>
  <si>
    <t>CWIP-76896</t>
  </si>
  <si>
    <t>CWIP-76897</t>
  </si>
  <si>
    <t>CWIP-76898</t>
  </si>
  <si>
    <t>CWIP-76899</t>
  </si>
  <si>
    <t>CWIP-76900</t>
  </si>
  <si>
    <t>CWIP-76901</t>
  </si>
  <si>
    <t>CWIP-76902</t>
  </si>
  <si>
    <t>CWIP-76903</t>
  </si>
  <si>
    <t>CWIP-76904</t>
  </si>
  <si>
    <t>CWIP-76905</t>
  </si>
  <si>
    <t>CWIP-76906</t>
  </si>
  <si>
    <t>CWIP-76907</t>
  </si>
  <si>
    <t>CWIP-76908</t>
  </si>
  <si>
    <t>CWIP-76909</t>
  </si>
  <si>
    <t>CWIP-76910</t>
  </si>
  <si>
    <t>CWIP-76911</t>
  </si>
  <si>
    <t>CWIP-76912</t>
  </si>
  <si>
    <t>CWIP-76914</t>
  </si>
  <si>
    <t>CWIP-76915</t>
  </si>
  <si>
    <t>CWIP-76916</t>
  </si>
  <si>
    <t>CWIP-76917</t>
  </si>
  <si>
    <t>CWIP-76918</t>
  </si>
  <si>
    <t>CWIP-76919</t>
  </si>
  <si>
    <t>CWIP-76920</t>
  </si>
  <si>
    <t>CWIP-76921</t>
  </si>
  <si>
    <t>CWIP-76922</t>
  </si>
  <si>
    <t>CWIP-76923</t>
  </si>
  <si>
    <t>CWIP-76924</t>
  </si>
  <si>
    <t>CWIP-76925</t>
  </si>
  <si>
    <t>CWIP-76926</t>
  </si>
  <si>
    <t>CWIP-76927</t>
  </si>
  <si>
    <t>CWIP-76928</t>
  </si>
  <si>
    <t>CWIP-76929</t>
  </si>
  <si>
    <t>CWIP-76930</t>
  </si>
  <si>
    <t>CWIP-76931</t>
  </si>
  <si>
    <t>CWIP-76932</t>
  </si>
  <si>
    <t>CWIP-76933</t>
  </si>
  <si>
    <t>CWIP-76934</t>
  </si>
  <si>
    <t>CWIP-76935</t>
  </si>
  <si>
    <t>CWIP-76936</t>
  </si>
  <si>
    <t>CWIP-76937</t>
  </si>
  <si>
    <t>CWIP-76938</t>
  </si>
  <si>
    <t>CWIP-76939</t>
  </si>
  <si>
    <t>CWIP-76940</t>
  </si>
  <si>
    <t>CWIP-76941</t>
  </si>
  <si>
    <t>CWIP-76942</t>
  </si>
  <si>
    <t>CWIP-76943</t>
  </si>
  <si>
    <t>CWIP-76944</t>
  </si>
  <si>
    <t>CWIP-76945</t>
  </si>
  <si>
    <t>CWIP-76946</t>
  </si>
  <si>
    <t>CWIP-76947</t>
  </si>
  <si>
    <t>CWIP-76948</t>
  </si>
  <si>
    <t>CWIP-76949</t>
  </si>
  <si>
    <t>CWIP-76950</t>
  </si>
  <si>
    <t>CWIP-76951</t>
  </si>
  <si>
    <t>CWIP-76952</t>
  </si>
  <si>
    <t>CWIP-76953</t>
  </si>
  <si>
    <t>CWIP-76954</t>
  </si>
  <si>
    <t>CWIP-76955</t>
  </si>
  <si>
    <t>CWIP-76956</t>
  </si>
  <si>
    <t>CWIP-76957</t>
  </si>
  <si>
    <t>CWIP-76958</t>
  </si>
  <si>
    <t>CWIP-76959</t>
  </si>
  <si>
    <t>CWIP-76960</t>
  </si>
  <si>
    <t>CWIP-76961</t>
  </si>
  <si>
    <t>CWIP-76962</t>
  </si>
  <si>
    <t>CWIP-76963</t>
  </si>
  <si>
    <t>CWIP-76964</t>
  </si>
  <si>
    <t>CWIP-76965</t>
  </si>
  <si>
    <t>CWIP-76966</t>
  </si>
  <si>
    <t>CWIP-76967</t>
  </si>
  <si>
    <t>CWIP-76968</t>
  </si>
  <si>
    <t>CWIP-76969</t>
  </si>
  <si>
    <t>CWIP-76970</t>
  </si>
  <si>
    <t>CWIP-76971</t>
  </si>
  <si>
    <t>CWIP-76972</t>
  </si>
  <si>
    <t>CWIP-76973</t>
  </si>
  <si>
    <t>CWIP-76974</t>
  </si>
  <si>
    <t>CWIP-76975</t>
  </si>
  <si>
    <t>CWIP-76976</t>
  </si>
  <si>
    <t>CWIP-76977</t>
  </si>
  <si>
    <t>CWIP-76978</t>
  </si>
  <si>
    <t>CWIP-76979</t>
  </si>
  <si>
    <t>CWIP-76980</t>
  </si>
  <si>
    <t>CWIP-76981</t>
  </si>
  <si>
    <t>CWIP-76982</t>
  </si>
  <si>
    <t>CWIP-76983</t>
  </si>
  <si>
    <t>CWIP-76984</t>
  </si>
  <si>
    <t>CWIP-76985</t>
  </si>
  <si>
    <t>CWIP-76986</t>
  </si>
  <si>
    <t>CWIP-76987</t>
  </si>
  <si>
    <t>CWIP-76988</t>
  </si>
  <si>
    <t>CWIP-76989</t>
  </si>
  <si>
    <t>CWIP-76990</t>
  </si>
  <si>
    <t>CWIP-76991</t>
  </si>
  <si>
    <t>CWIP-76992</t>
  </si>
  <si>
    <t>CWIP-76993</t>
  </si>
  <si>
    <t>CWIP-76994</t>
  </si>
  <si>
    <t>CWIP-76995</t>
  </si>
  <si>
    <t>CWIP-76996</t>
  </si>
  <si>
    <t>CWIP-76997</t>
  </si>
  <si>
    <t>CWIP-76998</t>
  </si>
  <si>
    <t>CWIP-76999</t>
  </si>
  <si>
    <t>CWIP-77000</t>
  </si>
  <si>
    <t>CWIP-77001</t>
  </si>
  <si>
    <t>CWIP-77002</t>
  </si>
  <si>
    <t>CWIP-77003</t>
  </si>
  <si>
    <t>CWIP-77004</t>
  </si>
  <si>
    <t>CWIP-77005</t>
  </si>
  <si>
    <t>CWIP-77006</t>
  </si>
  <si>
    <t>CWIP-77007</t>
  </si>
  <si>
    <t>CWIP-77008</t>
  </si>
  <si>
    <t>CWIP-77009</t>
  </si>
  <si>
    <t>CWIP-77010</t>
  </si>
  <si>
    <t>CWIP-77011</t>
  </si>
  <si>
    <t>CWIP-77012</t>
  </si>
  <si>
    <t>CWIP-77013</t>
  </si>
  <si>
    <t>CWIP-77014</t>
  </si>
  <si>
    <t>CWIP-76752</t>
  </si>
  <si>
    <t>CWIP-76404</t>
  </si>
  <si>
    <t>CWIP-76669</t>
  </si>
  <si>
    <t>CWIP-76710</t>
  </si>
  <si>
    <t>CWIP-76711</t>
  </si>
  <si>
    <t>CWIP-76712</t>
  </si>
  <si>
    <t>CWIP-76713</t>
  </si>
  <si>
    <t>CWIP-76714</t>
  </si>
  <si>
    <t>CWIP-76715</t>
  </si>
  <si>
    <t>CWIP-76716</t>
  </si>
  <si>
    <t>CWIP-76717</t>
  </si>
  <si>
    <t>CWIP-76718</t>
  </si>
  <si>
    <t>CWIP-76719</t>
  </si>
  <si>
    <t>CWIP-76720</t>
  </si>
  <si>
    <t>CWIP-76721</t>
  </si>
  <si>
    <t>CWIP-76655</t>
  </si>
  <si>
    <t>CWIP-76753</t>
  </si>
  <si>
    <t>CWIP-76761</t>
  </si>
  <si>
    <t>CWIP-76762</t>
  </si>
  <si>
    <t>CWIP-76763</t>
  </si>
  <si>
    <t>CWIP-76764</t>
  </si>
  <si>
    <t>CWIP-76765</t>
  </si>
  <si>
    <t>CWIP-76766</t>
  </si>
  <si>
    <t>CWIP-76767</t>
  </si>
  <si>
    <t>CWIP-76768</t>
  </si>
  <si>
    <t>CWIP-76769</t>
  </si>
  <si>
    <t>CWIP-76770</t>
  </si>
  <si>
    <t>CWIP-76771</t>
  </si>
  <si>
    <t>CWIP-76772</t>
  </si>
  <si>
    <t>CWIP-76773</t>
  </si>
  <si>
    <t>CWIP-76560</t>
  </si>
  <si>
    <t>CWIP-76561</t>
  </si>
  <si>
    <t>CWIP-76562</t>
  </si>
  <si>
    <t>CWIP-76563</t>
  </si>
  <si>
    <t>CWIP-76554</t>
  </si>
  <si>
    <t>CWIP-76555</t>
  </si>
  <si>
    <t>CWIP-76556</t>
  </si>
  <si>
    <t>CWIP-76557</t>
  </si>
  <si>
    <t>CWIP-76558</t>
  </si>
  <si>
    <t>CWIP-76550</t>
  </si>
  <si>
    <t>CWIP-76551</t>
  </si>
  <si>
    <t>CWIP-76552</t>
  </si>
  <si>
    <t>CWIP-76119</t>
  </si>
  <si>
    <t>CWIP-76120</t>
  </si>
  <si>
    <t>CWIP-76121</t>
  </si>
  <si>
    <t>CWIP-76548</t>
  </si>
  <si>
    <t>CWIP-76539</t>
  </si>
  <si>
    <t>CWIP-76540</t>
  </si>
  <si>
    <t>CWIP-76541</t>
  </si>
  <si>
    <t>CWIP-76535</t>
  </si>
  <si>
    <t>CWIP-76536</t>
  </si>
  <si>
    <t>CWIP-76537</t>
  </si>
  <si>
    <t>CWIP-76533</t>
  </si>
  <si>
    <t>CWIP-76527</t>
  </si>
  <si>
    <t>CWIP-76528</t>
  </si>
  <si>
    <t>CWIP-76529</t>
  </si>
  <si>
    <t>CWIP-76530</t>
  </si>
  <si>
    <t>CWIP-76531</t>
  </si>
  <si>
    <t>CWIP-76116</t>
  </si>
  <si>
    <t>CWIP-76117</t>
  </si>
  <si>
    <t>CWIP-76523</t>
  </si>
  <si>
    <t>CWIP-76524</t>
  </si>
  <si>
    <t>CWIP-76525</t>
  </si>
  <si>
    <t>CWIP-76517</t>
  </si>
  <si>
    <t>CWIP-76519</t>
  </si>
  <si>
    <t>CWIP-76511</t>
  </si>
  <si>
    <t>CWIP-76512</t>
  </si>
  <si>
    <t>CWIP-76513</t>
  </si>
  <si>
    <t>CWIP-76514</t>
  </si>
  <si>
    <t>CWIP-76515</t>
  </si>
  <si>
    <t>CWIP-76516</t>
  </si>
  <si>
    <t>CWIP-76507</t>
  </si>
  <si>
    <t>CWIP-76508</t>
  </si>
  <si>
    <t>CWIP-76509</t>
  </si>
  <si>
    <t>CWIP-76498</t>
  </si>
  <si>
    <t>CWIP-76499</t>
  </si>
  <si>
    <t>CWIP-76500</t>
  </si>
  <si>
    <t>CWIP-76501</t>
  </si>
  <si>
    <t>CWIP-76502</t>
  </si>
  <si>
    <t>CWIP-76503</t>
  </si>
  <si>
    <t>CWIP-76504</t>
  </si>
  <si>
    <t>CWIP-76505</t>
  </si>
  <si>
    <t>CWIP-76095</t>
  </si>
  <si>
    <t>CWIP-76493</t>
  </si>
  <si>
    <t>CWIP-76494</t>
  </si>
  <si>
    <t>CWIP-76495</t>
  </si>
  <si>
    <t>CWIP-76496</t>
  </si>
  <si>
    <t>CWIP-76113</t>
  </si>
  <si>
    <t>CWIP-76491</t>
  </si>
  <si>
    <t>CWIP-76114</t>
  </si>
  <si>
    <t>CWIP-76486</t>
  </si>
  <si>
    <t>CWIP-76487</t>
  </si>
  <si>
    <t>CWIP-76488</t>
  </si>
  <si>
    <t>CWIP-76489</t>
  </si>
  <si>
    <t>CWIP-76481</t>
  </si>
  <si>
    <t>CWIP-76482</t>
  </si>
  <si>
    <t>CWIP-76483</t>
  </si>
  <si>
    <t>CWIP-76484</t>
  </si>
  <si>
    <t>CWIP-76475</t>
  </si>
  <si>
    <t>CWIP-76476</t>
  </si>
  <si>
    <t>CWIP-76477</t>
  </si>
  <si>
    <t>CWIP-76478</t>
  </si>
  <si>
    <t>CWIP-76479</t>
  </si>
  <si>
    <t>CWIP-76473</t>
  </si>
  <si>
    <t>CWIP-76468</t>
  </si>
  <si>
    <t>CWIP-76469</t>
  </si>
  <si>
    <t>CWIP-76470</t>
  </si>
  <si>
    <t>CWIP-76471</t>
  </si>
  <si>
    <t>CWIP-76465</t>
  </si>
  <si>
    <t>CWIP-76466</t>
  </si>
  <si>
    <t>CWIP-76458</t>
  </si>
  <si>
    <t>CWIP-76459</t>
  </si>
  <si>
    <t>CWIP-76460</t>
  </si>
  <si>
    <t>CWIP-76461</t>
  </si>
  <si>
    <t>CWIP-76462</t>
  </si>
  <si>
    <t>CWIP-76463</t>
  </si>
  <si>
    <t>CWIP-76453</t>
  </si>
  <si>
    <t>CWIP-76454</t>
  </si>
  <si>
    <t>CWIP-76455</t>
  </si>
  <si>
    <t>CWIP-76456</t>
  </si>
  <si>
    <t>CWIP-76449</t>
  </si>
  <si>
    <t>CWIP-76450</t>
  </si>
  <si>
    <t>CWIP-76451</t>
  </si>
  <si>
    <t>CWIP-76111</t>
  </si>
  <si>
    <t>CWIP-76660</t>
  </si>
  <si>
    <t>CWIP-76661</t>
  </si>
  <si>
    <t>CWIP-76662</t>
  </si>
  <si>
    <t>CWIP-76663</t>
  </si>
  <si>
    <t>CWIP-76664</t>
  </si>
  <si>
    <t>CWIP-76755</t>
  </si>
  <si>
    <t>CWIP-76756</t>
  </si>
  <si>
    <t>CWIP-76757</t>
  </si>
  <si>
    <t>CWIP-76758</t>
  </si>
  <si>
    <t>CWIP-76438</t>
  </si>
  <si>
    <t>CWIP-76750</t>
  </si>
  <si>
    <t>CWIP-76746</t>
  </si>
  <si>
    <t>CWIP-76747</t>
  </si>
  <si>
    <t>CWIP-76748</t>
  </si>
  <si>
    <t>CWIP-76743</t>
  </si>
  <si>
    <t>CWIP-76744</t>
  </si>
  <si>
    <t>CWIP-76741</t>
  </si>
  <si>
    <t>CWIP-76100</t>
  </si>
  <si>
    <t>CWIP-76101</t>
  </si>
  <si>
    <t>CWIP-76102</t>
  </si>
  <si>
    <t>CWIP-76103</t>
  </si>
  <si>
    <t>CWIP-76104</t>
  </si>
  <si>
    <t>CWIP-76105</t>
  </si>
  <si>
    <t>CWIP-76098</t>
  </si>
  <si>
    <t>CWIP-76707</t>
  </si>
  <si>
    <t>CWIP-76708</t>
  </si>
  <si>
    <t>CWIP-76705</t>
  </si>
  <si>
    <t>CWIP-76096</t>
  </si>
  <si>
    <t>CWIP-76092</t>
  </si>
  <si>
    <t>CWIP-76093</t>
  </si>
  <si>
    <t>CWIP-76094</t>
  </si>
  <si>
    <t>CWIP-76701</t>
  </si>
  <si>
    <t>CWIP-76702</t>
  </si>
  <si>
    <t>CWIP-76421</t>
  </si>
  <si>
    <t>CWIP-76422</t>
  </si>
  <si>
    <t>CWIP-76423</t>
  </si>
  <si>
    <t>CWIP-76424</t>
  </si>
  <si>
    <t>CWIP-76425</t>
  </si>
  <si>
    <t>CWIP-76426</t>
  </si>
  <si>
    <t>CWIP-76427</t>
  </si>
  <si>
    <t>CWIP-76428</t>
  </si>
  <si>
    <t>CWIP-76693</t>
  </si>
  <si>
    <t>CWIP-76402</t>
  </si>
  <si>
    <t>CWIP-76089</t>
  </si>
  <si>
    <t>CWIP-76394</t>
  </si>
  <si>
    <t>CWIP-76073</t>
  </si>
  <si>
    <t>CWIP-76074</t>
  </si>
  <si>
    <t>CWIP-76075</t>
  </si>
  <si>
    <t>CWIP-76076</t>
  </si>
  <si>
    <t>CWIP-76077</t>
  </si>
  <si>
    <t>CWIP-76078</t>
  </si>
  <si>
    <t>CWIP-76069</t>
  </si>
  <si>
    <t>CWIP-76070</t>
  </si>
  <si>
    <t>CWIP-76071</t>
  </si>
  <si>
    <t>CWIP-76386</t>
  </si>
  <si>
    <t>CWIP-76387</t>
  </si>
  <si>
    <t>CWIP-76388</t>
  </si>
  <si>
    <t>CWIP-76066</t>
  </si>
  <si>
    <t>CWIP-76067</t>
  </si>
  <si>
    <t>CWIP-76372</t>
  </si>
  <si>
    <t>CWIP-76373</t>
  </si>
  <si>
    <t>CWIP-76374</t>
  </si>
  <si>
    <t>CWIP-76375</t>
  </si>
  <si>
    <t>CWIP-76593</t>
  </si>
  <si>
    <t>CWIP-76608</t>
  </si>
  <si>
    <t>CWIP-76609</t>
  </si>
  <si>
    <t>CWIP-76610</t>
  </si>
  <si>
    <t>CWIP-76611</t>
  </si>
  <si>
    <t>CWIP-76612</t>
  </si>
  <si>
    <t>CWIP-76613</t>
  </si>
  <si>
    <t>CWIP-76614</t>
  </si>
  <si>
    <t>CWIP-76615</t>
  </si>
  <si>
    <t>CWIP-76616</t>
  </si>
  <si>
    <t>CWIP-76617</t>
  </si>
  <si>
    <t>CWIP-76618</t>
  </si>
  <si>
    <t>CWIP-76441</t>
  </si>
  <si>
    <t>CWIP-76442</t>
  </si>
  <si>
    <t>CWIP-76443</t>
  </si>
  <si>
    <t>CWIP-76444</t>
  </si>
  <si>
    <t>CWIP-76445</t>
  </si>
  <si>
    <t>CWIP-76446</t>
  </si>
  <si>
    <t>CWIP-76447</t>
  </si>
  <si>
    <t>CWIP-76399</t>
  </si>
  <si>
    <t>CWIP-76417</t>
  </si>
  <si>
    <t>CWIP-76418</t>
  </si>
  <si>
    <t>CWIP-76419</t>
  </si>
  <si>
    <t>CWIP-76391</t>
  </si>
  <si>
    <t>CWIP-76432</t>
  </si>
  <si>
    <t>CWIP-76433</t>
  </si>
  <si>
    <t>CWIP-76434</t>
  </si>
  <si>
    <t>CWIP-76435</t>
  </si>
  <si>
    <t>CWIP-76436</t>
  </si>
  <si>
    <t>CWIP-76405</t>
  </si>
  <si>
    <t>CWIP-76406</t>
  </si>
  <si>
    <t>CWIP-76407</t>
  </si>
  <si>
    <t>CWIP-76408</t>
  </si>
  <si>
    <t>CWIP-76409</t>
  </si>
  <si>
    <t>CWIP-76410</t>
  </si>
  <si>
    <t>CWIP-76411</t>
  </si>
  <si>
    <t>CWIP-76412</t>
  </si>
  <si>
    <t>CWIP-76413</t>
  </si>
  <si>
    <t>CWIP-76414</t>
  </si>
  <si>
    <t>CWIP-76415</t>
  </si>
  <si>
    <t>CWIP-76377</t>
  </si>
  <si>
    <t>CWIP-76378</t>
  </si>
  <si>
    <t>CWIP-76379</t>
  </si>
  <si>
    <t>CWIP-76380</t>
  </si>
  <si>
    <t>CWIP-76381</t>
  </si>
  <si>
    <t>CWIP-76382</t>
  </si>
  <si>
    <t>CWIP-76568</t>
  </si>
  <si>
    <t>CWIP-76569</t>
  </si>
  <si>
    <t>CWIP-76570</t>
  </si>
  <si>
    <t>CWIP-76571</t>
  </si>
  <si>
    <t>CWIP-76572</t>
  </si>
  <si>
    <t>CWIP-76573</t>
  </si>
  <si>
    <t>CWIP-76574</t>
  </si>
  <si>
    <t>CWIP-76575</t>
  </si>
  <si>
    <t>CWIP-76576</t>
  </si>
  <si>
    <t>CWIP-76577</t>
  </si>
  <si>
    <t>CWIP-76578</t>
  </si>
  <si>
    <t>CWIP-76579</t>
  </si>
  <si>
    <t>CWIP-76580</t>
  </si>
  <si>
    <t>CWIP-76581</t>
  </si>
  <si>
    <t>CWIP-76670</t>
  </si>
  <si>
    <t>CWIP-76671</t>
  </si>
  <si>
    <t>CWIP-76672</t>
  </si>
  <si>
    <t>CWIP-76673</t>
  </si>
  <si>
    <t>CWIP-76674</t>
  </si>
  <si>
    <t>CWIP-76641</t>
  </si>
  <si>
    <t>CWIP-76642</t>
  </si>
  <si>
    <t>CWIP-76643</t>
  </si>
  <si>
    <t>CWIP-76644</t>
  </si>
  <si>
    <t>CWIP-76645</t>
  </si>
  <si>
    <t>CWIP-76646</t>
  </si>
  <si>
    <t>CWIP-76647</t>
  </si>
  <si>
    <t>CWIP-76648</t>
  </si>
  <si>
    <t>CWIP-76649</t>
  </si>
  <si>
    <t>CWIP-76628</t>
  </si>
  <si>
    <t>CWIP-76629</t>
  </si>
  <si>
    <t>CWIP-76630</t>
  </si>
  <si>
    <t>CWIP-76631</t>
  </si>
  <si>
    <t>CWIP-76632</t>
  </si>
  <si>
    <t>CWIP-76633</t>
  </si>
  <si>
    <t>CWIP-76634</t>
  </si>
  <si>
    <t>CWIP-76635</t>
  </si>
  <si>
    <t>CWIP-76636</t>
  </si>
  <si>
    <t>CWIP-76637</t>
  </si>
  <si>
    <t>CWIP-76585</t>
  </si>
  <si>
    <t>CWIP-76586</t>
  </si>
  <si>
    <t>CWIP-76588</t>
  </si>
  <si>
    <t>CWIP-76591</t>
  </si>
  <si>
    <t>CWIP-78095</t>
  </si>
  <si>
    <t>CWIP-78096</t>
  </si>
  <si>
    <t>CWIP-76620</t>
  </si>
  <si>
    <t>CWIP-76621</t>
  </si>
  <si>
    <t>CWIP-76622</t>
  </si>
  <si>
    <t>CWIP-76623</t>
  </si>
  <si>
    <t>CWIP-76080</t>
  </si>
  <si>
    <t>CWIP-76081</t>
  </si>
  <si>
    <t>CWIP-76082</t>
  </si>
  <si>
    <t>CWIP-76086</t>
  </si>
  <si>
    <t>CWIP-76083</t>
  </si>
  <si>
    <t>CWIP-76084</t>
  </si>
  <si>
    <t>CWIP-76085</t>
  </si>
  <si>
    <t>CWIP-76650</t>
  </si>
  <si>
    <t>CWIP-76638</t>
  </si>
  <si>
    <t>CWIP-76598</t>
  </si>
  <si>
    <t>CWIP-76651</t>
  </si>
  <si>
    <t>CWIP-76582</t>
  </si>
  <si>
    <t>CWIP-76665</t>
  </si>
  <si>
    <t>CWIP-76652</t>
  </si>
  <si>
    <t>CWIP-76587</t>
  </si>
  <si>
    <t>CWIP-76090</t>
  </si>
  <si>
    <t>CWIP-76653</t>
  </si>
  <si>
    <t>CWIP-76397</t>
  </si>
  <si>
    <t>CWIP-76656</t>
  </si>
  <si>
    <t>CWIP-76675</t>
  </si>
  <si>
    <t>CWIP-76543</t>
  </si>
  <si>
    <t>CWIP-76544</t>
  </si>
  <si>
    <t>CWIP-76545</t>
  </si>
  <si>
    <t>CWIP-76676</t>
  </si>
  <si>
    <t>CWIP-76398</t>
  </si>
  <si>
    <t>CWIP-76774</t>
  </si>
  <si>
    <t>CWIP-76546</t>
  </si>
  <si>
    <t>CWIP-76666</t>
  </si>
  <si>
    <t>CWIP-76736</t>
  </si>
  <si>
    <t>CWIP-78683</t>
  </si>
  <si>
    <t>CWIP-78682</t>
  </si>
  <si>
    <t>CWIP-78684</t>
  </si>
  <si>
    <t>CWIP-5697</t>
  </si>
  <si>
    <t>PE NAME</t>
  </si>
  <si>
    <t>Job ID</t>
  </si>
  <si>
    <t>BAGDADI</t>
  </si>
  <si>
    <t>Dadar Dargah,Near Kabutar Khana, N.C.Kelkar Marg, Dadar, Mumbai</t>
  </si>
  <si>
    <t>Kohinoor Apt (C&amp;D Wing)</t>
  </si>
  <si>
    <t>KOHINOOR APT C&amp;D WING,NEXT TO RAM NIWAS HOTEL,DADAR WEST,, MUMBAI, MAHARASHTRA.</t>
  </si>
  <si>
    <t>PO Released-Not Feasible</t>
  </si>
  <si>
    <t>Dindoshi</t>
  </si>
  <si>
    <t>Shimpoli</t>
  </si>
  <si>
    <t>10004635  Old PO Deleted, New PO Added on Dated  4th May-2025</t>
  </si>
  <si>
    <t>10005002</t>
  </si>
  <si>
    <t>Co-build PO received on 7 May-25</t>
  </si>
  <si>
    <t>Revised Rec  On 7th May</t>
  </si>
  <si>
    <t>Old PO 10004859 Cancellled and new added on dated 7 May 25</t>
  </si>
  <si>
    <t>Old PO 10004860 Cancellled and new added on dated 7 May 25</t>
  </si>
  <si>
    <t>Received on dated 7th May</t>
  </si>
  <si>
    <t>PO Received on dated 7 May 25</t>
  </si>
  <si>
    <t>New PO Added on dated 7 May-25</t>
  </si>
  <si>
    <t>Old PO - 10004772 revised PO received 21-05-2025</t>
  </si>
  <si>
    <t>Old PO-10004521,revised PO received on 21-05-2025</t>
  </si>
  <si>
    <t>Old PO-10004620 revised PO received 21-05-2025</t>
  </si>
  <si>
    <t>alternate of 4324</t>
  </si>
  <si>
    <t>PO Length Amendment</t>
  </si>
  <si>
    <t>PO LA Approval</t>
  </si>
  <si>
    <t>LA Considered</t>
  </si>
  <si>
    <t>Pending</t>
  </si>
  <si>
    <t>Tulsi Yadav</t>
  </si>
  <si>
    <t>PO-Remark</t>
  </si>
  <si>
    <t>Alternate</t>
  </si>
  <si>
    <t>Yes</t>
  </si>
  <si>
    <t>Planning KML</t>
  </si>
  <si>
    <t>No</t>
  </si>
  <si>
    <t>MA3655</t>
  </si>
  <si>
    <t>MU-MA3655</t>
  </si>
  <si>
    <t>ff</t>
  </si>
  <si>
    <t>Site under Relocation</t>
  </si>
  <si>
    <t>In-Process</t>
  </si>
  <si>
    <t>Delivery month</t>
  </si>
  <si>
    <t>Sr No</t>
  </si>
  <si>
    <t>Revised delivery</t>
  </si>
  <si>
    <t>Manager</t>
  </si>
  <si>
    <t>tf</t>
  </si>
  <si>
    <t>Row Labels</t>
  </si>
  <si>
    <t>POP + route</t>
  </si>
  <si>
    <t>Sum of POP + route</t>
  </si>
  <si>
    <t>(All)</t>
  </si>
  <si>
    <t>(Multiple Items)</t>
  </si>
  <si>
    <t>&lt;30-04-2025</t>
  </si>
  <si>
    <t>2025</t>
  </si>
  <si>
    <t>2026</t>
  </si>
  <si>
    <t>2027</t>
  </si>
  <si>
    <t>Qtr1</t>
  </si>
  <si>
    <t>Qtr2</t>
  </si>
  <si>
    <t>Qtr4</t>
  </si>
  <si>
    <t>Jan</t>
  </si>
  <si>
    <t>Feb</t>
  </si>
  <si>
    <t>Mar</t>
  </si>
  <si>
    <t>Apr</t>
  </si>
  <si>
    <t>May</t>
  </si>
  <si>
    <t>Oct</t>
  </si>
  <si>
    <t>Nov</t>
  </si>
  <si>
    <t>Dec</t>
  </si>
  <si>
    <t>Sum of PO Length
(Mtr)</t>
  </si>
  <si>
    <t>for formula</t>
  </si>
  <si>
    <t>PO No cobuild</t>
  </si>
  <si>
    <t>PO No Ip1</t>
  </si>
  <si>
    <t>ac</t>
  </si>
  <si>
    <t>asd</t>
  </si>
  <si>
    <t>Count of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</si>
</sst>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_(* #,##0.00_);_(* \(#,##0.00\);_(* &quot;-&quot;??_);_(@_)"/>
    <numFmt numFmtId="165" formatCode="_ * #,##0_ ;_ * \-#,##0_ ;_ * &quot;-&quot;??_ ;_ @_ "/>
    <numFmt numFmtId="166" formatCode="0.000"/>
    <numFmt numFmtId="167" formatCode="_(* #,##0_);_(* \(#,##0\);_(* &quot;-&quot;??_);_(@_)"/>
    <numFmt numFmtId="168" formatCode="#,##0.000"/>
    <numFmt numFmtId="169" formatCode="[$-409]d/mmm/yy;@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9"/>
      <color rgb="FFFF0000"/>
      <name val="Aptos Narrow"/>
      <family val="2"/>
      <scheme val="minor"/>
    </font>
    <font>
      <sz val="8"/>
      <name val="Calibri"/>
      <family val="2"/>
    </font>
    <font>
      <sz val="8"/>
      <color theme="1"/>
      <name val="Calibri"/>
      <family val="2"/>
    </font>
    <font>
      <sz val="8"/>
      <name val="Aptos Narrow"/>
      <family val="2"/>
      <scheme val="minor"/>
    </font>
    <font>
      <sz val="8"/>
      <color rgb="FF000000"/>
      <name val="Calibri"/>
      <family val="2"/>
    </font>
    <font>
      <sz val="8"/>
      <color rgb="FFFF0000"/>
      <name val="Aptos Narrow"/>
      <family val="2"/>
      <scheme val="minor"/>
    </font>
    <font>
      <sz val="8"/>
      <color rgb="FFFF0000"/>
      <name val="Calibri"/>
      <family val="2"/>
    </font>
    <font>
      <sz val="8"/>
      <color rgb="FF000000"/>
      <name val="Aptos Narrow"/>
      <family val="2"/>
      <scheme val="minor"/>
    </font>
    <font>
      <sz val="6"/>
      <color rgb="FF333333"/>
      <name val="Arial"/>
      <family val="2"/>
    </font>
    <font>
      <sz val="9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8"/>
      <color rgb="FF000000"/>
      <name val="Aptos Narrow"/>
      <family val="2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43" fontId="0" fillId="0" borderId="0" xfId="0" applyNumberFormat="1"/>
    <xf numFmtId="0" fontId="2" fillId="0" borderId="0" xfId="0" applyFont="1"/>
    <xf numFmtId="166" fontId="0" fillId="0" borderId="0" xfId="0" applyNumberFormat="1"/>
    <xf numFmtId="166" fontId="2" fillId="0" borderId="0" xfId="0" applyNumberFormat="1" applyFont="1"/>
    <xf numFmtId="0" fontId="2" fillId="7" borderId="0" xfId="0" applyFont="1" applyFill="1"/>
    <xf numFmtId="0" fontId="2" fillId="7" borderId="1" xfId="0" applyFont="1" applyFill="1" applyBorder="1"/>
    <xf numFmtId="166" fontId="2" fillId="7" borderId="1" xfId="0" applyNumberFormat="1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6" fillId="6" borderId="1" xfId="0" applyFont="1" applyFill="1" applyBorder="1" applyAlignment="1">
      <alignment vertical="center"/>
    </xf>
    <xf numFmtId="0" fontId="0" fillId="9" borderId="1" xfId="0" quotePrefix="1" applyFill="1" applyBorder="1"/>
    <xf numFmtId="166" fontId="0" fillId="9" borderId="1" xfId="0" quotePrefix="1" applyNumberFormat="1" applyFill="1" applyBorder="1"/>
    <xf numFmtId="0" fontId="0" fillId="9" borderId="1" xfId="0" applyFill="1" applyBorder="1"/>
    <xf numFmtId="166" fontId="0" fillId="9" borderId="1" xfId="0" applyNumberFormat="1" applyFill="1" applyBorder="1"/>
    <xf numFmtId="0" fontId="0" fillId="10" borderId="1" xfId="0" quotePrefix="1" applyFill="1" applyBorder="1"/>
    <xf numFmtId="166" fontId="0" fillId="10" borderId="1" xfId="0" quotePrefix="1" applyNumberFormat="1" applyFill="1" applyBorder="1"/>
    <xf numFmtId="0" fontId="0" fillId="10" borderId="1" xfId="0" applyFill="1" applyBorder="1"/>
    <xf numFmtId="166" fontId="0" fillId="10" borderId="1" xfId="0" applyNumberFormat="1" applyFill="1" applyBorder="1"/>
    <xf numFmtId="0" fontId="0" fillId="11" borderId="1" xfId="0" quotePrefix="1" applyFill="1" applyBorder="1"/>
    <xf numFmtId="166" fontId="0" fillId="11" borderId="1" xfId="0" quotePrefix="1" applyNumberFormat="1" applyFill="1" applyBorder="1"/>
    <xf numFmtId="0" fontId="0" fillId="11" borderId="1" xfId="0" applyFill="1" applyBorder="1"/>
    <xf numFmtId="166" fontId="0" fillId="11" borderId="1" xfId="0" applyNumberFormat="1" applyFill="1" applyBorder="1"/>
    <xf numFmtId="0" fontId="7" fillId="5" borderId="1" xfId="0" applyFont="1" applyFill="1" applyBorder="1" applyAlignment="1">
      <alignment vertical="center"/>
    </xf>
    <xf numFmtId="15" fontId="7" fillId="5" borderId="1" xfId="0" applyNumberFormat="1" applyFont="1" applyFill="1" applyBorder="1" applyAlignment="1">
      <alignment vertical="center"/>
    </xf>
    <xf numFmtId="15" fontId="0" fillId="0" borderId="0" xfId="0" applyNumberFormat="1"/>
    <xf numFmtId="0" fontId="8" fillId="0" borderId="1" xfId="0" applyFont="1" applyBorder="1"/>
    <xf numFmtId="164" fontId="0" fillId="0" borderId="0" xfId="0" applyNumberFormat="1"/>
    <xf numFmtId="0" fontId="9" fillId="12" borderId="1" xfId="0" applyFont="1" applyFill="1" applyBorder="1" applyAlignment="1">
      <alignment vertical="center" wrapText="1"/>
    </xf>
    <xf numFmtId="0" fontId="9" fillId="1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4" fontId="0" fillId="0" borderId="0" xfId="0" applyNumberFormat="1"/>
    <xf numFmtId="0" fontId="0" fillId="0" borderId="0" xfId="0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3" fontId="2" fillId="3" borderId="0" xfId="0" applyNumberFormat="1" applyFont="1" applyFill="1"/>
    <xf numFmtId="167" fontId="7" fillId="8" borderId="1" xfId="2" applyNumberFormat="1" applyFont="1" applyFill="1" applyBorder="1" applyAlignment="1">
      <alignment horizontal="center" vertical="center" wrapText="1"/>
    </xf>
    <xf numFmtId="167" fontId="7" fillId="3" borderId="1" xfId="2" applyNumberFormat="1" applyFont="1" applyFill="1" applyBorder="1" applyAlignment="1">
      <alignment horizontal="center" vertical="center" wrapText="1"/>
    </xf>
    <xf numFmtId="15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167" fontId="8" fillId="0" borderId="1" xfId="2" applyNumberFormat="1" applyFont="1" applyBorder="1" applyAlignment="1">
      <alignment horizontal="center" vertical="center"/>
    </xf>
    <xf numFmtId="167" fontId="8" fillId="0" borderId="1" xfId="2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/>
    <xf numFmtId="43" fontId="4" fillId="0" borderId="1" xfId="1" applyFont="1" applyFill="1" applyBorder="1"/>
    <xf numFmtId="4" fontId="0" fillId="0" borderId="0" xfId="2" applyNumberFormat="1" applyFont="1"/>
    <xf numFmtId="167" fontId="0" fillId="0" borderId="0" xfId="2" applyNumberFormat="1" applyFont="1"/>
    <xf numFmtId="0" fontId="10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4" borderId="1" xfId="0" applyFont="1" applyFill="1" applyBorder="1"/>
    <xf numFmtId="15" fontId="0" fillId="0" borderId="1" xfId="0" applyNumberFormat="1" applyBorder="1"/>
    <xf numFmtId="15" fontId="8" fillId="0" borderId="1" xfId="0" applyNumberFormat="1" applyFont="1" applyBorder="1"/>
    <xf numFmtId="2" fontId="8" fillId="0" borderId="1" xfId="0" applyNumberFormat="1" applyFont="1" applyBorder="1"/>
    <xf numFmtId="0" fontId="11" fillId="3" borderId="1" xfId="0" applyFont="1" applyFill="1" applyBorder="1" applyAlignment="1">
      <alignment horizontal="center"/>
    </xf>
    <xf numFmtId="2" fontId="8" fillId="3" borderId="1" xfId="0" applyNumberFormat="1" applyFont="1" applyFill="1" applyBorder="1"/>
    <xf numFmtId="0" fontId="8" fillId="16" borderId="1" xfId="0" applyFont="1" applyFill="1" applyBorder="1"/>
    <xf numFmtId="0" fontId="12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49" fontId="11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/>
    </xf>
    <xf numFmtId="0" fontId="0" fillId="4" borderId="1" xfId="0" applyFill="1" applyBorder="1"/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5" fontId="0" fillId="0" borderId="0" xfId="0" applyNumberFormat="1" applyAlignment="1">
      <alignment horizontal="center"/>
    </xf>
    <xf numFmtId="164" fontId="2" fillId="0" borderId="0" xfId="2" applyFont="1" applyAlignment="1">
      <alignment horizontal="center"/>
    </xf>
    <xf numFmtId="167" fontId="0" fillId="0" borderId="0" xfId="2" applyNumberFormat="1" applyFont="1" applyAlignment="1">
      <alignment horizontal="center"/>
    </xf>
    <xf numFmtId="0" fontId="7" fillId="8" borderId="1" xfId="0" applyFont="1" applyFill="1" applyBorder="1" applyAlignment="1">
      <alignment horizontal="center" vertical="center"/>
    </xf>
    <xf numFmtId="15" fontId="7" fillId="8" borderId="1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167" fontId="7" fillId="8" borderId="1" xfId="2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8" fillId="8" borderId="1" xfId="0" applyFont="1" applyFill="1" applyBorder="1" applyAlignment="1">
      <alignment horizontal="center" vertical="center"/>
    </xf>
    <xf numFmtId="15" fontId="8" fillId="8" borderId="1" xfId="0" applyNumberFormat="1" applyFont="1" applyFill="1" applyBorder="1" applyAlignment="1">
      <alignment horizontal="center" vertical="center"/>
    </xf>
    <xf numFmtId="49" fontId="8" fillId="8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left" vertical="center" wrapText="1"/>
    </xf>
    <xf numFmtId="167" fontId="8" fillId="8" borderId="1" xfId="2" applyNumberFormat="1" applyFont="1" applyFill="1" applyBorder="1" applyAlignment="1">
      <alignment horizontal="center" vertical="center"/>
    </xf>
    <xf numFmtId="167" fontId="8" fillId="8" borderId="1" xfId="2" applyNumberFormat="1" applyFont="1" applyFill="1" applyBorder="1" applyAlignment="1">
      <alignment vertical="center"/>
    </xf>
    <xf numFmtId="0" fontId="8" fillId="15" borderId="1" xfId="0" applyFont="1" applyFill="1" applyBorder="1" applyAlignment="1">
      <alignment horizontal="center" vertical="center"/>
    </xf>
    <xf numFmtId="15" fontId="8" fillId="15" borderId="1" xfId="0" applyNumberFormat="1" applyFont="1" applyFill="1" applyBorder="1" applyAlignment="1">
      <alignment horizontal="center" vertical="center"/>
    </xf>
    <xf numFmtId="49" fontId="8" fillId="15" borderId="1" xfId="0" applyNumberFormat="1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left" vertical="center" wrapText="1"/>
    </xf>
    <xf numFmtId="167" fontId="8" fillId="15" borderId="1" xfId="2" applyNumberFormat="1" applyFont="1" applyFill="1" applyBorder="1" applyAlignment="1">
      <alignment horizontal="center" vertical="center"/>
    </xf>
    <xf numFmtId="167" fontId="8" fillId="15" borderId="1" xfId="2" applyNumberFormat="1" applyFont="1" applyFill="1" applyBorder="1" applyAlignment="1">
      <alignment vertical="center"/>
    </xf>
    <xf numFmtId="164" fontId="8" fillId="0" borderId="1" xfId="2" applyFont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15" fontId="8" fillId="14" borderId="1" xfId="0" applyNumberFormat="1" applyFont="1" applyFill="1" applyBorder="1" applyAlignment="1">
      <alignment horizontal="center" vertical="center"/>
    </xf>
    <xf numFmtId="49" fontId="8" fillId="14" borderId="1" xfId="0" applyNumberFormat="1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left" vertical="center" wrapText="1"/>
    </xf>
    <xf numFmtId="167" fontId="8" fillId="14" borderId="1" xfId="2" applyNumberFormat="1" applyFont="1" applyFill="1" applyBorder="1" applyAlignment="1">
      <alignment horizontal="center" vertical="center"/>
    </xf>
    <xf numFmtId="167" fontId="8" fillId="0" borderId="1" xfId="2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15" fontId="8" fillId="12" borderId="1" xfId="0" applyNumberFormat="1" applyFont="1" applyFill="1" applyBorder="1" applyAlignment="1">
      <alignment horizontal="center" vertical="center"/>
    </xf>
    <xf numFmtId="49" fontId="8" fillId="12" borderId="1" xfId="0" applyNumberFormat="1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left" vertical="center" wrapText="1"/>
    </xf>
    <xf numFmtId="167" fontId="8" fillId="12" borderId="1" xfId="2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49" fontId="1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65" fontId="4" fillId="0" borderId="1" xfId="1" applyNumberFormat="1" applyFont="1" applyFill="1" applyBorder="1"/>
    <xf numFmtId="0" fontId="4" fillId="0" borderId="1" xfId="0" quotePrefix="1" applyFont="1" applyBorder="1"/>
    <xf numFmtId="4" fontId="4" fillId="0" borderId="1" xfId="0" applyNumberFormat="1" applyFont="1" applyBorder="1"/>
    <xf numFmtId="0" fontId="4" fillId="0" borderId="1" xfId="0" applyFont="1" applyBorder="1"/>
    <xf numFmtId="49" fontId="4" fillId="0" borderId="1" xfId="0" applyNumberFormat="1" applyFont="1" applyBorder="1" applyAlignment="1">
      <alignment horizontal="center" vertical="center"/>
    </xf>
    <xf numFmtId="15" fontId="4" fillId="0" borderId="1" xfId="0" applyNumberFormat="1" applyFont="1" applyBorder="1"/>
    <xf numFmtId="0" fontId="4" fillId="0" borderId="1" xfId="0" applyFont="1" applyBorder="1" applyAlignment="1">
      <alignment vertical="center"/>
    </xf>
    <xf numFmtId="16" fontId="4" fillId="0" borderId="1" xfId="0" quotePrefix="1" applyNumberFormat="1" applyFont="1" applyBorder="1"/>
    <xf numFmtId="1" fontId="4" fillId="0" borderId="1" xfId="1" applyNumberFormat="1" applyFont="1" applyFill="1" applyBorder="1"/>
    <xf numFmtId="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/>
    <xf numFmtId="168" fontId="4" fillId="0" borderId="1" xfId="0" applyNumberFormat="1" applyFont="1" applyBorder="1" applyAlignment="1">
      <alignment horizontal="center"/>
    </xf>
    <xf numFmtId="0" fontId="3" fillId="0" borderId="1" xfId="0" applyFont="1" applyBorder="1"/>
    <xf numFmtId="14" fontId="4" fillId="0" borderId="1" xfId="0" applyNumberFormat="1" applyFont="1" applyBorder="1"/>
    <xf numFmtId="0" fontId="0" fillId="0" borderId="1" xfId="0" applyBorder="1"/>
    <xf numFmtId="0" fontId="4" fillId="1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5" borderId="1" xfId="0" applyFill="1" applyBorder="1"/>
    <xf numFmtId="0" fontId="2" fillId="0" borderId="1" xfId="0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5" borderId="1" xfId="0" applyFill="1" applyBorder="1" applyAlignment="1">
      <alignment horizontal="center"/>
    </xf>
    <xf numFmtId="4" fontId="0" fillId="5" borderId="1" xfId="0" applyNumberFormat="1" applyFill="1" applyBorder="1" applyAlignment="1">
      <alignment horizontal="center"/>
    </xf>
    <xf numFmtId="166" fontId="0" fillId="0" borderId="1" xfId="0" applyNumberFormat="1" applyBorder="1"/>
    <xf numFmtId="4" fontId="4" fillId="0" borderId="1" xfId="1" applyNumberFormat="1" applyFont="1" applyFill="1" applyBorder="1" applyAlignment="1">
      <alignment horizontal="center"/>
    </xf>
    <xf numFmtId="4" fontId="6" fillId="6" borderId="1" xfId="0" applyNumberFormat="1" applyFont="1" applyFill="1" applyBorder="1" applyAlignment="1">
      <alignment vertical="center" wrapText="1"/>
    </xf>
    <xf numFmtId="164" fontId="0" fillId="0" borderId="0" xfId="0" applyNumberFormat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4" fontId="2" fillId="0" borderId="0" xfId="0" applyNumberFormat="1" applyFont="1"/>
    <xf numFmtId="14" fontId="8" fillId="0" borderId="1" xfId="0" applyNumberFormat="1" applyFont="1" applyBorder="1"/>
    <xf numFmtId="15" fontId="0" fillId="5" borderId="1" xfId="0" applyNumberFormat="1" applyFill="1" applyBorder="1"/>
    <xf numFmtId="0" fontId="8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1" fontId="11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1" fontId="8" fillId="3" borderId="1" xfId="0" applyNumberFormat="1" applyFont="1" applyFill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/>
    <xf numFmtId="0" fontId="15" fillId="0" borderId="1" xfId="0" applyFont="1" applyBorder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5" fontId="15" fillId="0" borderId="1" xfId="0" applyNumberFormat="1" applyFont="1" applyBorder="1"/>
    <xf numFmtId="2" fontId="15" fillId="0" borderId="1" xfId="0" applyNumberFormat="1" applyFont="1" applyBorder="1"/>
    <xf numFmtId="0" fontId="15" fillId="0" borderId="0" xfId="0" applyFont="1"/>
    <xf numFmtId="0" fontId="8" fillId="16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15" fontId="17" fillId="0" borderId="0" xfId="0" applyNumberFormat="1" applyFont="1"/>
    <xf numFmtId="0" fontId="1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15" fontId="18" fillId="0" borderId="1" xfId="0" applyNumberFormat="1" applyFont="1" applyBorder="1"/>
    <xf numFmtId="0" fontId="19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right" vertical="center"/>
    </xf>
    <xf numFmtId="14" fontId="0" fillId="0" borderId="1" xfId="0" applyNumberFormat="1" applyBorder="1"/>
    <xf numFmtId="0" fontId="20" fillId="6" borderId="4" xfId="0" applyFont="1" applyFill="1" applyBorder="1" applyAlignment="1">
      <alignment vertical="center"/>
    </xf>
    <xf numFmtId="0" fontId="20" fillId="6" borderId="5" xfId="0" applyFont="1" applyFill="1" applyBorder="1" applyAlignment="1">
      <alignment vertical="center"/>
    </xf>
    <xf numFmtId="0" fontId="21" fillId="17" borderId="5" xfId="0" applyFont="1" applyFill="1" applyBorder="1" applyAlignment="1">
      <alignment horizontal="center" vertical="center"/>
    </xf>
    <xf numFmtId="0" fontId="21" fillId="17" borderId="5" xfId="0" applyFont="1" applyFill="1" applyBorder="1" applyAlignment="1">
      <alignment vertical="center"/>
    </xf>
    <xf numFmtId="0" fontId="19" fillId="0" borderId="6" xfId="0" applyFont="1" applyBorder="1" applyAlignment="1">
      <alignment horizontal="center" vertical="center"/>
    </xf>
    <xf numFmtId="14" fontId="0" fillId="0" borderId="0" xfId="0" applyNumberFormat="1"/>
    <xf numFmtId="169" fontId="0" fillId="0" borderId="1" xfId="0" applyNumberFormat="1" applyBorder="1"/>
    <xf numFmtId="169" fontId="8" fillId="0" borderId="0" xfId="0" applyNumberFormat="1" applyFont="1"/>
    <xf numFmtId="0" fontId="0" fillId="0" borderId="0" xfId="0" pivotButton="1"/>
    <xf numFmtId="0" fontId="2" fillId="18" borderId="7" xfId="0" applyFont="1" applyFill="1" applyBorder="1"/>
    <xf numFmtId="0" fontId="2" fillId="18" borderId="8" xfId="0" applyFont="1" applyFill="1" applyBorder="1" applyAlignment="1">
      <alignment horizontal="left"/>
    </xf>
    <xf numFmtId="0" fontId="7" fillId="13" borderId="0" xfId="0" applyFont="1" applyFill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2" fillId="18" borderId="8" xfId="0" applyFont="1" applyFill="1" applyBorder="1"/>
    <xf numFmtId="0" fontId="7" fillId="12" borderId="2" xfId="0" applyFont="1" applyFill="1" applyBorder="1" applyAlignment="1">
      <alignment horizontal="center"/>
    </xf>
    <xf numFmtId="0" fontId="7" fillId="13" borderId="2" xfId="0" applyFont="1" applyFill="1" applyBorder="1" applyAlignment="1">
      <alignment horizontal="center"/>
    </xf>
  </cellXfs>
  <cellStyles count="3">
    <cellStyle name="Comma" xfId="1" builtinId="3"/>
    <cellStyle name="Comma 2" xfId="2" xr:uid="{6A1D2A7C-7FB6-4053-8245-719E53684493}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etorg1056155-my.sharepoint.com/personal/s_sagar_cloudextel_com/Documents/Desktop/Unique%20files/AIR202499/TO%20PM%20and%20SG/Airtel%20Project%20Delivery%20Plan%20Mumbai%202025-04-03_V3.xlsx" TargetMode="External"/><Relationship Id="rId1" Type="http://schemas.openxmlformats.org/officeDocument/2006/relationships/externalLinkPath" Target="https://netorg1056155-my.sharepoint.com/personal/s_sagar_cloudextel_com/Documents/Desktop/Unique%20files/AIR202499/TO%20PM%20and%20SG/Unique%20files/AIR202499/TO%20PM%20and%20SG/Airtel%20Project%20Delivery%20Plan%20Mumbai%202025-04-03_V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etorg1056155-my.sharepoint.com/personal/s_sagar_cloudextel_com/Documents/Desktop/Unique%20files/AIR202499/1%20144F/Mumbai%20374%20Km%20_1%20144_DF_25-06-04%20V6%20SS.xlsx" TargetMode="External"/><Relationship Id="rId1" Type="http://schemas.openxmlformats.org/officeDocument/2006/relationships/externalLinkPath" Target="https://netorg1056155-my.sharepoint.com/personal/s_sagar_cloudextel_com/Documents/Desktop/Unique%20files/AIR202499/TO%20PM%20and%20SG/Unique%20files/AIR202499/1%20144F/Mumbai%20374%20Km%20_1%20144_DF_25-06-04%20V6%20S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etorg1056155-my.sharepoint.com/personal/s_sagar_cloudextel_com/Documents/Desktop/Unique%20files/AIR202499/Survey%20reports/Survey%20Report-%202025-06-20%20SS%20V4.xlsx" TargetMode="External"/><Relationship Id="rId1" Type="http://schemas.openxmlformats.org/officeDocument/2006/relationships/externalLinkPath" Target="https://netorg1056155-my.sharepoint.com/personal/s_sagar_cloudextel_com/Documents/Desktop/Unique%20files/AIR202499/Survey%20reports/Survey%20Report-%202025-06-20%20SS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Sheet3"/>
      <sheetName val="Edited_Route+LM"/>
      <sheetName val="Fibmax Sites"/>
      <sheetName val="Insurance"/>
      <sheetName val="INS_Routes"/>
      <sheetName val="INS_Fibmax"/>
    </sheetNames>
    <sheetDataSet>
      <sheetData sheetId="0"/>
      <sheetData sheetId="1"/>
      <sheetData sheetId="2">
        <row r="2">
          <cell r="D2" t="str">
            <v>Parent Route</v>
          </cell>
          <cell r="K2" t="str">
            <v>Customer HOTO date</v>
          </cell>
        </row>
        <row r="3">
          <cell r="D3" t="str">
            <v>MUM_Route_107</v>
          </cell>
          <cell r="K3">
            <v>46022</v>
          </cell>
        </row>
        <row r="4">
          <cell r="D4" t="str">
            <v>MUM_Route_108</v>
          </cell>
          <cell r="K4">
            <v>45991</v>
          </cell>
        </row>
        <row r="5">
          <cell r="D5" t="str">
            <v>MUM_Route_106</v>
          </cell>
          <cell r="K5">
            <v>45808</v>
          </cell>
        </row>
        <row r="6">
          <cell r="D6" t="str">
            <v>MUM_Route_105</v>
          </cell>
          <cell r="K6">
            <v>45961</v>
          </cell>
        </row>
        <row r="7">
          <cell r="D7" t="str">
            <v>MUM_Route_11</v>
          </cell>
          <cell r="K7">
            <v>45991</v>
          </cell>
        </row>
        <row r="8">
          <cell r="D8" t="str">
            <v>MUM_Route_99</v>
          </cell>
          <cell r="K8">
            <v>46022</v>
          </cell>
        </row>
        <row r="9">
          <cell r="D9" t="str">
            <v>MUM_Route_101</v>
          </cell>
          <cell r="K9">
            <v>46022</v>
          </cell>
        </row>
        <row r="10">
          <cell r="D10" t="str">
            <v>MUM_Route_102</v>
          </cell>
          <cell r="K10">
            <v>46022</v>
          </cell>
        </row>
        <row r="11">
          <cell r="D11" t="str">
            <v>MUM_Route_75</v>
          </cell>
          <cell r="K11">
            <v>46081</v>
          </cell>
        </row>
        <row r="12">
          <cell r="D12" t="str">
            <v>MUM_Route_118</v>
          </cell>
          <cell r="K12">
            <v>46081</v>
          </cell>
        </row>
        <row r="13">
          <cell r="D13" t="str">
            <v>MUM_Route_77</v>
          </cell>
          <cell r="K13" t="str">
            <v>descoped</v>
          </cell>
        </row>
        <row r="14">
          <cell r="D14" t="str">
            <v>MUM_Route_76</v>
          </cell>
          <cell r="K14" t="str">
            <v>descoped</v>
          </cell>
        </row>
        <row r="15">
          <cell r="D15" t="str">
            <v>MUM_Route_24</v>
          </cell>
          <cell r="K15">
            <v>46446</v>
          </cell>
        </row>
        <row r="16">
          <cell r="D16" t="str">
            <v>MUM_Route_46</v>
          </cell>
          <cell r="K16">
            <v>46387</v>
          </cell>
        </row>
        <row r="17">
          <cell r="D17" t="str">
            <v>MUM_Route_68</v>
          </cell>
          <cell r="K17">
            <v>46081</v>
          </cell>
        </row>
        <row r="18">
          <cell r="D18" t="str">
            <v>MUM_Route_115</v>
          </cell>
          <cell r="K18">
            <v>46112</v>
          </cell>
        </row>
        <row r="19">
          <cell r="D19" t="str">
            <v>MUM_Route_111</v>
          </cell>
          <cell r="K19">
            <v>45991</v>
          </cell>
        </row>
        <row r="20">
          <cell r="D20" t="str">
            <v>MUM_Route_116</v>
          </cell>
          <cell r="K20">
            <v>46053</v>
          </cell>
        </row>
        <row r="21">
          <cell r="D21" t="str">
            <v>MUM_Route_109</v>
          </cell>
          <cell r="K21">
            <v>46356</v>
          </cell>
        </row>
        <row r="22">
          <cell r="D22" t="str">
            <v>MUM_Route_110</v>
          </cell>
          <cell r="K22">
            <v>46173</v>
          </cell>
        </row>
        <row r="23">
          <cell r="D23" t="str">
            <v>MUM_Route_122</v>
          </cell>
          <cell r="K23">
            <v>46173</v>
          </cell>
        </row>
        <row r="24">
          <cell r="D24" t="str">
            <v>MUM_Route_124</v>
          </cell>
          <cell r="K24">
            <v>46081</v>
          </cell>
        </row>
        <row r="25">
          <cell r="D25" t="str">
            <v>MUM_Route_123</v>
          </cell>
          <cell r="K25">
            <v>46081</v>
          </cell>
        </row>
        <row r="26">
          <cell r="D26" t="str">
            <v>MUM_Route_121</v>
          </cell>
          <cell r="K26">
            <v>46173</v>
          </cell>
        </row>
        <row r="27">
          <cell r="D27" t="str">
            <v>MUM_Route_74</v>
          </cell>
          <cell r="K27">
            <v>46081</v>
          </cell>
        </row>
        <row r="28">
          <cell r="D28" t="str">
            <v>MUM_Route_64</v>
          </cell>
          <cell r="K28" t="str">
            <v>descoped</v>
          </cell>
        </row>
        <row r="29">
          <cell r="D29" t="str">
            <v>MUM_Route_114</v>
          </cell>
          <cell r="K29">
            <v>45961</v>
          </cell>
        </row>
        <row r="30">
          <cell r="D30" t="str">
            <v>MUM_Route_112</v>
          </cell>
          <cell r="K30">
            <v>45991</v>
          </cell>
        </row>
        <row r="31">
          <cell r="D31" t="str">
            <v>MUM_Route_113</v>
          </cell>
          <cell r="K31">
            <v>46387</v>
          </cell>
        </row>
        <row r="32">
          <cell r="D32" t="str">
            <v>MUM_Route_117</v>
          </cell>
          <cell r="K32">
            <v>46081</v>
          </cell>
        </row>
        <row r="33">
          <cell r="D33" t="str">
            <v>Mumbai_Coverage_Route5</v>
          </cell>
          <cell r="K33">
            <v>46173</v>
          </cell>
        </row>
        <row r="34">
          <cell r="D34" t="str">
            <v>Mumbai_Coverage_Route38</v>
          </cell>
          <cell r="K34">
            <v>46112</v>
          </cell>
        </row>
        <row r="35">
          <cell r="D35" t="str">
            <v>Mumbai_Coverage_Route37</v>
          </cell>
          <cell r="K35">
            <v>46142</v>
          </cell>
        </row>
        <row r="36">
          <cell r="D36" t="str">
            <v>Mumbai_Coverage_Route6</v>
          </cell>
          <cell r="K36">
            <v>46387</v>
          </cell>
        </row>
        <row r="37">
          <cell r="D37" t="str">
            <v>Mumbai_Coverage_Route 4</v>
          </cell>
          <cell r="K37">
            <v>46387</v>
          </cell>
        </row>
        <row r="38">
          <cell r="D38" t="str">
            <v>Mumbai_Coverage_Route11</v>
          </cell>
          <cell r="K38" t="str">
            <v>descoped</v>
          </cell>
        </row>
        <row r="39">
          <cell r="D39" t="str">
            <v>Mumbai_Coverage_Route_153</v>
          </cell>
          <cell r="K39">
            <v>46356</v>
          </cell>
        </row>
        <row r="40">
          <cell r="D40" t="str">
            <v>MUM_Route_142</v>
          </cell>
          <cell r="K40">
            <v>46173</v>
          </cell>
        </row>
        <row r="41">
          <cell r="D41" t="str">
            <v>Mumbai_coverage_Route_145</v>
          </cell>
          <cell r="K41">
            <v>46387</v>
          </cell>
        </row>
        <row r="42">
          <cell r="D42" t="str">
            <v>Mumbai_coverage_Route_146</v>
          </cell>
          <cell r="K42">
            <v>46387</v>
          </cell>
        </row>
        <row r="43">
          <cell r="D43" t="str">
            <v>MUM_Route_151</v>
          </cell>
          <cell r="K43">
            <v>45930</v>
          </cell>
        </row>
        <row r="44">
          <cell r="D44" t="str">
            <v>MUM_Route_172</v>
          </cell>
          <cell r="K44">
            <v>45869</v>
          </cell>
        </row>
        <row r="45">
          <cell r="D45" t="str">
            <v>MUM_Route_171</v>
          </cell>
          <cell r="K45">
            <v>45869</v>
          </cell>
        </row>
        <row r="46">
          <cell r="D46" t="str">
            <v>MUM_Route_160</v>
          </cell>
          <cell r="K46">
            <v>46142</v>
          </cell>
        </row>
        <row r="47">
          <cell r="D47" t="str">
            <v>MUM_Route_161</v>
          </cell>
          <cell r="K47">
            <v>45991</v>
          </cell>
        </row>
        <row r="48">
          <cell r="D48" t="str">
            <v>MUM_Route_162</v>
          </cell>
          <cell r="K48">
            <v>45991</v>
          </cell>
        </row>
        <row r="49">
          <cell r="D49" t="str">
            <v>MUM_Route_163</v>
          </cell>
          <cell r="K49">
            <v>45808</v>
          </cell>
        </row>
        <row r="50">
          <cell r="D50" t="str">
            <v>MUM_Route_164</v>
          </cell>
          <cell r="K50">
            <v>45808</v>
          </cell>
        </row>
        <row r="51">
          <cell r="D51" t="str">
            <v>MUM_Route_165</v>
          </cell>
          <cell r="K51">
            <v>45808</v>
          </cell>
        </row>
        <row r="52">
          <cell r="D52" t="str">
            <v>MUM_Route_167</v>
          </cell>
          <cell r="K52">
            <v>45808</v>
          </cell>
        </row>
        <row r="53">
          <cell r="D53" t="str">
            <v>MUM_Route_168</v>
          </cell>
          <cell r="K53">
            <v>45808</v>
          </cell>
        </row>
        <row r="54">
          <cell r="D54" t="str">
            <v>MUM_Route_166</v>
          </cell>
          <cell r="K54">
            <v>45991</v>
          </cell>
        </row>
        <row r="55">
          <cell r="D55" t="str">
            <v>MUM_Route_169</v>
          </cell>
          <cell r="K55">
            <v>45869</v>
          </cell>
        </row>
        <row r="56">
          <cell r="D56" t="str">
            <v>MUM_Route_170</v>
          </cell>
          <cell r="K56">
            <v>45900</v>
          </cell>
        </row>
        <row r="57">
          <cell r="D57" t="str">
            <v>MUM_Route_157</v>
          </cell>
          <cell r="K57">
            <v>45991</v>
          </cell>
        </row>
        <row r="58">
          <cell r="D58" t="str">
            <v>MUM_Route_158</v>
          </cell>
          <cell r="K58">
            <v>46081</v>
          </cell>
        </row>
        <row r="59">
          <cell r="D59" t="str">
            <v>MUM_Route_159</v>
          </cell>
          <cell r="K59">
            <v>46081</v>
          </cell>
        </row>
        <row r="60">
          <cell r="D60" t="str">
            <v>MUM_Route_135</v>
          </cell>
          <cell r="K60">
            <v>46387</v>
          </cell>
        </row>
        <row r="61">
          <cell r="D61" t="str">
            <v>MUM_Route_136</v>
          </cell>
          <cell r="K61">
            <v>46387</v>
          </cell>
        </row>
        <row r="62">
          <cell r="D62" t="str">
            <v>Mumbai_Coverage_Route15</v>
          </cell>
          <cell r="K62">
            <v>46142</v>
          </cell>
        </row>
        <row r="63">
          <cell r="D63" t="str">
            <v>Mumbai_Coverage_Route33</v>
          </cell>
          <cell r="K63">
            <v>46081</v>
          </cell>
        </row>
        <row r="64">
          <cell r="D64" t="str">
            <v>Mumbai_Coverage_Route36</v>
          </cell>
          <cell r="K64">
            <v>46081</v>
          </cell>
        </row>
        <row r="65">
          <cell r="D65" t="str">
            <v>Mumbai_Coverage_Route25</v>
          </cell>
          <cell r="K65">
            <v>46356</v>
          </cell>
        </row>
        <row r="66">
          <cell r="D66" t="str">
            <v>Mumbai_Coverage_Route17</v>
          </cell>
          <cell r="K66">
            <v>46053</v>
          </cell>
        </row>
        <row r="67">
          <cell r="D67" t="str">
            <v>Mumbai_Coverage_Route35</v>
          </cell>
          <cell r="K67">
            <v>46326</v>
          </cell>
        </row>
        <row r="68">
          <cell r="D68" t="str">
            <v>MUM_Route_141</v>
          </cell>
          <cell r="K68">
            <v>46022</v>
          </cell>
        </row>
        <row r="69">
          <cell r="D69" t="str">
            <v>Mumbai_Coverage_Route3</v>
          </cell>
          <cell r="K69">
            <v>46142</v>
          </cell>
        </row>
        <row r="70">
          <cell r="D70" t="str">
            <v>Mumbai_Coverage_Route30</v>
          </cell>
          <cell r="K70">
            <v>46356</v>
          </cell>
        </row>
        <row r="71">
          <cell r="D71" t="str">
            <v>Mumbai_Coverage_Route29</v>
          </cell>
          <cell r="K71">
            <v>46142</v>
          </cell>
        </row>
        <row r="72">
          <cell r="D72" t="str">
            <v>Mumbai_Coverage_Route7</v>
          </cell>
          <cell r="K72">
            <v>46173</v>
          </cell>
        </row>
        <row r="73">
          <cell r="D73" t="str">
            <v>Mumbai_Coverage_Route21</v>
          </cell>
          <cell r="K73">
            <v>46326</v>
          </cell>
        </row>
        <row r="74">
          <cell r="D74" t="str">
            <v>MUM_Route_148</v>
          </cell>
          <cell r="K74">
            <v>46356</v>
          </cell>
        </row>
        <row r="75">
          <cell r="D75" t="str">
            <v>MUM_Route_149</v>
          </cell>
          <cell r="K75">
            <v>46356</v>
          </cell>
        </row>
        <row r="76">
          <cell r="D76" t="str">
            <v>MUM_Route_152</v>
          </cell>
          <cell r="K76">
            <v>45991</v>
          </cell>
        </row>
        <row r="77">
          <cell r="D77" t="str">
            <v>Mumbai_Coverage_Route28</v>
          </cell>
          <cell r="K77">
            <v>46326</v>
          </cell>
        </row>
        <row r="78">
          <cell r="D78" t="str">
            <v>Mumbai_Coverage_Route31</v>
          </cell>
          <cell r="K78">
            <v>46081</v>
          </cell>
        </row>
        <row r="79">
          <cell r="D79" t="str">
            <v>Mumbai_Coverage_Route34</v>
          </cell>
          <cell r="K79">
            <v>46022</v>
          </cell>
        </row>
        <row r="80">
          <cell r="D80" t="str">
            <v>Mumbai_Coverage_Route2</v>
          </cell>
          <cell r="K80">
            <v>45961</v>
          </cell>
        </row>
        <row r="81">
          <cell r="D81" t="str">
            <v>Mumbai_Coverage_Route1</v>
          </cell>
          <cell r="K81">
            <v>46112</v>
          </cell>
        </row>
        <row r="82">
          <cell r="D82" t="str">
            <v>Mumbai_Coverage_Route13</v>
          </cell>
          <cell r="K82">
            <v>46356</v>
          </cell>
        </row>
        <row r="83">
          <cell r="D83" t="str">
            <v>Mumbai_Coverage_Route9</v>
          </cell>
          <cell r="K83">
            <v>46112</v>
          </cell>
        </row>
        <row r="84">
          <cell r="D84" t="str">
            <v>Mumbai_Coverage_Route23</v>
          </cell>
          <cell r="K84">
            <v>46387</v>
          </cell>
        </row>
        <row r="85">
          <cell r="D85" t="str">
            <v>Mumbai_Coverage_Route32</v>
          </cell>
          <cell r="K85">
            <v>46112</v>
          </cell>
        </row>
        <row r="86">
          <cell r="D86" t="str">
            <v>Mumbai_Coverage_Route12</v>
          </cell>
          <cell r="K86">
            <v>46326</v>
          </cell>
        </row>
        <row r="87">
          <cell r="D87" t="str">
            <v>MUM_Route_155</v>
          </cell>
          <cell r="K87">
            <v>45900</v>
          </cell>
        </row>
        <row r="88">
          <cell r="D88" t="str">
            <v>MUM_Route_150</v>
          </cell>
          <cell r="K88">
            <v>45930</v>
          </cell>
        </row>
        <row r="89">
          <cell r="D89" t="str">
            <v>Mumbai_Coverage_Route10</v>
          </cell>
          <cell r="K89">
            <v>46112</v>
          </cell>
        </row>
        <row r="90">
          <cell r="D90" t="str">
            <v>MUM_Route_156</v>
          </cell>
          <cell r="K90">
            <v>45900</v>
          </cell>
        </row>
        <row r="91">
          <cell r="D91" t="str">
            <v>MUM_Route_126</v>
          </cell>
          <cell r="K91">
            <v>45930</v>
          </cell>
        </row>
        <row r="92">
          <cell r="D92" t="str">
            <v>MUM_Route_134</v>
          </cell>
          <cell r="K92">
            <v>46081</v>
          </cell>
        </row>
        <row r="93">
          <cell r="D93" t="str">
            <v>Mumbai_Coverage_Route39</v>
          </cell>
          <cell r="K93">
            <v>46387</v>
          </cell>
        </row>
        <row r="94">
          <cell r="D94" t="str">
            <v>MUM_Route_30</v>
          </cell>
          <cell r="K94">
            <v>46022</v>
          </cell>
        </row>
        <row r="95">
          <cell r="D95" t="str">
            <v>MUM_Route_33</v>
          </cell>
          <cell r="K95">
            <v>46142</v>
          </cell>
        </row>
        <row r="96">
          <cell r="D96" t="str">
            <v>MUM_Route_35</v>
          </cell>
          <cell r="K96">
            <v>46356</v>
          </cell>
        </row>
        <row r="97">
          <cell r="D97" t="str">
            <v>MUM_Route_36</v>
          </cell>
          <cell r="K97">
            <v>46142</v>
          </cell>
        </row>
        <row r="98">
          <cell r="D98" t="str">
            <v>MUM_Route_49</v>
          </cell>
          <cell r="K98">
            <v>46112</v>
          </cell>
        </row>
        <row r="99">
          <cell r="D99" t="str">
            <v>MUM_Route_4</v>
          </cell>
          <cell r="K99">
            <v>46387</v>
          </cell>
        </row>
        <row r="100">
          <cell r="D100" t="str">
            <v>MUM_Route_13</v>
          </cell>
          <cell r="K100">
            <v>46356</v>
          </cell>
        </row>
        <row r="101">
          <cell r="D101" t="str">
            <v>MUM_Route_27</v>
          </cell>
          <cell r="K101">
            <v>46053</v>
          </cell>
        </row>
        <row r="102">
          <cell r="D102" t="str">
            <v>MUM_Route_37</v>
          </cell>
          <cell r="K102">
            <v>46053</v>
          </cell>
        </row>
        <row r="103">
          <cell r="D103" t="str">
            <v>MUM_Route_38</v>
          </cell>
          <cell r="K103">
            <v>46326</v>
          </cell>
        </row>
        <row r="104">
          <cell r="D104" t="str">
            <v>MUM_Route_62</v>
          </cell>
          <cell r="K104">
            <v>46022</v>
          </cell>
        </row>
        <row r="105">
          <cell r="D105" t="str">
            <v>MUM_Route_45</v>
          </cell>
          <cell r="K105">
            <v>46446</v>
          </cell>
        </row>
        <row r="106">
          <cell r="D106" t="str">
            <v>MUM_Route_48</v>
          </cell>
          <cell r="K106">
            <v>45808</v>
          </cell>
        </row>
        <row r="107">
          <cell r="D107" t="str">
            <v>MUM_Route_50</v>
          </cell>
          <cell r="K107">
            <v>45808</v>
          </cell>
        </row>
        <row r="108">
          <cell r="D108" t="str">
            <v>MUM_Route_42</v>
          </cell>
          <cell r="K108">
            <v>46081</v>
          </cell>
        </row>
        <row r="109">
          <cell r="D109" t="str">
            <v>MUM_Route_57</v>
          </cell>
          <cell r="K109">
            <v>46112</v>
          </cell>
        </row>
        <row r="110">
          <cell r="D110" t="str">
            <v>MUM_Route_58</v>
          </cell>
          <cell r="K110">
            <v>46053</v>
          </cell>
        </row>
        <row r="111">
          <cell r="D111" t="str">
            <v>MUM_Route_81</v>
          </cell>
          <cell r="K111">
            <v>46387</v>
          </cell>
        </row>
        <row r="112">
          <cell r="D112" t="str">
            <v>MUM_Route_80</v>
          </cell>
          <cell r="K112">
            <v>45991</v>
          </cell>
        </row>
        <row r="113">
          <cell r="D113" t="str">
            <v>MUM_Route_90</v>
          </cell>
          <cell r="K113">
            <v>46418</v>
          </cell>
        </row>
        <row r="114">
          <cell r="D114" t="str">
            <v>MUM_Route_16</v>
          </cell>
          <cell r="K114">
            <v>45991</v>
          </cell>
        </row>
        <row r="115">
          <cell r="D115" t="str">
            <v>MUM_Route_19</v>
          </cell>
          <cell r="K115">
            <v>46326</v>
          </cell>
        </row>
        <row r="116">
          <cell r="D116" t="str">
            <v>MUM_Route_97</v>
          </cell>
          <cell r="K116">
            <v>46022</v>
          </cell>
        </row>
        <row r="117">
          <cell r="D117" t="str">
            <v>MUM_Route_23</v>
          </cell>
          <cell r="K117">
            <v>46356</v>
          </cell>
        </row>
        <row r="118">
          <cell r="D118" t="str">
            <v>MUM_Route_25</v>
          </cell>
          <cell r="K118">
            <v>46081</v>
          </cell>
        </row>
        <row r="119">
          <cell r="D119" t="str">
            <v>MUM_Route_89</v>
          </cell>
          <cell r="K119">
            <v>46142</v>
          </cell>
        </row>
        <row r="120">
          <cell r="D120" t="str">
            <v>MUM_Route_8</v>
          </cell>
          <cell r="K120">
            <v>45991</v>
          </cell>
        </row>
        <row r="121">
          <cell r="D121" t="str">
            <v>MUM_Route_10</v>
          </cell>
          <cell r="K121">
            <v>45808</v>
          </cell>
        </row>
        <row r="122">
          <cell r="D122" t="str">
            <v>NA</v>
          </cell>
          <cell r="K122" t="str">
            <v>descoped</v>
          </cell>
        </row>
        <row r="123">
          <cell r="D123" t="str">
            <v>MUM_Route_54</v>
          </cell>
          <cell r="K123">
            <v>45808</v>
          </cell>
        </row>
        <row r="124">
          <cell r="D124" t="str">
            <v>MUM_Route_55</v>
          </cell>
          <cell r="K124">
            <v>46022</v>
          </cell>
        </row>
        <row r="125">
          <cell r="D125" t="str">
            <v>MUM_Route_127</v>
          </cell>
          <cell r="K125">
            <v>45808</v>
          </cell>
        </row>
        <row r="126">
          <cell r="D126" t="str">
            <v>MUM_Route_140</v>
          </cell>
          <cell r="K126">
            <v>45838</v>
          </cell>
        </row>
        <row r="127">
          <cell r="D127" t="str">
            <v>MUM_Route_147</v>
          </cell>
          <cell r="K127">
            <v>46053</v>
          </cell>
        </row>
        <row r="128">
          <cell r="D128" t="str">
            <v>MUM_Route_139</v>
          </cell>
          <cell r="K128">
            <v>45869</v>
          </cell>
        </row>
        <row r="129">
          <cell r="D129" t="str">
            <v>MUM_Route_133</v>
          </cell>
          <cell r="K129">
            <v>45930</v>
          </cell>
        </row>
        <row r="130">
          <cell r="D130" t="str">
            <v>MUM_Route_125</v>
          </cell>
          <cell r="K130">
            <v>46081</v>
          </cell>
        </row>
        <row r="131">
          <cell r="D131" t="str">
            <v>MUM_Route_31</v>
          </cell>
          <cell r="K131">
            <v>46142</v>
          </cell>
        </row>
        <row r="132">
          <cell r="D132" t="str">
            <v>MUM_Route_144</v>
          </cell>
          <cell r="K132">
            <v>46387</v>
          </cell>
        </row>
        <row r="133">
          <cell r="D133" t="str">
            <v>MUM_Route_143</v>
          </cell>
          <cell r="K133">
            <v>46387</v>
          </cell>
        </row>
        <row r="134">
          <cell r="D134" t="str">
            <v>MUM_Route_173</v>
          </cell>
          <cell r="K134">
            <v>46356</v>
          </cell>
        </row>
        <row r="135">
          <cell r="D135" t="str">
            <v>MUM_Route_104</v>
          </cell>
          <cell r="K135">
            <v>45808</v>
          </cell>
        </row>
        <row r="136">
          <cell r="D136" t="str">
            <v>MUM_Route_103</v>
          </cell>
          <cell r="K136">
            <v>45808</v>
          </cell>
        </row>
        <row r="137">
          <cell r="D137" t="str">
            <v>MUM_Route_131</v>
          </cell>
          <cell r="K137">
            <v>45808</v>
          </cell>
        </row>
        <row r="138">
          <cell r="D138" t="str">
            <v>MUM_Route_138</v>
          </cell>
          <cell r="K138">
            <v>45869</v>
          </cell>
        </row>
        <row r="139">
          <cell r="D139" t="str">
            <v>MUM_Route_137</v>
          </cell>
          <cell r="K139">
            <v>46326</v>
          </cell>
        </row>
      </sheetData>
      <sheetData sheetId="3">
        <row r="2">
          <cell r="D2">
            <v>324</v>
          </cell>
        </row>
      </sheetData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oute_374Km_BUDGET"/>
      <sheetName val="Sheet1"/>
      <sheetName val="Route + On-route LMC delivery"/>
      <sheetName val="360 on route LM POP"/>
      <sheetName val="use for board_Sheet8"/>
      <sheetName val="Fibmax delivery"/>
      <sheetName val="Fibmax data"/>
      <sheetName val="SG verified"/>
      <sheetName val="FPLAN"/>
      <sheetName val="DC_Delivery"/>
      <sheetName val="IMP2"/>
      <sheetName val="IMP"/>
      <sheetName val="IMP1"/>
      <sheetName val="Sheet2"/>
      <sheetName val="Working1"/>
      <sheetName val="Application track"/>
      <sheetName val="Sheet4"/>
      <sheetName val="Sheet6"/>
      <sheetName val="Sheet3"/>
      <sheetName val="Sheet7"/>
      <sheetName val="Sheet5"/>
      <sheetName val="Duct + Fiber COMBOS"/>
      <sheetName val="Duct COMBOS"/>
      <sheetName val="Rates"/>
      <sheetName val="Bundles"/>
    </sheetNames>
    <sheetDataSet>
      <sheetData sheetId="0"/>
      <sheetData sheetId="1"/>
      <sheetData sheetId="2">
        <row r="5">
          <cell r="B5" t="str">
            <v>Parent Routes</v>
          </cell>
          <cell r="Y5" t="str">
            <v>Route Manager</v>
          </cell>
        </row>
        <row r="6">
          <cell r="B6" t="str">
            <v>MUM_Route_107</v>
          </cell>
          <cell r="Y6" t="str">
            <v>Prem Verma</v>
          </cell>
        </row>
        <row r="7">
          <cell r="B7" t="str">
            <v>MUM_Route_108</v>
          </cell>
          <cell r="Y7" t="str">
            <v>Prem Verma</v>
          </cell>
        </row>
        <row r="8">
          <cell r="B8" t="str">
            <v>MUM_Route_106</v>
          </cell>
          <cell r="Y8" t="str">
            <v>Prem Verma</v>
          </cell>
        </row>
        <row r="9">
          <cell r="B9" t="str">
            <v>MUM_Route_105</v>
          </cell>
          <cell r="Y9" t="str">
            <v>Prem Verma</v>
          </cell>
        </row>
        <row r="10">
          <cell r="B10" t="str">
            <v>MUM_Route_11</v>
          </cell>
          <cell r="Y10" t="str">
            <v>Prem Verma</v>
          </cell>
        </row>
        <row r="11">
          <cell r="B11" t="str">
            <v>MUM_Route_99</v>
          </cell>
          <cell r="Y11" t="str">
            <v>Prem Verma</v>
          </cell>
        </row>
        <row r="12">
          <cell r="B12" t="str">
            <v>MUM_Route_101</v>
          </cell>
          <cell r="Y12" t="str">
            <v>Prem Verma</v>
          </cell>
        </row>
        <row r="13">
          <cell r="B13" t="str">
            <v>MUM_Route_102</v>
          </cell>
          <cell r="Y13" t="str">
            <v>Prem Verma</v>
          </cell>
        </row>
        <row r="14">
          <cell r="B14" t="str">
            <v>MUM_Route_113</v>
          </cell>
          <cell r="Y14" t="str">
            <v>Satish Singh</v>
          </cell>
        </row>
        <row r="15">
          <cell r="B15" t="str">
            <v>MUM_Route_113</v>
          </cell>
          <cell r="Y15" t="str">
            <v>Satish Singh</v>
          </cell>
        </row>
        <row r="16">
          <cell r="B16" t="str">
            <v>MUM_Route_117</v>
          </cell>
          <cell r="Y16" t="str">
            <v>Yogesh Deshpande</v>
          </cell>
        </row>
        <row r="17">
          <cell r="B17" t="str">
            <v>MUM_Route_142</v>
          </cell>
          <cell r="Y17" t="str">
            <v>Satish Singh</v>
          </cell>
        </row>
        <row r="18">
          <cell r="B18" t="str">
            <v>MUM_Route_45</v>
          </cell>
          <cell r="Y18" t="str">
            <v>Praveen Nigam</v>
          </cell>
        </row>
        <row r="19">
          <cell r="B19" t="str">
            <v>MUM_Route_81</v>
          </cell>
          <cell r="Y19" t="str">
            <v>Praveen Nigam</v>
          </cell>
        </row>
        <row r="20">
          <cell r="B20" t="str">
            <v>MUM_Route_68</v>
          </cell>
          <cell r="Y20" t="str">
            <v>Praveen Nigam</v>
          </cell>
        </row>
        <row r="21">
          <cell r="B21" t="str">
            <v>MUM_Route_115</v>
          </cell>
          <cell r="Y21" t="str">
            <v>Satish Singh</v>
          </cell>
        </row>
        <row r="22">
          <cell r="B22" t="str">
            <v>MUM_Route_111</v>
          </cell>
          <cell r="Y22" t="str">
            <v>Satish Singh</v>
          </cell>
        </row>
        <row r="23">
          <cell r="B23" t="str">
            <v>MUM_Route_116</v>
          </cell>
          <cell r="Y23" t="str">
            <v>Yogesh Deshpande</v>
          </cell>
        </row>
        <row r="24">
          <cell r="B24" t="str">
            <v>MUM_Route_109</v>
          </cell>
          <cell r="Y24" t="str">
            <v>Prem Verma</v>
          </cell>
        </row>
        <row r="25">
          <cell r="B25" t="str">
            <v>MUM_Route_110</v>
          </cell>
          <cell r="Y25" t="str">
            <v>Yogesh Deshpande</v>
          </cell>
        </row>
        <row r="26">
          <cell r="B26" t="str">
            <v>MUM_Route_122</v>
          </cell>
          <cell r="Y26" t="str">
            <v>Praveen Nigam</v>
          </cell>
        </row>
        <row r="27">
          <cell r="B27" t="str">
            <v>MUM_Route_123</v>
          </cell>
          <cell r="Y27" t="str">
            <v>Praveen Nigam</v>
          </cell>
        </row>
        <row r="28">
          <cell r="B28" t="str">
            <v>MUM_Route_123</v>
          </cell>
          <cell r="Y28" t="str">
            <v>Praveen Nigam</v>
          </cell>
        </row>
        <row r="29">
          <cell r="B29" t="str">
            <v>MUM_Route_122</v>
          </cell>
          <cell r="Y29" t="str">
            <v>Praveen Nigam</v>
          </cell>
        </row>
        <row r="30">
          <cell r="B30" t="str">
            <v>MUM_Route_23</v>
          </cell>
          <cell r="Y30" t="str">
            <v>Yogesh Deshpande</v>
          </cell>
        </row>
        <row r="31">
          <cell r="B31" t="str">
            <v>MUM_Route_27</v>
          </cell>
          <cell r="Y31" t="str">
            <v>Satish Singh</v>
          </cell>
        </row>
        <row r="32">
          <cell r="B32" t="str">
            <v>MUM_Route_114</v>
          </cell>
          <cell r="Y32" t="str">
            <v>Satish Singh</v>
          </cell>
        </row>
        <row r="33">
          <cell r="B33" t="str">
            <v>MUM_Route_112</v>
          </cell>
          <cell r="Y33" t="str">
            <v>Satish Singh</v>
          </cell>
        </row>
        <row r="34">
          <cell r="B34" t="str">
            <v>MUM_Route_113</v>
          </cell>
          <cell r="Y34" t="str">
            <v>Satish Singh</v>
          </cell>
        </row>
        <row r="35">
          <cell r="B35" t="str">
            <v>MUM_Route_117</v>
          </cell>
          <cell r="Y35" t="str">
            <v>Yogesh Deshpande</v>
          </cell>
        </row>
        <row r="36">
          <cell r="B36" t="str">
            <v>Mumbai_Coverage_Route5</v>
          </cell>
          <cell r="Y36" t="str">
            <v>Prem Verma</v>
          </cell>
        </row>
        <row r="37">
          <cell r="B37" t="str">
            <v>Mumbai_Coverage_Route38</v>
          </cell>
          <cell r="Y37" t="str">
            <v>Prem Verma</v>
          </cell>
        </row>
        <row r="38">
          <cell r="B38" t="str">
            <v>Mumbai_Coverage_Route37</v>
          </cell>
          <cell r="Y38" t="str">
            <v>Prem Verma</v>
          </cell>
        </row>
        <row r="39">
          <cell r="B39" t="str">
            <v>Mumbai_Coverage_Route6</v>
          </cell>
          <cell r="Y39" t="str">
            <v>Prem Verma</v>
          </cell>
        </row>
        <row r="40">
          <cell r="B40" t="str">
            <v>MUM_Route_4</v>
          </cell>
          <cell r="Y40" t="str">
            <v>Satish Singh</v>
          </cell>
        </row>
        <row r="41">
          <cell r="B41" t="str">
            <v>MUM_Route_4</v>
          </cell>
          <cell r="Y41" t="str">
            <v>Satish Singh</v>
          </cell>
        </row>
        <row r="42">
          <cell r="B42" t="str">
            <v>MUM_Route_4</v>
          </cell>
          <cell r="Y42" t="str">
            <v>Satish Singh</v>
          </cell>
        </row>
        <row r="43">
          <cell r="B43" t="str">
            <v>MUM_Route_142</v>
          </cell>
          <cell r="Y43" t="str">
            <v>Satish Singh</v>
          </cell>
        </row>
        <row r="44">
          <cell r="B44" t="str">
            <v>MUM_Route_4</v>
          </cell>
          <cell r="Y44" t="str">
            <v>Satish Singh</v>
          </cell>
        </row>
        <row r="45">
          <cell r="B45" t="str">
            <v>MUM_Route_45</v>
          </cell>
          <cell r="Y45" t="str">
            <v>Praveen Nigam</v>
          </cell>
        </row>
        <row r="46">
          <cell r="B46" t="str">
            <v>MUM_Route_55</v>
          </cell>
          <cell r="Y46" t="str">
            <v>Prem Verma</v>
          </cell>
        </row>
        <row r="47">
          <cell r="B47" t="str">
            <v>MUM_Route_68</v>
          </cell>
          <cell r="Y47" t="str">
            <v>Praveen Nigam</v>
          </cell>
        </row>
        <row r="48">
          <cell r="B48" t="str">
            <v>MUM_Route_68</v>
          </cell>
          <cell r="Y48" t="str">
            <v>Praveen Nigam</v>
          </cell>
        </row>
        <row r="49">
          <cell r="B49" t="str">
            <v>MUM_Route_160</v>
          </cell>
          <cell r="Y49" t="str">
            <v>Praveen Nigam</v>
          </cell>
        </row>
        <row r="50">
          <cell r="B50" t="str">
            <v>MUM_Route_161</v>
          </cell>
          <cell r="Y50" t="str">
            <v>Praveen Nigam</v>
          </cell>
        </row>
        <row r="51">
          <cell r="B51" t="str">
            <v>MUM_Route_161</v>
          </cell>
          <cell r="Y51" t="str">
            <v>Praveen Nigam</v>
          </cell>
        </row>
        <row r="52">
          <cell r="B52" t="str">
            <v>MUM_Route_48</v>
          </cell>
          <cell r="Y52" t="str">
            <v>Praveen Nigam</v>
          </cell>
        </row>
        <row r="53">
          <cell r="B53" t="str">
            <v>MUM_Route_68</v>
          </cell>
          <cell r="Y53" t="str">
            <v>Praveen Nigam</v>
          </cell>
        </row>
        <row r="54">
          <cell r="B54" t="e">
            <v>#N/A</v>
          </cell>
          <cell r="Y54" t="str">
            <v>Praveen Nigam</v>
          </cell>
        </row>
        <row r="55">
          <cell r="B55" t="str">
            <v>MUM_Route_48</v>
          </cell>
          <cell r="Y55" t="str">
            <v>Praveen Nigam</v>
          </cell>
        </row>
        <row r="56">
          <cell r="B56" t="str">
            <v>MUM_Route_48</v>
          </cell>
          <cell r="Y56" t="str">
            <v>Praveen Nigam</v>
          </cell>
        </row>
        <row r="57">
          <cell r="B57" t="str">
            <v>MUM_Route_90</v>
          </cell>
          <cell r="Y57" t="str">
            <v>Praveen Nigam</v>
          </cell>
        </row>
        <row r="58">
          <cell r="B58" t="str">
            <v>MUM_Route_169</v>
          </cell>
          <cell r="Y58" t="str">
            <v>Praveen Nigam</v>
          </cell>
        </row>
        <row r="59">
          <cell r="B59" t="str">
            <v>MUM_Route_170</v>
          </cell>
          <cell r="Y59" t="str">
            <v>Praveen Nigam</v>
          </cell>
        </row>
        <row r="60">
          <cell r="B60" t="str">
            <v>MUM_Route_157</v>
          </cell>
          <cell r="Y60" t="str">
            <v>Yogesh Deshpande</v>
          </cell>
        </row>
        <row r="61">
          <cell r="B61" t="str">
            <v>MUM_Route_25</v>
          </cell>
          <cell r="Y61" t="str">
            <v>Yogesh Deshpande</v>
          </cell>
        </row>
        <row r="62">
          <cell r="B62" t="str">
            <v>MUM_Route_25</v>
          </cell>
          <cell r="Y62" t="str">
            <v>Yogesh Deshpande</v>
          </cell>
        </row>
        <row r="63">
          <cell r="B63" t="e">
            <v>#N/A</v>
          </cell>
          <cell r="Y63" t="str">
            <v>Praveen Nigam</v>
          </cell>
        </row>
        <row r="64">
          <cell r="B64" t="e">
            <v>#N/A</v>
          </cell>
          <cell r="Y64" t="str">
            <v>Satish Singh</v>
          </cell>
        </row>
        <row r="65">
          <cell r="B65" t="str">
            <v>Mumbai_Coverage_Route15</v>
          </cell>
          <cell r="Y65" t="str">
            <v>Praveen Nigam</v>
          </cell>
        </row>
        <row r="66">
          <cell r="B66" t="str">
            <v>Mumbai_Coverage_Route33</v>
          </cell>
          <cell r="Y66" t="str">
            <v>Praveen Nigam</v>
          </cell>
        </row>
        <row r="67">
          <cell r="B67" t="str">
            <v>Mumbai_Coverage_Route36</v>
          </cell>
          <cell r="Y67" t="str">
            <v>Satish Singh</v>
          </cell>
        </row>
        <row r="68">
          <cell r="B68" t="str">
            <v>Mumbai_Coverage_Route25</v>
          </cell>
          <cell r="Y68" t="str">
            <v>Satish Singh</v>
          </cell>
        </row>
        <row r="69">
          <cell r="B69" t="str">
            <v>Mumbai_Coverage_Route17</v>
          </cell>
          <cell r="Y69" t="str">
            <v>Satish Singh</v>
          </cell>
        </row>
        <row r="70">
          <cell r="B70" t="str">
            <v>Mumbai_Coverage_Route35</v>
          </cell>
          <cell r="Y70" t="str">
            <v>Satish Singh</v>
          </cell>
        </row>
        <row r="71">
          <cell r="B71" t="str">
            <v>MUM_Route_141</v>
          </cell>
          <cell r="Y71" t="str">
            <v>Satish Singh</v>
          </cell>
        </row>
        <row r="72">
          <cell r="B72" t="str">
            <v>Mumbai_Coverage_Route3</v>
          </cell>
          <cell r="Y72" t="str">
            <v>Satish Singh</v>
          </cell>
        </row>
        <row r="73">
          <cell r="B73" t="str">
            <v>Mumbai_Coverage_Route30</v>
          </cell>
          <cell r="Y73" t="str">
            <v>Satish Singh</v>
          </cell>
        </row>
        <row r="74">
          <cell r="B74" t="str">
            <v>Mumbai_Coverage_Route29</v>
          </cell>
          <cell r="Y74" t="str">
            <v>Satish Singh</v>
          </cell>
        </row>
        <row r="75">
          <cell r="B75" t="str">
            <v>Mumbai_Coverage_Route7</v>
          </cell>
          <cell r="Y75" t="str">
            <v>Yogesh Deshpande</v>
          </cell>
        </row>
        <row r="76">
          <cell r="B76" t="str">
            <v>Mumbai_Coverage_Route21</v>
          </cell>
          <cell r="Y76" t="str">
            <v>Yogesh Deshpande</v>
          </cell>
        </row>
        <row r="77">
          <cell r="B77" t="str">
            <v>MUM_Route_23</v>
          </cell>
          <cell r="Y77" t="str">
            <v>Yogesh Deshpande</v>
          </cell>
        </row>
        <row r="78">
          <cell r="B78" t="str">
            <v>MUM_Route_23</v>
          </cell>
          <cell r="Y78" t="str">
            <v>Yogesh Deshpande</v>
          </cell>
        </row>
        <row r="79">
          <cell r="B79" t="str">
            <v>MUM_Route_152</v>
          </cell>
          <cell r="Y79" t="str">
            <v>Yogesh Deshpande</v>
          </cell>
        </row>
        <row r="80">
          <cell r="B80" t="str">
            <v>Mumbai_Coverage_Route28</v>
          </cell>
          <cell r="Y80" t="str">
            <v>Satish Singh</v>
          </cell>
        </row>
        <row r="81">
          <cell r="B81" t="str">
            <v>Mumbai_Coverage_Route31</v>
          </cell>
          <cell r="Y81" t="str">
            <v>Yogesh Deshpande</v>
          </cell>
        </row>
        <row r="82">
          <cell r="B82" t="str">
            <v>Mumbai_Coverage_Route34</v>
          </cell>
          <cell r="Y82" t="str">
            <v>Satish Singh</v>
          </cell>
        </row>
        <row r="83">
          <cell r="B83" t="str">
            <v>Mumbai_Coverage_Route2</v>
          </cell>
          <cell r="Y83" t="str">
            <v>Satish Singh</v>
          </cell>
        </row>
        <row r="84">
          <cell r="B84" t="str">
            <v>Mumbai_Coverage_Route1</v>
          </cell>
          <cell r="Y84" t="str">
            <v>Satish Singh</v>
          </cell>
        </row>
        <row r="85">
          <cell r="B85" t="str">
            <v>Mumbai_Coverage_Route13</v>
          </cell>
          <cell r="Y85" t="str">
            <v>Yogesh Deshpande</v>
          </cell>
        </row>
        <row r="86">
          <cell r="B86" t="str">
            <v>Mumbai_Coverage_Route9</v>
          </cell>
          <cell r="Y86" t="str">
            <v>Yogesh Deshpande</v>
          </cell>
        </row>
        <row r="87">
          <cell r="B87" t="str">
            <v>Mumbai_Coverage_Route23</v>
          </cell>
          <cell r="Y87" t="str">
            <v>Yogesh Deshpande</v>
          </cell>
        </row>
        <row r="88">
          <cell r="B88" t="str">
            <v>Mumbai_Coverage_Route32</v>
          </cell>
          <cell r="Y88" t="str">
            <v>Yogesh Deshpande</v>
          </cell>
        </row>
        <row r="89">
          <cell r="B89" t="str">
            <v>Mumbai_Coverage_Route12</v>
          </cell>
          <cell r="Y89" t="str">
            <v>Yogesh Deshpande</v>
          </cell>
        </row>
        <row r="90">
          <cell r="B90" t="str">
            <v>MUM_Route_155</v>
          </cell>
          <cell r="Y90" t="str">
            <v>Praveen Nigam</v>
          </cell>
        </row>
        <row r="91">
          <cell r="B91" t="str">
            <v>MUM_Route_150</v>
          </cell>
          <cell r="Y91" t="str">
            <v>Praveen Nigam</v>
          </cell>
        </row>
        <row r="92">
          <cell r="B92" t="str">
            <v>Mumbai_Coverage_Route10</v>
          </cell>
          <cell r="Y92" t="str">
            <v>Yogesh Deshpande</v>
          </cell>
        </row>
        <row r="93">
          <cell r="B93" t="str">
            <v>MUM_Route_156</v>
          </cell>
          <cell r="Y93" t="str">
            <v>Satish Singh</v>
          </cell>
        </row>
        <row r="94">
          <cell r="B94" t="str">
            <v>MUM_Route_126</v>
          </cell>
          <cell r="Y94" t="str">
            <v>Satish Singh</v>
          </cell>
        </row>
        <row r="95">
          <cell r="B95" t="str">
            <v>MUM_Route_134</v>
          </cell>
          <cell r="Y95" t="str">
            <v>Yogesh Deshpande</v>
          </cell>
        </row>
        <row r="96">
          <cell r="B96" t="str">
            <v>Mumbai_Coverage_Route39</v>
          </cell>
          <cell r="Y96" t="str">
            <v>Yogesh Deshpande</v>
          </cell>
        </row>
        <row r="97">
          <cell r="B97" t="str">
            <v>MUM_Route_30</v>
          </cell>
          <cell r="Y97" t="str">
            <v>Satish Singh</v>
          </cell>
        </row>
        <row r="98">
          <cell r="B98" t="str">
            <v>MUM_Route_33</v>
          </cell>
          <cell r="Y98" t="str">
            <v>Satish Singh</v>
          </cell>
        </row>
        <row r="99">
          <cell r="B99" t="str">
            <v>MUM_Route_35</v>
          </cell>
          <cell r="Y99" t="str">
            <v>Satish Singh</v>
          </cell>
        </row>
        <row r="100">
          <cell r="B100" t="str">
            <v>MUM_Route_36</v>
          </cell>
          <cell r="Y100" t="str">
            <v>Satish Singh</v>
          </cell>
        </row>
        <row r="101">
          <cell r="B101" t="str">
            <v>MUM_Route_49</v>
          </cell>
          <cell r="Y101" t="str">
            <v>Praveen Nigam</v>
          </cell>
        </row>
        <row r="102">
          <cell r="B102" t="str">
            <v>MUM_Route_4</v>
          </cell>
          <cell r="Y102" t="str">
            <v>Satish Singh</v>
          </cell>
        </row>
        <row r="103">
          <cell r="B103" t="str">
            <v>MUM_Route_13</v>
          </cell>
          <cell r="Y103" t="str">
            <v>Satish Singh</v>
          </cell>
        </row>
        <row r="104">
          <cell r="B104" t="str">
            <v>MUM_Route_27</v>
          </cell>
          <cell r="Y104" t="str">
            <v>Satish Singh</v>
          </cell>
        </row>
        <row r="105">
          <cell r="B105" t="str">
            <v>MUM_Route_37</v>
          </cell>
          <cell r="Y105" t="str">
            <v>Satish Singh</v>
          </cell>
        </row>
        <row r="106">
          <cell r="B106" t="str">
            <v>MUM_Route_38</v>
          </cell>
          <cell r="Y106" t="str">
            <v>Satish Singh</v>
          </cell>
        </row>
        <row r="107">
          <cell r="B107" t="str">
            <v>MUM_Route_62</v>
          </cell>
          <cell r="Y107" t="str">
            <v>Satish Singh</v>
          </cell>
        </row>
        <row r="108">
          <cell r="B108" t="str">
            <v>MUM_Route_45</v>
          </cell>
          <cell r="Y108" t="str">
            <v>Praveen Nigam</v>
          </cell>
        </row>
        <row r="109">
          <cell r="B109" t="str">
            <v>MUM_Route_48</v>
          </cell>
          <cell r="Y109" t="str">
            <v>Praveen Nigam</v>
          </cell>
        </row>
        <row r="110">
          <cell r="B110" t="str">
            <v>MUM_Route_50</v>
          </cell>
          <cell r="Y110" t="str">
            <v>Praveen Nigam</v>
          </cell>
        </row>
        <row r="111">
          <cell r="B111" t="str">
            <v>MUM_Route_42</v>
          </cell>
          <cell r="Y111" t="str">
            <v>Yogesh Deshpande</v>
          </cell>
        </row>
        <row r="112">
          <cell r="B112" t="str">
            <v>MUM_Route_57</v>
          </cell>
          <cell r="Y112" t="str">
            <v>Praveen Nigam</v>
          </cell>
        </row>
        <row r="113">
          <cell r="B113" t="str">
            <v>MUM_Route_58</v>
          </cell>
          <cell r="Y113" t="str">
            <v>Praveen Nigam</v>
          </cell>
        </row>
        <row r="114">
          <cell r="B114" t="str">
            <v>MUM_Route_81</v>
          </cell>
          <cell r="Y114" t="str">
            <v>Praveen Nigam</v>
          </cell>
        </row>
        <row r="115">
          <cell r="B115" t="str">
            <v>MUM_Route_80</v>
          </cell>
          <cell r="Y115" t="str">
            <v>Praveen Nigam</v>
          </cell>
        </row>
        <row r="116">
          <cell r="B116" t="str">
            <v>MUM_Route_90</v>
          </cell>
          <cell r="Y116" t="str">
            <v>Praveen Nigam</v>
          </cell>
        </row>
        <row r="117">
          <cell r="B117" t="str">
            <v>MUM_Route_16</v>
          </cell>
          <cell r="Y117" t="str">
            <v>Yogesh Deshpande</v>
          </cell>
        </row>
        <row r="118">
          <cell r="B118" t="str">
            <v>MUM_Route_19</v>
          </cell>
          <cell r="Y118" t="str">
            <v>Yogesh Deshpande</v>
          </cell>
        </row>
        <row r="119">
          <cell r="B119" t="str">
            <v>MUM_Route_97</v>
          </cell>
          <cell r="Y119" t="str">
            <v>Yogesh Deshpande</v>
          </cell>
        </row>
        <row r="120">
          <cell r="B120" t="str">
            <v>MUM_Route_23</v>
          </cell>
          <cell r="Y120" t="str">
            <v>Yogesh Deshpande</v>
          </cell>
        </row>
        <row r="121">
          <cell r="B121" t="str">
            <v>MUM_Route_25</v>
          </cell>
          <cell r="Y121" t="str">
            <v>Yogesh Deshpande</v>
          </cell>
        </row>
        <row r="122">
          <cell r="B122" t="str">
            <v>MUM_Route_89</v>
          </cell>
          <cell r="Y122" t="str">
            <v>Yogesh Deshpande</v>
          </cell>
        </row>
        <row r="123">
          <cell r="B123" t="str">
            <v>MUM_Route_8</v>
          </cell>
          <cell r="Y123" t="str">
            <v>Prem Verma</v>
          </cell>
        </row>
        <row r="124">
          <cell r="B124" t="str">
            <v>MUM_Route_10</v>
          </cell>
          <cell r="Y124" t="str">
            <v>Prem Verma</v>
          </cell>
        </row>
        <row r="125">
          <cell r="B125" t="str">
            <v>Mumbai_Coverage_Route4</v>
          </cell>
          <cell r="Y125" t="str">
            <v>Prem Verma</v>
          </cell>
        </row>
        <row r="126">
          <cell r="B126" t="str">
            <v>MUM_Route_54</v>
          </cell>
          <cell r="Y126" t="str">
            <v>Prem Verma</v>
          </cell>
        </row>
        <row r="127">
          <cell r="B127" t="str">
            <v>MUM_Route_55</v>
          </cell>
          <cell r="Y127" t="str">
            <v>Prem Verma</v>
          </cell>
        </row>
        <row r="128">
          <cell r="B128" t="str">
            <v>MUM_Route_127</v>
          </cell>
          <cell r="Y128" t="str">
            <v>Prem Verma</v>
          </cell>
        </row>
        <row r="129">
          <cell r="B129" t="str">
            <v>MUM_Route_140</v>
          </cell>
          <cell r="Y129" t="str">
            <v>Yogesh Deshpande</v>
          </cell>
        </row>
        <row r="130">
          <cell r="B130" t="str">
            <v>MUM_Route_147</v>
          </cell>
          <cell r="Y130" t="str">
            <v>Yogesh Deshpande</v>
          </cell>
        </row>
        <row r="131">
          <cell r="B131" t="str">
            <v>MUM_Route_139</v>
          </cell>
          <cell r="Y131" t="str">
            <v>Yogesh Deshpande</v>
          </cell>
        </row>
        <row r="132">
          <cell r="B132" t="str">
            <v>MUM_Route_133</v>
          </cell>
          <cell r="Y132" t="str">
            <v>Yogesh Deshpande</v>
          </cell>
        </row>
        <row r="133">
          <cell r="B133" t="str">
            <v>MUM_Route_125</v>
          </cell>
          <cell r="Y133" t="str">
            <v>Yogesh Deshpande</v>
          </cell>
        </row>
        <row r="134">
          <cell r="B134" t="str">
            <v>MUM_Route_31</v>
          </cell>
          <cell r="Y134" t="str">
            <v>Satish Singh</v>
          </cell>
        </row>
        <row r="135">
          <cell r="B135" t="e">
            <v>#N/A</v>
          </cell>
          <cell r="Y135" t="str">
            <v>Prem Verma</v>
          </cell>
        </row>
        <row r="136">
          <cell r="B136" t="e">
            <v>#N/A</v>
          </cell>
          <cell r="Y136" t="str">
            <v>Praveen Nigam</v>
          </cell>
        </row>
        <row r="137">
          <cell r="B137" t="str">
            <v>MUM_Route_23</v>
          </cell>
          <cell r="Y137" t="str">
            <v>Yogesh Deshpande</v>
          </cell>
        </row>
        <row r="138">
          <cell r="B138" t="str">
            <v>MUM_Route_10</v>
          </cell>
          <cell r="Y138" t="str">
            <v>Prem Verma</v>
          </cell>
        </row>
        <row r="139">
          <cell r="B139" t="str">
            <v>MUM_Route_10</v>
          </cell>
          <cell r="Y139" t="str">
            <v>Prem Verma</v>
          </cell>
        </row>
        <row r="140">
          <cell r="B140" t="str">
            <v>MUM_Route_10</v>
          </cell>
          <cell r="Y140" t="str">
            <v>Prem Verma</v>
          </cell>
        </row>
        <row r="141">
          <cell r="B141" t="str">
            <v>MUM_Route_139</v>
          </cell>
          <cell r="Y141" t="str">
            <v>Yogesh Deshpande</v>
          </cell>
        </row>
        <row r="142">
          <cell r="B142" t="str">
            <v>MUM_Route_38</v>
          </cell>
          <cell r="Y142" t="str">
            <v>Satish Singh</v>
          </cell>
        </row>
        <row r="143">
          <cell r="B143" t="str">
            <v>MUM_Route_115</v>
          </cell>
          <cell r="Y143" t="str">
            <v>Satish Singh</v>
          </cell>
        </row>
        <row r="144">
          <cell r="B144" t="str">
            <v>MUM_Route_172</v>
          </cell>
          <cell r="Y144" t="str">
            <v>Praveen Nigam</v>
          </cell>
        </row>
        <row r="145">
          <cell r="B145" t="str">
            <v>MUM_Route_171</v>
          </cell>
          <cell r="Y145" t="str">
            <v>Praveen Nigam</v>
          </cell>
        </row>
        <row r="146">
          <cell r="B146" t="str">
            <v>MUM_Route_19</v>
          </cell>
          <cell r="Y146" t="str">
            <v>Yogesh Deshpande</v>
          </cell>
        </row>
        <row r="147">
          <cell r="B147" t="str">
            <v>MUM_Route_23</v>
          </cell>
          <cell r="Y147" t="str">
            <v>Yogesh Deshpande</v>
          </cell>
        </row>
        <row r="148">
          <cell r="B148" t="str">
            <v>MUM_Route_23</v>
          </cell>
          <cell r="Y148" t="str">
            <v>Yogesh Deshpande</v>
          </cell>
        </row>
        <row r="149">
          <cell r="B149" t="str">
            <v>MUM_Route_164</v>
          </cell>
          <cell r="Y149" t="str">
            <v>Praveen Nigam</v>
          </cell>
        </row>
        <row r="150">
          <cell r="B150" t="str">
            <v>MUM_Route_165</v>
          </cell>
          <cell r="Y150" t="str">
            <v>Praveen Nigam</v>
          </cell>
        </row>
        <row r="151">
          <cell r="B151" t="e">
            <v>#N/A</v>
          </cell>
          <cell r="Y151" t="str">
            <v>Prem Verma</v>
          </cell>
        </row>
        <row r="152">
          <cell r="B152" t="str">
            <v>MUM_Route_55</v>
          </cell>
          <cell r="Y152" t="str">
            <v>Prem Verma</v>
          </cell>
        </row>
        <row r="153">
          <cell r="B153" t="str">
            <v>MUM_Route_90</v>
          </cell>
          <cell r="Y153" t="str">
            <v>Praveen Nigam</v>
          </cell>
        </row>
        <row r="154">
          <cell r="B154" t="str">
            <v xml:space="preserve">Route55 to Route 107 </v>
          </cell>
          <cell r="Y154" t="str">
            <v>Prem Verma</v>
          </cell>
        </row>
      </sheetData>
      <sheetData sheetId="3"/>
      <sheetData sheetId="4"/>
      <sheetData sheetId="5">
        <row r="2">
          <cell r="B2" t="str">
            <v>UID</v>
          </cell>
          <cell r="I2" t="str">
            <v>Route Manager</v>
          </cell>
        </row>
        <row r="3">
          <cell r="B3" t="str">
            <v>MU-MB817</v>
          </cell>
          <cell r="I3" t="str">
            <v>Praveen Nigam</v>
          </cell>
        </row>
        <row r="4">
          <cell r="B4" t="str">
            <v>MU-MA3428</v>
          </cell>
          <cell r="I4" t="str">
            <v>Satish Singh</v>
          </cell>
        </row>
        <row r="5">
          <cell r="B5" t="str">
            <v>MU-6195</v>
          </cell>
          <cell r="I5" t="str">
            <v>Satish Singh</v>
          </cell>
        </row>
        <row r="6">
          <cell r="B6" t="str">
            <v>MU-MB1474</v>
          </cell>
          <cell r="I6" t="str">
            <v>Satish Singh</v>
          </cell>
        </row>
        <row r="7">
          <cell r="B7" t="str">
            <v>MU-MA2736</v>
          </cell>
          <cell r="I7" t="str">
            <v>Satish Singh</v>
          </cell>
        </row>
        <row r="8">
          <cell r="B8" t="str">
            <v>MU-MA5407</v>
          </cell>
          <cell r="I8" t="str">
            <v>Satish Singh</v>
          </cell>
        </row>
        <row r="9">
          <cell r="B9" t="str">
            <v>MU-MB2460</v>
          </cell>
          <cell r="I9" t="str">
            <v>Yogesh Deshpande</v>
          </cell>
        </row>
        <row r="10">
          <cell r="B10" t="str">
            <v>MU-MA3795</v>
          </cell>
          <cell r="I10" t="str">
            <v>Yogesh Deshpande</v>
          </cell>
        </row>
        <row r="11">
          <cell r="B11" t="str">
            <v>MU-MA4535</v>
          </cell>
          <cell r="I11" t="str">
            <v>Yogesh Deshpande</v>
          </cell>
        </row>
        <row r="12">
          <cell r="B12" t="str">
            <v>MU-5592</v>
          </cell>
          <cell r="I12" t="str">
            <v>Yogesh Deshpande</v>
          </cell>
        </row>
        <row r="13">
          <cell r="B13" t="str">
            <v>MU-274</v>
          </cell>
          <cell r="I13" t="str">
            <v>Yogesh Deshpande</v>
          </cell>
        </row>
        <row r="14">
          <cell r="B14" t="str">
            <v>MU-855</v>
          </cell>
          <cell r="I14" t="str">
            <v>Yogesh Deshpande</v>
          </cell>
        </row>
        <row r="15">
          <cell r="B15" t="str">
            <v>MU-MA6103</v>
          </cell>
          <cell r="I15" t="str">
            <v>Yogesh Deshpande</v>
          </cell>
        </row>
        <row r="16">
          <cell r="B16" t="str">
            <v>MU-MB3478</v>
          </cell>
          <cell r="I16" t="str">
            <v>Yogesh Deshpande</v>
          </cell>
        </row>
        <row r="17">
          <cell r="B17" t="str">
            <v>MU-5709</v>
          </cell>
          <cell r="I17" t="str">
            <v>Yogesh Deshpande</v>
          </cell>
        </row>
        <row r="18">
          <cell r="B18" t="str">
            <v>MU-6520</v>
          </cell>
          <cell r="I18" t="str">
            <v>Yogesh Deshpande</v>
          </cell>
        </row>
        <row r="19">
          <cell r="B19" t="str">
            <v>MU-1251</v>
          </cell>
          <cell r="I19" t="str">
            <v>Yogesh Deshpande</v>
          </cell>
        </row>
        <row r="20">
          <cell r="B20" t="str">
            <v>MU-1256</v>
          </cell>
          <cell r="I20" t="str">
            <v>Yogesh Deshpande</v>
          </cell>
        </row>
        <row r="21">
          <cell r="B21" t="str">
            <v>MU-MB4699</v>
          </cell>
          <cell r="I21" t="str">
            <v>Praveen Nigam</v>
          </cell>
        </row>
        <row r="22">
          <cell r="B22" t="str">
            <v>MU-MB1935</v>
          </cell>
          <cell r="I22" t="str">
            <v>Praveen Nigam</v>
          </cell>
        </row>
        <row r="23">
          <cell r="B23" t="str">
            <v>MU-4719</v>
          </cell>
          <cell r="I23" t="str">
            <v>Praveen Nigam</v>
          </cell>
        </row>
        <row r="24">
          <cell r="B24" t="str">
            <v>MU-4971</v>
          </cell>
          <cell r="I24" t="str">
            <v>Praveen Nigam</v>
          </cell>
        </row>
        <row r="25">
          <cell r="B25" t="str">
            <v>MU-5979</v>
          </cell>
          <cell r="I25" t="str">
            <v>Yogesh Deshpande</v>
          </cell>
        </row>
        <row r="26">
          <cell r="B26" t="str">
            <v>MU-2610</v>
          </cell>
          <cell r="I26" t="str">
            <v>Yogesh Deshpande</v>
          </cell>
        </row>
        <row r="27">
          <cell r="B27" t="str">
            <v>MU-MA1044</v>
          </cell>
          <cell r="I27" t="str">
            <v>Yogesh Deshpande</v>
          </cell>
        </row>
        <row r="28">
          <cell r="B28" t="str">
            <v>MU-4234</v>
          </cell>
          <cell r="I28" t="str">
            <v>Yogesh Deshpande</v>
          </cell>
        </row>
        <row r="29">
          <cell r="B29" t="str">
            <v>MU-3123</v>
          </cell>
          <cell r="I29" t="str">
            <v>Yogesh Deshpande</v>
          </cell>
        </row>
        <row r="30">
          <cell r="B30" t="str">
            <v>MU-MA4012</v>
          </cell>
          <cell r="I30" t="str">
            <v>Yogesh Deshpande</v>
          </cell>
        </row>
        <row r="31">
          <cell r="B31" t="str">
            <v>MU-4381</v>
          </cell>
          <cell r="I31" t="str">
            <v>Yogesh Deshpande</v>
          </cell>
        </row>
        <row r="32">
          <cell r="B32" t="str">
            <v>MU-1342</v>
          </cell>
          <cell r="I32" t="str">
            <v>Yogesh Deshpande</v>
          </cell>
        </row>
        <row r="33">
          <cell r="B33" t="str">
            <v>MU-MA1811</v>
          </cell>
          <cell r="I33" t="str">
            <v>Yogesh Deshpande</v>
          </cell>
        </row>
        <row r="34">
          <cell r="B34" t="str">
            <v>MU-3463</v>
          </cell>
          <cell r="I34" t="str">
            <v>Yogesh Deshpande</v>
          </cell>
        </row>
        <row r="35">
          <cell r="B35" t="str">
            <v>MU-1420</v>
          </cell>
          <cell r="I35" t="str">
            <v>Satish Singh</v>
          </cell>
        </row>
        <row r="36">
          <cell r="B36" t="str">
            <v>MU-MB2148</v>
          </cell>
          <cell r="I36" t="str">
            <v>Satish Singh</v>
          </cell>
        </row>
        <row r="37">
          <cell r="B37" t="str">
            <v>MU-MA2816</v>
          </cell>
          <cell r="I37" t="str">
            <v>Satish Singh</v>
          </cell>
        </row>
        <row r="38">
          <cell r="B38" t="str">
            <v>MU-MA2877</v>
          </cell>
          <cell r="I38" t="str">
            <v>Prem Verma</v>
          </cell>
        </row>
        <row r="39">
          <cell r="B39" t="str">
            <v>MU-MA18</v>
          </cell>
          <cell r="I39" t="str">
            <v>Satish Singh</v>
          </cell>
        </row>
        <row r="40">
          <cell r="B40" t="str">
            <v>MU-1000</v>
          </cell>
          <cell r="I40" t="str">
            <v>Prem Verma</v>
          </cell>
        </row>
        <row r="41">
          <cell r="B41" t="str">
            <v>MU-MA3372</v>
          </cell>
          <cell r="I41" t="str">
            <v>Satish Singh</v>
          </cell>
        </row>
        <row r="42">
          <cell r="B42" t="str">
            <v>MU-MB1155</v>
          </cell>
          <cell r="I42" t="str">
            <v>Prem Verma</v>
          </cell>
        </row>
        <row r="43">
          <cell r="B43" t="str">
            <v>MU-6138</v>
          </cell>
          <cell r="I43" t="str">
            <v>Prem Verma</v>
          </cell>
        </row>
        <row r="44">
          <cell r="B44" t="str">
            <v>MU-6021</v>
          </cell>
          <cell r="I44" t="str">
            <v>Satish Singh</v>
          </cell>
        </row>
        <row r="45">
          <cell r="B45" t="str">
            <v>MU-5831</v>
          </cell>
          <cell r="I45" t="str">
            <v>Satish Singh</v>
          </cell>
        </row>
        <row r="46">
          <cell r="B46" t="str">
            <v>MU-3330</v>
          </cell>
          <cell r="I46" t="str">
            <v>Prem Verma</v>
          </cell>
        </row>
        <row r="47">
          <cell r="B47" t="str">
            <v>MU-MA751</v>
          </cell>
          <cell r="I47" t="str">
            <v>Prem Verma</v>
          </cell>
        </row>
        <row r="48">
          <cell r="B48" t="str">
            <v>MU-3166</v>
          </cell>
          <cell r="I48" t="str">
            <v>Satish Singh</v>
          </cell>
        </row>
        <row r="49">
          <cell r="B49" t="str">
            <v>MU-4883</v>
          </cell>
          <cell r="I49" t="str">
            <v>Satish Singh</v>
          </cell>
        </row>
        <row r="50">
          <cell r="B50" t="str">
            <v>MU-2317</v>
          </cell>
          <cell r="I50" t="str">
            <v>Prem Verma</v>
          </cell>
        </row>
        <row r="51">
          <cell r="B51" t="str">
            <v>MU-1308</v>
          </cell>
          <cell r="I51" t="str">
            <v>Prem Verma</v>
          </cell>
        </row>
        <row r="52">
          <cell r="B52" t="str">
            <v>MU-3151</v>
          </cell>
          <cell r="I52" t="str">
            <v>Satish Singh</v>
          </cell>
        </row>
        <row r="53">
          <cell r="B53" t="str">
            <v>MU-2322</v>
          </cell>
          <cell r="I53" t="str">
            <v>Satish Singh</v>
          </cell>
        </row>
        <row r="54">
          <cell r="B54" t="str">
            <v>MU-MA4247</v>
          </cell>
          <cell r="I54" t="str">
            <v>Satish Singh</v>
          </cell>
        </row>
        <row r="55">
          <cell r="B55" t="str">
            <v>MU-MB1723</v>
          </cell>
          <cell r="I55" t="str">
            <v>Prem Verma</v>
          </cell>
        </row>
        <row r="56">
          <cell r="B56" t="str">
            <v>MU-MA4127</v>
          </cell>
          <cell r="I56" t="str">
            <v>Satish Singh</v>
          </cell>
        </row>
        <row r="57">
          <cell r="B57" t="str">
            <v>MU-333</v>
          </cell>
          <cell r="I57" t="str">
            <v>Prem Verma</v>
          </cell>
        </row>
        <row r="58">
          <cell r="B58" t="str">
            <v>MU-MA183</v>
          </cell>
          <cell r="I58" t="str">
            <v>Satish Singh</v>
          </cell>
        </row>
        <row r="59">
          <cell r="B59" t="str">
            <v>MU-MA129</v>
          </cell>
          <cell r="I59" t="str">
            <v>Satish Singh</v>
          </cell>
        </row>
        <row r="60">
          <cell r="B60" t="str">
            <v>MU-3589</v>
          </cell>
          <cell r="I60" t="str">
            <v>Satish Singh</v>
          </cell>
        </row>
        <row r="61">
          <cell r="B61" t="str">
            <v>MU-MA5238</v>
          </cell>
          <cell r="I61" t="str">
            <v>Satish Singh</v>
          </cell>
        </row>
        <row r="62">
          <cell r="B62" t="str">
            <v>MU-MB3183</v>
          </cell>
          <cell r="I62" t="str">
            <v>Satish Singh</v>
          </cell>
        </row>
        <row r="63">
          <cell r="B63" t="str">
            <v>MU-1027</v>
          </cell>
          <cell r="I63" t="str">
            <v>Prem Verma</v>
          </cell>
        </row>
        <row r="64">
          <cell r="B64" t="str">
            <v>MU-1264</v>
          </cell>
          <cell r="I64" t="str">
            <v>Prem Verma</v>
          </cell>
        </row>
        <row r="65">
          <cell r="B65" t="str">
            <v>MU-5436</v>
          </cell>
          <cell r="I65" t="str">
            <v>Prem Verma</v>
          </cell>
        </row>
        <row r="66">
          <cell r="B66" t="str">
            <v>MU-5525</v>
          </cell>
          <cell r="I66" t="str">
            <v>Prem Verma</v>
          </cell>
        </row>
        <row r="67">
          <cell r="B67" t="str">
            <v>MU-MB4330</v>
          </cell>
          <cell r="I67" t="str">
            <v>Yogesh Deshpande</v>
          </cell>
        </row>
        <row r="68">
          <cell r="B68" t="str">
            <v>MU-MB1608</v>
          </cell>
          <cell r="I68" t="str">
            <v>Satish Singh</v>
          </cell>
        </row>
        <row r="69">
          <cell r="B69" t="str">
            <v>MU-MB1585</v>
          </cell>
          <cell r="I69" t="str">
            <v>Yogesh Deshpande</v>
          </cell>
        </row>
        <row r="70">
          <cell r="B70" t="str">
            <v>MU-MB1728</v>
          </cell>
          <cell r="I70" t="str">
            <v>Yogesh Deshpande</v>
          </cell>
        </row>
        <row r="71">
          <cell r="B71" t="str">
            <v>MU-MB2983</v>
          </cell>
          <cell r="I71" t="str">
            <v>Yogesh Deshpande</v>
          </cell>
        </row>
        <row r="72">
          <cell r="B72" t="str">
            <v>MU-4609</v>
          </cell>
          <cell r="I72" t="str">
            <v>Yogesh Deshpande</v>
          </cell>
        </row>
        <row r="73">
          <cell r="B73" t="str">
            <v>MU-174</v>
          </cell>
          <cell r="I73" t="str">
            <v>Satish Singh</v>
          </cell>
        </row>
        <row r="74">
          <cell r="B74" t="str">
            <v>MU-MB2484</v>
          </cell>
          <cell r="I74" t="str">
            <v>Satish Singh</v>
          </cell>
        </row>
        <row r="75">
          <cell r="B75" t="str">
            <v>MU-MB640</v>
          </cell>
          <cell r="I75" t="str">
            <v>Praveen Nigam</v>
          </cell>
        </row>
        <row r="76">
          <cell r="B76" t="str">
            <v>MU-MM6087</v>
          </cell>
          <cell r="I76" t="str">
            <v>Yogesh Deshpande</v>
          </cell>
        </row>
        <row r="77">
          <cell r="B77" t="str">
            <v>MU-MA3670</v>
          </cell>
          <cell r="I77" t="str">
            <v>Yogesh Deshpande</v>
          </cell>
        </row>
        <row r="78">
          <cell r="B78" t="str">
            <v>MU-MM247</v>
          </cell>
          <cell r="I78" t="str">
            <v>Satish Singh</v>
          </cell>
        </row>
        <row r="79">
          <cell r="B79" t="str">
            <v>MU-MB2489</v>
          </cell>
          <cell r="I79" t="str">
            <v>Satish Singh</v>
          </cell>
        </row>
        <row r="80">
          <cell r="B80" t="str">
            <v>MU-334</v>
          </cell>
          <cell r="I80" t="str">
            <v>Satish Singh</v>
          </cell>
        </row>
        <row r="81">
          <cell r="B81" t="str">
            <v>MU-MA2</v>
          </cell>
          <cell r="I81" t="str">
            <v>Satish Singh</v>
          </cell>
        </row>
        <row r="82">
          <cell r="B82" t="str">
            <v>MU-4295</v>
          </cell>
          <cell r="I82" t="str">
            <v>Satish Singh</v>
          </cell>
        </row>
        <row r="83">
          <cell r="B83" t="str">
            <v>MU-1387</v>
          </cell>
          <cell r="I83" t="str">
            <v>Satish Singh</v>
          </cell>
        </row>
        <row r="84">
          <cell r="B84" t="str">
            <v>MU-5387</v>
          </cell>
          <cell r="I84" t="str">
            <v>Satish Singh</v>
          </cell>
        </row>
        <row r="85">
          <cell r="B85" t="str">
            <v>MU-148</v>
          </cell>
          <cell r="I85" t="str">
            <v>Prem Verma</v>
          </cell>
        </row>
        <row r="86">
          <cell r="B86" t="str">
            <v>MU-MA4659</v>
          </cell>
          <cell r="I86" t="str">
            <v>Satish Singh</v>
          </cell>
        </row>
        <row r="87">
          <cell r="B87" t="str">
            <v>MU-1008</v>
          </cell>
          <cell r="I87" t="str">
            <v>Prem Verma</v>
          </cell>
        </row>
        <row r="88">
          <cell r="B88" t="str">
            <v>MU-356</v>
          </cell>
          <cell r="I88" t="str">
            <v>Prem Verma</v>
          </cell>
        </row>
        <row r="89">
          <cell r="B89" t="str">
            <v>MU-6323</v>
          </cell>
          <cell r="I89" t="str">
            <v>Yogesh Deshpande</v>
          </cell>
        </row>
        <row r="90">
          <cell r="B90" t="str">
            <v>MU-4409</v>
          </cell>
          <cell r="I90" t="str">
            <v>Satish Singh</v>
          </cell>
        </row>
        <row r="91">
          <cell r="B91" t="str">
            <v>MU-273</v>
          </cell>
          <cell r="I91" t="str">
            <v>Praveen Nigam</v>
          </cell>
        </row>
        <row r="92">
          <cell r="B92" t="str">
            <v>MU-3292</v>
          </cell>
          <cell r="I92" t="str">
            <v>Yogesh Deshpande</v>
          </cell>
        </row>
        <row r="93">
          <cell r="B93" t="str">
            <v>MU-1371</v>
          </cell>
          <cell r="I93" t="str">
            <v>Prem Verma</v>
          </cell>
        </row>
        <row r="94">
          <cell r="B94" t="str">
            <v>MU-4534</v>
          </cell>
          <cell r="I94" t="str">
            <v>Satish Singh</v>
          </cell>
        </row>
        <row r="95">
          <cell r="B95" t="str">
            <v>MU-MB1311</v>
          </cell>
          <cell r="I95" t="str">
            <v>Yogesh Deshpande</v>
          </cell>
        </row>
        <row r="96">
          <cell r="B96" t="str">
            <v>MU-4998</v>
          </cell>
          <cell r="I96" t="str">
            <v>Praveen Nigam</v>
          </cell>
        </row>
        <row r="97">
          <cell r="B97" t="str">
            <v>MU-MA3675</v>
          </cell>
          <cell r="I97" t="str">
            <v>Praveen Nigam</v>
          </cell>
        </row>
        <row r="98">
          <cell r="B98" t="str">
            <v>MU-6177</v>
          </cell>
          <cell r="I98" t="str">
            <v>Praveen Nigam</v>
          </cell>
        </row>
        <row r="99">
          <cell r="B99" t="str">
            <v>MU-MB4281</v>
          </cell>
          <cell r="I99" t="str">
            <v>Praveen Nigam</v>
          </cell>
        </row>
        <row r="100">
          <cell r="B100" t="str">
            <v>MU-4546</v>
          </cell>
          <cell r="I100" t="str">
            <v>Yogesh Deshpande</v>
          </cell>
        </row>
        <row r="101">
          <cell r="B101" t="str">
            <v>MU-1670</v>
          </cell>
          <cell r="I101" t="str">
            <v>Yogesh Deshpande</v>
          </cell>
        </row>
        <row r="102">
          <cell r="B102" t="str">
            <v>MU-MA5034</v>
          </cell>
          <cell r="I102" t="str">
            <v>Prem Verma</v>
          </cell>
        </row>
        <row r="103">
          <cell r="B103" t="str">
            <v>MU-MA2088</v>
          </cell>
          <cell r="I103" t="str">
            <v>Yogesh Deshpande</v>
          </cell>
        </row>
        <row r="104">
          <cell r="B104" t="str">
            <v>MU-4088</v>
          </cell>
          <cell r="I104" t="str">
            <v>Satish Singh</v>
          </cell>
        </row>
        <row r="105">
          <cell r="B105" t="str">
            <v>MU-2643</v>
          </cell>
          <cell r="I105" t="str">
            <v>Satish Singh</v>
          </cell>
        </row>
        <row r="106">
          <cell r="B106" t="str">
            <v>MU-194</v>
          </cell>
          <cell r="I106" t="str">
            <v>Satish Singh</v>
          </cell>
        </row>
        <row r="107">
          <cell r="B107" t="str">
            <v>MU-MA5982</v>
          </cell>
          <cell r="I107" t="str">
            <v>Satish Singh</v>
          </cell>
        </row>
        <row r="108">
          <cell r="B108" t="str">
            <v>MU-6213</v>
          </cell>
          <cell r="I108" t="str">
            <v>Satish Singh</v>
          </cell>
        </row>
        <row r="109">
          <cell r="B109" t="str">
            <v>MU-MA1056</v>
          </cell>
          <cell r="I109" t="str">
            <v>Yogesh Deshpande</v>
          </cell>
        </row>
        <row r="110">
          <cell r="B110" t="str">
            <v>MU-MB2466</v>
          </cell>
          <cell r="I110" t="str">
            <v>Satish Singh</v>
          </cell>
        </row>
        <row r="111">
          <cell r="B111" t="str">
            <v>MU-636</v>
          </cell>
          <cell r="I111" t="str">
            <v>Satish Singh</v>
          </cell>
        </row>
        <row r="112">
          <cell r="B112" t="str">
            <v>MU-MA981</v>
          </cell>
          <cell r="I112" t="str">
            <v>Satish Singh</v>
          </cell>
        </row>
        <row r="113">
          <cell r="B113" t="str">
            <v>MU-5158</v>
          </cell>
          <cell r="I113" t="str">
            <v>Satish Singh</v>
          </cell>
        </row>
        <row r="114">
          <cell r="B114" t="str">
            <v>MU-MA1840</v>
          </cell>
          <cell r="I114" t="str">
            <v>Praveen Nigam</v>
          </cell>
        </row>
        <row r="115">
          <cell r="B115" t="str">
            <v>MU-4093</v>
          </cell>
          <cell r="I115" t="str">
            <v>Praveen Nigam</v>
          </cell>
        </row>
        <row r="116">
          <cell r="B116" t="str">
            <v>MU-1474</v>
          </cell>
          <cell r="I116" t="str">
            <v>Yogesh Deshpande</v>
          </cell>
        </row>
        <row r="117">
          <cell r="B117" t="str">
            <v>MU-4936</v>
          </cell>
          <cell r="I117" t="str">
            <v>Yogesh Deshpande</v>
          </cell>
        </row>
        <row r="118">
          <cell r="B118" t="str">
            <v>MU-MA1436</v>
          </cell>
          <cell r="I118" t="str">
            <v>Yogesh Deshpande</v>
          </cell>
        </row>
        <row r="119">
          <cell r="B119" t="str">
            <v>MU-5395</v>
          </cell>
          <cell r="I119" t="str">
            <v>Yogesh Deshpande</v>
          </cell>
        </row>
        <row r="120">
          <cell r="B120" t="str">
            <v>MU-MA3827</v>
          </cell>
          <cell r="I120" t="str">
            <v>Yogesh Deshpande</v>
          </cell>
        </row>
        <row r="121">
          <cell r="B121" t="str">
            <v>MU-MB1084</v>
          </cell>
          <cell r="I121" t="str">
            <v>Yogesh Deshpande</v>
          </cell>
        </row>
        <row r="122">
          <cell r="B122" t="str">
            <v>MU-MA1156</v>
          </cell>
          <cell r="I122" t="str">
            <v>Yogesh Deshpande</v>
          </cell>
        </row>
        <row r="123">
          <cell r="B123" t="str">
            <v>MU-4485</v>
          </cell>
          <cell r="I123" t="str">
            <v>Yogesh Deshpande</v>
          </cell>
        </row>
        <row r="124">
          <cell r="B124" t="str">
            <v>MU-MA2545</v>
          </cell>
          <cell r="I124" t="str">
            <v>Satish Singh</v>
          </cell>
        </row>
        <row r="125">
          <cell r="B125" t="str">
            <v>MU-MB6370</v>
          </cell>
          <cell r="I125" t="str">
            <v>Satish Singh</v>
          </cell>
        </row>
        <row r="126">
          <cell r="B126" t="str">
            <v>MU-6281</v>
          </cell>
          <cell r="I126" t="str">
            <v>Satish Singh</v>
          </cell>
        </row>
        <row r="127">
          <cell r="B127" t="str">
            <v>MU-5886</v>
          </cell>
          <cell r="I127" t="str">
            <v>Satish Singh</v>
          </cell>
        </row>
        <row r="128">
          <cell r="B128" t="str">
            <v>MU-MA4575</v>
          </cell>
          <cell r="I128" t="str">
            <v>Satish Singh</v>
          </cell>
        </row>
        <row r="129">
          <cell r="B129" t="str">
            <v>MU-MA928</v>
          </cell>
          <cell r="I129" t="str">
            <v>Satish Singh</v>
          </cell>
        </row>
        <row r="130">
          <cell r="B130" t="str">
            <v>MU-MA2115</v>
          </cell>
          <cell r="I130" t="str">
            <v>Satish Singh</v>
          </cell>
        </row>
        <row r="131">
          <cell r="B131" t="str">
            <v>MU-MA699</v>
          </cell>
          <cell r="I131" t="str">
            <v>Satish Singh</v>
          </cell>
        </row>
        <row r="132">
          <cell r="B132" t="str">
            <v>MU-3128</v>
          </cell>
          <cell r="I132" t="str">
            <v>Yogesh Deshpande</v>
          </cell>
        </row>
        <row r="133">
          <cell r="B133" t="str">
            <v>MU-2931</v>
          </cell>
          <cell r="I133" t="str">
            <v>Satish Singh</v>
          </cell>
        </row>
        <row r="134">
          <cell r="B134" t="str">
            <v>MU-4081</v>
          </cell>
          <cell r="I134" t="str">
            <v>Satish Singh</v>
          </cell>
        </row>
        <row r="135">
          <cell r="B135" t="str">
            <v>MU-4858</v>
          </cell>
          <cell r="I135" t="str">
            <v>Prem Verma</v>
          </cell>
        </row>
        <row r="136">
          <cell r="B136" t="str">
            <v>MU-4880</v>
          </cell>
          <cell r="I136" t="str">
            <v>Prem Verma</v>
          </cell>
        </row>
        <row r="137">
          <cell r="B137" t="str">
            <v>MU-MA649</v>
          </cell>
          <cell r="I137" t="str">
            <v>Praveen Nigam</v>
          </cell>
        </row>
        <row r="138">
          <cell r="B138" t="str">
            <v>MU-MA1621</v>
          </cell>
          <cell r="I138" t="str">
            <v>Satish Singh</v>
          </cell>
        </row>
        <row r="139">
          <cell r="B139" t="str">
            <v>MU-MA2398</v>
          </cell>
          <cell r="I139" t="str">
            <v>Yogesh Deshpande</v>
          </cell>
        </row>
        <row r="140">
          <cell r="B140" t="str">
            <v>MU-MA6227</v>
          </cell>
          <cell r="I140" t="str">
            <v>Yogesh Deshpande</v>
          </cell>
        </row>
        <row r="141">
          <cell r="B141" t="str">
            <v>MU-MA241</v>
          </cell>
          <cell r="I141" t="str">
            <v>Yogesh Deshpande</v>
          </cell>
        </row>
        <row r="142">
          <cell r="B142" t="str">
            <v>MU-2372</v>
          </cell>
          <cell r="I142" t="str">
            <v>Satish Singh</v>
          </cell>
        </row>
        <row r="143">
          <cell r="B143" t="str">
            <v>MU-MB2509</v>
          </cell>
          <cell r="I143" t="str">
            <v>Satish Singh</v>
          </cell>
        </row>
        <row r="144">
          <cell r="B144" t="str">
            <v>MU-MA2576</v>
          </cell>
          <cell r="I144" t="str">
            <v>Prem Verma</v>
          </cell>
        </row>
        <row r="145">
          <cell r="B145" t="str">
            <v>MU-1471</v>
          </cell>
          <cell r="I145" t="str">
            <v>Satish Singh</v>
          </cell>
        </row>
        <row r="146">
          <cell r="B146" t="str">
            <v>MU-319</v>
          </cell>
          <cell r="I146" t="str">
            <v>Praveen Nigam</v>
          </cell>
        </row>
        <row r="147">
          <cell r="B147" t="str">
            <v>MU-MB2367</v>
          </cell>
          <cell r="I147" t="str">
            <v>Praveen Nigam</v>
          </cell>
        </row>
        <row r="148">
          <cell r="B148" t="str">
            <v>MU-370</v>
          </cell>
          <cell r="I148" t="str">
            <v>Satish Singh</v>
          </cell>
        </row>
        <row r="149">
          <cell r="B149" t="str">
            <v>MU-MA1855</v>
          </cell>
          <cell r="I149" t="str">
            <v>Satish Singh</v>
          </cell>
        </row>
        <row r="150">
          <cell r="B150" t="str">
            <v>MU-MA4114</v>
          </cell>
          <cell r="I150" t="str">
            <v>Praveen Nigam</v>
          </cell>
        </row>
        <row r="151">
          <cell r="B151" t="str">
            <v>MU-MA3841</v>
          </cell>
          <cell r="I151" t="str">
            <v>Yogesh Deshpande</v>
          </cell>
        </row>
        <row r="152">
          <cell r="B152" t="str">
            <v>MU-4337</v>
          </cell>
          <cell r="I152" t="str">
            <v>Prem Verma</v>
          </cell>
        </row>
        <row r="153">
          <cell r="B153" t="str">
            <v>MU-MA3052</v>
          </cell>
          <cell r="I153" t="str">
            <v>Praveen Nigam</v>
          </cell>
        </row>
        <row r="154">
          <cell r="B154" t="str">
            <v>MU-4449</v>
          </cell>
          <cell r="I154" t="str">
            <v>Yogesh Deshpande</v>
          </cell>
        </row>
        <row r="155">
          <cell r="B155" t="str">
            <v>MU-423</v>
          </cell>
          <cell r="I155" t="str">
            <v>Satish Singh</v>
          </cell>
        </row>
        <row r="156">
          <cell r="B156" t="str">
            <v>MU-3099</v>
          </cell>
          <cell r="I156" t="str">
            <v>Praveen Nigam</v>
          </cell>
        </row>
        <row r="157">
          <cell r="B157" t="str">
            <v>MU-5767</v>
          </cell>
          <cell r="I157" t="str">
            <v>Prem Verma</v>
          </cell>
        </row>
        <row r="158">
          <cell r="B158" t="str">
            <v>MU-1550</v>
          </cell>
          <cell r="I158" t="str">
            <v>Satish Singh</v>
          </cell>
        </row>
        <row r="159">
          <cell r="B159" t="str">
            <v>MU-6279</v>
          </cell>
          <cell r="I159" t="str">
            <v>Yogesh Deshpande</v>
          </cell>
        </row>
        <row r="160">
          <cell r="B160" t="str">
            <v>MU-MB2619</v>
          </cell>
          <cell r="I160" t="str">
            <v>Praveen Nigam</v>
          </cell>
        </row>
        <row r="161">
          <cell r="B161" t="str">
            <v>MU-MA1336</v>
          </cell>
          <cell r="I161" t="str">
            <v>Yogesh Deshpande</v>
          </cell>
        </row>
        <row r="162">
          <cell r="B162" t="str">
            <v>MU-MA4735</v>
          </cell>
          <cell r="I162" t="str">
            <v>Yogesh Deshpande</v>
          </cell>
        </row>
        <row r="163">
          <cell r="B163" t="str">
            <v>MU-1297</v>
          </cell>
          <cell r="I163" t="str">
            <v>Yogesh Deshpande</v>
          </cell>
        </row>
        <row r="164">
          <cell r="B164" t="str">
            <v>MU-MA3828</v>
          </cell>
          <cell r="I164" t="str">
            <v>Yogesh Deshpande</v>
          </cell>
        </row>
        <row r="165">
          <cell r="B165" t="str">
            <v>MU-MB2693</v>
          </cell>
          <cell r="I165" t="str">
            <v>Praveen Nigam</v>
          </cell>
        </row>
        <row r="166">
          <cell r="B166" t="str">
            <v>MU-5095</v>
          </cell>
          <cell r="I166" t="str">
            <v>Yogesh Deshpande</v>
          </cell>
        </row>
        <row r="167">
          <cell r="B167" t="str">
            <v>MU-660</v>
          </cell>
          <cell r="I167" t="str">
            <v>Yogesh Deshpande</v>
          </cell>
        </row>
        <row r="168">
          <cell r="B168" t="str">
            <v>MU-MA28</v>
          </cell>
          <cell r="I168" t="str">
            <v>Yogesh Deshpande</v>
          </cell>
        </row>
        <row r="169">
          <cell r="B169" t="str">
            <v>MU-MB1591</v>
          </cell>
          <cell r="I169" t="str">
            <v>Yogesh Deshpande</v>
          </cell>
        </row>
        <row r="170">
          <cell r="B170" t="str">
            <v>MU-MA312</v>
          </cell>
          <cell r="I170" t="str">
            <v>Yogesh Deshpande</v>
          </cell>
        </row>
        <row r="171">
          <cell r="B171" t="str">
            <v>MU-MA72</v>
          </cell>
          <cell r="I171" t="str">
            <v>Yogesh Deshpande</v>
          </cell>
        </row>
        <row r="172">
          <cell r="B172" t="str">
            <v>MU-MA6498</v>
          </cell>
          <cell r="I172" t="str">
            <v>Yogesh Deshpande</v>
          </cell>
        </row>
        <row r="173">
          <cell r="B173" t="str">
            <v>MU-MA1048</v>
          </cell>
          <cell r="I173" t="str">
            <v>Yogesh Deshpande</v>
          </cell>
        </row>
        <row r="174">
          <cell r="B174" t="str">
            <v>MU-MA6019</v>
          </cell>
          <cell r="I174" t="str">
            <v>Yogesh Deshpande</v>
          </cell>
        </row>
        <row r="175">
          <cell r="B175" t="str">
            <v>MU-MA5099</v>
          </cell>
          <cell r="I175" t="str">
            <v>Yogesh Deshpande</v>
          </cell>
        </row>
        <row r="176">
          <cell r="B176" t="str">
            <v>MU-2366</v>
          </cell>
          <cell r="I176" t="str">
            <v>Yogesh Deshpande</v>
          </cell>
        </row>
        <row r="177">
          <cell r="B177" t="str">
            <v>MU-MA1730</v>
          </cell>
          <cell r="I177" t="str">
            <v>Yogesh Deshpande</v>
          </cell>
        </row>
        <row r="178">
          <cell r="B178" t="str">
            <v>MU-MA1227</v>
          </cell>
          <cell r="I178" t="str">
            <v>Praveen Nigam</v>
          </cell>
        </row>
        <row r="179">
          <cell r="B179" t="str">
            <v>MU-MB2863</v>
          </cell>
          <cell r="I179" t="str">
            <v>Yogesh Deshpande</v>
          </cell>
        </row>
        <row r="180">
          <cell r="B180" t="str">
            <v>MU-MA2049</v>
          </cell>
          <cell r="I180" t="str">
            <v>Praveen Nigam</v>
          </cell>
        </row>
        <row r="181">
          <cell r="B181" t="str">
            <v>MU-4917</v>
          </cell>
          <cell r="I181" t="str">
            <v>Praveen Nigam</v>
          </cell>
        </row>
        <row r="182">
          <cell r="B182" t="str">
            <v>MU-MB3502</v>
          </cell>
          <cell r="I182" t="str">
            <v>Praveen Nigam</v>
          </cell>
        </row>
        <row r="183">
          <cell r="B183" t="str">
            <v>MU-MA3832</v>
          </cell>
          <cell r="I183" t="str">
            <v>Yogesh Deshpande</v>
          </cell>
        </row>
        <row r="184">
          <cell r="B184" t="str">
            <v>MU-2798</v>
          </cell>
          <cell r="I184" t="str">
            <v>Yogesh Deshpande</v>
          </cell>
        </row>
        <row r="185">
          <cell r="B185" t="str">
            <v>MU-MB3311</v>
          </cell>
          <cell r="I185" t="str">
            <v>Praveen Nigam</v>
          </cell>
        </row>
        <row r="186">
          <cell r="B186" t="str">
            <v>MU-MB1584</v>
          </cell>
          <cell r="I186" t="str">
            <v>Praveen Nigam</v>
          </cell>
        </row>
        <row r="187">
          <cell r="B187" t="str">
            <v>MU-MA2866</v>
          </cell>
          <cell r="I187" t="str">
            <v>Praveen Nigam</v>
          </cell>
        </row>
        <row r="188">
          <cell r="B188" t="str">
            <v>MU-MB1481</v>
          </cell>
          <cell r="I188" t="str">
            <v>Praveen Nigam</v>
          </cell>
        </row>
        <row r="189">
          <cell r="B189" t="str">
            <v>MU-MA73</v>
          </cell>
          <cell r="I189" t="str">
            <v>Praveen Nigam</v>
          </cell>
        </row>
        <row r="190">
          <cell r="B190" t="str">
            <v>MU-MA3055</v>
          </cell>
          <cell r="I190" t="str">
            <v>Praveen Nigam</v>
          </cell>
        </row>
        <row r="191">
          <cell r="B191" t="str">
            <v>MU-1640</v>
          </cell>
          <cell r="I191" t="str">
            <v>Praveen Nigam</v>
          </cell>
        </row>
        <row r="192">
          <cell r="B192" t="str">
            <v>MU-MA6505</v>
          </cell>
          <cell r="I192" t="str">
            <v>Praveen Nigam</v>
          </cell>
        </row>
        <row r="193">
          <cell r="B193" t="str">
            <v>MU-MA6340</v>
          </cell>
          <cell r="I193" t="str">
            <v>Prem Verma</v>
          </cell>
        </row>
        <row r="194">
          <cell r="B194" t="str">
            <v>MU-4495</v>
          </cell>
          <cell r="I194" t="str">
            <v>Praveen Nigam</v>
          </cell>
        </row>
        <row r="195">
          <cell r="B195" t="str">
            <v>MU-MA3916</v>
          </cell>
          <cell r="I195" t="str">
            <v>Praveen Nigam</v>
          </cell>
        </row>
        <row r="196">
          <cell r="B196" t="str">
            <v>MU-MA3683</v>
          </cell>
          <cell r="I196" t="str">
            <v>Yogesh Deshpande</v>
          </cell>
        </row>
        <row r="197">
          <cell r="B197" t="str">
            <v>MU-2245</v>
          </cell>
          <cell r="I197" t="str">
            <v>Yogesh Deshpande</v>
          </cell>
        </row>
        <row r="198">
          <cell r="B198" t="str">
            <v>MU-MA943</v>
          </cell>
          <cell r="I198" t="str">
            <v>Yogesh Deshpande</v>
          </cell>
        </row>
        <row r="199">
          <cell r="B199" t="str">
            <v>MU-MB3890</v>
          </cell>
          <cell r="I199" t="str">
            <v>Yogesh Deshpande</v>
          </cell>
        </row>
        <row r="200">
          <cell r="B200" t="str">
            <v>MU-MA3180</v>
          </cell>
          <cell r="I200" t="str">
            <v>Yogesh Deshpande</v>
          </cell>
        </row>
        <row r="201">
          <cell r="B201" t="str">
            <v>MU-5286</v>
          </cell>
          <cell r="I201" t="str">
            <v>Yogesh Deshpande</v>
          </cell>
        </row>
        <row r="202">
          <cell r="B202" t="str">
            <v>MU-MB4482</v>
          </cell>
          <cell r="I202" t="str">
            <v>Yogesh Deshpande</v>
          </cell>
        </row>
        <row r="203">
          <cell r="B203" t="str">
            <v>MU-1788</v>
          </cell>
          <cell r="I203" t="str">
            <v>Yogesh Deshpande</v>
          </cell>
        </row>
        <row r="204">
          <cell r="B204" t="str">
            <v>MU-4014</v>
          </cell>
          <cell r="I204" t="str">
            <v>Prem Verma</v>
          </cell>
        </row>
        <row r="205">
          <cell r="B205" t="str">
            <v>MU-2122</v>
          </cell>
          <cell r="I205" t="str">
            <v>Yogesh Deshpande</v>
          </cell>
        </row>
        <row r="206">
          <cell r="B206" t="str">
            <v>MU-6169</v>
          </cell>
          <cell r="I206" t="str">
            <v>Yogesh Deshpande</v>
          </cell>
        </row>
        <row r="207">
          <cell r="B207" t="str">
            <v>MU-MA4100</v>
          </cell>
          <cell r="I207" t="str">
            <v>Yogesh Deshpande</v>
          </cell>
        </row>
        <row r="208">
          <cell r="B208" t="str">
            <v>MU-MA5495</v>
          </cell>
          <cell r="I208" t="str">
            <v>Yogesh Deshpande</v>
          </cell>
        </row>
        <row r="209">
          <cell r="B209" t="str">
            <v>MU-5682</v>
          </cell>
          <cell r="I209" t="str">
            <v>Yogesh Deshpande</v>
          </cell>
        </row>
        <row r="210">
          <cell r="B210" t="str">
            <v>MU-3901</v>
          </cell>
          <cell r="I210" t="str">
            <v>Yogesh Deshpande</v>
          </cell>
        </row>
        <row r="211">
          <cell r="B211" t="str">
            <v>MU-2510</v>
          </cell>
          <cell r="I211" t="str">
            <v>Yogesh Deshpande</v>
          </cell>
        </row>
        <row r="212">
          <cell r="B212" t="str">
            <v>MU-3107</v>
          </cell>
          <cell r="I212" t="str">
            <v>Yogesh Deshpande</v>
          </cell>
        </row>
        <row r="213">
          <cell r="B213" t="str">
            <v>MU-744</v>
          </cell>
          <cell r="I213" t="str">
            <v>Satish Singh</v>
          </cell>
        </row>
        <row r="214">
          <cell r="B214" t="str">
            <v>MU-1659</v>
          </cell>
          <cell r="I214" t="str">
            <v>Satish Singh</v>
          </cell>
        </row>
        <row r="215">
          <cell r="B215" t="str">
            <v>MU-1365</v>
          </cell>
          <cell r="I215" t="str">
            <v>Satish Singh</v>
          </cell>
        </row>
        <row r="216">
          <cell r="B216" t="str">
            <v>MU-MA184</v>
          </cell>
          <cell r="I216" t="str">
            <v>Satish Singh</v>
          </cell>
        </row>
        <row r="217">
          <cell r="B217" t="str">
            <v>MU-596</v>
          </cell>
          <cell r="I217" t="str">
            <v>Satish Singh</v>
          </cell>
        </row>
        <row r="218">
          <cell r="B218" t="str">
            <v>MU-6154</v>
          </cell>
          <cell r="I218" t="str">
            <v>Satish Singh</v>
          </cell>
        </row>
        <row r="219">
          <cell r="B219" t="str">
            <v>MU-5980</v>
          </cell>
          <cell r="I219" t="str">
            <v>Satish Singh</v>
          </cell>
        </row>
        <row r="220">
          <cell r="B220" t="str">
            <v>MU-MB2495</v>
          </cell>
          <cell r="I220" t="str">
            <v>Satish Singh</v>
          </cell>
        </row>
        <row r="221">
          <cell r="B221" t="str">
            <v>MU-6015</v>
          </cell>
          <cell r="I221" t="str">
            <v>Satish Singh</v>
          </cell>
        </row>
        <row r="222">
          <cell r="B222" t="str">
            <v>MU-MA4977</v>
          </cell>
          <cell r="I222" t="str">
            <v>Praveen Nigam</v>
          </cell>
        </row>
        <row r="223">
          <cell r="B223" t="str">
            <v>MU-MB2505</v>
          </cell>
          <cell r="I223" t="str">
            <v>Prem Verma</v>
          </cell>
        </row>
        <row r="224">
          <cell r="B224" t="str">
            <v>MU-6479</v>
          </cell>
          <cell r="I224" t="str">
            <v>Prem Verma</v>
          </cell>
        </row>
        <row r="225">
          <cell r="B225" t="str">
            <v>MU-2477</v>
          </cell>
          <cell r="I225" t="str">
            <v>Satish Singh</v>
          </cell>
        </row>
        <row r="226">
          <cell r="B226" t="str">
            <v>MU-MA366</v>
          </cell>
          <cell r="I226" t="str">
            <v>Satish Singh</v>
          </cell>
        </row>
        <row r="227">
          <cell r="B227" t="str">
            <v>MU-MA2282</v>
          </cell>
          <cell r="I227" t="str">
            <v>Satish Singh</v>
          </cell>
        </row>
        <row r="228">
          <cell r="B228" t="str">
            <v>MU-5155</v>
          </cell>
          <cell r="I228" t="str">
            <v>Satish Singh</v>
          </cell>
        </row>
        <row r="229">
          <cell r="B229" t="str">
            <v>MU-5898</v>
          </cell>
          <cell r="I229" t="str">
            <v>Prem Verma</v>
          </cell>
        </row>
        <row r="230">
          <cell r="B230" t="str">
            <v>MU-5627</v>
          </cell>
          <cell r="I230" t="str">
            <v>Satish Singh</v>
          </cell>
        </row>
        <row r="231">
          <cell r="B231" t="str">
            <v>MU-3386</v>
          </cell>
          <cell r="I231" t="str">
            <v>Prem Verma</v>
          </cell>
        </row>
        <row r="232">
          <cell r="B232" t="str">
            <v>MU-MB5491</v>
          </cell>
          <cell r="I232" t="str">
            <v>Prem Verma</v>
          </cell>
        </row>
        <row r="233">
          <cell r="B233" t="str">
            <v>MU-MA4076</v>
          </cell>
          <cell r="I233" t="str">
            <v>Satish Singh</v>
          </cell>
        </row>
        <row r="234">
          <cell r="B234" t="str">
            <v>MU-3604</v>
          </cell>
          <cell r="I234" t="str">
            <v>Prem Verma</v>
          </cell>
        </row>
        <row r="235">
          <cell r="B235" t="str">
            <v>MU-5541</v>
          </cell>
          <cell r="I235" t="str">
            <v>Prem Verma</v>
          </cell>
        </row>
        <row r="236">
          <cell r="B236" t="str">
            <v>MU-MA4416</v>
          </cell>
          <cell r="I236" t="str">
            <v>Yogesh Deshpande</v>
          </cell>
        </row>
        <row r="237">
          <cell r="B237" t="str">
            <v>MU-2628</v>
          </cell>
          <cell r="I237" t="str">
            <v>Yogesh Deshpande</v>
          </cell>
        </row>
        <row r="238">
          <cell r="B238" t="str">
            <v>MU-MA2512</v>
          </cell>
          <cell r="I238" t="str">
            <v>Yogesh Deshpande</v>
          </cell>
        </row>
        <row r="239">
          <cell r="B239" t="str">
            <v>MU-2958</v>
          </cell>
          <cell r="I239" t="str">
            <v>Yogesh Deshpande</v>
          </cell>
        </row>
        <row r="240">
          <cell r="B240" t="str">
            <v>MU-MA4828</v>
          </cell>
          <cell r="I240" t="str">
            <v>Satish Singh</v>
          </cell>
        </row>
        <row r="241">
          <cell r="B241" t="str">
            <v>MU-MA6274</v>
          </cell>
          <cell r="I241" t="str">
            <v>Satish Singh</v>
          </cell>
        </row>
        <row r="242">
          <cell r="B242" t="str">
            <v>MU-MB1785</v>
          </cell>
          <cell r="I242" t="str">
            <v>Prem Verma</v>
          </cell>
        </row>
        <row r="243">
          <cell r="B243" t="str">
            <v>MU-142</v>
          </cell>
          <cell r="I243" t="str">
            <v>Satish Singh</v>
          </cell>
        </row>
        <row r="244">
          <cell r="B244" t="str">
            <v>MU-MA3580</v>
          </cell>
          <cell r="I244" t="str">
            <v>Satish Singh</v>
          </cell>
        </row>
        <row r="245">
          <cell r="B245" t="str">
            <v>MU-MA3442</v>
          </cell>
          <cell r="I245" t="str">
            <v>Yogesh Deshpande</v>
          </cell>
        </row>
        <row r="246">
          <cell r="B246" t="str">
            <v>MU-5590</v>
          </cell>
          <cell r="I246" t="str">
            <v>Yogesh Deshpande</v>
          </cell>
        </row>
        <row r="247">
          <cell r="B247" t="str">
            <v>MU-MA5750</v>
          </cell>
          <cell r="I247" t="str">
            <v>Yogesh Deshpande</v>
          </cell>
        </row>
        <row r="248">
          <cell r="B248" t="str">
            <v>MU-MA3897</v>
          </cell>
          <cell r="I248" t="str">
            <v>Praveen Nigam</v>
          </cell>
        </row>
        <row r="249">
          <cell r="B249" t="str">
            <v>MU-MA658</v>
          </cell>
          <cell r="I249" t="str">
            <v>Yogesh Deshpande</v>
          </cell>
        </row>
        <row r="250">
          <cell r="B250" t="str">
            <v>MU-1924</v>
          </cell>
          <cell r="I250" t="str">
            <v>Yogesh Deshpande</v>
          </cell>
        </row>
        <row r="251">
          <cell r="B251" t="str">
            <v>MU-1490</v>
          </cell>
          <cell r="I251" t="str">
            <v>Yogesh Deshpande</v>
          </cell>
        </row>
        <row r="252">
          <cell r="B252" t="str">
            <v>MU-5687</v>
          </cell>
          <cell r="I252" t="str">
            <v>Yogesh Deshpande</v>
          </cell>
        </row>
        <row r="253">
          <cell r="B253" t="str">
            <v>MU-2367</v>
          </cell>
          <cell r="I253" t="str">
            <v>Satish Singh</v>
          </cell>
        </row>
        <row r="254">
          <cell r="B254" t="str">
            <v>MU-MB3106</v>
          </cell>
          <cell r="I254" t="str">
            <v>Satish Singh</v>
          </cell>
        </row>
        <row r="255">
          <cell r="B255" t="str">
            <v>MU-4131</v>
          </cell>
          <cell r="I255" t="str">
            <v>Satish Singh</v>
          </cell>
        </row>
        <row r="256">
          <cell r="B256" t="str">
            <v>MU-MA1939</v>
          </cell>
          <cell r="I256" t="str">
            <v>Satish Singh</v>
          </cell>
        </row>
        <row r="257">
          <cell r="B257" t="str">
            <v>MU-400</v>
          </cell>
          <cell r="I257" t="str">
            <v>Satish Singh</v>
          </cell>
        </row>
        <row r="258">
          <cell r="B258" t="str">
            <v>MU-3398</v>
          </cell>
          <cell r="I258" t="str">
            <v>Prem Verma</v>
          </cell>
        </row>
        <row r="259">
          <cell r="B259" t="str">
            <v>MU-6006</v>
          </cell>
          <cell r="I259" t="str">
            <v>Prem Verma</v>
          </cell>
        </row>
        <row r="260">
          <cell r="B260" t="str">
            <v>MU-MB3226</v>
          </cell>
          <cell r="I260" t="str">
            <v>Yogesh Deshpande</v>
          </cell>
        </row>
        <row r="261">
          <cell r="B261" t="str">
            <v>MU-MA4786</v>
          </cell>
          <cell r="I261" t="str">
            <v>Praveen Nigam</v>
          </cell>
        </row>
        <row r="262">
          <cell r="B262" t="str">
            <v>MU-MA4011</v>
          </cell>
          <cell r="I262" t="str">
            <v>Yogesh Deshpande</v>
          </cell>
        </row>
        <row r="263">
          <cell r="B263" t="str">
            <v>MU-MA3567</v>
          </cell>
          <cell r="I263" t="str">
            <v>Praveen Nigam</v>
          </cell>
        </row>
        <row r="264">
          <cell r="B264" t="str">
            <v>MU-MA2370</v>
          </cell>
          <cell r="I264" t="str">
            <v>Yogesh Deshpande</v>
          </cell>
        </row>
        <row r="265">
          <cell r="B265" t="str">
            <v>MU-4198</v>
          </cell>
          <cell r="I265" t="str">
            <v>Yogesh Deshpande</v>
          </cell>
        </row>
        <row r="266">
          <cell r="B266" t="str">
            <v>MU-MA6546</v>
          </cell>
          <cell r="I266" t="str">
            <v>Yogesh Deshpande</v>
          </cell>
        </row>
        <row r="267">
          <cell r="B267" t="str">
            <v>MU-MA2096</v>
          </cell>
          <cell r="I267" t="str">
            <v>Yogesh Deshpande</v>
          </cell>
        </row>
        <row r="268">
          <cell r="B268" t="str">
            <v>MU-MA3601</v>
          </cell>
          <cell r="I268" t="str">
            <v>Yogesh Deshpande</v>
          </cell>
        </row>
        <row r="269">
          <cell r="B269" t="str">
            <v>MU-MB3457</v>
          </cell>
          <cell r="I269" t="str">
            <v>Yogesh Deshpande</v>
          </cell>
        </row>
        <row r="270">
          <cell r="B270" t="str">
            <v>MU-379</v>
          </cell>
          <cell r="I270" t="str">
            <v>Satish Singh</v>
          </cell>
        </row>
        <row r="271">
          <cell r="B271" t="str">
            <v>MU-MB2981</v>
          </cell>
          <cell r="I271" t="str">
            <v>Satish Singh</v>
          </cell>
        </row>
        <row r="272">
          <cell r="B272" t="str">
            <v>MU-721</v>
          </cell>
          <cell r="I272" t="str">
            <v>Satish Singh</v>
          </cell>
        </row>
        <row r="273">
          <cell r="B273" t="str">
            <v>MU-MA4210</v>
          </cell>
          <cell r="I273" t="str">
            <v>Satish Singh</v>
          </cell>
        </row>
        <row r="274">
          <cell r="B274" t="str">
            <v>MU-3411</v>
          </cell>
          <cell r="I274" t="str">
            <v>Satish Singh</v>
          </cell>
        </row>
        <row r="275">
          <cell r="B275" t="str">
            <v>MU-MA701</v>
          </cell>
          <cell r="I275" t="str">
            <v>Satish Singh</v>
          </cell>
        </row>
        <row r="276">
          <cell r="B276" t="str">
            <v>MU-111</v>
          </cell>
          <cell r="I276" t="str">
            <v>Prem Verma</v>
          </cell>
        </row>
        <row r="277">
          <cell r="B277" t="str">
            <v>MU-MA4632</v>
          </cell>
          <cell r="I277" t="str">
            <v>Satish Singh</v>
          </cell>
        </row>
        <row r="278">
          <cell r="B278" t="str">
            <v>MU-5237</v>
          </cell>
          <cell r="I278" t="str">
            <v>Satish Singh</v>
          </cell>
        </row>
        <row r="279">
          <cell r="B279" t="str">
            <v>MU-MA960</v>
          </cell>
          <cell r="I279" t="str">
            <v>Prem Verma</v>
          </cell>
        </row>
        <row r="280">
          <cell r="B280" t="str">
            <v>MU-3071</v>
          </cell>
          <cell r="I280" t="str">
            <v>Prem Verma</v>
          </cell>
        </row>
        <row r="281">
          <cell r="B281" t="str">
            <v>MU-2996</v>
          </cell>
          <cell r="I281" t="str">
            <v>Prem Verma</v>
          </cell>
        </row>
        <row r="282">
          <cell r="B282" t="str">
            <v>MU-2010</v>
          </cell>
          <cell r="I282" t="str">
            <v>Prem Verma</v>
          </cell>
        </row>
        <row r="283">
          <cell r="B283" t="str">
            <v>MU-341</v>
          </cell>
          <cell r="I283" t="str">
            <v>Satish Singh</v>
          </cell>
        </row>
        <row r="284">
          <cell r="B284" t="str">
            <v>MU-MA1794</v>
          </cell>
          <cell r="I284" t="str">
            <v>Satish Singh</v>
          </cell>
        </row>
        <row r="285">
          <cell r="B285" t="str">
            <v>MU-MB1615</v>
          </cell>
          <cell r="I285" t="str">
            <v>Prem Verma</v>
          </cell>
        </row>
        <row r="286">
          <cell r="B286" t="str">
            <v>MU-MA2194</v>
          </cell>
          <cell r="I286" t="str">
            <v>Praveen Nigam</v>
          </cell>
        </row>
        <row r="287">
          <cell r="B287" t="str">
            <v>MU-3645</v>
          </cell>
          <cell r="I287" t="str">
            <v>Satish Singh</v>
          </cell>
        </row>
        <row r="288">
          <cell r="B288" t="str">
            <v>MU-MA882</v>
          </cell>
          <cell r="I288" t="str">
            <v>Satish Singh</v>
          </cell>
        </row>
        <row r="289">
          <cell r="B289" t="str">
            <v>MU-MB3510</v>
          </cell>
          <cell r="I289" t="str">
            <v>Satish Singh</v>
          </cell>
        </row>
        <row r="290">
          <cell r="B290" t="str">
            <v>MU-5504</v>
          </cell>
          <cell r="I290" t="str">
            <v>Satish Singh</v>
          </cell>
        </row>
        <row r="291">
          <cell r="B291" t="str">
            <v>MU-434</v>
          </cell>
          <cell r="I291" t="str">
            <v>Prem Verma</v>
          </cell>
        </row>
        <row r="292">
          <cell r="B292" t="str">
            <v>MU-MA1813</v>
          </cell>
          <cell r="I292" t="str">
            <v>Praveen Nigam</v>
          </cell>
        </row>
        <row r="293">
          <cell r="B293" t="str">
            <v>MU-MB2632</v>
          </cell>
          <cell r="I293" t="str">
            <v>Praveen Nigam</v>
          </cell>
        </row>
        <row r="294">
          <cell r="B294" t="str">
            <v>MU-4690</v>
          </cell>
          <cell r="I294" t="str">
            <v>Yogesh Deshpande</v>
          </cell>
        </row>
        <row r="295">
          <cell r="B295" t="str">
            <v>MU-880</v>
          </cell>
          <cell r="I295" t="str">
            <v>Praveen Nigam</v>
          </cell>
        </row>
        <row r="296">
          <cell r="B296" t="str">
            <v>MU-4997</v>
          </cell>
          <cell r="I296" t="str">
            <v>Praveen Nigam</v>
          </cell>
        </row>
        <row r="297">
          <cell r="B297" t="str">
            <v>MU-3989</v>
          </cell>
          <cell r="I297" t="str">
            <v>Praveen Nigam</v>
          </cell>
        </row>
        <row r="298">
          <cell r="B298" t="str">
            <v>MU-5508</v>
          </cell>
          <cell r="I298" t="str">
            <v>Praveen Nigam</v>
          </cell>
        </row>
        <row r="299">
          <cell r="B299" t="str">
            <v>MU-MB2355</v>
          </cell>
          <cell r="I299" t="str">
            <v>Satish Singh</v>
          </cell>
        </row>
        <row r="300">
          <cell r="B300" t="str">
            <v>MU-8</v>
          </cell>
          <cell r="I300" t="str">
            <v>Praveen Nigam</v>
          </cell>
        </row>
        <row r="301">
          <cell r="B301" t="str">
            <v>MU-MA769</v>
          </cell>
          <cell r="I301" t="str">
            <v>Yogesh Deshpande</v>
          </cell>
        </row>
        <row r="302">
          <cell r="B302" t="str">
            <v>MU-MB2229</v>
          </cell>
          <cell r="I302" t="str">
            <v>Yogesh Deshpande</v>
          </cell>
        </row>
        <row r="303">
          <cell r="B303" t="str">
            <v>MU-1852</v>
          </cell>
          <cell r="I303" t="str">
            <v>Yogesh Deshpande</v>
          </cell>
        </row>
        <row r="304">
          <cell r="B304" t="str">
            <v>MU-4501</v>
          </cell>
          <cell r="I304" t="str">
            <v>Yogesh Deshpande</v>
          </cell>
        </row>
        <row r="305">
          <cell r="B305" t="str">
            <v>MU-MA3132</v>
          </cell>
          <cell r="I305" t="str">
            <v>Yogesh Deshpande</v>
          </cell>
        </row>
        <row r="306">
          <cell r="B306" t="str">
            <v>MU-MB2765</v>
          </cell>
          <cell r="I306" t="str">
            <v>Praveen Nigam</v>
          </cell>
        </row>
        <row r="307">
          <cell r="B307" t="str">
            <v>MU-1734</v>
          </cell>
          <cell r="I307" t="str">
            <v>Praveen Nigam</v>
          </cell>
        </row>
        <row r="308">
          <cell r="B308" t="str">
            <v>MU-MA3759</v>
          </cell>
          <cell r="I308" t="str">
            <v>Praveen Nigam</v>
          </cell>
        </row>
        <row r="309">
          <cell r="B309" t="str">
            <v>MU-5225</v>
          </cell>
          <cell r="I309" t="str">
            <v>Yogesh Deshpande</v>
          </cell>
        </row>
        <row r="310">
          <cell r="B310" t="str">
            <v>MU-MB1134</v>
          </cell>
          <cell r="I310" t="str">
            <v>Yogesh Deshpande</v>
          </cell>
        </row>
        <row r="311">
          <cell r="B311" t="str">
            <v>MU-3273</v>
          </cell>
          <cell r="I311" t="str">
            <v>Praveen Nigam</v>
          </cell>
        </row>
        <row r="312">
          <cell r="B312" t="str">
            <v>MU-3144</v>
          </cell>
          <cell r="I312" t="str">
            <v>Praveen Nigam</v>
          </cell>
        </row>
        <row r="313">
          <cell r="B313" t="str">
            <v>MU-1797</v>
          </cell>
          <cell r="I313" t="str">
            <v>Praveen Nigam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Sheet1"/>
      <sheetName val="Sheet2"/>
      <sheetName val="Monsoon_To Airtel"/>
      <sheetName val="didNU_Sheet4"/>
      <sheetName val="Total Working Funnel"/>
      <sheetName val="Sheet5_Small ug_temp oh"/>
      <sheetName val="Small UG_Temp OH"/>
      <sheetName val="IBD - RFAI clear from customer"/>
      <sheetName val="IBD Tracker - UG F_RFAI Clr"/>
      <sheetName val="Alt Sites"/>
      <sheetName val="RFAI cleared"/>
    </sheetNames>
    <sheetDataSet>
      <sheetData sheetId="0"/>
      <sheetData sheetId="1"/>
      <sheetData sheetId="2"/>
      <sheetData sheetId="3"/>
      <sheetData sheetId="4"/>
      <sheetData sheetId="5">
        <row r="2">
          <cell r="F2" t="str">
            <v>Route / Site ID</v>
          </cell>
        </row>
        <row r="3">
          <cell r="F3">
            <v>4619</v>
          </cell>
        </row>
        <row r="4">
          <cell r="F4">
            <v>5541</v>
          </cell>
        </row>
        <row r="5">
          <cell r="F5" t="str">
            <v>MB2484</v>
          </cell>
        </row>
        <row r="6">
          <cell r="F6">
            <v>3170</v>
          </cell>
        </row>
        <row r="7">
          <cell r="F7">
            <v>400</v>
          </cell>
        </row>
        <row r="8">
          <cell r="F8" t="str">
            <v>MA3442</v>
          </cell>
        </row>
        <row r="9">
          <cell r="F9" t="str">
            <v>MB2505</v>
          </cell>
        </row>
        <row r="10">
          <cell r="F10" t="str">
            <v>MA4735</v>
          </cell>
        </row>
        <row r="11">
          <cell r="F11">
            <v>4991</v>
          </cell>
        </row>
        <row r="12">
          <cell r="F12" t="str">
            <v>MA4669</v>
          </cell>
        </row>
        <row r="13">
          <cell r="F13">
            <v>2317</v>
          </cell>
        </row>
        <row r="14">
          <cell r="F14">
            <v>583</v>
          </cell>
        </row>
        <row r="15">
          <cell r="F15">
            <v>1659</v>
          </cell>
        </row>
        <row r="16">
          <cell r="F16" t="str">
            <v>MA2689</v>
          </cell>
        </row>
        <row r="17">
          <cell r="F17">
            <v>6006</v>
          </cell>
        </row>
        <row r="18">
          <cell r="F18">
            <v>304</v>
          </cell>
        </row>
        <row r="19">
          <cell r="F19" t="str">
            <v>MB3510</v>
          </cell>
        </row>
        <row r="20">
          <cell r="F20" t="str">
            <v>MA4632</v>
          </cell>
        </row>
        <row r="21">
          <cell r="F21">
            <v>3589</v>
          </cell>
        </row>
        <row r="22">
          <cell r="F22">
            <v>1777</v>
          </cell>
        </row>
        <row r="23">
          <cell r="F23" t="str">
            <v>MB3948</v>
          </cell>
        </row>
        <row r="24">
          <cell r="F24">
            <v>679</v>
          </cell>
        </row>
        <row r="25">
          <cell r="F25" t="str">
            <v>MB5367</v>
          </cell>
        </row>
        <row r="26">
          <cell r="F26">
            <v>3604</v>
          </cell>
        </row>
        <row r="27">
          <cell r="F27" t="str">
            <v>MB5991</v>
          </cell>
        </row>
        <row r="28">
          <cell r="F28" t="str">
            <v>MB1785</v>
          </cell>
        </row>
        <row r="29">
          <cell r="F29" t="str">
            <v>MB1795</v>
          </cell>
        </row>
        <row r="30">
          <cell r="F30">
            <v>1640</v>
          </cell>
        </row>
        <row r="31">
          <cell r="F31" t="str">
            <v>MB3311</v>
          </cell>
        </row>
        <row r="32">
          <cell r="F32">
            <v>4488</v>
          </cell>
        </row>
        <row r="33">
          <cell r="F33">
            <v>5225</v>
          </cell>
        </row>
        <row r="34">
          <cell r="F34">
            <v>4485</v>
          </cell>
        </row>
        <row r="35">
          <cell r="F35" t="str">
            <v>MB640</v>
          </cell>
        </row>
        <row r="36">
          <cell r="F36">
            <v>1490</v>
          </cell>
        </row>
        <row r="37">
          <cell r="F37">
            <v>4014</v>
          </cell>
        </row>
        <row r="38">
          <cell r="F38" t="str">
            <v>MB1969</v>
          </cell>
        </row>
        <row r="39">
          <cell r="F39" t="str">
            <v>MA4786</v>
          </cell>
        </row>
        <row r="40">
          <cell r="F40" t="str">
            <v>MA1044</v>
          </cell>
        </row>
        <row r="41">
          <cell r="F41" t="str">
            <v>MB2501</v>
          </cell>
        </row>
        <row r="42">
          <cell r="F42">
            <v>3330</v>
          </cell>
        </row>
        <row r="43">
          <cell r="F43" t="str">
            <v>MB1057</v>
          </cell>
        </row>
        <row r="44">
          <cell r="F44" t="str">
            <v>MA1036</v>
          </cell>
        </row>
        <row r="45">
          <cell r="F45" t="str">
            <v>MA649</v>
          </cell>
        </row>
        <row r="46">
          <cell r="F46" t="str">
            <v>MA2512</v>
          </cell>
        </row>
        <row r="47">
          <cell r="F47" t="str">
            <v>MA5051</v>
          </cell>
        </row>
        <row r="48">
          <cell r="F48" t="str">
            <v>MB2246</v>
          </cell>
        </row>
        <row r="49">
          <cell r="F49" t="str">
            <v>MB1585</v>
          </cell>
        </row>
        <row r="50">
          <cell r="F50" t="str">
            <v>MB3502</v>
          </cell>
        </row>
        <row r="51">
          <cell r="F51" t="str">
            <v>MA1621</v>
          </cell>
        </row>
        <row r="52">
          <cell r="F52">
            <v>4495</v>
          </cell>
        </row>
        <row r="53">
          <cell r="F53">
            <v>880</v>
          </cell>
        </row>
        <row r="54">
          <cell r="F54" t="str">
            <v>MB2459</v>
          </cell>
        </row>
        <row r="55">
          <cell r="F55" t="str">
            <v>MB6449</v>
          </cell>
        </row>
        <row r="56">
          <cell r="F56">
            <v>3123</v>
          </cell>
        </row>
        <row r="57">
          <cell r="F57">
            <v>2477</v>
          </cell>
        </row>
        <row r="58">
          <cell r="F58" t="str">
            <v>MB2983</v>
          </cell>
        </row>
        <row r="59">
          <cell r="F59" t="str">
            <v>MA3611</v>
          </cell>
        </row>
        <row r="60">
          <cell r="F60" t="str">
            <v>MB1935</v>
          </cell>
        </row>
        <row r="61">
          <cell r="F61">
            <v>3166</v>
          </cell>
        </row>
        <row r="62">
          <cell r="F62" t="str">
            <v>MB5491</v>
          </cell>
        </row>
        <row r="63">
          <cell r="F63" t="str">
            <v>MA2049</v>
          </cell>
        </row>
        <row r="64">
          <cell r="F64" t="str">
            <v>MA2282</v>
          </cell>
        </row>
        <row r="65">
          <cell r="F65" t="str">
            <v>MB1259</v>
          </cell>
        </row>
        <row r="66">
          <cell r="F66" t="str">
            <v>MB3203</v>
          </cell>
        </row>
        <row r="67">
          <cell r="F67" t="str">
            <v>MB1584</v>
          </cell>
        </row>
        <row r="68">
          <cell r="F68" t="str">
            <v>MB2632</v>
          </cell>
        </row>
        <row r="69">
          <cell r="F69" t="str">
            <v>MA2979</v>
          </cell>
        </row>
        <row r="70">
          <cell r="F70" t="str">
            <v>MA5147</v>
          </cell>
        </row>
        <row r="71">
          <cell r="F71" t="str">
            <v>MB2903</v>
          </cell>
        </row>
        <row r="72">
          <cell r="F72" t="str">
            <v>MA3372</v>
          </cell>
        </row>
        <row r="73">
          <cell r="F73" t="str">
            <v>MB3013</v>
          </cell>
        </row>
        <row r="74">
          <cell r="F74" t="str">
            <v>MB1084</v>
          </cell>
        </row>
        <row r="75">
          <cell r="F75">
            <v>2931</v>
          </cell>
        </row>
        <row r="76">
          <cell r="F76">
            <v>654</v>
          </cell>
        </row>
        <row r="77">
          <cell r="F77" t="str">
            <v>MA6274</v>
          </cell>
        </row>
        <row r="78">
          <cell r="F78" t="str">
            <v>MB2560</v>
          </cell>
        </row>
        <row r="79">
          <cell r="F79">
            <v>8</v>
          </cell>
        </row>
        <row r="80">
          <cell r="F80" t="str">
            <v>MA3616</v>
          </cell>
        </row>
        <row r="81">
          <cell r="F81">
            <v>4750</v>
          </cell>
        </row>
        <row r="82">
          <cell r="F82" t="str">
            <v>MB1187</v>
          </cell>
        </row>
        <row r="83">
          <cell r="F83" t="str">
            <v>MA2370</v>
          </cell>
        </row>
        <row r="84">
          <cell r="F84" t="str">
            <v>MA28</v>
          </cell>
        </row>
        <row r="85">
          <cell r="F85" t="str">
            <v>MB3183</v>
          </cell>
        </row>
        <row r="86">
          <cell r="F86" t="str">
            <v>MA3916</v>
          </cell>
        </row>
        <row r="87">
          <cell r="F87" t="str">
            <v>MB2493</v>
          </cell>
        </row>
        <row r="88">
          <cell r="F88" t="str">
            <v>MA4659</v>
          </cell>
        </row>
        <row r="89">
          <cell r="F89" t="str">
            <v>MB2863</v>
          </cell>
        </row>
        <row r="90">
          <cell r="F90">
            <v>5436</v>
          </cell>
        </row>
        <row r="91">
          <cell r="F91" t="str">
            <v>MA138</v>
          </cell>
        </row>
        <row r="92">
          <cell r="F92" t="str">
            <v>MA1644</v>
          </cell>
        </row>
        <row r="93">
          <cell r="F93" t="str">
            <v>MA5231</v>
          </cell>
        </row>
        <row r="94">
          <cell r="F94">
            <v>1008</v>
          </cell>
        </row>
        <row r="95">
          <cell r="F95" t="str">
            <v>MA5982</v>
          </cell>
        </row>
        <row r="96">
          <cell r="F96">
            <v>879</v>
          </cell>
        </row>
        <row r="97">
          <cell r="F97" t="str">
            <v>MB3457</v>
          </cell>
        </row>
        <row r="98">
          <cell r="F98" t="str">
            <v>MB1155</v>
          </cell>
        </row>
        <row r="99">
          <cell r="F99" t="str">
            <v>MA312</v>
          </cell>
        </row>
        <row r="100">
          <cell r="F100" t="str">
            <v>MB2148</v>
          </cell>
        </row>
        <row r="101">
          <cell r="F101">
            <v>6164</v>
          </cell>
        </row>
        <row r="102">
          <cell r="F102">
            <v>1734</v>
          </cell>
        </row>
        <row r="103">
          <cell r="F103" t="str">
            <v>MA2028</v>
          </cell>
        </row>
        <row r="104">
          <cell r="F104" t="str">
            <v>MA3466</v>
          </cell>
        </row>
        <row r="105">
          <cell r="F105">
            <v>148</v>
          </cell>
        </row>
        <row r="106">
          <cell r="F106">
            <v>434</v>
          </cell>
        </row>
        <row r="107">
          <cell r="F107" t="str">
            <v>MA5407</v>
          </cell>
        </row>
        <row r="108">
          <cell r="F108">
            <v>1924</v>
          </cell>
        </row>
        <row r="109">
          <cell r="F109" t="str">
            <v>MA1048</v>
          </cell>
        </row>
        <row r="110">
          <cell r="F110">
            <v>4971</v>
          </cell>
        </row>
        <row r="111">
          <cell r="F111" t="str">
            <v>MA3832</v>
          </cell>
        </row>
        <row r="112">
          <cell r="F112">
            <v>4427</v>
          </cell>
        </row>
        <row r="113">
          <cell r="F113" t="str">
            <v>MA2866</v>
          </cell>
        </row>
        <row r="114">
          <cell r="F114">
            <v>3645</v>
          </cell>
        </row>
        <row r="115">
          <cell r="F115">
            <v>6520</v>
          </cell>
        </row>
        <row r="116">
          <cell r="F116" t="str">
            <v>MA4466</v>
          </cell>
        </row>
        <row r="117">
          <cell r="F117">
            <v>721</v>
          </cell>
        </row>
        <row r="118">
          <cell r="F118">
            <v>2610</v>
          </cell>
        </row>
        <row r="119">
          <cell r="F119">
            <v>4449</v>
          </cell>
        </row>
        <row r="120">
          <cell r="F120" t="str">
            <v>MB3271</v>
          </cell>
        </row>
        <row r="121">
          <cell r="F121" t="str">
            <v>MB1589</v>
          </cell>
        </row>
        <row r="122">
          <cell r="F122">
            <v>6169</v>
          </cell>
        </row>
        <row r="123">
          <cell r="F123" t="str">
            <v>MA5153</v>
          </cell>
        </row>
        <row r="124">
          <cell r="F124">
            <v>3572</v>
          </cell>
        </row>
        <row r="125">
          <cell r="F125" t="str">
            <v>MB1917</v>
          </cell>
        </row>
        <row r="126">
          <cell r="F126">
            <v>2301</v>
          </cell>
        </row>
        <row r="127">
          <cell r="F127">
            <v>1264</v>
          </cell>
        </row>
        <row r="128">
          <cell r="F128">
            <v>2798</v>
          </cell>
        </row>
        <row r="129">
          <cell r="F129" t="str">
            <v>MA3567</v>
          </cell>
        </row>
        <row r="130">
          <cell r="F130">
            <v>3316</v>
          </cell>
        </row>
        <row r="131">
          <cell r="F131">
            <v>3099</v>
          </cell>
        </row>
        <row r="132">
          <cell r="F132" t="str">
            <v>MA3055</v>
          </cell>
        </row>
        <row r="133">
          <cell r="F133">
            <v>1694</v>
          </cell>
        </row>
        <row r="134">
          <cell r="F134">
            <v>3990</v>
          </cell>
        </row>
        <row r="135">
          <cell r="F135">
            <v>5590</v>
          </cell>
        </row>
        <row r="136">
          <cell r="F136">
            <v>2309</v>
          </cell>
        </row>
        <row r="137">
          <cell r="F137" t="str">
            <v>MA4828</v>
          </cell>
        </row>
        <row r="138">
          <cell r="F138">
            <v>4534</v>
          </cell>
        </row>
        <row r="139">
          <cell r="F139">
            <v>1041</v>
          </cell>
        </row>
        <row r="140">
          <cell r="F140" t="str">
            <v>MB2836</v>
          </cell>
        </row>
        <row r="141">
          <cell r="F141" t="str">
            <v>MA4247</v>
          </cell>
        </row>
        <row r="142">
          <cell r="F142">
            <v>2958</v>
          </cell>
        </row>
        <row r="143">
          <cell r="F143" t="str">
            <v>MA73</v>
          </cell>
        </row>
        <row r="144">
          <cell r="F144">
            <v>356</v>
          </cell>
        </row>
        <row r="145">
          <cell r="F145" t="str">
            <v>MA3429</v>
          </cell>
        </row>
        <row r="146">
          <cell r="F146">
            <v>2510</v>
          </cell>
        </row>
        <row r="147">
          <cell r="F147" t="str">
            <v>MA1859</v>
          </cell>
        </row>
        <row r="148">
          <cell r="F148" t="str">
            <v>MA241</v>
          </cell>
        </row>
        <row r="149">
          <cell r="F149" t="str">
            <v>MA2576</v>
          </cell>
        </row>
        <row r="150">
          <cell r="F150">
            <v>5850</v>
          </cell>
        </row>
        <row r="151">
          <cell r="F151" t="str">
            <v>MB1481</v>
          </cell>
        </row>
        <row r="152">
          <cell r="F152">
            <v>3273</v>
          </cell>
        </row>
        <row r="153">
          <cell r="F153">
            <v>3177</v>
          </cell>
        </row>
        <row r="154">
          <cell r="F154">
            <v>2834</v>
          </cell>
        </row>
        <row r="155">
          <cell r="F155" t="str">
            <v>MB2489</v>
          </cell>
        </row>
        <row r="156">
          <cell r="F156" t="str">
            <v>MB4281</v>
          </cell>
        </row>
        <row r="157">
          <cell r="F157" t="str">
            <v>MB4330</v>
          </cell>
        </row>
        <row r="158">
          <cell r="F158" t="str">
            <v>MA4535</v>
          </cell>
        </row>
        <row r="159">
          <cell r="F159" t="str">
            <v>MB3249</v>
          </cell>
        </row>
        <row r="160">
          <cell r="F160" t="str">
            <v>MA5750</v>
          </cell>
        </row>
        <row r="161">
          <cell r="F161">
            <v>2587</v>
          </cell>
        </row>
        <row r="162">
          <cell r="F162">
            <v>4234</v>
          </cell>
        </row>
        <row r="163">
          <cell r="F163">
            <v>5980</v>
          </cell>
        </row>
        <row r="164">
          <cell r="F164" t="str">
            <v>MB4276</v>
          </cell>
        </row>
        <row r="165">
          <cell r="F165">
            <v>5682</v>
          </cell>
        </row>
        <row r="166">
          <cell r="F166">
            <v>5627</v>
          </cell>
        </row>
        <row r="167">
          <cell r="F167">
            <v>5420</v>
          </cell>
        </row>
        <row r="168">
          <cell r="F168">
            <v>1308</v>
          </cell>
        </row>
        <row r="169">
          <cell r="F169" t="str">
            <v>MA1352</v>
          </cell>
        </row>
        <row r="170">
          <cell r="F170" t="str">
            <v>MA943</v>
          </cell>
        </row>
        <row r="171">
          <cell r="F171">
            <v>5274</v>
          </cell>
        </row>
        <row r="172">
          <cell r="F172" t="str">
            <v>MB1591</v>
          </cell>
        </row>
        <row r="173">
          <cell r="F173">
            <v>1955</v>
          </cell>
        </row>
        <row r="174">
          <cell r="F174" t="str">
            <v>MB2838</v>
          </cell>
        </row>
        <row r="175">
          <cell r="F175">
            <v>4883</v>
          </cell>
        </row>
        <row r="176">
          <cell r="F176">
            <v>370</v>
          </cell>
        </row>
        <row r="177">
          <cell r="F177" t="str">
            <v>MB3984</v>
          </cell>
        </row>
        <row r="178">
          <cell r="F178" t="str">
            <v>MB2509</v>
          </cell>
        </row>
        <row r="179">
          <cell r="F179">
            <v>6154</v>
          </cell>
        </row>
        <row r="180">
          <cell r="F180" t="str">
            <v>MA2559</v>
          </cell>
        </row>
        <row r="181">
          <cell r="F181">
            <v>6479</v>
          </cell>
        </row>
        <row r="182">
          <cell r="F182" t="str">
            <v>MB3106</v>
          </cell>
        </row>
        <row r="183">
          <cell r="F183" t="str">
            <v>MA5050</v>
          </cell>
        </row>
        <row r="184">
          <cell r="F184" t="str">
            <v>MB1598</v>
          </cell>
        </row>
        <row r="185">
          <cell r="F185">
            <v>596</v>
          </cell>
        </row>
        <row r="186">
          <cell r="F186" t="str">
            <v>MA5099</v>
          </cell>
        </row>
        <row r="187">
          <cell r="F187" t="str">
            <v>MA2218</v>
          </cell>
        </row>
        <row r="188">
          <cell r="F188">
            <v>2628</v>
          </cell>
        </row>
        <row r="189">
          <cell r="F189">
            <v>333</v>
          </cell>
        </row>
        <row r="190">
          <cell r="F190" t="str">
            <v>MB1728</v>
          </cell>
        </row>
        <row r="191">
          <cell r="F191">
            <v>5235</v>
          </cell>
        </row>
        <row r="192">
          <cell r="F192" t="str">
            <v>MA2545</v>
          </cell>
        </row>
        <row r="193">
          <cell r="F193" t="str">
            <v>MA4011</v>
          </cell>
        </row>
        <row r="194">
          <cell r="F194" t="str">
            <v>MA3759</v>
          </cell>
        </row>
        <row r="195">
          <cell r="F195">
            <v>6087</v>
          </cell>
        </row>
        <row r="196">
          <cell r="F196">
            <v>6251</v>
          </cell>
        </row>
        <row r="197">
          <cell r="F197" t="str">
            <v>MA3897</v>
          </cell>
        </row>
        <row r="198">
          <cell r="F198" t="str">
            <v>MB1718</v>
          </cell>
        </row>
        <row r="199">
          <cell r="F199" t="str">
            <v>MA4382</v>
          </cell>
        </row>
        <row r="200">
          <cell r="F200">
            <v>5504</v>
          </cell>
        </row>
        <row r="201">
          <cell r="F201">
            <v>6194</v>
          </cell>
        </row>
        <row r="202">
          <cell r="F202" t="str">
            <v>MB1873</v>
          </cell>
        </row>
        <row r="203">
          <cell r="F203">
            <v>4719</v>
          </cell>
        </row>
        <row r="204">
          <cell r="F204">
            <v>1392</v>
          </cell>
        </row>
        <row r="205">
          <cell r="F205" t="str">
            <v>MA2915</v>
          </cell>
        </row>
        <row r="206">
          <cell r="F206">
            <v>4690</v>
          </cell>
        </row>
        <row r="207">
          <cell r="F207">
            <v>3107</v>
          </cell>
        </row>
        <row r="208">
          <cell r="F208" t="str">
            <v>MA184</v>
          </cell>
        </row>
        <row r="209">
          <cell r="F209">
            <v>3463</v>
          </cell>
        </row>
        <row r="210">
          <cell r="F210" t="str">
            <v>MB1608</v>
          </cell>
        </row>
        <row r="211">
          <cell r="F211">
            <v>4213</v>
          </cell>
        </row>
        <row r="212">
          <cell r="F212" t="str">
            <v>MB4699</v>
          </cell>
        </row>
        <row r="213">
          <cell r="F213" t="str">
            <v>MB2466</v>
          </cell>
        </row>
        <row r="214">
          <cell r="F214">
            <v>5525</v>
          </cell>
        </row>
        <row r="215">
          <cell r="F215" t="str">
            <v>MA2816</v>
          </cell>
        </row>
        <row r="216">
          <cell r="F216">
            <v>5286</v>
          </cell>
        </row>
        <row r="217">
          <cell r="F217" t="str">
            <v>MA2938</v>
          </cell>
        </row>
        <row r="218">
          <cell r="F218">
            <v>636</v>
          </cell>
        </row>
        <row r="219">
          <cell r="F219">
            <v>4381</v>
          </cell>
        </row>
        <row r="220">
          <cell r="F220" t="str">
            <v>MA5118</v>
          </cell>
        </row>
        <row r="221">
          <cell r="F221">
            <v>4917</v>
          </cell>
        </row>
        <row r="222">
          <cell r="F222">
            <v>4198</v>
          </cell>
        </row>
        <row r="223">
          <cell r="F223" t="str">
            <v>MB2981</v>
          </cell>
        </row>
        <row r="224">
          <cell r="F224" t="str">
            <v>MB6402</v>
          </cell>
        </row>
        <row r="225">
          <cell r="F225">
            <v>6138</v>
          </cell>
        </row>
        <row r="226">
          <cell r="F226">
            <v>3071</v>
          </cell>
        </row>
        <row r="227">
          <cell r="F227">
            <v>3398</v>
          </cell>
        </row>
        <row r="228">
          <cell r="F228">
            <v>2010</v>
          </cell>
        </row>
        <row r="229">
          <cell r="F229">
            <v>5158</v>
          </cell>
        </row>
        <row r="230">
          <cell r="F230" t="str">
            <v>MA514</v>
          </cell>
        </row>
        <row r="231">
          <cell r="F231">
            <v>4088</v>
          </cell>
        </row>
        <row r="232">
          <cell r="F232">
            <v>4337</v>
          </cell>
        </row>
        <row r="233">
          <cell r="F233">
            <v>1811</v>
          </cell>
        </row>
        <row r="234">
          <cell r="F234">
            <v>6195</v>
          </cell>
        </row>
        <row r="235">
          <cell r="F235" t="str">
            <v>MA2736</v>
          </cell>
        </row>
        <row r="236">
          <cell r="F236">
            <v>5592</v>
          </cell>
        </row>
        <row r="237">
          <cell r="F237">
            <v>274</v>
          </cell>
        </row>
        <row r="238">
          <cell r="F238" t="str">
            <v>MB3478</v>
          </cell>
        </row>
        <row r="239">
          <cell r="F239">
            <v>5709</v>
          </cell>
        </row>
        <row r="240">
          <cell r="F240">
            <v>1251</v>
          </cell>
        </row>
        <row r="241">
          <cell r="F241">
            <v>1256</v>
          </cell>
        </row>
        <row r="242">
          <cell r="F242" t="str">
            <v>MA1811</v>
          </cell>
        </row>
        <row r="243">
          <cell r="F243" t="str">
            <v>MA2877</v>
          </cell>
        </row>
        <row r="244">
          <cell r="F244">
            <v>1000</v>
          </cell>
        </row>
        <row r="245">
          <cell r="F245">
            <v>6021</v>
          </cell>
        </row>
        <row r="246">
          <cell r="F246">
            <v>5831</v>
          </cell>
        </row>
        <row r="247">
          <cell r="F247" t="str">
            <v>MA751</v>
          </cell>
        </row>
        <row r="248">
          <cell r="F248">
            <v>3151</v>
          </cell>
        </row>
        <row r="249">
          <cell r="F249">
            <v>2322</v>
          </cell>
        </row>
        <row r="250">
          <cell r="F250" t="str">
            <v>MA4127</v>
          </cell>
        </row>
        <row r="251">
          <cell r="F251" t="str">
            <v>MA183</v>
          </cell>
        </row>
        <row r="252">
          <cell r="F252" t="str">
            <v>MA129</v>
          </cell>
        </row>
        <row r="253">
          <cell r="F253" t="str">
            <v>MA5238</v>
          </cell>
        </row>
        <row r="254">
          <cell r="F254">
            <v>1027</v>
          </cell>
        </row>
        <row r="255">
          <cell r="F255">
            <v>174</v>
          </cell>
        </row>
        <row r="256">
          <cell r="F256">
            <v>247</v>
          </cell>
        </row>
        <row r="257">
          <cell r="F257">
            <v>334</v>
          </cell>
        </row>
        <row r="258">
          <cell r="F258" t="str">
            <v>MA2</v>
          </cell>
        </row>
        <row r="259">
          <cell r="F259">
            <v>1387</v>
          </cell>
        </row>
        <row r="260">
          <cell r="F260">
            <v>6323</v>
          </cell>
        </row>
        <row r="261">
          <cell r="F261">
            <v>4409</v>
          </cell>
        </row>
        <row r="262">
          <cell r="F262">
            <v>273</v>
          </cell>
        </row>
        <row r="263">
          <cell r="F263">
            <v>1371</v>
          </cell>
        </row>
        <row r="264">
          <cell r="F264" t="str">
            <v>MB1311</v>
          </cell>
        </row>
        <row r="265">
          <cell r="F265">
            <v>4998</v>
          </cell>
        </row>
        <row r="266">
          <cell r="F266" t="str">
            <v>MA3675</v>
          </cell>
        </row>
        <row r="267">
          <cell r="F267">
            <v>4546</v>
          </cell>
        </row>
        <row r="268">
          <cell r="F268">
            <v>1670</v>
          </cell>
        </row>
        <row r="269">
          <cell r="F269" t="str">
            <v>MA5034</v>
          </cell>
        </row>
        <row r="270">
          <cell r="F270">
            <v>2643</v>
          </cell>
        </row>
        <row r="271">
          <cell r="F271">
            <v>194</v>
          </cell>
        </row>
        <row r="272">
          <cell r="F272" t="str">
            <v>MA981</v>
          </cell>
        </row>
        <row r="273">
          <cell r="F273" t="str">
            <v>MA1840</v>
          </cell>
        </row>
        <row r="274">
          <cell r="F274">
            <v>4093</v>
          </cell>
        </row>
        <row r="275">
          <cell r="F275">
            <v>1474</v>
          </cell>
        </row>
        <row r="276">
          <cell r="F276">
            <v>4936</v>
          </cell>
        </row>
        <row r="277">
          <cell r="F277">
            <v>5395</v>
          </cell>
        </row>
        <row r="278">
          <cell r="F278" t="str">
            <v>MA3827</v>
          </cell>
        </row>
        <row r="279">
          <cell r="F279" t="str">
            <v>MA1156</v>
          </cell>
        </row>
        <row r="280">
          <cell r="F280" t="str">
            <v>MB6370</v>
          </cell>
        </row>
        <row r="281">
          <cell r="F281">
            <v>6281</v>
          </cell>
        </row>
        <row r="282">
          <cell r="F282">
            <v>5886</v>
          </cell>
        </row>
        <row r="283">
          <cell r="F283" t="str">
            <v>MA4575</v>
          </cell>
        </row>
        <row r="284">
          <cell r="F284" t="str">
            <v>MA928</v>
          </cell>
        </row>
        <row r="285">
          <cell r="F285" t="str">
            <v>MA2115</v>
          </cell>
        </row>
        <row r="286">
          <cell r="F286">
            <v>3128</v>
          </cell>
        </row>
        <row r="287">
          <cell r="F287">
            <v>4081</v>
          </cell>
        </row>
        <row r="288">
          <cell r="F288" t="str">
            <v>MA6227</v>
          </cell>
        </row>
        <row r="289">
          <cell r="F289">
            <v>2372</v>
          </cell>
        </row>
        <row r="290">
          <cell r="F290" t="str">
            <v>MB2367</v>
          </cell>
        </row>
        <row r="291">
          <cell r="F291" t="str">
            <v>MA1855</v>
          </cell>
        </row>
        <row r="292">
          <cell r="F292" t="str">
            <v>MA4114</v>
          </cell>
        </row>
        <row r="293">
          <cell r="F293" t="str">
            <v>MA3841</v>
          </cell>
        </row>
        <row r="294">
          <cell r="F294" t="str">
            <v>MA3052</v>
          </cell>
        </row>
        <row r="295">
          <cell r="F295">
            <v>6279</v>
          </cell>
        </row>
        <row r="296">
          <cell r="F296" t="str">
            <v>MA1336</v>
          </cell>
        </row>
        <row r="297">
          <cell r="F297">
            <v>1297</v>
          </cell>
        </row>
        <row r="298">
          <cell r="F298" t="str">
            <v>MA72</v>
          </cell>
        </row>
        <row r="299">
          <cell r="F299" t="str">
            <v>MA6498</v>
          </cell>
        </row>
        <row r="300">
          <cell r="F300" t="str">
            <v>MA6019</v>
          </cell>
        </row>
        <row r="301">
          <cell r="F301">
            <v>2122</v>
          </cell>
        </row>
        <row r="302">
          <cell r="F302">
            <v>3901</v>
          </cell>
        </row>
        <row r="303">
          <cell r="F303">
            <v>744</v>
          </cell>
        </row>
        <row r="304">
          <cell r="F304">
            <v>1365</v>
          </cell>
        </row>
        <row r="305">
          <cell r="F305" t="str">
            <v>MB2495</v>
          </cell>
        </row>
        <row r="306">
          <cell r="F306" t="str">
            <v>MA366</v>
          </cell>
        </row>
        <row r="307">
          <cell r="F307">
            <v>3386</v>
          </cell>
        </row>
        <row r="308">
          <cell r="F308" t="str">
            <v>MA4076</v>
          </cell>
        </row>
        <row r="309">
          <cell r="F309" t="str">
            <v>MA4416</v>
          </cell>
        </row>
        <row r="310">
          <cell r="F310">
            <v>142</v>
          </cell>
        </row>
        <row r="311">
          <cell r="F311" t="str">
            <v>MA3580</v>
          </cell>
        </row>
        <row r="312">
          <cell r="F312">
            <v>5687</v>
          </cell>
        </row>
        <row r="313">
          <cell r="F313" t="str">
            <v>MB3226</v>
          </cell>
        </row>
        <row r="314">
          <cell r="F314">
            <v>379</v>
          </cell>
        </row>
        <row r="315">
          <cell r="F315">
            <v>3411</v>
          </cell>
        </row>
        <row r="316">
          <cell r="F316">
            <v>5237</v>
          </cell>
        </row>
        <row r="317">
          <cell r="F317" t="str">
            <v>MA1794</v>
          </cell>
        </row>
        <row r="318">
          <cell r="F318" t="str">
            <v>MB1615</v>
          </cell>
        </row>
        <row r="319">
          <cell r="F319" t="str">
            <v>MA2194</v>
          </cell>
        </row>
        <row r="320">
          <cell r="F320" t="str">
            <v>MA882</v>
          </cell>
        </row>
        <row r="321">
          <cell r="F321" t="str">
            <v>MA1813</v>
          </cell>
        </row>
        <row r="322">
          <cell r="F322">
            <v>4997</v>
          </cell>
        </row>
        <row r="323">
          <cell r="F323">
            <v>3989</v>
          </cell>
        </row>
        <row r="324">
          <cell r="F324">
            <v>5508</v>
          </cell>
        </row>
        <row r="325">
          <cell r="F325" t="str">
            <v>MB2355</v>
          </cell>
        </row>
        <row r="326">
          <cell r="F326">
            <v>4501</v>
          </cell>
        </row>
        <row r="327">
          <cell r="F327">
            <v>3144</v>
          </cell>
        </row>
        <row r="328">
          <cell r="F328">
            <v>1797</v>
          </cell>
        </row>
        <row r="329">
          <cell r="F329" t="str">
            <v>MA5656</v>
          </cell>
        </row>
        <row r="330">
          <cell r="F330">
            <v>4474</v>
          </cell>
        </row>
        <row r="331">
          <cell r="F331">
            <v>6369</v>
          </cell>
        </row>
        <row r="332">
          <cell r="F332">
            <v>3354</v>
          </cell>
        </row>
        <row r="333">
          <cell r="F333" t="str">
            <v>MA5212</v>
          </cell>
        </row>
        <row r="334">
          <cell r="F334">
            <v>4378</v>
          </cell>
        </row>
        <row r="335">
          <cell r="F335" t="str">
            <v>MA4138</v>
          </cell>
        </row>
        <row r="336">
          <cell r="F336">
            <v>5357</v>
          </cell>
        </row>
        <row r="337">
          <cell r="F337" t="str">
            <v>MA2152</v>
          </cell>
        </row>
        <row r="338">
          <cell r="F338">
            <v>6094</v>
          </cell>
        </row>
        <row r="339">
          <cell r="F339" t="str">
            <v>MA4147</v>
          </cell>
        </row>
        <row r="340">
          <cell r="F340" t="str">
            <v>MA2824</v>
          </cell>
        </row>
        <row r="341">
          <cell r="F341" t="str">
            <v>MA1907</v>
          </cell>
        </row>
        <row r="342">
          <cell r="F342">
            <v>1677</v>
          </cell>
        </row>
        <row r="343">
          <cell r="F343" t="str">
            <v>MB1711</v>
          </cell>
        </row>
        <row r="344">
          <cell r="F344">
            <v>496</v>
          </cell>
        </row>
        <row r="345">
          <cell r="F345">
            <v>3817</v>
          </cell>
        </row>
        <row r="346">
          <cell r="F346">
            <v>2213</v>
          </cell>
        </row>
        <row r="347">
          <cell r="F347" t="str">
            <v>MB2815</v>
          </cell>
        </row>
        <row r="348">
          <cell r="F348">
            <v>4139</v>
          </cell>
        </row>
        <row r="349">
          <cell r="F349" t="str">
            <v>MB3220</v>
          </cell>
        </row>
        <row r="350">
          <cell r="F350" t="str">
            <v>MA2619</v>
          </cell>
        </row>
        <row r="351">
          <cell r="F351">
            <v>4973</v>
          </cell>
        </row>
        <row r="352">
          <cell r="F352">
            <v>2342</v>
          </cell>
        </row>
        <row r="353">
          <cell r="F353">
            <v>2253</v>
          </cell>
        </row>
        <row r="354">
          <cell r="F354">
            <v>2910</v>
          </cell>
        </row>
        <row r="355">
          <cell r="F355">
            <v>4794</v>
          </cell>
        </row>
        <row r="356">
          <cell r="F356">
            <v>4553</v>
          </cell>
        </row>
        <row r="357">
          <cell r="F357" t="str">
            <v>MB3309</v>
          </cell>
        </row>
        <row r="358">
          <cell r="F358" t="str">
            <v>MB2965</v>
          </cell>
        </row>
        <row r="359">
          <cell r="F359">
            <v>5995</v>
          </cell>
        </row>
        <row r="360">
          <cell r="F360">
            <v>6180</v>
          </cell>
        </row>
        <row r="361">
          <cell r="F361">
            <v>4919</v>
          </cell>
        </row>
        <row r="362">
          <cell r="F362">
            <v>5181</v>
          </cell>
        </row>
        <row r="363">
          <cell r="F363">
            <v>3511</v>
          </cell>
        </row>
        <row r="364">
          <cell r="F364">
            <v>5392</v>
          </cell>
        </row>
        <row r="365">
          <cell r="F365" t="str">
            <v>MA4005</v>
          </cell>
        </row>
        <row r="366">
          <cell r="F366" t="str">
            <v>MB1727</v>
          </cell>
        </row>
        <row r="367">
          <cell r="F367">
            <v>6062</v>
          </cell>
        </row>
        <row r="368">
          <cell r="F368">
            <v>4436</v>
          </cell>
        </row>
        <row r="369">
          <cell r="F369" t="str">
            <v>MA1265</v>
          </cell>
        </row>
        <row r="370">
          <cell r="F370" t="str">
            <v>MB1626</v>
          </cell>
        </row>
        <row r="371">
          <cell r="F371">
            <v>5741</v>
          </cell>
        </row>
        <row r="372">
          <cell r="F372">
            <v>6407</v>
          </cell>
        </row>
        <row r="373">
          <cell r="F373">
            <v>1191</v>
          </cell>
        </row>
        <row r="374">
          <cell r="F374">
            <v>5761</v>
          </cell>
        </row>
        <row r="375">
          <cell r="F375">
            <v>1956</v>
          </cell>
        </row>
        <row r="376">
          <cell r="F376" t="str">
            <v>MA2463</v>
          </cell>
        </row>
        <row r="377">
          <cell r="F377">
            <v>686</v>
          </cell>
        </row>
        <row r="378">
          <cell r="F378" t="str">
            <v>MB2153</v>
          </cell>
        </row>
        <row r="379">
          <cell r="F379" t="str">
            <v>MA954</v>
          </cell>
        </row>
        <row r="380">
          <cell r="F380" t="str">
            <v>MB1581</v>
          </cell>
        </row>
        <row r="381">
          <cell r="F381">
            <v>2452</v>
          </cell>
        </row>
        <row r="382">
          <cell r="F382" t="str">
            <v>MA285</v>
          </cell>
        </row>
        <row r="383">
          <cell r="F383">
            <v>6179</v>
          </cell>
        </row>
        <row r="384">
          <cell r="F384" t="str">
            <v>MA818</v>
          </cell>
        </row>
        <row r="385">
          <cell r="F385">
            <v>4558</v>
          </cell>
        </row>
        <row r="386">
          <cell r="F386" t="str">
            <v>MB1466</v>
          </cell>
        </row>
        <row r="387">
          <cell r="F387" t="str">
            <v>MB1349</v>
          </cell>
        </row>
        <row r="388">
          <cell r="F388" t="str">
            <v>MA4606</v>
          </cell>
        </row>
        <row r="389">
          <cell r="F389" t="str">
            <v>MA6472</v>
          </cell>
        </row>
        <row r="390">
          <cell r="F390">
            <v>3068</v>
          </cell>
        </row>
        <row r="391">
          <cell r="F391">
            <v>1831</v>
          </cell>
        </row>
        <row r="392">
          <cell r="F392">
            <v>4509</v>
          </cell>
        </row>
        <row r="393">
          <cell r="F393">
            <v>1742</v>
          </cell>
        </row>
        <row r="394">
          <cell r="F394" t="str">
            <v>MA6080</v>
          </cell>
        </row>
        <row r="395">
          <cell r="F395">
            <v>1046</v>
          </cell>
        </row>
        <row r="396">
          <cell r="F396">
            <v>4634</v>
          </cell>
        </row>
        <row r="397">
          <cell r="F397">
            <v>3019</v>
          </cell>
        </row>
        <row r="398">
          <cell r="F398" t="str">
            <v>MA1260</v>
          </cell>
        </row>
        <row r="399">
          <cell r="F399">
            <v>2460</v>
          </cell>
        </row>
        <row r="400">
          <cell r="F400">
            <v>5619</v>
          </cell>
        </row>
        <row r="401">
          <cell r="F401" t="str">
            <v>MA3332</v>
          </cell>
        </row>
        <row r="402">
          <cell r="F402">
            <v>1508</v>
          </cell>
        </row>
        <row r="403">
          <cell r="F403" t="str">
            <v>MB5951</v>
          </cell>
        </row>
        <row r="404">
          <cell r="F404">
            <v>1262</v>
          </cell>
        </row>
        <row r="405">
          <cell r="F405" t="str">
            <v>MB2213</v>
          </cell>
        </row>
        <row r="406">
          <cell r="F406" t="str">
            <v>MA5208</v>
          </cell>
        </row>
        <row r="407">
          <cell r="F407">
            <v>6394</v>
          </cell>
        </row>
        <row r="408">
          <cell r="F408" t="str">
            <v>MA1356</v>
          </cell>
        </row>
        <row r="409">
          <cell r="F409">
            <v>2369</v>
          </cell>
        </row>
        <row r="410">
          <cell r="F410" t="str">
            <v>MA5707</v>
          </cell>
        </row>
        <row r="411">
          <cell r="F411">
            <v>4525</v>
          </cell>
        </row>
        <row r="412">
          <cell r="F412">
            <v>3389</v>
          </cell>
        </row>
        <row r="413">
          <cell r="F413">
            <v>4871</v>
          </cell>
        </row>
        <row r="414">
          <cell r="F414" t="str">
            <v>MA5523</v>
          </cell>
        </row>
        <row r="415">
          <cell r="F415">
            <v>175</v>
          </cell>
        </row>
        <row r="416">
          <cell r="F416" t="str">
            <v>MA5138</v>
          </cell>
        </row>
        <row r="417">
          <cell r="F417">
            <v>4004</v>
          </cell>
        </row>
        <row r="418">
          <cell r="F418">
            <v>1641</v>
          </cell>
        </row>
        <row r="419">
          <cell r="F419">
            <v>3625</v>
          </cell>
        </row>
        <row r="420">
          <cell r="F420">
            <v>5307</v>
          </cell>
        </row>
        <row r="421">
          <cell r="F421">
            <v>5814</v>
          </cell>
        </row>
        <row r="422">
          <cell r="F422">
            <v>1863</v>
          </cell>
        </row>
        <row r="423">
          <cell r="F423">
            <v>5618</v>
          </cell>
        </row>
        <row r="424">
          <cell r="F424">
            <v>109</v>
          </cell>
        </row>
        <row r="425">
          <cell r="F425">
            <v>2161</v>
          </cell>
        </row>
        <row r="426">
          <cell r="F426" t="str">
            <v>MA5877</v>
          </cell>
        </row>
        <row r="427">
          <cell r="F427" t="str">
            <v>MA3485</v>
          </cell>
        </row>
        <row r="428">
          <cell r="F428" t="str">
            <v>MB6371</v>
          </cell>
        </row>
        <row r="429">
          <cell r="F429" t="str">
            <v>MA2181</v>
          </cell>
        </row>
        <row r="430">
          <cell r="F430" t="str">
            <v>MB3667</v>
          </cell>
        </row>
        <row r="431">
          <cell r="F431">
            <v>297</v>
          </cell>
        </row>
        <row r="432">
          <cell r="F432">
            <v>4779</v>
          </cell>
        </row>
        <row r="433">
          <cell r="F433" t="str">
            <v>MA609</v>
          </cell>
        </row>
        <row r="434">
          <cell r="F434">
            <v>6033</v>
          </cell>
        </row>
        <row r="435">
          <cell r="F435" t="str">
            <v>MA3631</v>
          </cell>
        </row>
        <row r="436">
          <cell r="F436">
            <v>278</v>
          </cell>
        </row>
        <row r="437">
          <cell r="F437" t="str">
            <v>MA6341</v>
          </cell>
        </row>
        <row r="438">
          <cell r="F438" t="str">
            <v>MA1484</v>
          </cell>
        </row>
        <row r="439">
          <cell r="F439">
            <v>5768</v>
          </cell>
        </row>
        <row r="440">
          <cell r="F440">
            <v>5579</v>
          </cell>
        </row>
        <row r="441">
          <cell r="F441" t="str">
            <v>MA1878</v>
          </cell>
        </row>
        <row r="442">
          <cell r="F442">
            <v>6502</v>
          </cell>
        </row>
        <row r="443">
          <cell r="F443">
            <v>139</v>
          </cell>
        </row>
        <row r="444">
          <cell r="F444">
            <v>2283</v>
          </cell>
        </row>
        <row r="445">
          <cell r="F445" t="str">
            <v>MB3372</v>
          </cell>
        </row>
        <row r="446">
          <cell r="F446">
            <v>1148</v>
          </cell>
        </row>
        <row r="447">
          <cell r="F447" t="str">
            <v>MB6434</v>
          </cell>
        </row>
        <row r="448">
          <cell r="F448" t="str">
            <v>MB2875</v>
          </cell>
        </row>
        <row r="449">
          <cell r="F449" t="str">
            <v>MB1250</v>
          </cell>
        </row>
        <row r="450">
          <cell r="F450" t="str">
            <v>MA1669</v>
          </cell>
        </row>
        <row r="451">
          <cell r="F451">
            <v>2257</v>
          </cell>
        </row>
        <row r="452">
          <cell r="F452">
            <v>2895</v>
          </cell>
        </row>
        <row r="453">
          <cell r="F453" t="str">
            <v>MA1806</v>
          </cell>
        </row>
        <row r="454">
          <cell r="F454" t="str">
            <v>MA118</v>
          </cell>
        </row>
        <row r="455">
          <cell r="F455">
            <v>1455</v>
          </cell>
        </row>
        <row r="456">
          <cell r="F456">
            <v>2946</v>
          </cell>
        </row>
        <row r="457">
          <cell r="F457">
            <v>5294</v>
          </cell>
        </row>
        <row r="458">
          <cell r="F458" t="str">
            <v>MB1703</v>
          </cell>
        </row>
        <row r="459">
          <cell r="F459">
            <v>5665</v>
          </cell>
        </row>
        <row r="460">
          <cell r="F460" t="str">
            <v>MA6116</v>
          </cell>
        </row>
        <row r="461">
          <cell r="F461" t="str">
            <v>MB3864</v>
          </cell>
        </row>
        <row r="462">
          <cell r="F462" t="str">
            <v>MA6036</v>
          </cell>
        </row>
        <row r="463">
          <cell r="F463">
            <v>5339</v>
          </cell>
        </row>
        <row r="464">
          <cell r="F464">
            <v>1949</v>
          </cell>
        </row>
        <row r="465">
          <cell r="F465">
            <v>2359</v>
          </cell>
        </row>
        <row r="466">
          <cell r="F466" t="str">
            <v>MB4811</v>
          </cell>
        </row>
        <row r="467">
          <cell r="F467">
            <v>5827</v>
          </cell>
        </row>
        <row r="468">
          <cell r="F468" t="str">
            <v>MB2378</v>
          </cell>
        </row>
        <row r="469">
          <cell r="F469" t="str">
            <v>MA3597</v>
          </cell>
        </row>
        <row r="470">
          <cell r="F470">
            <v>6056</v>
          </cell>
        </row>
        <row r="471">
          <cell r="F471" t="str">
            <v>MB1348</v>
          </cell>
        </row>
        <row r="472">
          <cell r="F472">
            <v>2351</v>
          </cell>
        </row>
        <row r="473">
          <cell r="F473">
            <v>1562</v>
          </cell>
        </row>
        <row r="474">
          <cell r="F474" t="str">
            <v>MB1179</v>
          </cell>
        </row>
        <row r="475">
          <cell r="F475">
            <v>3023</v>
          </cell>
        </row>
        <row r="476">
          <cell r="F476" t="str">
            <v>MA6156</v>
          </cell>
        </row>
        <row r="477">
          <cell r="F477" t="str">
            <v>MA5673</v>
          </cell>
        </row>
        <row r="478">
          <cell r="F478" t="str">
            <v>MA2131</v>
          </cell>
        </row>
        <row r="479">
          <cell r="F479">
            <v>5769</v>
          </cell>
        </row>
        <row r="480">
          <cell r="F480">
            <v>2263</v>
          </cell>
        </row>
        <row r="481">
          <cell r="F481">
            <v>999</v>
          </cell>
        </row>
        <row r="482">
          <cell r="F482">
            <v>3075</v>
          </cell>
        </row>
        <row r="483">
          <cell r="F483" t="str">
            <v>MA5557</v>
          </cell>
        </row>
        <row r="484">
          <cell r="F484" t="str">
            <v>MB1103</v>
          </cell>
        </row>
        <row r="485">
          <cell r="F485" t="str">
            <v>MB1882</v>
          </cell>
        </row>
        <row r="486">
          <cell r="F486" t="str">
            <v>MA1165</v>
          </cell>
        </row>
        <row r="487">
          <cell r="F487" t="str">
            <v>MA2586</v>
          </cell>
        </row>
        <row r="488">
          <cell r="F488" t="str">
            <v>MA3996</v>
          </cell>
        </row>
        <row r="489">
          <cell r="F489" t="str">
            <v>MB2462</v>
          </cell>
        </row>
        <row r="490">
          <cell r="F490">
            <v>6359</v>
          </cell>
        </row>
        <row r="491">
          <cell r="F491">
            <v>4506</v>
          </cell>
        </row>
        <row r="492">
          <cell r="F492">
            <v>4670</v>
          </cell>
        </row>
        <row r="493">
          <cell r="F493">
            <v>6518</v>
          </cell>
        </row>
        <row r="494">
          <cell r="F494" t="str">
            <v>MA2281</v>
          </cell>
        </row>
        <row r="495">
          <cell r="F495">
            <v>4070</v>
          </cell>
        </row>
        <row r="496">
          <cell r="F496" t="str">
            <v>MA5500</v>
          </cell>
        </row>
        <row r="497">
          <cell r="F497" t="str">
            <v>MA3417</v>
          </cell>
        </row>
        <row r="498">
          <cell r="F498">
            <v>1029</v>
          </cell>
        </row>
        <row r="499">
          <cell r="F499" t="str">
            <v>MA6540</v>
          </cell>
        </row>
        <row r="500">
          <cell r="F500">
            <v>3054</v>
          </cell>
        </row>
        <row r="501">
          <cell r="F501">
            <v>5256</v>
          </cell>
        </row>
        <row r="502">
          <cell r="F502">
            <v>5055</v>
          </cell>
        </row>
        <row r="503">
          <cell r="F503">
            <v>5606</v>
          </cell>
        </row>
        <row r="504">
          <cell r="F504" t="str">
            <v>MA1059</v>
          </cell>
        </row>
        <row r="505">
          <cell r="F505">
            <v>5029</v>
          </cell>
        </row>
        <row r="506">
          <cell r="F506" t="str">
            <v>MB3135</v>
          </cell>
        </row>
        <row r="507">
          <cell r="F507">
            <v>5451</v>
          </cell>
        </row>
        <row r="508">
          <cell r="F508">
            <v>2763</v>
          </cell>
        </row>
        <row r="509">
          <cell r="F509">
            <v>4847</v>
          </cell>
        </row>
        <row r="510">
          <cell r="F510" t="str">
            <v>MA6295</v>
          </cell>
        </row>
        <row r="511">
          <cell r="F511" t="str">
            <v>MA4226</v>
          </cell>
        </row>
        <row r="512">
          <cell r="F512" t="str">
            <v>MA1885</v>
          </cell>
        </row>
        <row r="513">
          <cell r="F513">
            <v>4859</v>
          </cell>
        </row>
        <row r="514">
          <cell r="F514">
            <v>3090</v>
          </cell>
        </row>
        <row r="515">
          <cell r="F515" t="str">
            <v>MB6015</v>
          </cell>
        </row>
        <row r="516">
          <cell r="F516">
            <v>907</v>
          </cell>
        </row>
        <row r="517">
          <cell r="F517">
            <v>3310</v>
          </cell>
        </row>
        <row r="518">
          <cell r="F518" t="str">
            <v>MB1504</v>
          </cell>
        </row>
        <row r="519">
          <cell r="F519">
            <v>6239</v>
          </cell>
        </row>
        <row r="520">
          <cell r="F520" t="str">
            <v>MA5269</v>
          </cell>
        </row>
        <row r="521">
          <cell r="F521">
            <v>810</v>
          </cell>
        </row>
        <row r="522">
          <cell r="F522">
            <v>3058</v>
          </cell>
        </row>
        <row r="523">
          <cell r="F523" t="str">
            <v>MA742</v>
          </cell>
        </row>
        <row r="524">
          <cell r="F524" t="str">
            <v>MA256</v>
          </cell>
        </row>
        <row r="525">
          <cell r="F525">
            <v>4545</v>
          </cell>
        </row>
        <row r="526">
          <cell r="F526" t="str">
            <v>MB5997</v>
          </cell>
        </row>
        <row r="527">
          <cell r="F527">
            <v>6102</v>
          </cell>
        </row>
        <row r="528">
          <cell r="F528" t="str">
            <v>MA3668</v>
          </cell>
        </row>
        <row r="529">
          <cell r="F529">
            <v>5604</v>
          </cell>
        </row>
        <row r="530">
          <cell r="F530">
            <v>4913</v>
          </cell>
        </row>
        <row r="531">
          <cell r="F531">
            <v>4932</v>
          </cell>
        </row>
        <row r="532">
          <cell r="F532">
            <v>4929</v>
          </cell>
        </row>
        <row r="533">
          <cell r="F533">
            <v>358</v>
          </cell>
        </row>
        <row r="534">
          <cell r="F534">
            <v>3120</v>
          </cell>
        </row>
        <row r="535">
          <cell r="F535">
            <v>3258</v>
          </cell>
        </row>
        <row r="536">
          <cell r="F536" t="str">
            <v>MA25</v>
          </cell>
        </row>
        <row r="537">
          <cell r="F537">
            <v>5372</v>
          </cell>
        </row>
        <row r="538">
          <cell r="F538">
            <v>4324</v>
          </cell>
        </row>
        <row r="539">
          <cell r="F539">
            <v>5342</v>
          </cell>
        </row>
        <row r="540">
          <cell r="F540">
            <v>1303</v>
          </cell>
        </row>
        <row r="541">
          <cell r="F541">
            <v>4941</v>
          </cell>
        </row>
        <row r="542">
          <cell r="F542">
            <v>1135</v>
          </cell>
        </row>
        <row r="543">
          <cell r="F543" t="str">
            <v>MA1542</v>
          </cell>
        </row>
        <row r="544">
          <cell r="F544">
            <v>1456</v>
          </cell>
        </row>
        <row r="545">
          <cell r="F545" t="str">
            <v>MA4021</v>
          </cell>
        </row>
        <row r="546">
          <cell r="F546" t="str">
            <v>MB6122</v>
          </cell>
        </row>
        <row r="547">
          <cell r="F547">
            <v>2825</v>
          </cell>
        </row>
        <row r="548">
          <cell r="F548">
            <v>2074</v>
          </cell>
        </row>
        <row r="549">
          <cell r="F549">
            <v>5154</v>
          </cell>
        </row>
        <row r="550">
          <cell r="F550" t="str">
            <v>MB6428</v>
          </cell>
        </row>
        <row r="551">
          <cell r="F551">
            <v>4207</v>
          </cell>
        </row>
        <row r="552">
          <cell r="F552">
            <v>4986</v>
          </cell>
        </row>
        <row r="553">
          <cell r="F553" t="str">
            <v>MB1714</v>
          </cell>
        </row>
        <row r="554">
          <cell r="F554" t="str">
            <v>MA1119</v>
          </cell>
        </row>
        <row r="555">
          <cell r="F555">
            <v>3879</v>
          </cell>
        </row>
        <row r="556">
          <cell r="F556">
            <v>4981</v>
          </cell>
        </row>
        <row r="557">
          <cell r="F557" t="str">
            <v>MA13</v>
          </cell>
        </row>
        <row r="558">
          <cell r="F558">
            <v>6463</v>
          </cell>
        </row>
        <row r="559">
          <cell r="F559">
            <v>5959</v>
          </cell>
        </row>
        <row r="560">
          <cell r="F560" t="str">
            <v>MB3940</v>
          </cell>
        </row>
        <row r="561">
          <cell r="F561">
            <v>5856</v>
          </cell>
        </row>
        <row r="562">
          <cell r="F562">
            <v>5385</v>
          </cell>
        </row>
        <row r="563">
          <cell r="F563" t="str">
            <v>MA4620</v>
          </cell>
        </row>
        <row r="564">
          <cell r="F564" t="str">
            <v>MA2014</v>
          </cell>
        </row>
        <row r="565">
          <cell r="F565" t="str">
            <v>MA3548</v>
          </cell>
        </row>
        <row r="566">
          <cell r="F566">
            <v>1144</v>
          </cell>
        </row>
        <row r="567">
          <cell r="F567">
            <v>859</v>
          </cell>
        </row>
        <row r="568">
          <cell r="F568" t="str">
            <v>MB6174</v>
          </cell>
        </row>
        <row r="569">
          <cell r="F569">
            <v>5032</v>
          </cell>
        </row>
        <row r="570">
          <cell r="F570" t="str">
            <v>MA4450</v>
          </cell>
        </row>
        <row r="571">
          <cell r="F571">
            <v>2234</v>
          </cell>
        </row>
        <row r="572">
          <cell r="F572" t="str">
            <v>MA2726</v>
          </cell>
        </row>
        <row r="573">
          <cell r="F573">
            <v>5987</v>
          </cell>
        </row>
        <row r="574">
          <cell r="F574">
            <v>1277</v>
          </cell>
        </row>
        <row r="575">
          <cell r="F575" t="str">
            <v>MA3407</v>
          </cell>
        </row>
        <row r="576">
          <cell r="F576" t="str">
            <v>5568</v>
          </cell>
        </row>
        <row r="577">
          <cell r="F577" t="str">
            <v>MB3514</v>
          </cell>
        </row>
        <row r="578">
          <cell r="F578" t="str">
            <v>6027</v>
          </cell>
        </row>
        <row r="579">
          <cell r="F579" t="str">
            <v>MA3655</v>
          </cell>
        </row>
        <row r="580">
          <cell r="F580">
            <v>5196</v>
          </cell>
        </row>
        <row r="581">
          <cell r="F581" t="str">
            <v>MUM_Route_10</v>
          </cell>
        </row>
        <row r="582">
          <cell r="F582" t="str">
            <v>MUM_Route_103</v>
          </cell>
        </row>
        <row r="583">
          <cell r="F583" t="str">
            <v>MUM_Route_104</v>
          </cell>
        </row>
        <row r="584">
          <cell r="F584" t="str">
            <v>MUM_Route_131</v>
          </cell>
        </row>
        <row r="585">
          <cell r="F585" t="str">
            <v>MUM_Route_101</v>
          </cell>
        </row>
        <row r="586">
          <cell r="F586" t="str">
            <v>MUM_Route_102</v>
          </cell>
        </row>
        <row r="587">
          <cell r="F587" t="str">
            <v>MUM_Route_105</v>
          </cell>
        </row>
        <row r="588">
          <cell r="F588" t="str">
            <v>MUM_Route_106</v>
          </cell>
        </row>
        <row r="589">
          <cell r="F589" t="str">
            <v>MUM_Route_107</v>
          </cell>
        </row>
        <row r="590">
          <cell r="F590" t="str">
            <v>MUM_Route_108</v>
          </cell>
        </row>
        <row r="591">
          <cell r="F591" t="str">
            <v>MUM_BKC_906_LM</v>
          </cell>
        </row>
        <row r="592">
          <cell r="F592" t="str">
            <v>MUM_Route_109</v>
          </cell>
        </row>
        <row r="593">
          <cell r="F593" t="str">
            <v>MUM_KAI_901_LM</v>
          </cell>
        </row>
        <row r="594">
          <cell r="F594" t="str">
            <v>MUM_Route_11</v>
          </cell>
        </row>
        <row r="595">
          <cell r="F595" t="str">
            <v>MUM_Route_110</v>
          </cell>
        </row>
        <row r="596">
          <cell r="F596" t="str">
            <v>MUM_Route_111</v>
          </cell>
        </row>
        <row r="597">
          <cell r="F597" t="str">
            <v>MUM_Route_112</v>
          </cell>
        </row>
        <row r="598">
          <cell r="F598" t="str">
            <v>MUM_Route_113</v>
          </cell>
        </row>
        <row r="599">
          <cell r="F599" t="str">
            <v>MUM_Route_135</v>
          </cell>
        </row>
        <row r="600">
          <cell r="F600" t="str">
            <v>MUM_Route_136</v>
          </cell>
        </row>
        <row r="601">
          <cell r="F601" t="str">
            <v>MUM_AND_933_LM</v>
          </cell>
        </row>
        <row r="602">
          <cell r="F602" t="str">
            <v>MUM_Route_114</v>
          </cell>
        </row>
        <row r="603">
          <cell r="F603" t="str">
            <v>MUM/GOE/908_LM</v>
          </cell>
        </row>
        <row r="604">
          <cell r="F604" t="str">
            <v>MUM_Route_115</v>
          </cell>
        </row>
        <row r="605">
          <cell r="F605" t="str">
            <v>AGG BSN 903</v>
          </cell>
        </row>
        <row r="606">
          <cell r="F606" t="str">
            <v>MUM_Route_116</v>
          </cell>
        </row>
        <row r="607">
          <cell r="F607" t="str">
            <v>MUM_Route_117</v>
          </cell>
        </row>
        <row r="608">
          <cell r="F608" t="str">
            <v>MUM_LBS_906_LM</v>
          </cell>
        </row>
        <row r="609">
          <cell r="F609" t="str">
            <v>MUM_Route_122</v>
          </cell>
        </row>
        <row r="610">
          <cell r="F610" t="str">
            <v>MUM_Route_121</v>
          </cell>
        </row>
        <row r="611">
          <cell r="F611" t="str">
            <v>MUM_Route_123</v>
          </cell>
        </row>
        <row r="612">
          <cell r="F612" t="str">
            <v>MUM_Route_124</v>
          </cell>
        </row>
        <row r="613">
          <cell r="F613" t="str">
            <v>MUM_Route_125</v>
          </cell>
        </row>
        <row r="614">
          <cell r="F614" t="str">
            <v>MUM_Route_126</v>
          </cell>
        </row>
        <row r="615">
          <cell r="F615" t="str">
            <v>MUM_Route_127</v>
          </cell>
        </row>
        <row r="616">
          <cell r="F616" t="str">
            <v>MUM_Route_13</v>
          </cell>
        </row>
        <row r="617">
          <cell r="F617" t="str">
            <v>MUM_Route_133</v>
          </cell>
        </row>
        <row r="618">
          <cell r="F618" t="str">
            <v>MUM_Route_134</v>
          </cell>
        </row>
        <row r="619">
          <cell r="F619" t="str">
            <v>MUM_Route_139</v>
          </cell>
        </row>
        <row r="620">
          <cell r="F620" t="str">
            <v>MUM_Route_138</v>
          </cell>
        </row>
        <row r="621">
          <cell r="F621" t="str">
            <v>MUM_Route_140</v>
          </cell>
        </row>
        <row r="622">
          <cell r="F622" t="str">
            <v>MUM_Route_141</v>
          </cell>
        </row>
        <row r="623">
          <cell r="F623" t="str">
            <v>MUM_Route_142</v>
          </cell>
        </row>
        <row r="624">
          <cell r="F624" t="str">
            <v>AGG_TVL_903</v>
          </cell>
        </row>
        <row r="625">
          <cell r="F625" t="str">
            <v>MUM_Route_147</v>
          </cell>
        </row>
        <row r="626">
          <cell r="F626" t="str">
            <v>MUM_Route_150 &amp; 151</v>
          </cell>
        </row>
        <row r="627">
          <cell r="F627" t="str">
            <v>MUM_Route_155</v>
          </cell>
        </row>
        <row r="628">
          <cell r="F628" t="str">
            <v>MUM_Route_156</v>
          </cell>
        </row>
        <row r="629">
          <cell r="F629" t="str">
            <v>MUM_Route_157</v>
          </cell>
        </row>
        <row r="630">
          <cell r="F630" t="str">
            <v>MUM/LBS/904_LM</v>
          </cell>
        </row>
        <row r="631">
          <cell r="F631" t="str">
            <v>MUM_Route_16</v>
          </cell>
        </row>
        <row r="632">
          <cell r="F632" t="str">
            <v>MUM_Route_160</v>
          </cell>
        </row>
        <row r="633">
          <cell r="F633" t="str">
            <v>MUM_Route_161</v>
          </cell>
        </row>
        <row r="634">
          <cell r="F634" t="str">
            <v>MUM_Route_162</v>
          </cell>
        </row>
        <row r="635">
          <cell r="F635" t="str">
            <v>MUM_Route_169</v>
          </cell>
        </row>
        <row r="636">
          <cell r="F636" t="str">
            <v>MUM_Route_170</v>
          </cell>
        </row>
        <row r="637">
          <cell r="F637" t="str">
            <v>MUM_Route_171 &amp; 172</v>
          </cell>
        </row>
        <row r="638">
          <cell r="F638" t="str">
            <v>MUM_Route_19</v>
          </cell>
        </row>
        <row r="639">
          <cell r="F639" t="str">
            <v>Satyam Agg_LM</v>
          </cell>
        </row>
        <row r="640">
          <cell r="F640" t="str">
            <v>MUM_Route_23</v>
          </cell>
        </row>
        <row r="641">
          <cell r="F641" t="str">
            <v>MUM_Route_173</v>
          </cell>
        </row>
        <row r="642">
          <cell r="F642" t="str">
            <v>MUM_Route_148</v>
          </cell>
        </row>
        <row r="643">
          <cell r="F643" t="str">
            <v>MUM_Route_149</v>
          </cell>
        </row>
        <row r="644">
          <cell r="F644" t="str">
            <v>MUM_Route_153</v>
          </cell>
        </row>
        <row r="645">
          <cell r="F645" t="str">
            <v>MUM_Route_152</v>
          </cell>
        </row>
        <row r="646">
          <cell r="F646" t="str">
            <v>Netmagic DC7_LM</v>
          </cell>
        </row>
        <row r="647">
          <cell r="F647" t="str">
            <v>Supreme Chamber_LM</v>
          </cell>
        </row>
        <row r="648">
          <cell r="F648" t="str">
            <v>MUM_Route_25</v>
          </cell>
        </row>
        <row r="649">
          <cell r="F649" t="str">
            <v>MUM_Route_158</v>
          </cell>
        </row>
        <row r="650">
          <cell r="F650" t="str">
            <v>MUM_Route_159</v>
          </cell>
        </row>
        <row r="651">
          <cell r="F651" t="str">
            <v>MUM/FTB/915_LM</v>
          </cell>
        </row>
        <row r="652">
          <cell r="F652" t="str">
            <v>MUM_Route_27</v>
          </cell>
        </row>
        <row r="653">
          <cell r="F653" t="str">
            <v>MUM_VRL_901_LM</v>
          </cell>
        </row>
        <row r="654">
          <cell r="F654" t="str">
            <v>MUM_Route_30</v>
          </cell>
        </row>
        <row r="655">
          <cell r="F655" t="str">
            <v>MUM_Route_31</v>
          </cell>
        </row>
        <row r="656">
          <cell r="F656" t="str">
            <v>MUM_Route_33</v>
          </cell>
        </row>
        <row r="657">
          <cell r="F657" t="str">
            <v>MUM_Route_35</v>
          </cell>
        </row>
        <row r="658">
          <cell r="F658" t="str">
            <v>MUM_Route_36</v>
          </cell>
        </row>
        <row r="659">
          <cell r="F659" t="str">
            <v>MUM_Route_37</v>
          </cell>
        </row>
        <row r="660">
          <cell r="F660" t="str">
            <v>MUM_Route_38</v>
          </cell>
        </row>
        <row r="661">
          <cell r="F661" t="str">
            <v>MUM_Route_137</v>
          </cell>
        </row>
        <row r="662">
          <cell r="F662" t="str">
            <v>MUM_Route_4</v>
          </cell>
        </row>
        <row r="663">
          <cell r="F663" t="str">
            <v>MUM_Route_144</v>
          </cell>
        </row>
        <row r="664">
          <cell r="F664" t="str">
            <v>MUM_Route_143</v>
          </cell>
        </row>
        <row r="665">
          <cell r="F665" t="str">
            <v>MUM_Route_146</v>
          </cell>
        </row>
        <row r="666">
          <cell r="F666" t="str">
            <v>MUM_Route_145</v>
          </cell>
        </row>
        <row r="667">
          <cell r="F667" t="str">
            <v>MUM_Route_42</v>
          </cell>
        </row>
        <row r="668">
          <cell r="F668" t="str">
            <v>MUM_Route_45</v>
          </cell>
        </row>
        <row r="669">
          <cell r="F669" t="str">
            <v>MUM_Route_24</v>
          </cell>
        </row>
        <row r="670">
          <cell r="F670" t="str">
            <v>MUM_STS_901 AGG</v>
          </cell>
        </row>
        <row r="671">
          <cell r="F671" t="str">
            <v>MUM_Route_48</v>
          </cell>
        </row>
        <row r="672">
          <cell r="F672" t="str">
            <v>MUM_Route_163</v>
          </cell>
        </row>
        <row r="673">
          <cell r="F673" t="str">
            <v>MUM_Route_164 &amp; 165</v>
          </cell>
        </row>
        <row r="674">
          <cell r="F674" t="str">
            <v>MUM_Route_167</v>
          </cell>
        </row>
        <row r="675">
          <cell r="F675" t="str">
            <v>MUM_Route_168</v>
          </cell>
        </row>
        <row r="676">
          <cell r="F676" t="str">
            <v>MUM_Route_49</v>
          </cell>
        </row>
        <row r="677">
          <cell r="F677" t="str">
            <v>MUM_Route_50</v>
          </cell>
        </row>
        <row r="678">
          <cell r="F678" t="str">
            <v>MUM_Route_54</v>
          </cell>
        </row>
        <row r="679">
          <cell r="F679" t="str">
            <v>MUM_Route_55</v>
          </cell>
        </row>
        <row r="680">
          <cell r="F680" t="str">
            <v>MUM_XNQ_901_LM</v>
          </cell>
        </row>
        <row r="681">
          <cell r="F681" t="str">
            <v>NSE Mumbai_LM</v>
          </cell>
        </row>
        <row r="682">
          <cell r="F682" t="str">
            <v>MUM_Route_57</v>
          </cell>
        </row>
        <row r="683">
          <cell r="F683" t="str">
            <v>MUM_Route_58</v>
          </cell>
        </row>
        <row r="684">
          <cell r="F684" t="str">
            <v>MUM_Route_62</v>
          </cell>
        </row>
        <row r="685">
          <cell r="F685" t="str">
            <v>MUM_Route_68</v>
          </cell>
        </row>
        <row r="686">
          <cell r="F686" t="str">
            <v>MUM_Route_75</v>
          </cell>
        </row>
        <row r="687">
          <cell r="F687" t="str">
            <v>MUM_Route_118</v>
          </cell>
        </row>
        <row r="688">
          <cell r="F688" t="str">
            <v>MUM_Route_74</v>
          </cell>
        </row>
        <row r="689">
          <cell r="F689" t="str">
            <v>CapitaLand Data Centre (CDC)_LM</v>
          </cell>
        </row>
        <row r="690">
          <cell r="F690" t="str">
            <v>Mercury Tower AGG_LM</v>
          </cell>
        </row>
        <row r="691">
          <cell r="F691" t="str">
            <v>MUM_Route_8</v>
          </cell>
        </row>
        <row r="692">
          <cell r="F692" t="str">
            <v>MUM_Route_80</v>
          </cell>
        </row>
        <row r="693">
          <cell r="F693" t="str">
            <v>MUM_Route_81</v>
          </cell>
        </row>
        <row r="694">
          <cell r="F694" t="str">
            <v>MUM_Route_46</v>
          </cell>
        </row>
        <row r="695">
          <cell r="F695" t="str">
            <v>MUM_Route_89</v>
          </cell>
        </row>
        <row r="696">
          <cell r="F696" t="str">
            <v>MUM_Route_90</v>
          </cell>
        </row>
        <row r="697">
          <cell r="F697" t="str">
            <v>MUM_Route_166</v>
          </cell>
        </row>
        <row r="698">
          <cell r="F698" t="str">
            <v>Sapata Sangam_LM</v>
          </cell>
        </row>
        <row r="699">
          <cell r="F699" t="str">
            <v>MUM_Route_97</v>
          </cell>
        </row>
        <row r="700">
          <cell r="F700" t="str">
            <v>MUM_Route_99</v>
          </cell>
        </row>
        <row r="701">
          <cell r="F701" t="str">
            <v>BSE India_LM</v>
          </cell>
        </row>
        <row r="702">
          <cell r="F702" t="str">
            <v>Mumbai_Coverage_Route1</v>
          </cell>
        </row>
        <row r="703">
          <cell r="F703" t="str">
            <v>Mumbai_Coverage_Route10</v>
          </cell>
        </row>
        <row r="704">
          <cell r="F704" t="str">
            <v>Mumbai_Coverage_Route12</v>
          </cell>
        </row>
        <row r="705">
          <cell r="F705" t="str">
            <v>Mumbai_Coverage_Route13</v>
          </cell>
        </row>
        <row r="706">
          <cell r="F706" t="str">
            <v>Mumbai_Coverage_Route15</v>
          </cell>
        </row>
        <row r="707">
          <cell r="F707" t="str">
            <v>Mumbai_Coverage_Route17</v>
          </cell>
        </row>
        <row r="708">
          <cell r="F708" t="str">
            <v>Mumbai_Coverage_Route2</v>
          </cell>
        </row>
        <row r="709">
          <cell r="F709" t="str">
            <v>Mumbai_Coverage_Route21</v>
          </cell>
        </row>
        <row r="710">
          <cell r="F710" t="str">
            <v>Mumbai_Coverage_Route23</v>
          </cell>
        </row>
        <row r="711">
          <cell r="F711" t="str">
            <v>Mumbai_Coverage_Route25</v>
          </cell>
        </row>
        <row r="712">
          <cell r="F712" t="str">
            <v>Mumbai_Coverage_Route28</v>
          </cell>
        </row>
        <row r="713">
          <cell r="F713" t="str">
            <v>Mumbai_Coverage_Route29</v>
          </cell>
        </row>
        <row r="714">
          <cell r="F714" t="str">
            <v>Mumbai_Coverage_Route3</v>
          </cell>
        </row>
        <row r="715">
          <cell r="F715" t="str">
            <v>Mumbai_Coverage_Route30</v>
          </cell>
        </row>
        <row r="716">
          <cell r="F716" t="str">
            <v>Mumbai_Coverage_Route31</v>
          </cell>
        </row>
        <row r="717">
          <cell r="F717" t="str">
            <v>Mumbai_Coverage_Route32</v>
          </cell>
        </row>
        <row r="718">
          <cell r="F718" t="str">
            <v>Gopi Cinema_AGG_LM</v>
          </cell>
        </row>
        <row r="719">
          <cell r="F719" t="str">
            <v>Mumbai_Coverage_Route33</v>
          </cell>
        </row>
        <row r="720">
          <cell r="F720" t="str">
            <v>Mumbai_Coverage_Route34</v>
          </cell>
        </row>
        <row r="721">
          <cell r="F721" t="str">
            <v>Mumbai_Coverage_Route35</v>
          </cell>
        </row>
        <row r="722">
          <cell r="F722" t="str">
            <v>Mumbai_Coverage_Route36</v>
          </cell>
        </row>
        <row r="723">
          <cell r="F723" t="str">
            <v>Mumbai_Coverage_Route37</v>
          </cell>
        </row>
        <row r="724">
          <cell r="F724" t="str">
            <v>Mumbai_Coverage_Route38</v>
          </cell>
        </row>
        <row r="725">
          <cell r="F725" t="str">
            <v>Mumbai_Coverage_Route39</v>
          </cell>
        </row>
        <row r="726">
          <cell r="F726" t="str">
            <v>Mumbai_Coverage_Route 4</v>
          </cell>
        </row>
        <row r="727">
          <cell r="F727" t="str">
            <v>Mumbai_Coverage_Route5</v>
          </cell>
        </row>
        <row r="728">
          <cell r="F728" t="str">
            <v>Mumbai_Coverage_Route6</v>
          </cell>
        </row>
        <row r="729">
          <cell r="F729" t="str">
            <v>Mumbai_Coverage_Route7</v>
          </cell>
        </row>
        <row r="730">
          <cell r="F730" t="str">
            <v>Mumbai_Coverage_Route9</v>
          </cell>
        </row>
        <row r="731">
          <cell r="F731" t="str">
            <v xml:space="preserve">Route55 to Route 107 </v>
          </cell>
        </row>
        <row r="732">
          <cell r="F732" t="str">
            <v>Tamil Sangham to Guru Teg Bahadur Nagar Station</v>
          </cell>
        </row>
        <row r="733">
          <cell r="F733" t="str">
            <v>Sant Gadge Maharaj Chowk to NM Joshi Marg</v>
          </cell>
        </row>
        <row r="734">
          <cell r="F734" t="str">
            <v>Center Point to Mint Colony Station</v>
          </cell>
        </row>
        <row r="735">
          <cell r="F735" t="str">
            <v>Jairamdas to VNP &amp; RC Marg Junction Station</v>
          </cell>
        </row>
        <row r="736">
          <cell r="F736" t="str">
            <v>MU-Metro Rail LM</v>
          </cell>
        </row>
        <row r="737">
          <cell r="F737" t="str">
            <v>MU-Metro Rail LM</v>
          </cell>
        </row>
        <row r="738">
          <cell r="F738" t="str">
            <v>MU-Metro Rail LM</v>
          </cell>
        </row>
        <row r="739">
          <cell r="F739" t="str">
            <v>MU-Metro Rail LM</v>
          </cell>
        </row>
        <row r="740">
          <cell r="F740" t="str">
            <v>MU-Metro Rail LM</v>
          </cell>
        </row>
        <row r="741">
          <cell r="F741" t="str">
            <v>MU-Metro Rail LM</v>
          </cell>
        </row>
        <row r="742">
          <cell r="F742" t="str">
            <v>MU-Metro Rail LM</v>
          </cell>
        </row>
        <row r="743">
          <cell r="F743" t="str">
            <v>MU-Metro Rail LM</v>
          </cell>
        </row>
        <row r="744">
          <cell r="F744" t="str">
            <v>MU-Metro Rail LM</v>
          </cell>
        </row>
        <row r="745">
          <cell r="F745" t="str">
            <v>MU-Metro Rail LM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ket Sagar" refreshedDate="45827.622586342593" createdVersion="8" refreshedVersion="8" minRefreshableVersion="3" recordCount="155" xr:uid="{A1437B31-A688-4EBA-AF84-A42A856B545D}">
  <cacheSource type="worksheet">
    <worksheetSource ref="D3:AB158" sheet="Route wise"/>
  </cacheSource>
  <cacheFields count="25">
    <cacheField name="Manager" numFmtId="169">
      <sharedItems count="4">
        <s v="Prem Verma"/>
        <s v="Yogesh Deshpande"/>
        <s v="Satish Singh"/>
        <s v="Praveen Nigam"/>
      </sharedItems>
    </cacheField>
    <cacheField name="Delivery month" numFmtId="0">
      <sharedItems containsSemiMixedTypes="0" containsNonDate="0" containsDate="1" containsString="0" minDate="2025-04-30T00:00:00" maxDate="2027-03-01T00:00:00" count="18">
        <d v="2026-03-31T00:00:00"/>
        <d v="2025-12-31T00:00:00"/>
        <d v="2026-05-31T00:00:00"/>
        <d v="2026-04-30T00:00:00"/>
        <d v="2025-11-30T00:00:00"/>
        <d v="2026-11-30T00:00:00"/>
        <d v="2026-12-31T00:00:00"/>
        <d v="2025-10-31T00:00:00"/>
        <d v="2025-09-30T00:00:00"/>
        <d v="2026-01-31T00:00:00"/>
        <d v="2026-02-28T00:00:00"/>
        <d v="2025-07-31T00:00:00"/>
        <d v="2026-10-31T00:00:00"/>
        <d v="2027-02-28T00:00:00"/>
        <d v="2025-08-31T00:00:00"/>
        <d v="2027-01-31T00:00:00"/>
        <d v="2025-06-30T00:00:00"/>
        <d v="2025-04-30T00:00:00" u="1"/>
      </sharedItems>
    </cacheField>
    <cacheField name="Part of" numFmtId="0">
      <sharedItems/>
    </cacheField>
    <cacheField name="Modality" numFmtId="0">
      <sharedItems/>
    </cacheField>
    <cacheField name="Parent Route" numFmtId="0">
      <sharedItems/>
    </cacheField>
    <cacheField name="Sub-Routes" numFmtId="0">
      <sharedItems/>
    </cacheField>
    <cacheField name="tf" numFmtId="0">
      <sharedItems/>
    </cacheField>
    <cacheField name="Route Length" numFmtId="0">
      <sharedItems containsString="0" containsBlank="1" containsNumber="1" minValue="0" maxValue="24.064313008084557"/>
    </cacheField>
    <cacheField name="No. of POP" numFmtId="165">
      <sharedItems containsString="0" containsBlank="1" containsNumber="1" containsInteger="1" minValue="0" maxValue="15"/>
    </cacheField>
    <cacheField name="Length of POP" numFmtId="43">
      <sharedItems containsBlank="1" containsMixedTypes="1" containsNumber="1" minValue="0" maxValue="3.6150000000000007"/>
    </cacheField>
    <cacheField name="Delivery Timelines" numFmtId="0">
      <sharedItems containsBlank="1"/>
    </cacheField>
    <cacheField name="Surved Length (Km)" numFmtId="4">
      <sharedItems containsSemiMixedTypes="0" containsString="0" containsNumber="1" minValue="0" maxValue="22.090199999999999"/>
    </cacheField>
    <cacheField name="Revised Route Length (Km)" numFmtId="0">
      <sharedItems containsSemiMixedTypes="0" containsString="0" containsNumber="1" minValue="0" maxValue="22.090199999999999"/>
    </cacheField>
    <cacheField name="No of POP" numFmtId="0">
      <sharedItems containsString="0" containsBlank="1" containsNumber="1" containsInteger="1" minValue="0" maxValue="15"/>
    </cacheField>
    <cacheField name="Revised POP LM (Km)" numFmtId="0">
      <sharedItems containsString="0" containsBlank="1" containsNumber="1" minValue="0" maxValue="2.71"/>
    </cacheField>
    <cacheField name="PO No" numFmtId="0">
      <sharedItems containsBlank="1" containsMixedTypes="1" containsNumber="1" containsInteger="1" minValue="10004516" maxValue="10004973"/>
    </cacheField>
    <cacheField name="PO Date" numFmtId="0">
      <sharedItems containsNonDate="0" containsDate="1" containsString="0" containsBlank="1" minDate="2025-03-11T00:00:00" maxDate="2025-05-07T00:00:00"/>
    </cacheField>
    <cacheField name="PO End Date" numFmtId="0">
      <sharedItems containsNonDate="0" containsDate="1" containsString="0" containsBlank="1" minDate="2026-03-11T00:00:00" maxDate="2026-05-07T00:00:00"/>
    </cacheField>
    <cacheField name="PO Length" numFmtId="0">
      <sharedItems containsString="0" containsBlank="1" containsNumber="1" minValue="0.05" maxValue="14.27"/>
    </cacheField>
    <cacheField name="PO No2" numFmtId="0">
      <sharedItems containsBlank="1" containsMixedTypes="1" containsNumber="1" containsInteger="1" minValue="10004630" maxValue="10004997"/>
    </cacheField>
    <cacheField name="PO Date2" numFmtId="0">
      <sharedItems containsDate="1" containsString="0" containsBlank="1" containsMixedTypes="1" minDate="2025-03-22T00:00:00" maxDate="1900-01-03T19:51:04"/>
    </cacheField>
    <cacheField name="PO End Date2" numFmtId="0">
      <sharedItems containsDate="1" containsString="0" containsBlank="1" containsMixedTypes="1" minDate="2026-03-22T00:00:00" maxDate="1900-01-05T17:51:04"/>
    </cacheField>
    <cacheField name="PO Length2" numFmtId="0">
      <sharedItems containsString="0" containsBlank="1" containsNumber="1" minValue="0.39" maxValue="11.962"/>
    </cacheField>
    <cacheField name="POP + route" numFmtId="0">
      <sharedItems containsSemiMixedTypes="0" containsString="0" containsNumber="1" minValue="0" maxValue="20.190000000000001"/>
    </cacheField>
    <cacheField name="Total PO Length" numFmtId="0">
      <sharedItems containsSemiMixedTypes="0" containsString="0" containsNumber="1" minValue="0" maxValue="19.170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ket Sagar" refreshedDate="45827.639672685182" createdVersion="8" refreshedVersion="8" minRefreshableVersion="3" recordCount="322" xr:uid="{4BC9C092-D924-4952-AA93-0910D015F3A2}">
  <cacheSource type="worksheet">
    <worksheetSource ref="C3:AV325" sheet="684 POP"/>
  </cacheSource>
  <cacheFields count="48">
    <cacheField name="Revised delivery" numFmtId="169">
      <sharedItems containsNonDate="0" containsDate="1" containsString="0" containsBlank="1" minDate="2025-04-30T00:00:00" maxDate="2027-03-01T00:00:00" count="16">
        <m/>
        <d v="2026-01-31T00:00:00"/>
        <d v="2025-05-31T00:00:00"/>
        <d v="2025-04-30T00:00:00"/>
        <d v="2026-02-28T00:00:00"/>
        <d v="2026-05-31T00:00:00"/>
        <d v="2026-12-31T00:00:00"/>
        <d v="2025-12-31T00:00:00"/>
        <d v="2026-11-30T00:00:00"/>
        <d v="2027-01-31T00:00:00"/>
        <d v="2025-10-31T00:00:00"/>
        <d v="2026-10-31T00:00:00"/>
        <d v="2026-03-31T00:00:00"/>
        <d v="2026-04-30T00:00:00"/>
        <d v="2025-11-30T00:00:00"/>
        <d v="2027-02-28T00:00:00"/>
      </sharedItems>
      <fieldGroup par="47"/>
    </cacheField>
    <cacheField name="Sr No." numFmtId="0">
      <sharedItems containsSemiMixedTypes="0" containsString="0" containsNumber="1" containsInteger="1" minValue="1" maxValue="322"/>
    </cacheField>
    <cacheField name="Circle" numFmtId="49">
      <sharedItems/>
    </cacheField>
    <cacheField name="Area" numFmtId="0">
      <sharedItems/>
    </cacheField>
    <cacheField name="SiteID" numFmtId="0">
      <sharedItems containsMixedTypes="1" containsNumber="1" containsInteger="1" minValue="8" maxValue="6520"/>
    </cacheField>
    <cacheField name="UID" numFmtId="0">
      <sharedItems/>
    </cacheField>
    <cacheField name="Airtel Length-Mtr" numFmtId="1">
      <sharedItems containsSemiMixedTypes="0" containsString="0" containsNumber="1" minValue="4.4800000000000004" maxValue="2750"/>
    </cacheField>
    <cacheField name="CE-Length-Mtr" numFmtId="1">
      <sharedItems containsSemiMixedTypes="0" containsString="0" containsNumber="1" minValue="0" maxValue="2750"/>
    </cacheField>
    <cacheField name="Lat" numFmtId="0">
      <sharedItems containsSemiMixedTypes="0" containsString="0" containsNumber="1" minValue="18.921868100000001" maxValue="19.309551200000001"/>
    </cacheField>
    <cacheField name="Long" numFmtId="0">
      <sharedItems containsSemiMixedTypes="0" containsString="0" containsNumber="1" minValue="72.796301099999994" maxValue="73.210997899999995"/>
    </cacheField>
    <cacheField name="Parent Route Name / HH" numFmtId="0">
      <sharedItems containsMixedTypes="1" containsNumber="1" minValue="18.921856984677099" maxValue="19.309639300000001"/>
    </cacheField>
    <cacheField name="Sub Route" numFmtId="0">
      <sharedItems containsMixedTypes="1" containsNumber="1" minValue="72.797578380000004" maxValue="73.212091189999995"/>
    </cacheField>
    <cacheField name="Authority" numFmtId="0">
      <sharedItems/>
    </cacheField>
    <cacheField name="Ward" numFmtId="0">
      <sharedItems/>
    </cacheField>
    <cacheField name="Site Name" numFmtId="0">
      <sharedItems containsMixedTypes="1" containsNumber="1" containsInteger="1" minValue="0" maxValue="0"/>
    </cacheField>
    <cacheField name="Address" numFmtId="0">
      <sharedItems/>
    </cacheField>
    <cacheField name="TOCO" numFmtId="0">
      <sharedItems/>
    </cacheField>
    <cacheField name="Categaory" numFmtId="0">
      <sharedItems/>
    </cacheField>
    <cacheField name="Modality" numFmtId="0">
      <sharedItems/>
    </cacheField>
    <cacheField name="Remarks" numFmtId="0">
      <sharedItems/>
    </cacheField>
    <cacheField name="Tentative Month of Delivery " numFmtId="0">
      <sharedItems/>
    </cacheField>
    <cacheField name="Engineer Name" numFmtId="0">
      <sharedItems/>
    </cacheField>
    <cacheField name="Manager Name" numFmtId="0">
      <sharedItems/>
    </cacheField>
    <cacheField name="Revised Feasible Status" numFmtId="0">
      <sharedItems/>
    </cacheField>
    <cacheField name="PO No" numFmtId="0">
      <sharedItems containsMixedTypes="1" containsNumber="1" containsInteger="1" minValue="10004692" maxValue="10005005"/>
    </cacheField>
    <cacheField name="PO Date" numFmtId="0">
      <sharedItems containsDate="1" containsBlank="1" containsMixedTypes="1" minDate="2025-03-24T00:00:00" maxDate="2025-05-08T00:00:00"/>
    </cacheField>
    <cacheField name="PO End Date" numFmtId="0">
      <sharedItems containsDate="1" containsBlank="1" containsMixedTypes="1" minDate="2026-03-24T00:00:00" maxDate="2026-05-08T00:00:00"/>
    </cacheField>
    <cacheField name="PO Length_x000a_(Mtr)" numFmtId="0">
      <sharedItems containsSemiMixedTypes="0" containsString="0" containsNumber="1" containsInteger="1" minValue="0" maxValue="1202"/>
    </cacheField>
    <cacheField name="PO-Remark" numFmtId="0">
      <sharedItems/>
    </cacheField>
    <cacheField name="GAP" numFmtId="0">
      <sharedItems containsString="0" containsBlank="1" containsNumber="1" minValue="-701.8" maxValue="560"/>
    </cacheField>
    <cacheField name="Allocateion Status" numFmtId="0">
      <sharedItems/>
    </cacheField>
    <cacheField name="Part of 99" numFmtId="0">
      <sharedItems/>
    </cacheField>
    <cacheField name="Demand Note Status" numFmtId="0">
      <sharedItems containsNonDate="0" containsString="0" containsBlank="1"/>
    </cacheField>
    <cacheField name="UID2" numFmtId="0">
      <sharedItems/>
    </cacheField>
    <cacheField name="CWIP ID" numFmtId="0">
      <sharedItems/>
    </cacheField>
    <cacheField name="RFI Status" numFmtId="0">
      <sharedItems/>
    </cacheField>
    <cacheField name="18-04-2025" numFmtId="0">
      <sharedItems/>
    </cacheField>
    <cacheField name="Job ID" numFmtId="0">
      <sharedItems containsMixedTypes="1" containsNumber="1" containsInteger="1" minValue="79718" maxValue="981839"/>
    </cacheField>
    <cacheField name="PE NAME" numFmtId="0">
      <sharedItems containsBlank="1"/>
    </cacheField>
    <cacheField name="Aplication Length" numFmtId="0">
      <sharedItems containsSemiMixedTypes="0" containsString="0" containsNumber="1" containsInteger="1" minValue="0" maxValue="370"/>
    </cacheField>
    <cacheField name="PO Length Amendment" numFmtId="0">
      <sharedItems containsSemiMixedTypes="0" containsString="0" containsNumber="1" containsInteger="1" minValue="-1202" maxValue="292"/>
    </cacheField>
    <cacheField name="PO LA Approval" numFmtId="0">
      <sharedItems/>
    </cacheField>
    <cacheField name="Alternate" numFmtId="0">
      <sharedItems containsNonDate="0" containsString="0" containsBlank="1"/>
    </cacheField>
    <cacheField name="Planning KML" numFmtId="0">
      <sharedItems containsBlank="1"/>
    </cacheField>
    <cacheField name="ff" numFmtId="0">
      <sharedItems containsBlank="1"/>
    </cacheField>
    <cacheField name="Months (Revised delivery)" numFmtId="0" databaseField="0">
      <fieldGroup base="0">
        <rangePr groupBy="months" startDate="2025-04-30T00:00:00" endDate="2027-03-01T00:00:00"/>
        <groupItems count="14">
          <s v="&lt;30-04-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3-2027"/>
        </groupItems>
      </fieldGroup>
    </cacheField>
    <cacheField name="Quarters (Revised delivery)" numFmtId="0" databaseField="0">
      <fieldGroup base="0">
        <rangePr groupBy="quarters" startDate="2025-04-30T00:00:00" endDate="2027-03-01T00:00:00"/>
        <groupItems count="6">
          <s v="&lt;30-04-2025"/>
          <s v="Qtr1"/>
          <s v="Qtr2"/>
          <s v="Qtr3"/>
          <s v="Qtr4"/>
          <s v="&gt;01-03-2027"/>
        </groupItems>
      </fieldGroup>
    </cacheField>
    <cacheField name="Years (Revised delivery)" numFmtId="0" databaseField="0">
      <fieldGroup base="0">
        <rangePr groupBy="years" startDate="2025-04-30T00:00:00" endDate="2027-03-01T00:00:00"/>
        <groupItems count="5">
          <s v="&lt;30-04-2025"/>
          <s v="2025"/>
          <s v="2026"/>
          <s v="2027"/>
          <s v="&gt;01-03-20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ket Sagar" refreshedDate="45827.660130439814" createdVersion="8" refreshedVersion="8" minRefreshableVersion="3" recordCount="322" xr:uid="{A2623890-AE5F-4664-95A6-D761D5A1D869}">
  <cacheSource type="worksheet">
    <worksheetSource ref="C3:AE325" sheet="684 POP"/>
  </cacheSource>
  <cacheFields count="28">
    <cacheField name="Revised delivery" numFmtId="169">
      <sharedItems containsNonDate="0" containsDate="1" containsString="0" containsBlank="1" minDate="2025-10-31T00:00:00" maxDate="2027-03-01T00:00:00" count="14">
        <m/>
        <d v="2026-01-31T00:00:00"/>
        <d v="2026-05-31T00:00:00"/>
        <d v="2026-02-28T00:00:00"/>
        <d v="2026-12-31T00:00:00"/>
        <d v="2025-12-31T00:00:00"/>
        <d v="2026-11-30T00:00:00"/>
        <d v="2026-04-30T00:00:00"/>
        <d v="2026-10-31T00:00:00"/>
        <d v="2027-01-31T00:00:00"/>
        <d v="2025-10-31T00:00:00"/>
        <d v="2025-11-30T00:00:00"/>
        <d v="2027-02-28T00:00:00"/>
        <d v="2026-03-31T00:00:00"/>
      </sharedItems>
    </cacheField>
    <cacheField name="Sr No." numFmtId="0">
      <sharedItems containsSemiMixedTypes="0" containsString="0" containsNumber="1" containsInteger="1" minValue="1" maxValue="322"/>
    </cacheField>
    <cacheField name="Circle" numFmtId="49">
      <sharedItems/>
    </cacheField>
    <cacheField name="Area" numFmtId="0">
      <sharedItems/>
    </cacheField>
    <cacheField name="SiteID" numFmtId="0">
      <sharedItems containsMixedTypes="1" containsNumber="1" containsInteger="1" minValue="8" maxValue="6520"/>
    </cacheField>
    <cacheField name="UID" numFmtId="0">
      <sharedItems/>
    </cacheField>
    <cacheField name="Airtel Length-Mtr" numFmtId="1">
      <sharedItems containsSemiMixedTypes="0" containsString="0" containsNumber="1" minValue="4.4800000000000004" maxValue="2750"/>
    </cacheField>
    <cacheField name="CE-Length-Mtr" numFmtId="1">
      <sharedItems containsSemiMixedTypes="0" containsString="0" containsNumber="1" minValue="0" maxValue="2750"/>
    </cacheField>
    <cacheField name="Lat" numFmtId="0">
      <sharedItems containsSemiMixedTypes="0" containsString="0" containsNumber="1" minValue="18.921868100000001" maxValue="19.309551200000001"/>
    </cacheField>
    <cacheField name="Long" numFmtId="0">
      <sharedItems containsSemiMixedTypes="0" containsString="0" containsNumber="1" minValue="72.796301099999994" maxValue="73.210997899999995"/>
    </cacheField>
    <cacheField name="Parent Route Name / HH" numFmtId="0">
      <sharedItems containsMixedTypes="1" containsNumber="1" minValue="18.921856984677099" maxValue="19.309639300000001"/>
    </cacheField>
    <cacheField name="Sub Route" numFmtId="0">
      <sharedItems containsMixedTypes="1" containsNumber="1" minValue="72.797578380000004" maxValue="73.212091189999995"/>
    </cacheField>
    <cacheField name="Authority" numFmtId="0">
      <sharedItems/>
    </cacheField>
    <cacheField name="Ward" numFmtId="0">
      <sharedItems/>
    </cacheField>
    <cacheField name="Site Name" numFmtId="0">
      <sharedItems containsMixedTypes="1" containsNumber="1" containsInteger="1" minValue="0" maxValue="0"/>
    </cacheField>
    <cacheField name="Address" numFmtId="0">
      <sharedItems/>
    </cacheField>
    <cacheField name="TOCO" numFmtId="0">
      <sharedItems/>
    </cacheField>
    <cacheField name="Categaory" numFmtId="0">
      <sharedItems count="1">
        <s v="Fibmax"/>
      </sharedItems>
    </cacheField>
    <cacheField name="Modality" numFmtId="0">
      <sharedItems/>
    </cacheField>
    <cacheField name="Remarks" numFmtId="0">
      <sharedItems/>
    </cacheField>
    <cacheField name="Tentative Month of Delivery " numFmtId="0">
      <sharedItems/>
    </cacheField>
    <cacheField name="Engineer Name" numFmtId="0">
      <sharedItems/>
    </cacheField>
    <cacheField name="Manager Name" numFmtId="0">
      <sharedItems count="5">
        <s v="Praveen Nigam"/>
        <s v="Satish Singh"/>
        <s v="Yogesh Deshpande"/>
        <s v="Prem Verma"/>
        <e v="#N/A"/>
      </sharedItems>
    </cacheField>
    <cacheField name="Revised Feasible Status" numFmtId="0">
      <sharedItems/>
    </cacheField>
    <cacheField name="PO No" numFmtId="0">
      <sharedItems containsMixedTypes="1" containsNumber="1" containsInteger="1" minValue="10004692" maxValue="10005005"/>
    </cacheField>
    <cacheField name="PO Date" numFmtId="0">
      <sharedItems containsDate="1" containsBlank="1" containsMixedTypes="1" minDate="2025-03-24T00:00:00" maxDate="2025-05-08T00:00:00"/>
    </cacheField>
    <cacheField name="PO End Date" numFmtId="0">
      <sharedItems containsDate="1" containsBlank="1" containsMixedTypes="1" minDate="2026-03-24T00:00:00" maxDate="2026-05-08T00:00:00"/>
    </cacheField>
    <cacheField name="PO Length_x000a_(Mtr)" numFmtId="0">
      <sharedItems containsSemiMixedTypes="0" containsString="0" containsNumber="1" containsInteger="1" minValue="0" maxValue="12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ket Sagar" refreshedDate="45838.728323379626" createdVersion="8" refreshedVersion="8" minRefreshableVersion="3" recordCount="698" xr:uid="{BA036230-8E52-47F2-B628-A824EA662D5F}">
  <cacheSource type="worksheet">
    <worksheetSource ref="D3:AT701" sheet="684 POP"/>
  </cacheSource>
  <cacheFields count="43">
    <cacheField name="Sr No." numFmtId="0">
      <sharedItems containsSemiMixedTypes="0" containsString="0" containsNumber="1" containsInteger="1" minValue="1" maxValue="698"/>
    </cacheField>
    <cacheField name="Circle" numFmtId="0">
      <sharedItems/>
    </cacheField>
    <cacheField name="Area" numFmtId="0">
      <sharedItems/>
    </cacheField>
    <cacheField name="asd" numFmtId="0">
      <sharedItems containsBlank="1" containsMixedTypes="1" containsNumber="1" containsInteger="1" minValue="109" maxValue="6502"/>
    </cacheField>
    <cacheField name="SiteID" numFmtId="0">
      <sharedItems containsMixedTypes="1" containsNumber="1" containsInteger="1" minValue="8" maxValue="6520"/>
    </cacheField>
    <cacheField name="UID" numFmtId="0">
      <sharedItems/>
    </cacheField>
    <cacheField name="Airtel Length-Mtr" numFmtId="1">
      <sharedItems containsSemiMixedTypes="0" containsString="0" containsNumber="1" minValue="0" maxValue="2750"/>
    </cacheField>
    <cacheField name="CE-Length-Mtr" numFmtId="1">
      <sharedItems containsSemiMixedTypes="0" containsString="0" containsNumber="1" minValue="0" maxValue="2750"/>
    </cacheField>
    <cacheField name="Lat" numFmtId="0">
      <sharedItems containsSemiMixedTypes="0" containsString="0" containsNumber="1" minValue="0" maxValue="19.3169301"/>
    </cacheField>
    <cacheField name="Long" numFmtId="0">
      <sharedItems containsMixedTypes="1" containsNumber="1" minValue="0" maxValue="73.210997899999995"/>
    </cacheField>
    <cacheField name="Parent Route Name / HH" numFmtId="0">
      <sharedItems containsMixedTypes="1" containsNumber="1" minValue="18.921856984677099" maxValue="19.309639300000001"/>
    </cacheField>
    <cacheField name="Sub Route" numFmtId="0">
      <sharedItems containsMixedTypes="1" containsNumber="1" minValue="72.797578380000004" maxValue="73.212091189999995"/>
    </cacheField>
    <cacheField name="Authority" numFmtId="0">
      <sharedItems containsMixedTypes="1" containsNumber="1" containsInteger="1" minValue="0" maxValue="0" count="10">
        <s v="NMMC"/>
        <s v="MCGM"/>
        <s v="KDMC"/>
        <s v="TMC"/>
        <s v="MBMC"/>
        <s v="PMC"/>
        <s v="JNPT"/>
        <s v="MSRDC"/>
        <s v="MMRDA"/>
        <n v="0"/>
      </sharedItems>
    </cacheField>
    <cacheField name="Ward" numFmtId="0">
      <sharedItems/>
    </cacheField>
    <cacheField name="Site Name" numFmtId="0">
      <sharedItems containsMixedTypes="1" containsNumber="1" containsInteger="1" minValue="0" maxValue="0"/>
    </cacheField>
    <cacheField name="Address" numFmtId="0">
      <sharedItems/>
    </cacheField>
    <cacheField name="TOCO" numFmtId="0">
      <sharedItems/>
    </cacheField>
    <cacheField name="Categaory" numFmtId="0">
      <sharedItems/>
    </cacheField>
    <cacheField name="Modality" numFmtId="0">
      <sharedItems/>
    </cacheField>
    <cacheField name="Remarks" numFmtId="0">
      <sharedItems containsMixedTypes="1" containsNumber="1" containsInteger="1" minValue="0" maxValue="0"/>
    </cacheField>
    <cacheField name="Tentative Month of Delivery " numFmtId="0">
      <sharedItems containsBlank="1"/>
    </cacheField>
    <cacheField name="Engineer Name" numFmtId="0">
      <sharedItems/>
    </cacheField>
    <cacheField name="Manager Name" numFmtId="0">
      <sharedItems/>
    </cacheField>
    <cacheField name="Revised Feasible Status" numFmtId="0">
      <sharedItems/>
    </cacheField>
    <cacheField name="PO No" numFmtId="0">
      <sharedItems containsMixedTypes="1" containsNumber="1" containsInteger="1" minValue="10004531" maxValue="10005007"/>
    </cacheField>
    <cacheField name="PO Date" numFmtId="0">
      <sharedItems containsDate="1" containsBlank="1" containsMixedTypes="1" minDate="2025-03-12T00:00:00" maxDate="2025-05-22T00:00:00"/>
    </cacheField>
    <cacheField name="PO End Date" numFmtId="0">
      <sharedItems containsDate="1" containsBlank="1" containsMixedTypes="1" minDate="2026-03-12T00:00:00" maxDate="2026-05-22T00:00:00"/>
    </cacheField>
    <cacheField name="PO Length_x000a_(Mtr)" numFmtId="0">
      <sharedItems containsSemiMixedTypes="0" containsString="0" containsNumber="1" containsInteger="1" minValue="0" maxValue="1202"/>
    </cacheField>
    <cacheField name="PO-Remark" numFmtId="0">
      <sharedItems containsBlank="1"/>
    </cacheField>
    <cacheField name="GAP" numFmtId="0">
      <sharedItems containsBlank="1" containsMixedTypes="1" containsNumber="1" minValue="-701.8" maxValue="635"/>
    </cacheField>
    <cacheField name="Allocateion Status" numFmtId="0">
      <sharedItems count="10">
        <s v="Dropped"/>
        <s v="PO Released-Hold by Airtel"/>
        <s v="PO Released"/>
        <s v="Not Feasible by BG"/>
        <s v="Under validation"/>
        <s v="PO Cancelled"/>
        <s v="PO Modification WIP"/>
        <s v="PO Released-Not Feasible"/>
        <s v="PR In Process"/>
        <s v="Hold"/>
      </sharedItems>
    </cacheField>
    <cacheField name="Part of 99" numFmtId="0">
      <sharedItems containsBlank="1"/>
    </cacheField>
    <cacheField name="Demand Note Status" numFmtId="0">
      <sharedItems containsBlank="1"/>
    </cacheField>
    <cacheField name="UID2" numFmtId="0">
      <sharedItems containsBlank="1"/>
    </cacheField>
    <cacheField name="CWIP ID" numFmtId="0">
      <sharedItems/>
    </cacheField>
    <cacheField name="RFI Status" numFmtId="0">
      <sharedItems containsBlank="1"/>
    </cacheField>
    <cacheField name="18-04-2025" numFmtId="0">
      <sharedItems containsBlank="1"/>
    </cacheField>
    <cacheField name="Job ID" numFmtId="0">
      <sharedItems containsMixedTypes="1" containsNumber="1" containsInteger="1" minValue="79718" maxValue="981839"/>
    </cacheField>
    <cacheField name="PE NAME" numFmtId="0">
      <sharedItems containsBlank="1"/>
    </cacheField>
    <cacheField name="Aplication Length" numFmtId="0">
      <sharedItems containsSemiMixedTypes="0" containsString="0" containsNumber="1" containsInteger="1" minValue="0" maxValue="375"/>
    </cacheField>
    <cacheField name="PO Length Amendment" numFmtId="0">
      <sharedItems containsSemiMixedTypes="0" containsString="0" containsNumber="1" containsInteger="1" minValue="-1202" maxValue="292"/>
    </cacheField>
    <cacheField name="PO LA Approval" numFmtId="0">
      <sharedItems/>
    </cacheField>
    <cacheField name="Alterna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s v="232 Km Route"/>
    <s v="IP1"/>
    <s v="MUM_Route_10"/>
    <s v="MUM_Route_10"/>
    <b v="1"/>
    <n v="10.673826176947369"/>
    <n v="15"/>
    <n v="2.1504999999999996"/>
    <s v="May-25"/>
    <n v="10.273999999999999"/>
    <n v="10.85"/>
    <n v="15"/>
    <n v="1.0900000000000001"/>
    <m/>
    <m/>
    <m/>
    <m/>
    <s v="10004633"/>
    <d v="2025-03-22T00:00:00"/>
    <d v="2026-03-22T00:00:00"/>
    <n v="10.28"/>
    <n v="11.37"/>
    <n v="10.28"/>
  </r>
  <r>
    <x v="0"/>
    <x v="0"/>
    <s v="Additional Route"/>
    <s v="Co-Built"/>
    <s v="MUM_Route_10"/>
    <s v="MUM_Route_103"/>
    <b v="0"/>
    <m/>
    <m/>
    <m/>
    <s v="May-25"/>
    <n v="0"/>
    <n v="0.18640948636553001"/>
    <n v="0"/>
    <n v="0"/>
    <s v="10004641"/>
    <d v="2025-03-22T00:00:00"/>
    <d v="2026-03-22T00:00:00"/>
    <n v="0.19"/>
    <m/>
    <m/>
    <m/>
    <m/>
    <n v="0.19"/>
    <n v="0.19"/>
  </r>
  <r>
    <x v="0"/>
    <x v="0"/>
    <s v="Additional Route"/>
    <s v="Co-Built"/>
    <s v="MUM_Route_10"/>
    <s v="MUM_Route_104"/>
    <b v="0"/>
    <m/>
    <m/>
    <m/>
    <s v="May-25"/>
    <n v="0"/>
    <n v="0.18712521084528999"/>
    <n v="0"/>
    <n v="0"/>
    <s v="10004641"/>
    <d v="2025-03-22T00:00:00"/>
    <d v="2026-03-22T00:00:00"/>
    <n v="0.19"/>
    <m/>
    <m/>
    <m/>
    <m/>
    <n v="0.19"/>
    <n v="0.19"/>
  </r>
  <r>
    <x v="0"/>
    <x v="0"/>
    <s v="Additional Route"/>
    <s v="Co-Built"/>
    <s v="MUM_Route_10"/>
    <s v="MUM_Route_131"/>
    <b v="0"/>
    <m/>
    <m/>
    <m/>
    <s v="May-25"/>
    <n v="0"/>
    <n v="0.2"/>
    <n v="0"/>
    <n v="0"/>
    <s v="10004641"/>
    <d v="2025-03-22T00:00:00"/>
    <d v="2026-03-22T00:00:00"/>
    <n v="0.2"/>
    <m/>
    <m/>
    <m/>
    <m/>
    <n v="0.2"/>
    <n v="0.2"/>
  </r>
  <r>
    <x v="0"/>
    <x v="1"/>
    <s v="52 Km Route"/>
    <s v="IP1"/>
    <s v="MUM_Route_101"/>
    <s v="MUM_Route_101"/>
    <b v="1"/>
    <n v="0.7117"/>
    <n v="0"/>
    <n v="0"/>
    <s v="Dec-25"/>
    <n v="0.7117"/>
    <n v="0.8"/>
    <m/>
    <n v="0"/>
    <m/>
    <m/>
    <m/>
    <m/>
    <s v="10004640"/>
    <d v="2025-03-22T00:00:00"/>
    <d v="2026-03-22T00:00:00"/>
    <n v="0.8"/>
    <n v="0.8"/>
    <n v="0.8"/>
  </r>
  <r>
    <x v="0"/>
    <x v="1"/>
    <s v="52 Km Route"/>
    <s v="IP1"/>
    <s v="MUM_Route_102"/>
    <s v="MUM_Route_102"/>
    <b v="1"/>
    <n v="0.42130000000000001"/>
    <n v="0"/>
    <n v="0"/>
    <s v="Dec-25"/>
    <n v="0.42130000000000001"/>
    <n v="0.42130000000000001"/>
    <n v="0"/>
    <n v="0"/>
    <m/>
    <m/>
    <m/>
    <m/>
    <m/>
    <m/>
    <m/>
    <m/>
    <n v="0"/>
    <n v="0"/>
  </r>
  <r>
    <x v="0"/>
    <x v="2"/>
    <s v="52 Km Route"/>
    <s v="IP1"/>
    <s v="MUM_Route_105"/>
    <s v="MUM_Route_105"/>
    <b v="1"/>
    <n v="0.99"/>
    <n v="1"/>
    <n v="6.0499999999999998E-2"/>
    <s v="Oct-25"/>
    <n v="0.99"/>
    <n v="1"/>
    <n v="1"/>
    <n v="6.0499999999999998E-2"/>
    <m/>
    <m/>
    <m/>
    <m/>
    <n v="10004630"/>
    <d v="2025-03-22T00:00:00"/>
    <d v="2026-03-22T00:00:00"/>
    <n v="1"/>
    <n v="1.0605"/>
    <n v="1"/>
  </r>
  <r>
    <x v="0"/>
    <x v="3"/>
    <s v="52 Km Route"/>
    <s v="IP1"/>
    <s v="MUM_Route_106"/>
    <s v="MUM_Route_106"/>
    <b v="1"/>
    <n v="1.9430000000000001"/>
    <n v="3"/>
    <n v="0.13200000000000001"/>
    <s v="May-25"/>
    <n v="1.9425999999999999"/>
    <n v="2.4"/>
    <n v="4"/>
    <n v="0.23"/>
    <m/>
    <m/>
    <m/>
    <m/>
    <n v="10004997"/>
    <d v="2025-05-04T00:00:00"/>
    <d v="2026-05-04T00:00:00"/>
    <n v="3.49"/>
    <n v="3.72"/>
    <n v="3.49"/>
  </r>
  <r>
    <x v="0"/>
    <x v="1"/>
    <s v="52 Km Route"/>
    <s v="IP1+Co-Built"/>
    <s v="MUM_Route_107"/>
    <s v="MUM_Route_107"/>
    <b v="1"/>
    <n v="2.42"/>
    <n v="1"/>
    <n v="2.75E-2"/>
    <s v="Dec-25"/>
    <n v="2.42"/>
    <n v="2.42"/>
    <n v="1"/>
    <n v="2E-3"/>
    <s v="10004623"/>
    <d v="2025-03-22T00:00:00"/>
    <d v="2026-03-22T00:00:00"/>
    <n v="0.65"/>
    <s v="10004626"/>
    <d v="2025-03-22T00:00:00"/>
    <d v="2026-03-22T00:00:00"/>
    <n v="1.768"/>
    <n v="2.42"/>
    <n v="2.4180000000000001"/>
  </r>
  <r>
    <x v="0"/>
    <x v="2"/>
    <s v="52 Km Route"/>
    <s v="IP1+Co-Built"/>
    <s v="MUM_Route_108"/>
    <s v="MUM_Route_108"/>
    <b v="1"/>
    <n v="2.7873999999999999"/>
    <n v="2"/>
    <n v="0.48400000000000004"/>
    <s v="Nov-25"/>
    <n v="2.7873999999999999"/>
    <n v="3.39"/>
    <n v="2"/>
    <n v="0.47"/>
    <s v="10004634"/>
    <d v="2025-03-22T00:00:00"/>
    <d v="2026-03-22T00:00:00"/>
    <n v="0.6"/>
    <s v="10004643"/>
    <d v="2025-03-22T00:00:00"/>
    <d v="2026-03-22T00:00:00"/>
    <n v="2.7869999999999999"/>
    <n v="3.8570000000000002"/>
    <n v="3.387"/>
  </r>
  <r>
    <x v="0"/>
    <x v="4"/>
    <s v="Additional Route"/>
    <s v="Co-Built"/>
    <s v="MUM_Route_108"/>
    <s v="MUM_BKC_906_LM"/>
    <b v="0"/>
    <m/>
    <m/>
    <m/>
    <s v="Nov-25"/>
    <n v="0"/>
    <n v="0.48"/>
    <m/>
    <m/>
    <s v="10004634 _x000a_"/>
    <d v="2025-03-22T00:00:00"/>
    <d v="2026-03-22T00:00:00"/>
    <n v="0.48"/>
    <m/>
    <m/>
    <m/>
    <m/>
    <n v="0.48"/>
    <n v="0.48"/>
  </r>
  <r>
    <x v="0"/>
    <x v="5"/>
    <s v="232 Km Route"/>
    <s v="Co-Built"/>
    <s v="MUM_Route_109"/>
    <s v="MUM_Route_109"/>
    <b v="1"/>
    <n v="1.595"/>
    <n v="4"/>
    <n v="0.53900000000000003"/>
    <s v="Nov-26"/>
    <n v="4.0149999999999997"/>
    <n v="2.9"/>
    <n v="4"/>
    <n v="0.53900000000000003"/>
    <s v="10004585"/>
    <d v="2025-03-19T00:00:00"/>
    <d v="2026-03-19T00:00:00"/>
    <n v="2.9"/>
    <m/>
    <m/>
    <m/>
    <m/>
    <n v="3.4390000000000001"/>
    <n v="2.9"/>
  </r>
  <r>
    <x v="0"/>
    <x v="5"/>
    <s v="Additional Route"/>
    <s v="Co-Built"/>
    <s v="MUM_Route_109"/>
    <s v="MUM_KAI_901_LM"/>
    <b v="0"/>
    <m/>
    <m/>
    <m/>
    <s v="Nov-26"/>
    <n v="0"/>
    <n v="0.1"/>
    <m/>
    <m/>
    <n v="10004597"/>
    <d v="2025-03-19T00:00:00"/>
    <d v="2026-03-19T00:00:00"/>
    <n v="0.1"/>
    <m/>
    <m/>
    <m/>
    <m/>
    <n v="0.1"/>
    <n v="0.1"/>
  </r>
  <r>
    <x v="0"/>
    <x v="4"/>
    <s v="52 Km Route"/>
    <s v="IP1"/>
    <s v="MUM_Route_11"/>
    <s v="MUM_Route_11"/>
    <b v="1"/>
    <n v="1.401"/>
    <n v="0"/>
    <n v="0"/>
    <s v="Nov-25"/>
    <n v="1.8128"/>
    <n v="1.401"/>
    <m/>
    <n v="0"/>
    <n v="10004625"/>
    <d v="2025-03-22T00:00:00"/>
    <d v="2026-03-22T00:00:00"/>
    <n v="1"/>
    <s v="10004642"/>
    <d v="2025-03-22T00:00:00"/>
    <d v="2026-03-22T00:00:00"/>
    <n v="0.39"/>
    <n v="1.3900000000000001"/>
    <n v="1.3900000000000001"/>
  </r>
  <r>
    <x v="1"/>
    <x v="2"/>
    <s v="52 Km Route"/>
    <s v="Co-Built"/>
    <s v="MUM_Route_110"/>
    <s v="MUM_Route_110"/>
    <b v="1"/>
    <n v="6.2149999999999999"/>
    <n v="6"/>
    <n v="1.2980000000000003"/>
    <s v="May-26"/>
    <n v="6.2149999999999999"/>
    <n v="6.2149999999999999"/>
    <n v="6"/>
    <n v="1.06"/>
    <s v="10004589"/>
    <d v="2025-03-19T00:00:00"/>
    <d v="2026-03-19T00:00:00"/>
    <n v="6.22"/>
    <m/>
    <m/>
    <m/>
    <m/>
    <n v="7.2799999999999994"/>
    <n v="6.22"/>
  </r>
  <r>
    <x v="2"/>
    <x v="4"/>
    <s v="52 Km Route"/>
    <s v="Co-Built"/>
    <s v="MUM_Route_111"/>
    <s v="MUM_Route_111"/>
    <b v="1"/>
    <n v="0.84150000000000003"/>
    <n v="0"/>
    <n v="0"/>
    <s v="Nov-25"/>
    <n v="0.84150000000000003"/>
    <n v="0.84150000000000003"/>
    <n v="0"/>
    <n v="0"/>
    <s v="10004515"/>
    <d v="2025-03-13T00:00:00"/>
    <d v="2026-03-13T00:00:00"/>
    <n v="0.84099999999999997"/>
    <m/>
    <m/>
    <m/>
    <m/>
    <n v="0.84099999999999997"/>
    <n v="0.84099999999999997"/>
  </r>
  <r>
    <x v="2"/>
    <x v="4"/>
    <s v="52 Km Route"/>
    <s v="Co-Built"/>
    <s v="MUM_Route_112"/>
    <s v="MUM_Route_112"/>
    <b v="1"/>
    <n v="1.0185999999999999"/>
    <n v="2"/>
    <n v="0.23099999999999998"/>
    <s v="Nov-25"/>
    <n v="1.0185999999999999"/>
    <n v="1.0185999999999999"/>
    <n v="2"/>
    <n v="0.23099999999999998"/>
    <s v="10004515"/>
    <d v="2025-03-13T00:00:00"/>
    <d v="2026-03-13T00:00:00"/>
    <n v="1.02"/>
    <m/>
    <m/>
    <m/>
    <m/>
    <n v="1.2509999999999999"/>
    <n v="1.02"/>
  </r>
  <r>
    <x v="2"/>
    <x v="6"/>
    <s v="52 Km Route"/>
    <s v="Co-Built"/>
    <s v="MUM_Route_113"/>
    <s v="MUM_Route_113"/>
    <b v="1"/>
    <n v="2.4694999999999996"/>
    <n v="3"/>
    <n v="0.57200000000000006"/>
    <s v="Dec-26"/>
    <n v="1.8864999999999998"/>
    <n v="2.4694999999999996"/>
    <n v="3"/>
    <n v="0.57200000000000006"/>
    <s v="10004596"/>
    <d v="2025-03-19T00:00:00"/>
    <d v="2026-03-19T00:00:00"/>
    <n v="1.89"/>
    <m/>
    <m/>
    <m/>
    <m/>
    <n v="2.4619999999999997"/>
    <n v="1.89"/>
  </r>
  <r>
    <x v="2"/>
    <x v="7"/>
    <s v="89 Km Route"/>
    <s v="Co-Built"/>
    <s v="MUM_Route_113"/>
    <s v="MUM_Route_135"/>
    <b v="0"/>
    <m/>
    <m/>
    <m/>
    <s v="Dec-26"/>
    <n v="0.44"/>
    <n v="0.44"/>
    <m/>
    <m/>
    <s v="10004596"/>
    <d v="2025-03-19T00:00:00"/>
    <d v="2026-03-19T00:00:00"/>
    <n v="0.44"/>
    <m/>
    <m/>
    <m/>
    <m/>
    <n v="0.44"/>
    <n v="0.44"/>
  </r>
  <r>
    <x v="2"/>
    <x v="8"/>
    <s v="89 Km Route"/>
    <s v="Co-Built"/>
    <s v="MUM_Route_113"/>
    <s v="MUM_Route_136"/>
    <b v="0"/>
    <m/>
    <m/>
    <m/>
    <s v="Dec-26"/>
    <n v="0.14299999999999999"/>
    <n v="0.14299999999999999"/>
    <m/>
    <m/>
    <s v="10004596"/>
    <d v="2025-03-19T00:00:00"/>
    <d v="2026-03-19T00:00:00"/>
    <n v="0.14000000000000001"/>
    <m/>
    <m/>
    <m/>
    <m/>
    <n v="0.14000000000000001"/>
    <n v="0.14000000000000001"/>
  </r>
  <r>
    <x v="2"/>
    <x v="6"/>
    <s v="Additional Route"/>
    <s v="Co-Built"/>
    <s v="MUM_Route_113"/>
    <s v="MUM_AND_933_LM"/>
    <b v="0"/>
    <m/>
    <m/>
    <m/>
    <s v="Dec-26"/>
    <n v="0"/>
    <n v="0.1"/>
    <m/>
    <m/>
    <n v="10004598"/>
    <d v="2025-03-19T00:00:00"/>
    <d v="2026-03-19T00:00:00"/>
    <n v="0.1"/>
    <m/>
    <m/>
    <m/>
    <m/>
    <n v="0.1"/>
    <n v="0.1"/>
  </r>
  <r>
    <x v="2"/>
    <x v="2"/>
    <s v="52 Km Route"/>
    <s v="Co-Built"/>
    <s v="MUM_Route_114"/>
    <s v="MUM_Route_114"/>
    <b v="1"/>
    <n v="3.7157999999999998"/>
    <n v="3"/>
    <n v="0.10450000000000001"/>
    <s v="Oct-25"/>
    <n v="3.7157999999999998"/>
    <n v="3.7157999999999998"/>
    <n v="3"/>
    <n v="0.10450000000000001"/>
    <s v="10004526"/>
    <d v="2025-03-13T00:00:00"/>
    <d v="2026-03-13T00:00:00"/>
    <n v="3.72"/>
    <m/>
    <m/>
    <m/>
    <m/>
    <n v="3.8245"/>
    <n v="3.72"/>
  </r>
  <r>
    <x v="2"/>
    <x v="7"/>
    <s v="Additional Route"/>
    <s v="Co-Built"/>
    <s v="MUM_Route_114"/>
    <s v="MUM/GOE/908_LM"/>
    <b v="0"/>
    <m/>
    <m/>
    <m/>
    <m/>
    <n v="0"/>
    <n v="0.05"/>
    <n v="0"/>
    <n v="0"/>
    <n v="10004516"/>
    <d v="2025-03-13T00:00:00"/>
    <d v="2026-03-13T00:00:00"/>
    <n v="0.05"/>
    <m/>
    <m/>
    <m/>
    <m/>
    <n v="0.05"/>
    <n v="0.05"/>
  </r>
  <r>
    <x v="2"/>
    <x v="0"/>
    <s v="52 Km Route"/>
    <s v="Co-Built"/>
    <s v="MUM_Route_115"/>
    <s v="MUM_Route_115"/>
    <b v="1"/>
    <n v="4.5518000000000001"/>
    <n v="6"/>
    <n v="0.83600000000000008"/>
    <s v="Mar-26"/>
    <n v="4.5518000000000001"/>
    <n v="4.5518000000000001"/>
    <n v="6"/>
    <n v="0.83600000000000008"/>
    <s v="10004533"/>
    <d v="2025-03-13T00:00:00"/>
    <d v="2026-03-13T00:00:00"/>
    <n v="4.55"/>
    <m/>
    <m/>
    <m/>
    <m/>
    <n v="5.3860000000000001"/>
    <n v="4.55"/>
  </r>
  <r>
    <x v="2"/>
    <x v="0"/>
    <s v="Additional Route"/>
    <s v="Co-Built"/>
    <s v="MUM_Route_115"/>
    <s v="AGG BSN 903"/>
    <b v="0"/>
    <m/>
    <m/>
    <m/>
    <s v="Mar-26"/>
    <n v="0"/>
    <n v="0.125"/>
    <m/>
    <m/>
    <s v="10004538"/>
    <d v="2025-03-13T00:00:00"/>
    <d v="2026-03-13T00:00:00"/>
    <n v="0.125"/>
    <m/>
    <m/>
    <m/>
    <m/>
    <n v="0.125"/>
    <n v="0.125"/>
  </r>
  <r>
    <x v="1"/>
    <x v="9"/>
    <s v="52 Km Route"/>
    <s v="Co-Built"/>
    <s v="MUM_Route_116"/>
    <s v="MUM_Route_116"/>
    <b v="1"/>
    <n v="0.93500000000000005"/>
    <n v="0"/>
    <n v="0"/>
    <s v="Jan-26"/>
    <n v="0.93500000000000005"/>
    <n v="0.93500000000000005"/>
    <n v="0"/>
    <n v="0"/>
    <s v="10004579"/>
    <d v="2025-03-18T00:00:00"/>
    <d v="2026-03-18T00:00:00"/>
    <n v="0.94"/>
    <m/>
    <m/>
    <m/>
    <m/>
    <n v="0.94"/>
    <n v="0.94"/>
  </r>
  <r>
    <x v="1"/>
    <x v="10"/>
    <s v="52 Km Route"/>
    <s v="Co-Built"/>
    <s v="MUM_Route_117"/>
    <s v="MUM_Route_117"/>
    <b v="1"/>
    <n v="1.7567000000000002"/>
    <n v="1"/>
    <n v="0.12100000000000001"/>
    <s v="Feb-26"/>
    <n v="1.7567000000000002"/>
    <n v="1.7567000000000002"/>
    <n v="1"/>
    <n v="0.12100000000000001"/>
    <s v="10004591"/>
    <d v="2025-03-19T00:00:00"/>
    <d v="2026-03-19T00:00:00"/>
    <n v="1.76"/>
    <m/>
    <m/>
    <m/>
    <m/>
    <n v="1.881"/>
    <n v="1.76"/>
  </r>
  <r>
    <x v="1"/>
    <x v="10"/>
    <s v="Additional Route"/>
    <s v="Co-Built"/>
    <s v="MUM_Route_117"/>
    <s v="MUM_LBS_906_LM"/>
    <b v="0"/>
    <m/>
    <m/>
    <m/>
    <s v="Feb-26"/>
    <n v="0"/>
    <n v="0.12"/>
    <m/>
    <m/>
    <n v="10004590"/>
    <d v="2025-03-19T00:00:00"/>
    <d v="2026-03-19T00:00:00"/>
    <n v="0.12"/>
    <m/>
    <m/>
    <m/>
    <m/>
    <n v="0.12"/>
    <n v="0.12"/>
  </r>
  <r>
    <x v="3"/>
    <x v="2"/>
    <s v="52 Km Route"/>
    <s v="Co-Built"/>
    <s v="MUM_Route_122"/>
    <s v="MUM_Route_122"/>
    <b v="1"/>
    <n v="2.7759999999999998"/>
    <n v="7"/>
    <n v="1.056"/>
    <s v="Feb-26"/>
    <n v="2.67"/>
    <n v="2.67"/>
    <n v="7"/>
    <n v="1.2262420000000001"/>
    <s v="10004530"/>
    <d v="2025-03-13T00:00:00"/>
    <d v="2026-03-13T00:00:00"/>
    <n v="2.67"/>
    <m/>
    <m/>
    <m/>
    <m/>
    <n v="3.896242"/>
    <n v="2.67"/>
  </r>
  <r>
    <x v="3"/>
    <x v="2"/>
    <s v="52 Km Route"/>
    <s v="Co-Built"/>
    <s v="MUM_Route_122"/>
    <s v="MUM_Route_121"/>
    <b v="0"/>
    <n v="2.0830000000000002"/>
    <n v="0"/>
    <n v="0"/>
    <s v="Feb-26"/>
    <n v="2.0830000000000002"/>
    <n v="2.0830000000000002"/>
    <m/>
    <n v="0"/>
    <s v="10004530"/>
    <d v="2025-03-13T00:00:00"/>
    <d v="2026-03-13T00:00:00"/>
    <n v="2.08"/>
    <m/>
    <m/>
    <m/>
    <m/>
    <n v="2.08"/>
    <n v="2.08"/>
  </r>
  <r>
    <x v="3"/>
    <x v="10"/>
    <s v="52 Km Route"/>
    <s v="Co-Built"/>
    <s v="MUM_Route_123"/>
    <s v="MUM_Route_123"/>
    <b v="1"/>
    <n v="3.5848999999999998"/>
    <n v="0"/>
    <n v="0.315"/>
    <s v="Feb-26"/>
    <n v="2.2186999999999997"/>
    <n v="1.5"/>
    <n v="3"/>
    <n v="0"/>
    <s v="10004664"/>
    <d v="2025-03-24T00:00:00"/>
    <d v="2026-03-24T00:00:00"/>
    <n v="1.5"/>
    <m/>
    <m/>
    <m/>
    <m/>
    <n v="1.5"/>
    <n v="1.5"/>
  </r>
  <r>
    <x v="3"/>
    <x v="10"/>
    <s v="52 Km Route"/>
    <s v="Co-Built"/>
    <s v="MUM_Route_123"/>
    <s v="MUM_Route_124"/>
    <b v="0"/>
    <m/>
    <m/>
    <m/>
    <s v="Feb-26"/>
    <n v="1.3660000000000001"/>
    <n v="0.2"/>
    <n v="0"/>
    <m/>
    <s v="10004664"/>
    <d v="2025-03-24T00:00:00"/>
    <d v="2026-03-24T00:00:00"/>
    <n v="0.2"/>
    <m/>
    <m/>
    <m/>
    <m/>
    <n v="0.2"/>
    <n v="0.2"/>
  </r>
  <r>
    <x v="1"/>
    <x v="10"/>
    <s v="Additional Route"/>
    <s v="Co-Built"/>
    <s v="MUM_Route_125"/>
    <s v="MUM_Route_125"/>
    <b v="1"/>
    <n v="0.18710691729946999"/>
    <n v="0"/>
    <n v="0"/>
    <s v="Feb-26"/>
    <n v="0"/>
    <n v="0.18710691729946999"/>
    <m/>
    <n v="0"/>
    <s v="10004684"/>
    <d v="2025-03-24T00:00:00"/>
    <d v="2026-03-24T00:00:00"/>
    <n v="0.19"/>
    <m/>
    <m/>
    <m/>
    <m/>
    <n v="0.19"/>
    <n v="0.19"/>
  </r>
  <r>
    <x v="2"/>
    <x v="8"/>
    <s v="89 Km Route"/>
    <s v="Co-Built"/>
    <s v="MUM_Route_126"/>
    <s v="MUM_Route_126"/>
    <b v="1"/>
    <n v="0.31893421999999999"/>
    <n v="0"/>
    <n v="0"/>
    <s v="Sept-25"/>
    <n v="0.31893421999999999"/>
    <n v="0.31893421999999999"/>
    <m/>
    <n v="0"/>
    <m/>
    <m/>
    <m/>
    <m/>
    <m/>
    <m/>
    <m/>
    <m/>
    <n v="0"/>
    <n v="0"/>
  </r>
  <r>
    <x v="0"/>
    <x v="3"/>
    <s v="Additional Route"/>
    <s v="Co-Built"/>
    <s v="MUM_Route_127"/>
    <s v="MUM_Route_127"/>
    <b v="1"/>
    <n v="1.1921744478678999"/>
    <n v="0"/>
    <n v="0"/>
    <s v="May-25"/>
    <n v="0"/>
    <n v="1.1921744478678999"/>
    <n v="0"/>
    <n v="0"/>
    <s v="10004577"/>
    <d v="2025-03-18T00:00:00"/>
    <d v="2026-03-18T00:00:00"/>
    <n v="1.19"/>
    <m/>
    <m/>
    <m/>
    <m/>
    <n v="1.19"/>
    <n v="1.19"/>
  </r>
  <r>
    <x v="2"/>
    <x v="5"/>
    <s v="232 Km Route"/>
    <s v="Co-Built"/>
    <s v="MUM_Route_13"/>
    <s v="MUM_Route_13"/>
    <b v="1"/>
    <n v="3.5271999999999997"/>
    <n v="1"/>
    <n v="0.13750000000000001"/>
    <s v="Nov-26"/>
    <n v="3.0272000000000001"/>
    <n v="3.0270000000000001"/>
    <n v="1"/>
    <n v="0.13"/>
    <s v="10004586"/>
    <d v="2025-03-19T00:00:00"/>
    <d v="2026-03-19T00:00:00"/>
    <n v="3.03"/>
    <m/>
    <m/>
    <m/>
    <m/>
    <n v="3.1599999999999997"/>
    <n v="3.03"/>
  </r>
  <r>
    <x v="1"/>
    <x v="8"/>
    <s v="Additional Route"/>
    <s v="Co-Built"/>
    <s v="MUM_Route_133"/>
    <s v="MUM_Route_133"/>
    <b v="1"/>
    <n v="0.12175501227153"/>
    <n v="0"/>
    <n v="0"/>
    <s v="Sept-25"/>
    <n v="0"/>
    <n v="0.12175501227153"/>
    <m/>
    <n v="0"/>
    <s v="10004686"/>
    <d v="2025-03-24T00:00:00"/>
    <d v="2026-03-24T00:00:00"/>
    <n v="0.12"/>
    <m/>
    <m/>
    <m/>
    <m/>
    <n v="0.12"/>
    <n v="0.12"/>
  </r>
  <r>
    <x v="1"/>
    <x v="10"/>
    <s v="89 Km Route"/>
    <s v="Co-Built"/>
    <s v="MUM_Route_134"/>
    <s v="MUM_Route_134"/>
    <b v="1"/>
    <n v="1.3717000000000001"/>
    <n v="0"/>
    <n v="0"/>
    <s v="Feb-26"/>
    <n v="1.3717000000000001"/>
    <n v="1.3717000000000001"/>
    <n v="0"/>
    <n v="0"/>
    <s v="10004679"/>
    <d v="2025-03-24T00:00:00"/>
    <d v="2026-03-24T00:00:00"/>
    <n v="1.37"/>
    <m/>
    <m/>
    <m/>
    <m/>
    <n v="1.37"/>
    <n v="1.37"/>
  </r>
  <r>
    <x v="1"/>
    <x v="2"/>
    <s v="Additional Route"/>
    <s v="Co-Built"/>
    <s v="MUM_Route_139"/>
    <s v="MUM_Route_139"/>
    <b v="1"/>
    <n v="6.1435422918249001E-2"/>
    <n v="0"/>
    <n v="0"/>
    <s v="July-25"/>
    <n v="0"/>
    <n v="0.1"/>
    <m/>
    <n v="0"/>
    <s v="10004653"/>
    <d v="2025-03-24T00:00:00"/>
    <d v="2026-03-24T00:00:00"/>
    <n v="0.05"/>
    <m/>
    <m/>
    <m/>
    <m/>
    <n v="0.05"/>
    <n v="0.05"/>
  </r>
  <r>
    <x v="1"/>
    <x v="7"/>
    <s v="Additional Route"/>
    <s v="Co-Built"/>
    <s v="MUM_Route_139"/>
    <s v="MUM_Route_138"/>
    <b v="0"/>
    <m/>
    <m/>
    <m/>
    <s v="July-25"/>
    <n v="0"/>
    <n v="0.05"/>
    <m/>
    <m/>
    <s v="10004653"/>
    <d v="2025-03-24T00:00:00"/>
    <d v="2026-03-24T00:00:00"/>
    <n v="0.05"/>
    <m/>
    <m/>
    <m/>
    <m/>
    <n v="0.05"/>
    <n v="0.05"/>
  </r>
  <r>
    <x v="1"/>
    <x v="8"/>
    <s v="Additional Route"/>
    <s v="Co-Built"/>
    <s v="MUM_Route_140"/>
    <s v="MUM_Route_140"/>
    <b v="1"/>
    <n v="7.4928987684115003E-2"/>
    <n v="0"/>
    <n v="0"/>
    <s v="June-25"/>
    <n v="0"/>
    <n v="7.4928987684115003E-2"/>
    <m/>
    <n v="0"/>
    <s v="10004655"/>
    <d v="2025-03-24T00:00:00"/>
    <d v="2026-03-24T00:00:00"/>
    <n v="7.0000000000000007E-2"/>
    <m/>
    <m/>
    <m/>
    <m/>
    <n v="7.0000000000000007E-2"/>
    <n v="7.0000000000000007E-2"/>
  </r>
  <r>
    <x v="2"/>
    <x v="1"/>
    <s v="89 Km Route"/>
    <s v="Co-Built"/>
    <s v="MUM_Route_141"/>
    <s v="MUM_Route_141"/>
    <b v="1"/>
    <n v="2.282"/>
    <n v="0"/>
    <n v="0"/>
    <s v="Dec-25"/>
    <n v="2.282"/>
    <n v="2.282"/>
    <n v="0"/>
    <n v="0"/>
    <s v="10004513"/>
    <d v="2025-03-13T00:00:00"/>
    <d v="2026-03-13T00:00:00"/>
    <n v="2.2799999999999998"/>
    <m/>
    <m/>
    <m/>
    <m/>
    <n v="2.2799999999999998"/>
    <n v="2.2799999999999998"/>
  </r>
  <r>
    <x v="2"/>
    <x v="2"/>
    <s v="89 Km Route"/>
    <s v="Co-Built"/>
    <s v="MUM_Route_142"/>
    <s v="MUM_Route_142"/>
    <b v="1"/>
    <n v="2.762"/>
    <n v="2"/>
    <n v="7.8400000000000011E-2"/>
    <s v="May-26"/>
    <n v="2.762"/>
    <n v="2.762"/>
    <n v="2"/>
    <n v="7.8400000000000011E-2"/>
    <s v="10004517"/>
    <d v="2025-03-13T00:00:00"/>
    <d v="2026-03-13T00:00:00"/>
    <n v="2.76"/>
    <m/>
    <m/>
    <m/>
    <m/>
    <n v="2.8383999999999996"/>
    <n v="2.76"/>
  </r>
  <r>
    <x v="2"/>
    <x v="2"/>
    <s v="Additional Route"/>
    <s v="Co-Built"/>
    <s v="MUM_Route_142"/>
    <s v="AGG_TVL_903"/>
    <b v="0"/>
    <m/>
    <m/>
    <m/>
    <s v="May-26"/>
    <n v="0"/>
    <n v="0.1"/>
    <m/>
    <m/>
    <s v="10004528"/>
    <d v="2025-03-13T00:00:00"/>
    <d v="2026-03-13T00:00:00"/>
    <n v="0.1"/>
    <m/>
    <m/>
    <m/>
    <m/>
    <n v="0.1"/>
    <n v="0.1"/>
  </r>
  <r>
    <x v="1"/>
    <x v="2"/>
    <s v="Additional Route"/>
    <s v="Co-Built"/>
    <s v="MUM_Route_147"/>
    <s v="MUM_Route_147"/>
    <b v="1"/>
    <n v="0.17683236922237"/>
    <n v="0"/>
    <n v="0"/>
    <s v="Jan-26"/>
    <n v="0"/>
    <n v="0.17683236922237"/>
    <m/>
    <n v="0"/>
    <s v="10004676"/>
    <d v="2025-03-24T00:00:00"/>
    <d v="2026-03-24T00:00:00"/>
    <n v="0.18"/>
    <m/>
    <m/>
    <m/>
    <m/>
    <n v="0.18"/>
    <n v="0.18"/>
  </r>
  <r>
    <x v="3"/>
    <x v="8"/>
    <s v="89 Km Route"/>
    <s v="Co-Built"/>
    <s v="MUM_Route_150 &amp; 151"/>
    <s v="MUM_Route_150 &amp; 151"/>
    <b v="1"/>
    <n v="0.42459999999999998"/>
    <n v="0"/>
    <n v="0"/>
    <s v="Sept-25"/>
    <n v="0.2046"/>
    <n v="0.42459999999999998"/>
    <m/>
    <n v="0"/>
    <s v="10004667"/>
    <d v="2025-03-24T00:00:00"/>
    <d v="2026-03-24T00:00:00"/>
    <n v="0.42"/>
    <m/>
    <m/>
    <m/>
    <m/>
    <n v="0.42"/>
    <n v="0.42"/>
  </r>
  <r>
    <x v="3"/>
    <x v="8"/>
    <s v="89 Km Route"/>
    <s v="Co-Built"/>
    <s v="MUM_Route_155"/>
    <s v="MUM_Route_155"/>
    <b v="1"/>
    <n v="0.59729999999999994"/>
    <n v="0"/>
    <n v="0"/>
    <s v="Aug-25"/>
    <n v="0.59729999999999994"/>
    <n v="1.5"/>
    <m/>
    <n v="0"/>
    <s v="10004683"/>
    <d v="2025-03-24T00:00:00"/>
    <d v="2026-03-24T00:00:00"/>
    <n v="1.5"/>
    <m/>
    <m/>
    <m/>
    <m/>
    <n v="1.5"/>
    <n v="1.5"/>
  </r>
  <r>
    <x v="2"/>
    <x v="2"/>
    <s v="89 Km Route"/>
    <s v="Co-Built"/>
    <s v="MUM_Route_156"/>
    <s v="MUM_Route_156"/>
    <b v="1"/>
    <n v="0.30428838000000002"/>
    <n v="0"/>
    <n v="0"/>
    <s v="Aug-25"/>
    <n v="0.30428838000000002"/>
    <n v="0.5"/>
    <n v="0"/>
    <n v="0"/>
    <s v="10004673"/>
    <d v="2025-03-24T00:00:00"/>
    <d v="2026-03-24T00:00:00"/>
    <n v="0.5"/>
    <m/>
    <m/>
    <m/>
    <m/>
    <n v="0.5"/>
    <n v="0.5"/>
  </r>
  <r>
    <x v="1"/>
    <x v="4"/>
    <s v="89 Km Route"/>
    <s v="Co-Built"/>
    <s v="MUM_Route_157"/>
    <s v="MUM_Route_157"/>
    <b v="1"/>
    <n v="1.925"/>
    <n v="3"/>
    <n v="8.2500000000000004E-2"/>
    <s v="Nov-25"/>
    <n v="1.925"/>
    <n v="1.925"/>
    <n v="3"/>
    <n v="0.28000000000000003"/>
    <s v="10004668"/>
    <d v="2025-03-24T00:00:00"/>
    <d v="2026-03-24T00:00:00"/>
    <n v="1.93"/>
    <m/>
    <m/>
    <m/>
    <m/>
    <n v="2.21"/>
    <n v="1.93"/>
  </r>
  <r>
    <x v="1"/>
    <x v="4"/>
    <s v="Additional Route"/>
    <s v="Co-Built"/>
    <s v="MUM_Route_157"/>
    <s v="MUM/LBS/904_LM"/>
    <b v="0"/>
    <m/>
    <m/>
    <m/>
    <m/>
    <n v="0"/>
    <n v="0.2"/>
    <n v="0"/>
    <n v="0"/>
    <m/>
    <m/>
    <m/>
    <m/>
    <m/>
    <m/>
    <m/>
    <m/>
    <n v="0"/>
    <n v="0"/>
  </r>
  <r>
    <x v="1"/>
    <x v="4"/>
    <s v="232 Km Route"/>
    <s v="Co-Built"/>
    <s v="MUM_Route_16"/>
    <s v="MUM_Route_16"/>
    <b v="1"/>
    <n v="1.8337000000000003"/>
    <n v="1"/>
    <n v="0.22000000000000003"/>
    <s v="Nov-25"/>
    <n v="1.8337000000000003"/>
    <n v="1.8340000000000001"/>
    <n v="1"/>
    <n v="0.22000000000000003"/>
    <s v="10004592"/>
    <d v="2025-03-19T00:00:00"/>
    <d v="2026-03-19T00:00:00"/>
    <n v="1.83"/>
    <m/>
    <m/>
    <m/>
    <m/>
    <n v="2.0500000000000003"/>
    <n v="1.83"/>
  </r>
  <r>
    <x v="3"/>
    <x v="3"/>
    <s v="89 Km Route"/>
    <s v="Co-Built"/>
    <s v="MUM_Route_160"/>
    <s v="MUM_Route_160"/>
    <b v="1"/>
    <n v="1.43"/>
    <n v="1"/>
    <n v="0.11"/>
    <s v="Apr-26"/>
    <n v="1.43"/>
    <n v="1.43"/>
    <n v="1"/>
    <n v="0.11"/>
    <s v="10004654"/>
    <d v="2025-03-24T00:00:00"/>
    <d v="2026-03-24T00:00:00"/>
    <n v="1.43"/>
    <m/>
    <m/>
    <m/>
    <m/>
    <n v="1.54"/>
    <n v="1.43"/>
  </r>
  <r>
    <x v="3"/>
    <x v="4"/>
    <s v="89 Km Route"/>
    <s v="Co-Built"/>
    <s v="MUM_Route_161"/>
    <s v="MUM_Route_161"/>
    <b v="1"/>
    <n v="0.47849999999999998"/>
    <n v="0"/>
    <n v="0"/>
    <s v="Nov-25"/>
    <n v="0.30249999999999999"/>
    <n v="0.30249999999999999"/>
    <m/>
    <n v="0"/>
    <s v="10004685"/>
    <d v="2025-03-24T00:00:00"/>
    <d v="2026-03-24T00:00:00"/>
    <n v="0.3"/>
    <m/>
    <m/>
    <m/>
    <m/>
    <n v="0.3"/>
    <n v="0.3"/>
  </r>
  <r>
    <x v="3"/>
    <x v="4"/>
    <s v="89 Km Route"/>
    <s v="Co-Built"/>
    <s v="MUM_Route_161"/>
    <s v="MUM_Route_162"/>
    <b v="0"/>
    <m/>
    <m/>
    <m/>
    <s v="Nov-25"/>
    <n v="0.18"/>
    <n v="0.18"/>
    <m/>
    <m/>
    <s v="10004685"/>
    <d v="2025-03-24T00:00:00"/>
    <d v="2026-03-24T00:00:00"/>
    <n v="0.18"/>
    <m/>
    <m/>
    <m/>
    <m/>
    <n v="0.18"/>
    <n v="0.18"/>
  </r>
  <r>
    <x v="3"/>
    <x v="7"/>
    <s v="89 Km Route"/>
    <s v="Co-Built"/>
    <s v="MUM_Route_169"/>
    <s v="MUM_Route_169"/>
    <b v="1"/>
    <n v="0.56100000000000005"/>
    <n v="0"/>
    <n v="0"/>
    <s v="July-25"/>
    <n v="0.56100000000000005"/>
    <n v="1.1000000000000001"/>
    <m/>
    <n v="0"/>
    <s v="10004666"/>
    <d v="2025-03-24T00:00:00"/>
    <d v="2026-03-24T00:00:00"/>
    <n v="1.1100000000000001"/>
    <m/>
    <m/>
    <m/>
    <m/>
    <n v="1.1100000000000001"/>
    <n v="1.1100000000000001"/>
  </r>
  <r>
    <x v="3"/>
    <x v="2"/>
    <s v="89 Km Route"/>
    <s v="Co-Built"/>
    <s v="MUM_Route_170"/>
    <s v="MUM_Route_170"/>
    <b v="1"/>
    <n v="1.1000000000000001"/>
    <n v="0"/>
    <n v="0"/>
    <s v="Aug-25"/>
    <n v="1.1000000000000001"/>
    <n v="1.1000000000000001"/>
    <m/>
    <n v="0"/>
    <s v="10004652"/>
    <d v="2025-03-24T00:00:00"/>
    <d v="2026-03-24T00:00:00"/>
    <n v="1.1100000000000001"/>
    <m/>
    <m/>
    <m/>
    <m/>
    <n v="1.1100000000000001"/>
    <n v="1.1100000000000001"/>
  </r>
  <r>
    <x v="3"/>
    <x v="11"/>
    <s v="89 Km Route"/>
    <s v="Co-Built"/>
    <s v="MUM_Route_171 &amp; 172"/>
    <s v="MUM_Route_171 &amp; 172"/>
    <b v="1"/>
    <n v="0.22"/>
    <n v="0"/>
    <n v="0"/>
    <s v="July-25"/>
    <n v="0.22"/>
    <n v="0.22"/>
    <m/>
    <n v="0"/>
    <s v="10004660"/>
    <d v="2025-03-24T00:00:00"/>
    <d v="2026-03-24T00:00:00"/>
    <n v="0.22"/>
    <m/>
    <m/>
    <m/>
    <m/>
    <n v="0.22"/>
    <n v="0.22"/>
  </r>
  <r>
    <x v="1"/>
    <x v="12"/>
    <s v="232 Km Route"/>
    <s v="Co-Built"/>
    <s v="MUM_Route_19"/>
    <s v="MUM_Route_19"/>
    <b v="1"/>
    <n v="5.9246000000000008"/>
    <n v="12"/>
    <n v="1.8927200000000002"/>
    <s v="Oct-26"/>
    <n v="5.9246000000000008"/>
    <n v="5.9246000000000008"/>
    <n v="12"/>
    <n v="1.65"/>
    <s v="10004663"/>
    <d v="2025-03-24T00:00:00"/>
    <d v="2026-03-24T00:00:00"/>
    <n v="5.92"/>
    <m/>
    <m/>
    <m/>
    <m/>
    <n v="7.57"/>
    <n v="5.92"/>
  </r>
  <r>
    <x v="1"/>
    <x v="12"/>
    <s v="Additional Route"/>
    <s v="Co-Built"/>
    <s v="MUM_Route_19"/>
    <s v="Satyam Agg_LM"/>
    <b v="0"/>
    <m/>
    <m/>
    <m/>
    <s v="Oct-26"/>
    <n v="0"/>
    <n v="0.2"/>
    <m/>
    <m/>
    <n v="10004663"/>
    <d v="2025-03-24T00:00:00"/>
    <d v="2026-03-24T00:00:00"/>
    <n v="0.2"/>
    <m/>
    <m/>
    <m/>
    <m/>
    <n v="0.2"/>
    <n v="0.2"/>
  </r>
  <r>
    <x v="1"/>
    <x v="5"/>
    <s v="232 Km Route"/>
    <s v="IP1+Co-Built"/>
    <s v="MUM_Route_23"/>
    <s v="MUM_Route_23"/>
    <b v="1"/>
    <n v="24.064313008084557"/>
    <n v="11"/>
    <n v="1.2463"/>
    <s v="Nov-26"/>
    <n v="22.090199999999999"/>
    <n v="22.090199999999999"/>
    <n v="11"/>
    <n v="0.92"/>
    <s v="10004959"/>
    <d v="2025-04-05T00:00:00"/>
    <d v="2026-04-05T00:00:00"/>
    <n v="12.5"/>
    <n v="10004631"/>
    <d v="2025-03-22T00:00:00"/>
    <d v="2026-03-22T00:00:00"/>
    <n v="6.42"/>
    <n v="19.840000000000003"/>
    <n v="18.920000000000002"/>
  </r>
  <r>
    <x v="1"/>
    <x v="7"/>
    <s v="Additional Route"/>
    <s v="Co-Built"/>
    <s v="MUM_Route_23"/>
    <s v="MUM_Route_173"/>
    <b v="0"/>
    <m/>
    <m/>
    <m/>
    <s v="Nov-26"/>
    <n v="0"/>
    <n v="0.55000000000000004"/>
    <m/>
    <m/>
    <s v="10004959"/>
    <d v="2025-04-05T00:00:00"/>
    <d v="2026-04-05T00:00:00"/>
    <n v="0.55000000000000004"/>
    <m/>
    <m/>
    <m/>
    <m/>
    <n v="0.55000000000000004"/>
    <n v="0.55000000000000004"/>
  </r>
  <r>
    <x v="1"/>
    <x v="5"/>
    <s v="89 Km Route"/>
    <s v="Co-Built"/>
    <s v="MUM_Route_23"/>
    <s v="MUM_Route_148"/>
    <b v="0"/>
    <m/>
    <m/>
    <m/>
    <s v="Nov-26"/>
    <n v="0.28000000000000003"/>
    <n v="0.28000000000000003"/>
    <m/>
    <m/>
    <s v="10004959"/>
    <d v="2025-04-05T00:00:00"/>
    <d v="2026-04-05T00:00:00"/>
    <n v="0.28000000000000003"/>
    <m/>
    <m/>
    <m/>
    <m/>
    <n v="0.28000000000000003"/>
    <n v="0.28000000000000003"/>
  </r>
  <r>
    <x v="1"/>
    <x v="5"/>
    <s v="89 Km Route"/>
    <s v="Co-Built"/>
    <s v="MUM_Route_23"/>
    <s v="MUM_Route_149"/>
    <b v="0"/>
    <m/>
    <m/>
    <m/>
    <s v="Nov-26"/>
    <n v="0.4"/>
    <n v="0.4"/>
    <m/>
    <m/>
    <s v="10004959"/>
    <d v="2025-04-05T00:00:00"/>
    <d v="2026-04-05T00:00:00"/>
    <n v="0.4"/>
    <m/>
    <m/>
    <m/>
    <m/>
    <n v="0.4"/>
    <n v="0.4"/>
  </r>
  <r>
    <x v="1"/>
    <x v="5"/>
    <s v="89 Km Route"/>
    <s v="Co-Built"/>
    <s v="MUM_Route_23"/>
    <s v="MUM_Route_153"/>
    <b v="0"/>
    <m/>
    <m/>
    <m/>
    <s v="Nov-26"/>
    <n v="0.51700000000000002"/>
    <n v="0.51700000000000002"/>
    <m/>
    <m/>
    <s v="10004959"/>
    <d v="2025-04-05T00:00:00"/>
    <d v="2026-04-05T00:00:00"/>
    <n v="0.52"/>
    <m/>
    <m/>
    <m/>
    <m/>
    <n v="0.52"/>
    <n v="0.52"/>
  </r>
  <r>
    <x v="1"/>
    <x v="5"/>
    <s v="89 Km Route"/>
    <s v="Co-Built"/>
    <s v="MUM_Route_23"/>
    <s v="MUM_Route_152"/>
    <b v="0"/>
    <n v="0.16500000000000001"/>
    <n v="0"/>
    <n v="0.16500000000000001"/>
    <s v="Nov-25"/>
    <n v="0.495"/>
    <n v="0.52"/>
    <m/>
    <n v="0"/>
    <s v="10004959"/>
    <d v="2025-04-05T00:00:00"/>
    <d v="2026-04-05T00:00:00"/>
    <n v="0.5"/>
    <m/>
    <m/>
    <m/>
    <m/>
    <n v="0.5"/>
    <n v="0.5"/>
  </r>
  <r>
    <x v="1"/>
    <x v="5"/>
    <s v="Additional Route"/>
    <s v="Co-Built"/>
    <s v="MUM_Route_23"/>
    <s v="Netmagic DC7_LM"/>
    <b v="0"/>
    <m/>
    <m/>
    <m/>
    <s v="Nov-25"/>
    <n v="0"/>
    <n v="0.1"/>
    <m/>
    <m/>
    <s v="10004959"/>
    <d v="2025-04-05T00:00:00"/>
    <d v="2026-04-05T00:00:00"/>
    <n v="0.1"/>
    <m/>
    <m/>
    <m/>
    <m/>
    <n v="0.1"/>
    <n v="0.1"/>
  </r>
  <r>
    <x v="1"/>
    <x v="5"/>
    <s v="Additional Route"/>
    <s v="Co-Built"/>
    <s v="MUM_Route_23"/>
    <s v="Supreme Chamber_LM"/>
    <b v="0"/>
    <m/>
    <m/>
    <m/>
    <s v="Nov-25"/>
    <n v="0"/>
    <n v="0.8"/>
    <m/>
    <m/>
    <s v="10004959"/>
    <d v="2025-04-05T00:00:00"/>
    <d v="2026-04-05T00:00:00"/>
    <n v="0.8"/>
    <m/>
    <m/>
    <m/>
    <m/>
    <n v="0.8"/>
    <n v="0.8"/>
  </r>
  <r>
    <x v="1"/>
    <x v="10"/>
    <s v="232 Km Route"/>
    <s v="Co-Built"/>
    <s v="MUM_Route_25"/>
    <s v="MUM_Route_25"/>
    <b v="1"/>
    <n v="10.105"/>
    <n v="4"/>
    <n v="0.85200000000000009"/>
    <s v="Feb-26"/>
    <n v="9.5370000000000008"/>
    <n v="8.5"/>
    <n v="4"/>
    <n v="0.57999999999999996"/>
    <s v="10004650"/>
    <d v="2025-03-24T00:00:00"/>
    <d v="2026-03-24T00:00:00"/>
    <n v="8.5"/>
    <m/>
    <m/>
    <m/>
    <m/>
    <n v="9.08"/>
    <n v="8.5"/>
  </r>
  <r>
    <x v="1"/>
    <x v="10"/>
    <s v="89 Km Route"/>
    <s v="Co-Built"/>
    <s v="MUM_Route_25"/>
    <s v="MUM_Route_158"/>
    <b v="0"/>
    <m/>
    <m/>
    <m/>
    <s v="Feb-26"/>
    <n v="0.22"/>
    <n v="0.22"/>
    <m/>
    <m/>
    <s v="10004650"/>
    <d v="2025-03-24T00:00:00"/>
    <d v="2026-03-24T00:00:00"/>
    <n v="0.22"/>
    <m/>
    <m/>
    <m/>
    <m/>
    <n v="0.22"/>
    <n v="0.22"/>
  </r>
  <r>
    <x v="1"/>
    <x v="10"/>
    <s v="89 Km Route"/>
    <s v="Co-Built"/>
    <s v="MUM_Route_25"/>
    <s v="MUM_Route_159"/>
    <b v="0"/>
    <m/>
    <m/>
    <m/>
    <s v="Feb-26"/>
    <n v="0.39"/>
    <n v="0.39"/>
    <m/>
    <m/>
    <s v="10004650"/>
    <d v="2025-03-24T00:00:00"/>
    <d v="2026-03-24T00:00:00"/>
    <n v="0.39"/>
    <m/>
    <m/>
    <m/>
    <m/>
    <n v="0.39"/>
    <n v="0.39"/>
  </r>
  <r>
    <x v="1"/>
    <x v="10"/>
    <s v="Additional Route"/>
    <s v="Co-Built"/>
    <s v="MUM_Route_25"/>
    <s v="MUM/FTB/915_LM"/>
    <b v="0"/>
    <m/>
    <m/>
    <m/>
    <m/>
    <n v="0"/>
    <n v="0.15"/>
    <m/>
    <m/>
    <n v="10004651"/>
    <d v="2025-03-24T00:00:00"/>
    <d v="2026-03-24T00:00:00"/>
    <n v="0.15"/>
    <m/>
    <m/>
    <m/>
    <m/>
    <n v="0.15"/>
    <n v="0.15"/>
  </r>
  <r>
    <x v="2"/>
    <x v="9"/>
    <s v="232 Km Route"/>
    <s v="Co-Built"/>
    <s v="MUM_Route_27"/>
    <s v="MUM_Route_27"/>
    <b v="1"/>
    <n v="9.2268000000000008"/>
    <n v="8"/>
    <n v="1.1074999999999999"/>
    <s v="Jan-26"/>
    <n v="9.2268000000000008"/>
    <n v="9.2268000000000008"/>
    <n v="8"/>
    <n v="1.69"/>
    <n v="10004587"/>
    <d v="2025-03-19T00:00:00"/>
    <d v="2026-03-19T00:00:00"/>
    <n v="9.23"/>
    <m/>
    <m/>
    <m/>
    <m/>
    <n v="10.92"/>
    <n v="9.23"/>
  </r>
  <r>
    <x v="2"/>
    <x v="9"/>
    <s v="Additional Route"/>
    <s v="Co-Built"/>
    <s v="MUM_Route_27"/>
    <s v="MUM_VRL_901_LM"/>
    <b v="0"/>
    <m/>
    <m/>
    <m/>
    <s v="Jan-26"/>
    <n v="0"/>
    <n v="0.2"/>
    <m/>
    <m/>
    <n v="10004594"/>
    <d v="2025-03-19T00:00:00"/>
    <d v="2026-03-19T00:00:00"/>
    <n v="0.2"/>
    <m/>
    <m/>
    <m/>
    <m/>
    <n v="0.2"/>
    <n v="0.2"/>
  </r>
  <r>
    <x v="2"/>
    <x v="1"/>
    <s v="232 Km Route"/>
    <s v="Co-Built"/>
    <s v="MUM_Route_30"/>
    <s v="MUM_Route_30"/>
    <b v="1"/>
    <n v="1.1451000000000002"/>
    <n v="2"/>
    <n v="0.31900000000000001"/>
    <s v="Dec-25"/>
    <n v="1.1451000000000002"/>
    <n v="1.1451000000000002"/>
    <n v="2"/>
    <n v="0.31900000000000001"/>
    <s v="10004669"/>
    <d v="2025-03-24T00:00:00"/>
    <d v="2026-03-24T00:00:00"/>
    <n v="1.1499999999999999"/>
    <m/>
    <m/>
    <m/>
    <m/>
    <n v="1.4689999999999999"/>
    <n v="1.1499999999999999"/>
  </r>
  <r>
    <x v="2"/>
    <x v="3"/>
    <s v="232 Km Route"/>
    <s v="Co-Built"/>
    <s v="MUM_Route_31"/>
    <s v="MUM_Route_31"/>
    <b v="1"/>
    <n v="0.9658000000000001"/>
    <n v="0"/>
    <n v="0"/>
    <s v="Apr-26"/>
    <n v="0.9658000000000001"/>
    <n v="0.9658000000000001"/>
    <m/>
    <n v="0"/>
    <s v="10004662"/>
    <d v="2025-03-24T00:00:00"/>
    <d v="2026-03-24T00:00:00"/>
    <n v="0.97"/>
    <m/>
    <m/>
    <m/>
    <m/>
    <n v="0.97"/>
    <n v="0.97"/>
  </r>
  <r>
    <x v="2"/>
    <x v="3"/>
    <s v="232 Km Route"/>
    <s v="Co-Built"/>
    <s v="MUM_Route_33"/>
    <s v="MUM_Route_33"/>
    <b v="1"/>
    <n v="4.2294999999999998"/>
    <n v="5"/>
    <n v="0.56099999999999994"/>
    <s v="Apr-26"/>
    <n v="4.2294999999999998"/>
    <n v="4.2294999999999998"/>
    <n v="5"/>
    <n v="0.56999999999999995"/>
    <s v="10004524"/>
    <d v="2025-03-13T00:00:00"/>
    <d v="2026-03-13T00:00:00"/>
    <n v="4.2300000000000004"/>
    <m/>
    <m/>
    <m/>
    <m/>
    <n v="4.8000000000000007"/>
    <n v="4.2300000000000004"/>
  </r>
  <r>
    <x v="2"/>
    <x v="5"/>
    <s v="232 Km Route"/>
    <s v="Co-Built"/>
    <s v="MUM_Route_35"/>
    <s v="MUM_Route_35"/>
    <b v="1"/>
    <n v="0.35640000000000005"/>
    <n v="1"/>
    <n v="6.6000000000000003E-2"/>
    <s v="Nov-26"/>
    <n v="0.35640000000000005"/>
    <n v="0.35640000000000005"/>
    <n v="1"/>
    <n v="6.6000000000000003E-2"/>
    <s v="10004671"/>
    <d v="2025-03-24T00:00:00"/>
    <d v="2026-03-24T00:00:00"/>
    <n v="0.36"/>
    <m/>
    <m/>
    <m/>
    <m/>
    <n v="0.42599999999999999"/>
    <n v="0.36"/>
  </r>
  <r>
    <x v="2"/>
    <x v="3"/>
    <s v="232 Km Route"/>
    <s v="Co-Built"/>
    <s v="MUM_Route_36"/>
    <s v="MUM_Route_36"/>
    <b v="1"/>
    <n v="6.0324000000000009"/>
    <n v="2"/>
    <n v="0.90200000000000002"/>
    <s v="Apr-26"/>
    <n v="6.0324000000000009"/>
    <n v="3.6"/>
    <n v="2"/>
    <n v="0.24"/>
    <s v="10004962"/>
    <d v="2025-04-08T00:00:00"/>
    <d v="2026-04-08T00:00:00"/>
    <n v="3.6"/>
    <m/>
    <m/>
    <m/>
    <m/>
    <n v="3.84"/>
    <n v="3.6"/>
  </r>
  <r>
    <x v="2"/>
    <x v="9"/>
    <s v="232 Km Route"/>
    <s v="Co-Built"/>
    <s v="MUM_Route_37"/>
    <s v="MUM_Route_37"/>
    <b v="1"/>
    <n v="2.4915000000000003"/>
    <n v="1"/>
    <n v="0.11000000000000001"/>
    <s v="Jan-26"/>
    <n v="2.4915000000000003"/>
    <n v="2.62"/>
    <n v="1"/>
    <n v="0.11000000000000001"/>
    <s v="10004535"/>
    <d v="2025-03-13T00:00:00"/>
    <d v="2026-03-13T00:00:00"/>
    <n v="2.62"/>
    <m/>
    <m/>
    <m/>
    <m/>
    <n v="2.73"/>
    <n v="2.62"/>
  </r>
  <r>
    <x v="2"/>
    <x v="12"/>
    <s v="232 Km Route"/>
    <s v="Co-Built"/>
    <s v="MUM_Route_38"/>
    <s v="MUM_Route_38"/>
    <b v="1"/>
    <n v="3.166193848938085"/>
    <n v="5"/>
    <n v="0.90200000000000002"/>
    <s v="Oct-26"/>
    <n v="3.0821999999999998"/>
    <n v="3.0821999999999998"/>
    <n v="5"/>
    <n v="0.85"/>
    <s v="10004674"/>
    <d v="2025-03-24T00:00:00"/>
    <d v="2026-03-24T00:00:00"/>
    <n v="3.08"/>
    <m/>
    <m/>
    <m/>
    <m/>
    <n v="3.93"/>
    <n v="3.08"/>
  </r>
  <r>
    <x v="2"/>
    <x v="12"/>
    <s v="Additional Route"/>
    <s v="Co-Built"/>
    <s v="MUM_Route_38"/>
    <s v="MUM_Route_137"/>
    <b v="0"/>
    <m/>
    <m/>
    <m/>
    <s v="Oct-26"/>
    <n v="0"/>
    <n v="0.3"/>
    <m/>
    <m/>
    <s v="10004674"/>
    <d v="2025-03-24T00:00:00"/>
    <d v="2026-03-24T00:00:00"/>
    <n v="0.3"/>
    <m/>
    <m/>
    <m/>
    <m/>
    <n v="0.3"/>
    <n v="0.3"/>
  </r>
  <r>
    <x v="2"/>
    <x v="6"/>
    <s v="232 Km Route"/>
    <s v="Co-Built"/>
    <s v="MUM_Route_4"/>
    <s v="MUM_Route_4"/>
    <b v="1"/>
    <n v="6.8200000000000012"/>
    <n v="6"/>
    <n v="0.90200000000000014"/>
    <s v="Dec-26"/>
    <n v="6.8200000000000012"/>
    <n v="6.8200000000000012"/>
    <n v="6"/>
    <n v="0.79"/>
    <s v="10004522"/>
    <d v="2025-03-13T00:00:00"/>
    <d v="2026-03-13T00:00:00"/>
    <n v="6.82"/>
    <m/>
    <m/>
    <m/>
    <m/>
    <n v="7.61"/>
    <n v="6.82"/>
  </r>
  <r>
    <x v="2"/>
    <x v="6"/>
    <s v="89 Km Route"/>
    <s v="Co-Built"/>
    <s v="MUM_Route_4"/>
    <s v="MUM_Route_144"/>
    <b v="0"/>
    <n v="0.1"/>
    <n v="0"/>
    <m/>
    <s v="Dec-26"/>
    <n v="0.1"/>
    <n v="0.1"/>
    <m/>
    <n v="0"/>
    <s v="10004541"/>
    <d v="2025-03-13T00:00:00"/>
    <d v="2026-03-13T00:00:00"/>
    <n v="0.1"/>
    <m/>
    <m/>
    <m/>
    <m/>
    <n v="0.1"/>
    <n v="0.1"/>
  </r>
  <r>
    <x v="2"/>
    <x v="6"/>
    <s v="89 Km Route"/>
    <s v="Co-Built"/>
    <s v="MUM_Route_4"/>
    <s v="MUM_Route_143"/>
    <b v="0"/>
    <n v="0.11"/>
    <n v="0"/>
    <m/>
    <s v="Dec-26"/>
    <n v="0.11"/>
    <n v="0.11"/>
    <m/>
    <n v="0"/>
    <s v="10004541"/>
    <d v="2025-03-13T00:00:00"/>
    <d v="2026-03-13T00:00:00"/>
    <n v="0.11"/>
    <m/>
    <m/>
    <m/>
    <m/>
    <n v="0.11"/>
    <n v="0.11"/>
  </r>
  <r>
    <x v="2"/>
    <x v="6"/>
    <s v="89 Km Route"/>
    <s v="Co-Built"/>
    <s v="MUM_Route_4"/>
    <s v="MUM_Route_146"/>
    <b v="0"/>
    <n v="0.5"/>
    <n v="0"/>
    <m/>
    <s v="Dec-26"/>
    <n v="0.5"/>
    <n v="0.5"/>
    <m/>
    <n v="0"/>
    <s v="10004541"/>
    <d v="2025-03-13T00:00:00"/>
    <d v="2026-03-13T00:00:00"/>
    <n v="0.5"/>
    <m/>
    <m/>
    <m/>
    <m/>
    <n v="0.5"/>
    <n v="0.5"/>
  </r>
  <r>
    <x v="2"/>
    <x v="6"/>
    <s v="89 Km Route"/>
    <s v="Co-Built"/>
    <s v="MUM_Route_4"/>
    <s v="MUM_Route_145"/>
    <b v="0"/>
    <n v="0.2"/>
    <n v="0"/>
    <m/>
    <s v="Dec-26"/>
    <n v="0.2"/>
    <n v="0.2"/>
    <m/>
    <n v="0"/>
    <s v="10004541"/>
    <d v="2025-03-13T00:00:00"/>
    <d v="2026-03-13T00:00:00"/>
    <n v="0.2"/>
    <m/>
    <m/>
    <m/>
    <m/>
    <n v="0.2"/>
    <n v="0.2"/>
  </r>
  <r>
    <x v="1"/>
    <x v="10"/>
    <s v="232 Km Route"/>
    <s v="Co-Built"/>
    <s v="MUM_Route_42"/>
    <s v="MUM_Route_42"/>
    <b v="1"/>
    <n v="7.766"/>
    <n v="12"/>
    <n v="2.5300000000000007"/>
    <s v="Feb-26"/>
    <n v="7.766"/>
    <n v="7.766"/>
    <n v="12"/>
    <n v="2.04"/>
    <n v="10004961"/>
    <d v="2025-04-08T00:00:00"/>
    <d v="2026-04-08T00:00:00"/>
    <n v="7.77"/>
    <m/>
    <m/>
    <m/>
    <m/>
    <n v="9.8099999999999987"/>
    <n v="7.77"/>
  </r>
  <r>
    <x v="3"/>
    <x v="13"/>
    <s v="232 Km Route"/>
    <s v="IP1+Co-Built"/>
    <s v="MUM_Route_45"/>
    <s v="MUM_Route_45"/>
    <b v="1"/>
    <n v="19.320100000000004"/>
    <n v="9"/>
    <n v="1.8920000000000001"/>
    <s v="Feb-27"/>
    <n v="18.362299999999998"/>
    <n v="18.362299999999998"/>
    <n v="9"/>
    <n v="1.47"/>
    <s v="10004670"/>
    <d v="2025-03-24T00:00:00"/>
    <d v="2026-03-24T00:00:00"/>
    <n v="6.4320000000000004"/>
    <s v="10004678"/>
    <d v="2025-03-24T00:00:00"/>
    <d v="2026-03-24T00:00:00"/>
    <n v="11.93"/>
    <n v="19.832000000000001"/>
    <n v="18.362000000000002"/>
  </r>
  <r>
    <x v="3"/>
    <x v="8"/>
    <s v="52 Km Route"/>
    <s v="Co-Built"/>
    <s v="MUM_Route_45"/>
    <s v="MUM_Route_24"/>
    <b v="0"/>
    <m/>
    <m/>
    <m/>
    <s v="Feb-27"/>
    <n v="0.95810000000000006"/>
    <n v="0.95810000000000006"/>
    <m/>
    <m/>
    <s v="10004670"/>
    <d v="2025-03-24T00:00:00"/>
    <d v="2026-03-24T00:00:00"/>
    <n v="0.96"/>
    <m/>
    <m/>
    <m/>
    <m/>
    <n v="0.96"/>
    <n v="0.96"/>
  </r>
  <r>
    <x v="3"/>
    <x v="13"/>
    <s v="Additional Route"/>
    <s v="Co-Built"/>
    <s v="MUM_Route_45"/>
    <s v="MUM_STS_901 AGG"/>
    <b v="0"/>
    <m/>
    <m/>
    <m/>
    <s v="Feb-27"/>
    <n v="0"/>
    <n v="0.15"/>
    <m/>
    <m/>
    <s v="10004670"/>
    <d v="2025-03-24T00:00:00"/>
    <d v="2026-03-24T00:00:00"/>
    <n v="0.15"/>
    <m/>
    <m/>
    <m/>
    <m/>
    <n v="0.15"/>
    <n v="0.15"/>
  </r>
  <r>
    <x v="3"/>
    <x v="11"/>
    <s v="232 Km Route"/>
    <s v="IP1"/>
    <s v="MUM_Route_48"/>
    <s v="MUM_Route_48"/>
    <b v="1"/>
    <n v="4.7449000000000003"/>
    <n v="0"/>
    <n v="0.95"/>
    <s v="May-25"/>
    <n v="3.2383999999999999"/>
    <n v="3.3"/>
    <m/>
    <n v="0"/>
    <m/>
    <m/>
    <m/>
    <m/>
    <s v="10004681"/>
    <d v="2025-03-24T00:00:00"/>
    <d v="2026-03-24T00:00:00"/>
    <n v="3.3"/>
    <n v="3.3"/>
    <n v="3.3"/>
  </r>
  <r>
    <x v="3"/>
    <x v="8"/>
    <s v="89 Km Route"/>
    <s v="Co-Built"/>
    <s v="MUM_Route_48"/>
    <s v="MUM_Route_163"/>
    <b v="0"/>
    <m/>
    <m/>
    <m/>
    <s v="May-25"/>
    <n v="0.55549999999999999"/>
    <n v="0.56000000000000005"/>
    <m/>
    <m/>
    <s v="10004682"/>
    <d v="2025-03-24T00:00:00"/>
    <d v="2026-03-24T00:00:00"/>
    <n v="0.23100000000000001"/>
    <m/>
    <m/>
    <m/>
    <m/>
    <n v="0.23100000000000001"/>
    <n v="0.23100000000000001"/>
  </r>
  <r>
    <x v="3"/>
    <x v="8"/>
    <s v="89 Km Route"/>
    <s v="Co-Built"/>
    <s v="MUM_Route_48"/>
    <s v="MUM_Route_164 &amp; 165"/>
    <b v="0"/>
    <m/>
    <m/>
    <m/>
    <s v="May-25"/>
    <n v="0.23099999999999998"/>
    <n v="0.23100000000000001"/>
    <m/>
    <m/>
    <s v="10004682"/>
    <d v="2025-03-24T00:00:00"/>
    <d v="2026-03-24T00:00:00"/>
    <n v="0.56000000000000005"/>
    <m/>
    <m/>
    <m/>
    <m/>
    <n v="0.56000000000000005"/>
    <n v="0.56000000000000005"/>
  </r>
  <r>
    <x v="3"/>
    <x v="8"/>
    <s v="89 Km Route"/>
    <s v="Co-Built"/>
    <s v="MUM_Route_48"/>
    <s v="MUM_Route_167"/>
    <b v="0"/>
    <m/>
    <m/>
    <m/>
    <s v="May-25"/>
    <n v="0.11"/>
    <n v="0.11"/>
    <m/>
    <m/>
    <s v="10004681"/>
    <d v="2025-03-24T00:00:00"/>
    <d v="2026-03-24T00:00:00"/>
    <n v="0.11"/>
    <m/>
    <m/>
    <m/>
    <m/>
    <n v="0.11"/>
    <n v="0.11"/>
  </r>
  <r>
    <x v="3"/>
    <x v="8"/>
    <s v="89 Km Route"/>
    <s v="Co-Built"/>
    <s v="MUM_Route_48"/>
    <s v="MUM_Route_168"/>
    <b v="0"/>
    <m/>
    <m/>
    <m/>
    <s v="May-25"/>
    <n v="0.11"/>
    <n v="0.11"/>
    <m/>
    <m/>
    <s v="10004681"/>
    <d v="2025-03-24T00:00:00"/>
    <d v="2026-03-24T00:00:00"/>
    <n v="0.11"/>
    <m/>
    <m/>
    <m/>
    <m/>
    <n v="0.11"/>
    <n v="0.11"/>
  </r>
  <r>
    <x v="3"/>
    <x v="0"/>
    <s v="232 Km Route"/>
    <s v="Co-Built"/>
    <s v="MUM_Route_49"/>
    <s v="MUM_Route_49"/>
    <b v="1"/>
    <n v="4.8674999999999997"/>
    <n v="1"/>
    <n v="5.5000000000000007E-2"/>
    <s v="Mar-26"/>
    <n v="4.8674999999999997"/>
    <n v="2.8"/>
    <n v="1"/>
    <n v="5.5000000000000007E-2"/>
    <s v="10004665"/>
    <d v="2025-03-24T00:00:00"/>
    <d v="2026-03-24T00:00:00"/>
    <n v="2.8"/>
    <m/>
    <m/>
    <m/>
    <m/>
    <n v="2.855"/>
    <n v="2.8"/>
  </r>
  <r>
    <x v="3"/>
    <x v="11"/>
    <s v="232 Km Route"/>
    <s v="IP1"/>
    <s v="MUM_Route_50"/>
    <s v="MUM_Route_50"/>
    <b v="1"/>
    <n v="6.033500000000001"/>
    <n v="2"/>
    <n v="0.81825199999999998"/>
    <s v="May-25"/>
    <n v="6.033500000000001"/>
    <n v="6.033500000000001"/>
    <n v="2"/>
    <n v="0.81825199999999998"/>
    <m/>
    <m/>
    <m/>
    <m/>
    <n v="10004765"/>
    <d v="2025-03-25T00:00:00"/>
    <d v="2026-03-25T00:00:00"/>
    <n v="6.03"/>
    <n v="6.8482520000000005"/>
    <n v="6.03"/>
  </r>
  <r>
    <x v="0"/>
    <x v="3"/>
    <s v="232 Km Route"/>
    <s v="IP1"/>
    <s v="MUM_Route_54"/>
    <s v="MUM_Route_54"/>
    <b v="1"/>
    <n v="5.0599999999999996"/>
    <n v="4"/>
    <n v="0.57200000000000006"/>
    <s v="May-25"/>
    <n v="5.0599999999999996"/>
    <n v="5.0599999999999996"/>
    <n v="4"/>
    <n v="0.57200000000000006"/>
    <m/>
    <m/>
    <m/>
    <m/>
    <s v="10004637"/>
    <d v="2025-03-22T00:00:00"/>
    <d v="2026-03-22T00:00:00"/>
    <n v="5.0599999999999996"/>
    <n v="5.6319999999999997"/>
    <n v="5.0599999999999996"/>
  </r>
  <r>
    <x v="0"/>
    <x v="14"/>
    <s v="232 Km Route"/>
    <s v="IP1+Co-Built"/>
    <s v="MUM_Route_55"/>
    <s v="MUM_Route_55"/>
    <b v="1"/>
    <n v="14.004999999999999"/>
    <n v="11"/>
    <n v="1.6544000000000003"/>
    <s v="Dec-25"/>
    <n v="14.006300000000001"/>
    <n v="14.004999999999999"/>
    <n v="11"/>
    <n v="1.07"/>
    <s v="10005002"/>
    <d v="2025-05-06T00:00:00"/>
    <d v="2026-05-06T00:00:00"/>
    <n v="2.04"/>
    <s v="10004629"/>
    <d v="2025-03-25T00:00:00"/>
    <d v="2026-03-25T00:00:00"/>
    <n v="11.962"/>
    <n v="15.071999999999999"/>
    <n v="14.001999999999999"/>
  </r>
  <r>
    <x v="0"/>
    <x v="14"/>
    <s v="Additional Route"/>
    <s v="Co-Built"/>
    <s v="MUM_Route_55"/>
    <s v="MUM_XNQ_901_LM"/>
    <b v="0"/>
    <m/>
    <m/>
    <m/>
    <s v="Dec-25"/>
    <n v="0"/>
    <n v="0.1"/>
    <m/>
    <m/>
    <n v="10004628"/>
    <d v="2025-03-22T00:00:00"/>
    <d v="2026-03-22T00:00:00"/>
    <n v="0.1"/>
    <m/>
    <m/>
    <m/>
    <m/>
    <n v="0.1"/>
    <n v="0.1"/>
  </r>
  <r>
    <x v="0"/>
    <x v="14"/>
    <s v="Additional Route"/>
    <s v="Co-Built"/>
    <s v="MUM_Route_55"/>
    <s v="NSE Mumbai_LM"/>
    <b v="0"/>
    <m/>
    <m/>
    <m/>
    <s v="Dec-25"/>
    <n v="0"/>
    <n v="0.5"/>
    <m/>
    <m/>
    <n v="10004628"/>
    <d v="2025-03-22T00:00:00"/>
    <d v="2026-03-22T00:00:00"/>
    <n v="0.5"/>
    <m/>
    <m/>
    <m/>
    <m/>
    <n v="0.5"/>
    <n v="0.5"/>
  </r>
  <r>
    <x v="3"/>
    <x v="0"/>
    <s v="232 Km Route"/>
    <s v="Co-Built"/>
    <s v="MUM_Route_57"/>
    <s v="MUM_Route_57"/>
    <b v="1"/>
    <n v="4.8587000000000007"/>
    <n v="3"/>
    <n v="0.55000000000000004"/>
    <s v="Mar-26"/>
    <n v="4.8587000000000007"/>
    <n v="4.8587000000000007"/>
    <n v="3"/>
    <n v="0.39"/>
    <s v="10004659"/>
    <d v="2025-03-24T00:00:00"/>
    <d v="2026-03-24T00:00:00"/>
    <n v="4.8600000000000003"/>
    <m/>
    <m/>
    <m/>
    <m/>
    <n v="5.25"/>
    <n v="4.8600000000000003"/>
  </r>
  <r>
    <x v="3"/>
    <x v="9"/>
    <s v="232 Km Route"/>
    <s v="Co-Built"/>
    <s v="MUM_Route_58"/>
    <s v="MUM_Route_58"/>
    <b v="1"/>
    <n v="4.785000000000001"/>
    <n v="1"/>
    <n v="0.38500000000000001"/>
    <s v="Jan-26"/>
    <n v="4.785000000000001"/>
    <n v="4.785000000000001"/>
    <n v="1"/>
    <n v="0.33"/>
    <s v="10004658"/>
    <d v="2025-03-24T00:00:00"/>
    <d v="2026-03-24T00:00:00"/>
    <n v="4.79"/>
    <m/>
    <m/>
    <m/>
    <m/>
    <n v="5.12"/>
    <n v="4.79"/>
  </r>
  <r>
    <x v="2"/>
    <x v="1"/>
    <s v="232 Km Route"/>
    <s v="Co-Built"/>
    <s v="MUM_Route_62"/>
    <s v="MUM_Route_62"/>
    <b v="1"/>
    <n v="0.31130000000000002"/>
    <n v="1"/>
    <n v="0.11000000000000001"/>
    <s v="Dec-25"/>
    <n v="0.31130000000000002"/>
    <n v="0.31130000000000002"/>
    <n v="1"/>
    <n v="0.1"/>
    <s v="10004599"/>
    <d v="2025-03-19T00:00:00"/>
    <d v="2026-03-19T00:00:00"/>
    <n v="0.9"/>
    <m/>
    <m/>
    <m/>
    <m/>
    <n v="1"/>
    <n v="0.9"/>
  </r>
  <r>
    <x v="3"/>
    <x v="10"/>
    <s v="52 Km Route"/>
    <s v="Co-Built"/>
    <s v="MUM_Route_68"/>
    <s v="MUM_Route_68"/>
    <b v="1"/>
    <n v="3.9489999999999998"/>
    <n v="7"/>
    <n v="3.6150000000000007"/>
    <s v="Feb-26"/>
    <n v="3.9489999999999998"/>
    <n v="3.95"/>
    <n v="7"/>
    <n v="0.41"/>
    <s v="10004657"/>
    <d v="2025-03-24T00:00:00"/>
    <d v="2026-03-24T00:00:00"/>
    <n v="3.95"/>
    <m/>
    <m/>
    <m/>
    <m/>
    <n v="4.3600000000000003"/>
    <n v="3.95"/>
  </r>
  <r>
    <x v="3"/>
    <x v="8"/>
    <s v="52 Km Route"/>
    <s v="Co-Built"/>
    <s v="MUM_Route_68"/>
    <s v="MUM_Route_75"/>
    <b v="0"/>
    <n v="0.56299999999999994"/>
    <n v="0"/>
    <m/>
    <s v="Feb-26"/>
    <n v="0.56320000000000003"/>
    <n v="0.56299999999999994"/>
    <m/>
    <n v="0"/>
    <s v="10004657"/>
    <d v="2025-03-24T00:00:00"/>
    <d v="2026-03-24T00:00:00"/>
    <n v="0.56299999999999994"/>
    <m/>
    <m/>
    <m/>
    <m/>
    <n v="0.56299999999999994"/>
    <n v="0.56299999999999994"/>
  </r>
  <r>
    <x v="3"/>
    <x v="8"/>
    <s v="52 Km Route"/>
    <s v="Co-Built"/>
    <s v="MUM_Route_68"/>
    <s v="MUM_Route_118"/>
    <b v="0"/>
    <n v="0.72"/>
    <n v="0"/>
    <m/>
    <s v="Feb-26"/>
    <n v="0.64679999999999993"/>
    <n v="0.72"/>
    <m/>
    <n v="0"/>
    <s v="10004657"/>
    <d v="2025-03-24T00:00:00"/>
    <d v="2026-03-24T00:00:00"/>
    <n v="0.72"/>
    <m/>
    <m/>
    <m/>
    <m/>
    <n v="0.72"/>
    <n v="0.72"/>
  </r>
  <r>
    <x v="3"/>
    <x v="8"/>
    <s v="52 Km Route"/>
    <s v="Co-Built"/>
    <s v="MUM_Route_68"/>
    <s v="MUM_Route_74"/>
    <b v="0"/>
    <n v="0.39"/>
    <n v="0"/>
    <m/>
    <s v="Feb-26"/>
    <n v="0.2651"/>
    <n v="0.39"/>
    <m/>
    <n v="0"/>
    <s v="10004657"/>
    <d v="2025-03-24T00:00:00"/>
    <d v="2026-03-24T00:00:00"/>
    <n v="0.39"/>
    <m/>
    <m/>
    <m/>
    <m/>
    <n v="0.39"/>
    <n v="0.39"/>
  </r>
  <r>
    <x v="3"/>
    <x v="8"/>
    <s v="Additional Route"/>
    <s v="Co-Built"/>
    <s v="MUM_Route_68"/>
    <s v="CapitaLand Data Centre (CDC)_LM"/>
    <b v="0"/>
    <m/>
    <m/>
    <m/>
    <m/>
    <n v="0"/>
    <n v="0"/>
    <n v="0"/>
    <n v="0"/>
    <n v="10004657"/>
    <d v="2025-03-24T00:00:00"/>
    <d v="2026-03-24T00:00:00"/>
    <n v="0.18"/>
    <m/>
    <m/>
    <m/>
    <m/>
    <n v="0.18"/>
    <n v="0.18"/>
  </r>
  <r>
    <x v="3"/>
    <x v="10"/>
    <s v="Additional Route"/>
    <s v="Co-Built"/>
    <s v="MUM_Route_68"/>
    <s v="Mercury Tower AGG_LM"/>
    <b v="0"/>
    <m/>
    <m/>
    <m/>
    <m/>
    <n v="0"/>
    <n v="0"/>
    <n v="0"/>
    <n v="0"/>
    <n v="10004657"/>
    <d v="2025-03-24T00:00:00"/>
    <d v="2026-03-24T00:00:00"/>
    <n v="1.2"/>
    <m/>
    <m/>
    <m/>
    <m/>
    <n v="1.2"/>
    <n v="1.2"/>
  </r>
  <r>
    <x v="0"/>
    <x v="9"/>
    <s v="232 Km Route"/>
    <s v="IP1+Co-Built"/>
    <s v="MUM_Route_8"/>
    <s v="MUM_Route_8"/>
    <b v="1"/>
    <n v="14.283000000000001"/>
    <n v="14"/>
    <n v="2.6639599999999999"/>
    <s v="Nov-25"/>
    <n v="14.195499999999999"/>
    <n v="14.195"/>
    <n v="14"/>
    <n v="2.23"/>
    <s v="10004619"/>
    <d v="2025-03-22T00:00:00"/>
    <d v="2026-03-22T00:00:00"/>
    <n v="2.4239999999999999"/>
    <s v="10004632"/>
    <d v="2025-03-22T00:00:00"/>
    <d v="2026-03-22T00:00:00"/>
    <n v="11.771000000000001"/>
    <n v="16.425000000000001"/>
    <n v="14.195"/>
  </r>
  <r>
    <x v="3"/>
    <x v="9"/>
    <s v="232 Km Route"/>
    <s v="IP1"/>
    <s v="MUM_Route_80"/>
    <s v="MUM_Route_80"/>
    <b v="1"/>
    <n v="5.0679999999999996"/>
    <n v="5"/>
    <n v="0.75900000000000001"/>
    <s v="Nov-25"/>
    <n v="5.0677000000000003"/>
    <n v="5.0679999999999996"/>
    <n v="5"/>
    <n v="0.75900000000000001"/>
    <m/>
    <m/>
    <m/>
    <m/>
    <s v="10004639"/>
    <d v="2025-03-22T00:00:00"/>
    <d v="2026-03-22T00:00:00"/>
    <n v="5.07"/>
    <n v="5.8290000000000006"/>
    <n v="5.07"/>
  </r>
  <r>
    <x v="3"/>
    <x v="6"/>
    <s v="232 Km Route"/>
    <s v="Co-Built"/>
    <s v="MUM_Route_81"/>
    <s v="MUM_Route_81"/>
    <b v="1"/>
    <n v="12.488900000000001"/>
    <n v="14"/>
    <n v="3.3350000000000004"/>
    <s v="Dec-26"/>
    <n v="11.9383"/>
    <n v="12.01"/>
    <n v="14"/>
    <n v="2.71"/>
    <s v="10004680"/>
    <d v="2025-03-24T00:00:00"/>
    <d v="2026-03-24T00:00:00"/>
    <n v="12.01"/>
    <m/>
    <m/>
    <m/>
    <m/>
    <n v="14.719999999999999"/>
    <n v="12.01"/>
  </r>
  <r>
    <x v="3"/>
    <x v="8"/>
    <s v="52 Km Route"/>
    <s v="Co-Built"/>
    <s v="MUM_Route_81"/>
    <s v="MUM_Route_46"/>
    <b v="0"/>
    <m/>
    <m/>
    <m/>
    <s v="Dec-26"/>
    <n v="0.4829"/>
    <n v="0.48"/>
    <m/>
    <m/>
    <s v="10004680"/>
    <d v="2025-03-24T00:00:00"/>
    <d v="2026-03-24T00:00:00"/>
    <n v="0.48"/>
    <m/>
    <m/>
    <m/>
    <m/>
    <n v="0.48"/>
    <n v="0.48"/>
  </r>
  <r>
    <x v="1"/>
    <x v="3"/>
    <s v="232 Km Route"/>
    <s v="Co-Built"/>
    <s v="MUM_Route_89"/>
    <s v="MUM_Route_89"/>
    <b v="1"/>
    <n v="4.8928000000000003"/>
    <n v="0"/>
    <n v="0"/>
    <s v="Apr-26"/>
    <n v="4.8928000000000003"/>
    <n v="4.8928000000000003"/>
    <n v="0"/>
    <n v="0"/>
    <s v="10004675"/>
    <d v="2025-03-24T00:00:00"/>
    <d v="2026-03-24T00:00:00"/>
    <n v="4.8899999999999997"/>
    <m/>
    <m/>
    <m/>
    <m/>
    <n v="4.8899999999999997"/>
    <n v="4.8899999999999997"/>
  </r>
  <r>
    <x v="3"/>
    <x v="15"/>
    <s v="232 Km Route"/>
    <s v="IP1+Co-Built"/>
    <s v="MUM_Route_90"/>
    <s v="MUM_Route_90"/>
    <b v="1"/>
    <n v="20.170699999999997"/>
    <n v="7"/>
    <n v="1.82948"/>
    <s v="Jan-27"/>
    <n v="20.170699999999997"/>
    <n v="20.85"/>
    <n v="7"/>
    <n v="1.02"/>
    <n v="10004960"/>
    <d v="2025-04-08T00:00:00"/>
    <d v="2026-04-08T00:00:00"/>
    <n v="14.27"/>
    <s v="10004771"/>
    <d v="2025-03-25T00:00:00"/>
    <d v="2026-03-25T00:00:00"/>
    <n v="4.9000000000000004"/>
    <n v="20.190000000000001"/>
    <n v="19.170000000000002"/>
  </r>
  <r>
    <x v="3"/>
    <x v="4"/>
    <s v="89 Km Route"/>
    <s v="IP1+Co-Built"/>
    <s v="MUM_Route_90"/>
    <s v="MUM_Route_166"/>
    <b v="0"/>
    <n v="1.6840999999999999"/>
    <n v="0"/>
    <n v="0"/>
    <s v="Nov-25"/>
    <n v="1.6840999999999999"/>
    <n v="1.6840999999999999"/>
    <m/>
    <n v="0"/>
    <s v="10004960"/>
    <d v="2025-04-08T00:00:00"/>
    <d v="2026-04-08T00:00:00"/>
    <n v="1.6839999999999999"/>
    <m/>
    <m/>
    <m/>
    <m/>
    <n v="1.6839999999999999"/>
    <n v="1.6839999999999999"/>
  </r>
  <r>
    <x v="3"/>
    <x v="15"/>
    <s v="Additional Route"/>
    <s v="Co-Built"/>
    <s v="MUM_Route_90"/>
    <s v="Sapata Sangam_LM"/>
    <b v="0"/>
    <m/>
    <m/>
    <m/>
    <s v="Nov-25"/>
    <n v="0"/>
    <n v="1.2"/>
    <m/>
    <m/>
    <s v="10004960"/>
    <d v="2025-04-08T00:00:00"/>
    <d v="2026-04-08T00:00:00"/>
    <n v="1.2"/>
    <m/>
    <m/>
    <m/>
    <m/>
    <n v="1.2"/>
    <n v="1.2"/>
  </r>
  <r>
    <x v="1"/>
    <x v="1"/>
    <s v="232 Km Route"/>
    <s v="Co-Built"/>
    <s v="MUM_Route_97"/>
    <s v="MUM_Route_97"/>
    <b v="1"/>
    <n v="14.962199999999998"/>
    <n v="7"/>
    <n v="0.73699999999999999"/>
    <s v="Dec-25"/>
    <n v="15.0502"/>
    <n v="12"/>
    <n v="7"/>
    <n v="0.6"/>
    <s v="10004672"/>
    <d v="2025-03-24T00:00:00"/>
    <d v="2026-03-24T00:00:00"/>
    <n v="12"/>
    <m/>
    <m/>
    <m/>
    <m/>
    <n v="12.6"/>
    <n v="12"/>
  </r>
  <r>
    <x v="0"/>
    <x v="1"/>
    <s v="52 Km Route"/>
    <s v="IP1"/>
    <s v="MUM_Route_99"/>
    <s v="MUM_Route_99"/>
    <b v="1"/>
    <n v="1.9701"/>
    <n v="8"/>
    <n v="0.60820000000000007"/>
    <s v="Dec-25"/>
    <n v="1.9701"/>
    <n v="1.9701"/>
    <n v="8"/>
    <n v="0.52"/>
    <m/>
    <m/>
    <m/>
    <m/>
    <s v="10004622"/>
    <d v="2025-03-22T00:00:00"/>
    <d v="2026-03-22T00:00:00"/>
    <n v="1.97"/>
    <n v="2.4900000000000002"/>
    <n v="1.97"/>
  </r>
  <r>
    <x v="0"/>
    <x v="1"/>
    <s v="Additional Route"/>
    <s v="Co-Built"/>
    <s v="MUM_Route_99"/>
    <s v="BSE India_LM"/>
    <b v="0"/>
    <m/>
    <m/>
    <m/>
    <m/>
    <n v="0"/>
    <n v="1"/>
    <n v="0"/>
    <n v="0"/>
    <s v="10004624"/>
    <d v="2025-03-22T00:00:00"/>
    <d v="2026-03-22T00:00:00"/>
    <n v="1"/>
    <m/>
    <m/>
    <m/>
    <m/>
    <n v="1"/>
    <n v="1"/>
  </r>
  <r>
    <x v="2"/>
    <x v="0"/>
    <s v="89 Km Route"/>
    <s v="Co-Built"/>
    <s v="Mumbai_Coverage_Route1"/>
    <s v="Mumbai_Coverage_Route1"/>
    <b v="1"/>
    <n v="1.2089000000000001"/>
    <n v="1"/>
    <n v="1.0999999999999999E-2"/>
    <s v="Mar-26"/>
    <n v="1.2089000000000001"/>
    <n v="1.2089000000000001"/>
    <n v="1"/>
    <n v="1.0999999999999999E-2"/>
    <n v="10004966"/>
    <d v="2025-04-15T00:00:00"/>
    <d v="2026-04-15T00:00:00"/>
    <n v="1.21"/>
    <m/>
    <m/>
    <m/>
    <m/>
    <n v="1.2209999999999999"/>
    <n v="1.21"/>
  </r>
  <r>
    <x v="1"/>
    <x v="0"/>
    <s v="89 Km Route"/>
    <s v="Co-Built"/>
    <s v="Mumbai_Coverage_Route10"/>
    <s v="Mumbai_Coverage_Route10"/>
    <b v="1"/>
    <n v="1.4278"/>
    <n v="3"/>
    <n v="0.20899999999999999"/>
    <s v="Mar-26"/>
    <n v="1.4278"/>
    <n v="1.4278"/>
    <n v="3"/>
    <n v="0.28999999999999998"/>
    <s v="10004527"/>
    <d v="2025-03-13T00:00:00"/>
    <d v="2026-03-13T00:00:00"/>
    <n v="1.43"/>
    <m/>
    <m/>
    <m/>
    <m/>
    <n v="1.72"/>
    <n v="1.43"/>
  </r>
  <r>
    <x v="1"/>
    <x v="10"/>
    <s v="89 Km Route"/>
    <s v="Co-Built"/>
    <s v="Mumbai_Coverage_Route12"/>
    <s v="Mumbai_Coverage_Route12"/>
    <b v="1"/>
    <n v="4.4000000000000004"/>
    <n v="4"/>
    <n v="0.1166"/>
    <s v="Oct-26"/>
    <n v="4.4000000000000004"/>
    <n v="4.4000000000000004"/>
    <n v="4"/>
    <n v="1.17"/>
    <s v="10004542"/>
    <d v="2025-03-17T00:00:00"/>
    <d v="2026-03-17T00:00:00"/>
    <n v="4.4000000000000004"/>
    <m/>
    <m/>
    <m/>
    <m/>
    <n v="5.57"/>
    <n v="4.4000000000000004"/>
  </r>
  <r>
    <x v="1"/>
    <x v="5"/>
    <s v="89 Km Route"/>
    <s v="Co-Built"/>
    <s v="Mumbai_Coverage_Route13"/>
    <s v="Mumbai_Coverage_Route13"/>
    <b v="1"/>
    <n v="3.0293999999999999"/>
    <n v="6"/>
    <n v="1.0956000000000001"/>
    <s v="Nov-26"/>
    <n v="3.0293999999999999"/>
    <n v="3.0293999999999999"/>
    <n v="6"/>
    <n v="1.88"/>
    <s v="10004545"/>
    <d v="2025-03-17T00:00:00"/>
    <d v="2026-03-17T00:00:00"/>
    <n v="3.03"/>
    <m/>
    <m/>
    <m/>
    <m/>
    <n v="4.91"/>
    <n v="3.03"/>
  </r>
  <r>
    <x v="3"/>
    <x v="3"/>
    <s v="89 Km Route"/>
    <s v="Co-Built"/>
    <s v="Mumbai_Coverage_Route15"/>
    <s v="Mumbai_Coverage_Route15"/>
    <b v="1"/>
    <n v="1.5752000000000002"/>
    <n v="2"/>
    <n v="0.20403200000000002"/>
    <s v="Apr-26"/>
    <n v="1.5752000000000002"/>
    <n v="1.5752000000000002"/>
    <n v="2"/>
    <n v="0.19"/>
    <s v="10004551"/>
    <d v="2025-03-17T00:00:00"/>
    <d v="2026-03-17T00:00:00"/>
    <n v="1.58"/>
    <m/>
    <m/>
    <m/>
    <m/>
    <n v="1.77"/>
    <n v="1.58"/>
  </r>
  <r>
    <x v="2"/>
    <x v="2"/>
    <s v="89 Km Route"/>
    <s v="Co-Built"/>
    <s v="Mumbai_Coverage_Route17"/>
    <s v="Mumbai_Coverage_Route17"/>
    <b v="1"/>
    <n v="1.32"/>
    <n v="4"/>
    <n v="0.26400000000000001"/>
    <s v="Jan-26"/>
    <n v="1.32"/>
    <n v="1.32"/>
    <n v="4"/>
    <n v="0.36"/>
    <s v="10004552"/>
    <d v="2025-03-17T00:00:00"/>
    <d v="2026-03-17T00:00:00"/>
    <n v="1.32"/>
    <m/>
    <m/>
    <m/>
    <m/>
    <n v="1.6800000000000002"/>
    <n v="1.32"/>
  </r>
  <r>
    <x v="2"/>
    <x v="7"/>
    <s v="89 Km Route"/>
    <s v="Co-Built"/>
    <s v="Mumbai_Coverage_Route2"/>
    <s v="Mumbai_Coverage_Route2"/>
    <b v="1"/>
    <n v="0.90749999999999997"/>
    <n v="1"/>
    <n v="1.0999999999999999E-2"/>
    <s v="Oct-25"/>
    <n v="0.90749999999999997"/>
    <n v="0.90749999999999997"/>
    <n v="1"/>
    <n v="1.0999999999999999E-2"/>
    <s v="10004553"/>
    <d v="2025-03-17T00:00:00"/>
    <d v="2026-03-17T00:00:00"/>
    <n v="0.91"/>
    <m/>
    <m/>
    <m/>
    <m/>
    <n v="0.92100000000000004"/>
    <n v="0.91"/>
  </r>
  <r>
    <x v="1"/>
    <x v="12"/>
    <s v="89 Km Route"/>
    <s v="Co-Built"/>
    <s v="Mumbai_Coverage_Route21"/>
    <s v="Mumbai_Coverage_Route21"/>
    <b v="1"/>
    <n v="2.9369999999999998"/>
    <n v="5"/>
    <n v="0.56100000000000005"/>
    <s v="Oct-26"/>
    <n v="2.9369999999999998"/>
    <n v="2"/>
    <n v="5"/>
    <n v="0.86"/>
    <s v="10004564"/>
    <d v="2025-03-17T00:00:00"/>
    <d v="2026-03-17T00:00:00"/>
    <n v="2"/>
    <m/>
    <m/>
    <m/>
    <m/>
    <n v="2.86"/>
    <n v="2"/>
  </r>
  <r>
    <x v="1"/>
    <x v="6"/>
    <s v="89 Km Route"/>
    <s v="Co-Built"/>
    <s v="Mumbai_Coverage_Route23"/>
    <s v="Mumbai_Coverage_Route23"/>
    <b v="1"/>
    <n v="1.7555999999999998"/>
    <n v="4"/>
    <n v="5.4999999999999993E-2"/>
    <s v="Dec-26"/>
    <n v="1.7555999999999998"/>
    <n v="1.7555999999999998"/>
    <n v="4"/>
    <n v="0.18"/>
    <s v="10004554"/>
    <d v="2025-03-17T00:00:00"/>
    <d v="2026-03-17T00:00:00"/>
    <n v="1.76"/>
    <m/>
    <m/>
    <m/>
    <m/>
    <n v="1.94"/>
    <n v="1.76"/>
  </r>
  <r>
    <x v="2"/>
    <x v="5"/>
    <s v="89 Km Route"/>
    <s v="Co-Built"/>
    <s v="Mumbai_Coverage_Route25"/>
    <s v="Mumbai_Coverage_Route25"/>
    <b v="1"/>
    <n v="1.65"/>
    <n v="4"/>
    <n v="0.27500000000000002"/>
    <s v="Nov-26"/>
    <n v="1.65"/>
    <n v="1.65"/>
    <n v="4"/>
    <n v="1.23"/>
    <s v="10004569"/>
    <d v="2025-03-18T00:00:00"/>
    <d v="2026-03-18T00:00:00"/>
    <n v="1.65"/>
    <m/>
    <m/>
    <m/>
    <m/>
    <n v="2.88"/>
    <n v="1.65"/>
  </r>
  <r>
    <x v="2"/>
    <x v="12"/>
    <s v="89 Km Route"/>
    <s v="Co-Built"/>
    <s v="Mumbai_Coverage_Route28"/>
    <s v="Mumbai_Coverage_Route28"/>
    <b v="1"/>
    <n v="1.8622999999999998"/>
    <n v="2"/>
    <n v="8.249999999999999E-2"/>
    <s v="Oct-26"/>
    <n v="1.8622999999999998"/>
    <n v="1.8622999999999998"/>
    <n v="2"/>
    <n v="7.0000000000000007E-2"/>
    <s v="10004511"/>
    <d v="2025-03-11T00:00:00"/>
    <d v="2026-03-11T00:00:00"/>
    <n v="1.86"/>
    <m/>
    <m/>
    <m/>
    <m/>
    <n v="1.9300000000000002"/>
    <n v="1.86"/>
  </r>
  <r>
    <x v="2"/>
    <x v="3"/>
    <s v="89 Km Route"/>
    <s v="Co-Built"/>
    <s v="Mumbai_Coverage_Route29"/>
    <s v="Mumbai_Coverage_Route29"/>
    <b v="1"/>
    <n v="2.0603000000000002"/>
    <n v="5"/>
    <n v="0.73509999999999998"/>
    <s v="Apr-26"/>
    <n v="2.0603000000000002"/>
    <n v="2.4"/>
    <n v="5"/>
    <n v="0.63"/>
    <s v="10004540"/>
    <d v="2025-03-13T00:00:00"/>
    <d v="2026-03-13T00:00:00"/>
    <n v="2.4"/>
    <m/>
    <m/>
    <m/>
    <m/>
    <n v="3.03"/>
    <n v="2.4"/>
  </r>
  <r>
    <x v="2"/>
    <x v="3"/>
    <s v="89 Km Route"/>
    <s v="Co-Built"/>
    <s v="Mumbai_Coverage_Route3"/>
    <s v="Mumbai_Coverage_Route3"/>
    <b v="1"/>
    <n v="2.2000000000000002"/>
    <n v="8"/>
    <n v="0.38500000000000001"/>
    <s v="Apr-26"/>
    <n v="2.2000000000000002"/>
    <n v="2.2000000000000002"/>
    <n v="8"/>
    <n v="0.37"/>
    <s v="10004544"/>
    <d v="2025-03-17T00:00:00"/>
    <d v="2026-03-17T00:00:00"/>
    <n v="2.2000000000000002"/>
    <m/>
    <m/>
    <m/>
    <m/>
    <n v="2.5700000000000003"/>
    <n v="2.2000000000000002"/>
  </r>
  <r>
    <x v="2"/>
    <x v="5"/>
    <s v="89 Km Route"/>
    <s v="Co-Built"/>
    <s v="Mumbai_Coverage_Route30"/>
    <s v="Mumbai_Coverage_Route30"/>
    <b v="1"/>
    <n v="2.0536999999999996"/>
    <n v="3"/>
    <n v="0.17599999999999999"/>
    <s v="Nov-26"/>
    <n v="2.0536999999999996"/>
    <n v="2.0536999999999996"/>
    <n v="3"/>
    <n v="0.22"/>
    <s v="10004566"/>
    <d v="2025-03-18T00:00:00"/>
    <d v="2026-03-18T00:00:00"/>
    <n v="2.0499999999999998"/>
    <m/>
    <m/>
    <m/>
    <m/>
    <n v="2.27"/>
    <n v="2.0499999999999998"/>
  </r>
  <r>
    <x v="1"/>
    <x v="10"/>
    <s v="89 Km Route"/>
    <s v="Co-Built"/>
    <s v="Mumbai_Coverage_Route31"/>
    <s v="Mumbai_Coverage_Route31"/>
    <b v="1"/>
    <n v="1.7765"/>
    <n v="6"/>
    <n v="0.62150000000000005"/>
    <s v="Feb-26"/>
    <n v="1.7765"/>
    <n v="2.2000000000000002"/>
    <n v="6"/>
    <n v="0.47"/>
    <s v="10004578"/>
    <d v="2025-03-18T00:00:00"/>
    <d v="2026-03-18T00:00:00"/>
    <n v="2.2000000000000002"/>
    <m/>
    <m/>
    <m/>
    <m/>
    <n v="2.67"/>
    <n v="2.2000000000000002"/>
  </r>
  <r>
    <x v="1"/>
    <x v="0"/>
    <s v="89 Km Route"/>
    <s v="Co-Built"/>
    <s v="Mumbai_Coverage_Route32"/>
    <s v="Mumbai_Coverage_Route32"/>
    <b v="1"/>
    <n v="6.7452000000000005"/>
    <n v="3"/>
    <n v="0.13200000000000001"/>
    <s v="Mar-26"/>
    <n v="6.7452000000000005"/>
    <n v="6.7452000000000005"/>
    <n v="3"/>
    <n v="0.33"/>
    <s v="10004543"/>
    <d v="2025-03-17T00:00:00"/>
    <d v="2026-03-17T00:00:00"/>
    <n v="6.75"/>
    <m/>
    <m/>
    <m/>
    <m/>
    <n v="7.08"/>
    <n v="6.75"/>
  </r>
  <r>
    <x v="1"/>
    <x v="0"/>
    <s v="Additional Route"/>
    <s v="Co-Built"/>
    <s v="Mumbai_Coverage_Route32"/>
    <s v="Gopi Cinema_AGG_LM"/>
    <b v="0"/>
    <n v="0"/>
    <n v="0"/>
    <s v="-"/>
    <m/>
    <n v="0"/>
    <n v="0.38"/>
    <n v="0"/>
    <n v="0"/>
    <s v="10004555"/>
    <d v="2025-03-17T00:00:00"/>
    <d v="2026-03-17T00:00:00"/>
    <n v="0.38"/>
    <m/>
    <m/>
    <m/>
    <m/>
    <n v="0.38"/>
    <n v="0.38"/>
  </r>
  <r>
    <x v="3"/>
    <x v="10"/>
    <s v="89 Km Route"/>
    <s v="Co-Built"/>
    <s v="Mumbai_Coverage_Route33"/>
    <s v="Mumbai_Coverage_Route33"/>
    <b v="1"/>
    <n v="4.8564999999999996"/>
    <n v="3"/>
    <n v="0.28700000000000003"/>
    <s v="Feb-26"/>
    <n v="4.8564999999999996"/>
    <n v="4.8564999999999996"/>
    <n v="3"/>
    <n v="0.26"/>
    <s v="10004565"/>
    <d v="2025-03-18T00:00:00"/>
    <d v="2026-03-18T00:00:00"/>
    <n v="4.8600000000000003"/>
    <m/>
    <m/>
    <m/>
    <m/>
    <n v="5.12"/>
    <n v="4.8600000000000003"/>
  </r>
  <r>
    <x v="2"/>
    <x v="1"/>
    <s v="89 Km Route"/>
    <s v="Co-Built"/>
    <s v="Mumbai_Coverage_Route34"/>
    <s v="Mumbai_Coverage_Route34"/>
    <b v="1"/>
    <n v="1.595"/>
    <n v="2"/>
    <n v="0.61199999999999999"/>
    <s v="Dec-25"/>
    <n v="1.595"/>
    <n v="1.595"/>
    <n v="2"/>
    <n v="0.61199999999999999"/>
    <n v="10004968"/>
    <d v="2025-04-15T00:00:00"/>
    <d v="2026-04-15T00:00:00"/>
    <n v="1.6"/>
    <m/>
    <m/>
    <m/>
    <m/>
    <n v="2.2120000000000002"/>
    <n v="1.6"/>
  </r>
  <r>
    <x v="2"/>
    <x v="12"/>
    <s v="89 Km Route"/>
    <s v="Co-Built"/>
    <s v="Mumbai_Coverage_Route35"/>
    <s v="Mumbai_Coverage_Route35"/>
    <b v="1"/>
    <n v="4.07"/>
    <n v="5"/>
    <n v="0.55000000000000004"/>
    <s v="Oct-26"/>
    <n v="4.07"/>
    <n v="4.07"/>
    <n v="5"/>
    <n v="0.64"/>
    <s v="10004963"/>
    <d v="2025-04-08T00:00:00"/>
    <d v="2026-04-08T00:00:00"/>
    <n v="4.07"/>
    <m/>
    <m/>
    <m/>
    <m/>
    <n v="4.71"/>
    <n v="4.07"/>
  </r>
  <r>
    <x v="2"/>
    <x v="10"/>
    <s v="89 Km Route"/>
    <s v="Co-Built"/>
    <s v="Mumbai_Coverage_Route36"/>
    <s v="Mumbai_Coverage_Route36"/>
    <b v="1"/>
    <n v="0.86899999999999999"/>
    <n v="1"/>
    <n v="3.3000000000000002E-2"/>
    <s v="Feb-26"/>
    <n v="0.86899999999999999"/>
    <n v="0.86899999999999999"/>
    <n v="1"/>
    <n v="3.3000000000000002E-2"/>
    <s v="10004584"/>
    <d v="2025-03-18T00:00:00"/>
    <d v="2026-03-18T00:00:00"/>
    <n v="0.87"/>
    <m/>
    <m/>
    <m/>
    <m/>
    <n v="0.90300000000000002"/>
    <n v="0.87"/>
  </r>
  <r>
    <x v="0"/>
    <x v="3"/>
    <s v="89 Km Route"/>
    <s v="Co-Built"/>
    <s v="Mumbai_Coverage_Route37"/>
    <s v="Mumbai_Coverage_Route37"/>
    <b v="1"/>
    <n v="2.0295000000000001"/>
    <n v="3"/>
    <n v="0.36080000000000007"/>
    <s v="Apr-26"/>
    <n v="2.0295000000000001"/>
    <n v="1.9"/>
    <n v="3"/>
    <n v="0.2"/>
    <s v="10004575"/>
    <d v="2025-03-18T00:00:00"/>
    <d v="2026-03-18T00:00:00"/>
    <n v="1.9"/>
    <m/>
    <m/>
    <m/>
    <m/>
    <n v="2.1"/>
    <n v="1.9"/>
  </r>
  <r>
    <x v="0"/>
    <x v="0"/>
    <s v="89 Km Route"/>
    <s v="Co-Built"/>
    <s v="Mumbai_Coverage_Route38"/>
    <s v="Mumbai_Coverage_Route38"/>
    <b v="1"/>
    <n v="2.0569999999999999"/>
    <n v="3"/>
    <n v="0.32172800000000001"/>
    <s v="Mar-26"/>
    <n v="2.0569999999999999"/>
    <n v="2.2999999999999998"/>
    <n v="3"/>
    <n v="1.35"/>
    <s v="10004967"/>
    <d v="2025-04-15T00:00:00"/>
    <d v="2026-04-15T00:00:00"/>
    <n v="2.2999999999999998"/>
    <m/>
    <m/>
    <m/>
    <m/>
    <n v="3.65"/>
    <n v="2.2999999999999998"/>
  </r>
  <r>
    <x v="1"/>
    <x v="6"/>
    <s v="89 Km Route"/>
    <s v="Co-Built"/>
    <s v="Mumbai_Coverage_Route39"/>
    <s v="Mumbai_Coverage_Route39"/>
    <b v="1"/>
    <n v="2.3109999999999999"/>
    <n v="4"/>
    <n v="1.149"/>
    <s v="Dec-26"/>
    <n v="2.3110999999999997"/>
    <n v="2.3109999999999999"/>
    <n v="4"/>
    <n v="0.87"/>
    <s v="10004570"/>
    <d v="2025-03-18T00:00:00"/>
    <d v="2026-03-18T00:00:00"/>
    <n v="2.31"/>
    <m/>
    <m/>
    <m/>
    <m/>
    <n v="3.18"/>
    <n v="2.31"/>
  </r>
  <r>
    <x v="0"/>
    <x v="6"/>
    <s v="89 Km Route"/>
    <s v="Co-Built"/>
    <s v="Mumbai_Coverage_Route4"/>
    <s v="Mumbai_Coverage_Route 4"/>
    <b v="0"/>
    <n v="2.1779999999999999"/>
    <n v="1"/>
    <n v="9.9000000000000005E-2"/>
    <s v="Dec-26"/>
    <n v="2.1779999999999999"/>
    <n v="1.5"/>
    <n v="1"/>
    <n v="9.9000000000000005E-2"/>
    <s v="10004560"/>
    <d v="2025-03-17T00:00:00"/>
    <d v="2026-03-17T00:00:00"/>
    <n v="1.5"/>
    <m/>
    <m/>
    <m/>
    <m/>
    <n v="1.599"/>
    <n v="1.5"/>
  </r>
  <r>
    <x v="0"/>
    <x v="2"/>
    <s v="89 Km Route"/>
    <s v="Co-Built"/>
    <s v="Mumbai_Coverage_Route5"/>
    <s v="Mumbai_Coverage_Route5"/>
    <b v="1"/>
    <n v="2.3210000000000002"/>
    <n v="3"/>
    <n v="9.9000000000000005E-2"/>
    <s v="May-26"/>
    <n v="2.3210000000000002"/>
    <n v="1.9"/>
    <n v="3"/>
    <n v="0.2"/>
    <n v="10004529"/>
    <d v="2025-03-13T00:00:00"/>
    <d v="2026-03-13T00:00:00"/>
    <n v="1.9"/>
    <m/>
    <m/>
    <m/>
    <m/>
    <n v="2.1"/>
    <n v="1.9"/>
  </r>
  <r>
    <x v="0"/>
    <x v="6"/>
    <s v="89 Km Route"/>
    <s v="Co-Built"/>
    <s v="Mumbai_Coverage_Route6"/>
    <s v="Mumbai_Coverage_Route6"/>
    <b v="1"/>
    <n v="1.98"/>
    <n v="3"/>
    <n v="0.33700000000000002"/>
    <s v="Dec-26"/>
    <n v="1.98"/>
    <n v="1.98"/>
    <n v="3"/>
    <n v="0.2"/>
    <s v="10004563"/>
    <d v="2025-03-17T00:00:00"/>
    <d v="2026-03-17T00:00:00"/>
    <n v="1.98"/>
    <m/>
    <m/>
    <m/>
    <m/>
    <n v="2.1800000000000002"/>
    <n v="1.98"/>
  </r>
  <r>
    <x v="1"/>
    <x v="16"/>
    <s v="89 Km Route"/>
    <s v="Co-Built"/>
    <s v="Mumbai_Coverage_Route7"/>
    <s v="Mumbai_Coverage_Route7"/>
    <b v="1"/>
    <n v="2.5871999999999997"/>
    <n v="5"/>
    <n v="0.308"/>
    <s v="May-26"/>
    <n v="2.5871999999999997"/>
    <n v="2.5871999999999997"/>
    <n v="5"/>
    <n v="0.308"/>
    <s v="10004531"/>
    <d v="2025-03-13T00:00:00"/>
    <d v="2026-03-13T00:00:00"/>
    <n v="2.59"/>
    <m/>
    <m/>
    <m/>
    <m/>
    <n v="2.8979999999999997"/>
    <n v="2.59"/>
  </r>
  <r>
    <x v="1"/>
    <x v="0"/>
    <s v="89 Km Route"/>
    <s v="Co-Built"/>
    <s v="Mumbai_Coverage_Route9"/>
    <s v="Mumbai_Coverage_Route9"/>
    <b v="1"/>
    <n v="3.7719"/>
    <n v="4"/>
    <n v="0.61049999999999993"/>
    <s v="Mar-26"/>
    <n v="3.7719"/>
    <n v="3.77"/>
    <n v="4"/>
    <n v="0.54"/>
    <s v="10004532"/>
    <d v="2025-03-13T00:00:00"/>
    <d v="2026-03-13T00:00:00"/>
    <n v="3.77"/>
    <m/>
    <m/>
    <m/>
    <m/>
    <n v="4.3100000000000005"/>
    <n v="3.77"/>
  </r>
  <r>
    <x v="0"/>
    <x v="3"/>
    <s v="Additional Route"/>
    <s v="IP1"/>
    <s v="Route55 to Route 107 "/>
    <s v="Route55 to Route 107 "/>
    <b v="1"/>
    <m/>
    <m/>
    <m/>
    <m/>
    <n v="0"/>
    <n v="0.6"/>
    <n v="0"/>
    <n v="0"/>
    <m/>
    <m/>
    <m/>
    <m/>
    <s v="10004623"/>
    <n v="45738"/>
    <n v="46103"/>
    <n v="0.6"/>
    <n v="0.6"/>
    <n v="0.6"/>
  </r>
  <r>
    <x v="0"/>
    <x v="2"/>
    <s v="Mono Rail"/>
    <s v="IP1"/>
    <s v="Tamil Sangham to Guru Teg Bahadur Nagar Station"/>
    <s v="Tamil Sangham to Guru Teg Bahadur Nagar Station"/>
    <b v="1"/>
    <m/>
    <m/>
    <m/>
    <m/>
    <n v="0"/>
    <n v="2.2730000000000001"/>
    <n v="3"/>
    <n v="0.41"/>
    <m/>
    <m/>
    <m/>
    <m/>
    <n v="10004971"/>
    <n v="45764"/>
    <n v="46129"/>
    <n v="2.2730000000000001"/>
    <n v="2.6830000000000003"/>
    <n v="2.2730000000000001"/>
  </r>
  <r>
    <x v="0"/>
    <x v="3"/>
    <s v="Mono Rail"/>
    <s v="IP1"/>
    <s v="Sant Gadge Maharaj Chowk to NM Joshi Marg"/>
    <s v="Sant Gadge Maharaj Chowk to NM Joshi Marg"/>
    <b v="1"/>
    <m/>
    <m/>
    <m/>
    <m/>
    <n v="0"/>
    <n v="0.88"/>
    <n v="0"/>
    <n v="0"/>
    <m/>
    <m/>
    <m/>
    <m/>
    <n v="10004974"/>
    <n v="45764"/>
    <n v="46129"/>
    <n v="0.88"/>
    <n v="0.88"/>
    <n v="0.88"/>
  </r>
  <r>
    <x v="0"/>
    <x v="3"/>
    <s v="Mono Rail"/>
    <s v="IP1+Co-Built"/>
    <s v="Center Point to Mint Colony Station"/>
    <s v="Center Point to Mint Colony Station"/>
    <b v="1"/>
    <m/>
    <m/>
    <m/>
    <m/>
    <n v="0"/>
    <n v="0.75"/>
    <n v="0"/>
    <n v="0"/>
    <n v="10004973"/>
    <d v="2025-04-17T00:00:00"/>
    <d v="2026-04-17T00:00:00"/>
    <n v="0.2"/>
    <n v="10004973"/>
    <n v="45764"/>
    <n v="46129"/>
    <n v="0.55000000000000004"/>
    <n v="0.75"/>
    <n v="0.75"/>
  </r>
  <r>
    <x v="0"/>
    <x v="3"/>
    <s v="Mono Rail"/>
    <s v="Co-Built"/>
    <s v="Jairamdas to VNP &amp; RC Marg Junction Station"/>
    <s v="Jairamdas to VNP &amp; RC Marg Junction Station"/>
    <b v="1"/>
    <m/>
    <m/>
    <m/>
    <m/>
    <n v="0"/>
    <n v="1"/>
    <n v="0"/>
    <n v="0"/>
    <n v="10004972"/>
    <d v="2025-04-17T00:00:00"/>
    <d v="2026-04-17T00:00:00"/>
    <n v="1"/>
    <m/>
    <m/>
    <m/>
    <m/>
    <n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2">
  <r>
    <x v="0"/>
    <n v="1"/>
    <s v="MU"/>
    <s v="Airoli"/>
    <s v="MB817"/>
    <s v="MU-MB817"/>
    <n v="165"/>
    <n v="165"/>
    <n v="19.174004"/>
    <n v="72.993071900000004"/>
    <n v="19.174930570000001"/>
    <n v="72.993295329999995"/>
    <s v="NMMC"/>
    <s v="-"/>
    <s v="Gigaplex IT Park-Buidling No.09"/>
    <s v="MIDC, Plot No 1 I.T.5,Airoli Knowledge Park Rd, TTC Industrial Area, Airoli , Navi Mumbai, Maharashtra 400708.. "/>
    <s v="FIREFLY"/>
    <s v="Fibmax"/>
    <s v="Co-build"/>
    <s v="Feasible"/>
    <s v="Nov'25"/>
    <s v="Abdul Quadir"/>
    <s v="Yogesh Deshpande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1"/>
    <n v="2"/>
    <s v="MU"/>
    <s v="Dahisar"/>
    <s v="MA3428"/>
    <s v="MU-MA3428"/>
    <n v="55.000000000000007"/>
    <n v="55.000000000000007"/>
    <n v="19.254706500000001"/>
    <n v="72.869480800000005"/>
    <n v="19.25450232"/>
    <n v="72.869665600000005"/>
    <s v="MCGM"/>
    <s v="R/N"/>
    <s v="Dahiser fly over"/>
    <s v="Near check  naka dhaiser east,Dahisar, Mumbai, Maharashtra- 400068"/>
    <s v="Suyog"/>
    <s v="Fibmax"/>
    <s v="Co-build"/>
    <s v="Feasible"/>
    <s v="Dec'25"/>
    <s v="Sabhajeet Maurya"/>
    <s v="Satish Singh"/>
    <s v="Feasible"/>
    <n v="10004817"/>
    <d v="2025-03-26T00:00:00"/>
    <d v="2026-03-26T00:00:00"/>
    <n v="55"/>
    <s v="PO Pending"/>
    <m/>
    <s v="PO Released-Hold by Airtel"/>
    <s v="-"/>
    <m/>
    <s v="Not created"/>
    <s v="CWIP-76775"/>
    <s v="Received"/>
    <s v="PO Released"/>
    <s v="-"/>
    <m/>
    <n v="0"/>
    <n v="-55"/>
    <s v="-"/>
    <m/>
    <m/>
    <m/>
  </r>
  <r>
    <x v="2"/>
    <n v="3"/>
    <s v="MU"/>
    <s v="Kandivali"/>
    <n v="6195"/>
    <s v="MU-6195"/>
    <n v="242.00000000000003"/>
    <n v="242.00000000000003"/>
    <n v="19.212782600000001"/>
    <n v="72.874422499999994"/>
    <n v="19.21347832"/>
    <n v="72.87449574"/>
    <s v="MCGM"/>
    <s v="R/S"/>
    <s v="THAKURHSOF"/>
    <s v="Thakur Shyamnarayan school,opp evershine green park,thakur villege,kandivali(e)"/>
    <s v="INDUS"/>
    <s v="Fibmax"/>
    <s v="Co-build"/>
    <s v="Feasible"/>
    <s v="Dec'25"/>
    <s v="Sabhajeet Maurya"/>
    <s v="Satish Singh"/>
    <s v="Feasible"/>
    <n v="10004835"/>
    <d v="2025-03-26T00:00:00"/>
    <d v="2026-03-26T00:00:00"/>
    <n v="242"/>
    <s v="PO length is less than Feasibility length"/>
    <n v="0"/>
    <s v="PO Released"/>
    <s v="Part of 99"/>
    <m/>
    <s v="FF_NW1920_14557"/>
    <s v="CWIP-76776"/>
    <s v="RFAI Awaited "/>
    <s v="PO Released"/>
    <n v="719431"/>
    <s v="Santosh Yadav"/>
    <n v="65"/>
    <n v="-177"/>
    <s v="-"/>
    <m/>
    <s v="Yes"/>
    <m/>
  </r>
  <r>
    <x v="0"/>
    <n v="4"/>
    <s v="MU"/>
    <s v="Santacruz"/>
    <s v="MB1474"/>
    <s v="MU-MB1474"/>
    <n v="11"/>
    <n v="11"/>
    <n v="19.080250800000002"/>
    <n v="72.847246900000002"/>
    <n v="19.080121720000001"/>
    <n v="72.847179429999997"/>
    <s v="MCGM"/>
    <s v="H/E"/>
    <s v="Santacruz FOB"/>
    <s v="Santacruz FOB , Nehru Rd, Anand Nagar, Vakola, Santacruz East, Mumbai, Maharashtra 400055"/>
    <s v="Suyog"/>
    <s v="Fibmax"/>
    <s v="Co-build"/>
    <s v="Feasible"/>
    <s v="Dec'25"/>
    <s v="Hari Yadav"/>
    <s v="Satish Singh"/>
    <s v="Not Feasible"/>
    <s v="-"/>
    <s v="-"/>
    <s v="-"/>
    <n v="0"/>
    <s v="PO Pending"/>
    <m/>
    <s v="Not Feasible by BG"/>
    <s v="-"/>
    <m/>
    <s v="Not created"/>
    <s v="CWIP-21505"/>
    <s v="-"/>
    <s v="Not Feasible by BG"/>
    <s v="-"/>
    <m/>
    <n v="0"/>
    <n v="0"/>
    <s v="-"/>
    <m/>
    <s v="No"/>
    <m/>
  </r>
  <r>
    <x v="2"/>
    <n v="5"/>
    <s v="MU"/>
    <s v="Vile Parle"/>
    <s v="MA2736"/>
    <s v="MU-MA2736"/>
    <n v="22"/>
    <n v="22"/>
    <n v="19.0847455"/>
    <n v="72.833918400000002"/>
    <n v="19.084656209999999"/>
    <n v="72.834032300000004"/>
    <s v="MCGM"/>
    <s v="H/W"/>
    <s v="Muslim Mazlish"/>
    <s v="opp juhu police station juhu tara road Santa kruz west"/>
    <s v="INDUS"/>
    <s v="Fibmax"/>
    <s v="Co-build"/>
    <s v="Feasible"/>
    <s v="May'25"/>
    <s v="Hari Yadav"/>
    <s v="Satish Singh"/>
    <s v="Feasible"/>
    <n v="10004770"/>
    <d v="2025-03-25T00:00:00"/>
    <d v="2026-03-25T00:00:00"/>
    <n v="22"/>
    <s v="Ok"/>
    <n v="0"/>
    <s v="PO Released"/>
    <s v="Part of 99"/>
    <m/>
    <s v="FF_NW1920_15320"/>
    <s v="CWIP-76777"/>
    <s v="RFAI Awaited "/>
    <s v="PO Released"/>
    <n v="457140"/>
    <s v="Santosh Yadav"/>
    <n v="5"/>
    <n v="-17"/>
    <s v="-"/>
    <m/>
    <s v="No"/>
    <m/>
  </r>
  <r>
    <x v="2"/>
    <n v="6"/>
    <s v="MU"/>
    <s v="Andheri"/>
    <s v="MA5407"/>
    <s v="MU-MA5407"/>
    <n v="11"/>
    <n v="11"/>
    <n v="19.130277400000001"/>
    <n v="72.818666800000003"/>
    <n v="19.130061619999999"/>
    <n v="72.818403700000005"/>
    <s v="MCGM"/>
    <s v="K/W"/>
    <s v="P-05_Varsova"/>
    <s v="WM-P-05_VARSOVA, VERSOVA, ANDHERI WEST,MUMBAI, MAHARASHTRA 400061"/>
    <s v="INDUS"/>
    <s v="Fibmax"/>
    <s v="Co-build"/>
    <s v="Feasible"/>
    <s v="May'25"/>
    <s v="Sabhajeet Maurya"/>
    <s v="Satish Singh"/>
    <s v="Feasible"/>
    <s v="10004770"/>
    <d v="2025-03-25T00:00:00"/>
    <d v="2026-03-25T00:00:00"/>
    <n v="11"/>
    <s v="Ok"/>
    <n v="0"/>
    <s v="PO Released"/>
    <s v="Part of 99"/>
    <m/>
    <s v="FF_NW1920_15395"/>
    <s v="CWIP-76778"/>
    <s v="RFAI Awaited "/>
    <s v="PO Released"/>
    <s v="-"/>
    <m/>
    <n v="0"/>
    <n v="-11"/>
    <s v="-"/>
    <m/>
    <s v="No"/>
    <m/>
  </r>
  <r>
    <x v="1"/>
    <n v="7"/>
    <s v="MU"/>
    <s v="Shahad"/>
    <s v="MB2460"/>
    <s v="MU-MB2460"/>
    <n v="168.00000000000003"/>
    <n v="168.00000000000003"/>
    <n v="19.248130499999998"/>
    <n v="73.153539800000004"/>
    <n v="19.247949999999999"/>
    <n v="73.153559999999999"/>
    <s v="KDMC"/>
    <s v="-"/>
    <s v="Yogidham Canbera CHSL"/>
    <s v="Building No:-D13,Yogidham Clifton Co-Operative Housing Society,Opposite Yogidham Clubhouse, Kalyan-Murbad Road, Kalyan, Maharashtra 421301"/>
    <s v="Purple Soil"/>
    <s v="Fibmax"/>
    <s v="Co-build"/>
    <s v="Feasible"/>
    <s v="Dec'25"/>
    <s v="Jayhind Yadav"/>
    <s v="Praveen Nigam"/>
    <s v="Feasible"/>
    <s v="10004739"/>
    <d v="2025-03-25T00:00:00"/>
    <d v="2026-03-25T00:00:00"/>
    <n v="168"/>
    <s v="Ok"/>
    <n v="0"/>
    <s v="PO Released-Hold by Airtel"/>
    <s v="-"/>
    <m/>
    <s v="Not created"/>
    <s v="CWIP-76779"/>
    <s v="RFAI Awaited "/>
    <s v="PO Released"/>
    <s v="-"/>
    <m/>
    <n v="0"/>
    <n v="-168"/>
    <s v="-"/>
    <m/>
    <m/>
    <m/>
  </r>
  <r>
    <x v="0"/>
    <n v="8"/>
    <s v="MU"/>
    <s v="Kalyan"/>
    <s v="MA3795"/>
    <s v="MU-MA3795"/>
    <n v="224.00000000000003"/>
    <n v="224.00000000000003"/>
    <n v="19.241385699999999"/>
    <n v="73.147760599999998"/>
    <n v="19.241399999999999"/>
    <n v="73.147800000000004"/>
    <s v="KDMC"/>
    <s v="-"/>
    <s v="Hotel Heritage"/>
    <s v="KALYAN-MURBAD RD, CHOWK, MURBAD ROAD, OPP. HERITAGE HOTEL, PURNIMA, KALYAN, MUMBAI, MAHARASHTRA. 421301"/>
    <s v="Microqual"/>
    <s v="Fibmax"/>
    <s v="Co-build"/>
    <s v="Feasible"/>
    <s v="April'25"/>
    <s v="Jayhind Yadav"/>
    <s v="Praveen Nigam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3"/>
    <n v="9"/>
    <s v="MU"/>
    <s v="Khadakpada"/>
    <s v="MA4535"/>
    <s v="MU-MA4535"/>
    <n v="280"/>
    <n v="280"/>
    <n v="19.252943500000001"/>
    <n v="73.144789200000005"/>
    <n v="19.252662740000002"/>
    <n v="73.144136209999999"/>
    <s v="KDMC"/>
    <s v="-"/>
    <s v="Kene Plot"/>
    <s v="BHOIRWADI, KALYAN, MAHARASHTRA PINCODE- 421301"/>
    <s v="INDUS"/>
    <s v="Fibmax"/>
    <s v="Co-build"/>
    <s v="Feasible"/>
    <s v="Dec'25"/>
    <s v="Jayhind Yadav"/>
    <s v="Praveen Nigam"/>
    <s v="Feasible"/>
    <s v="10004768"/>
    <d v="2025-03-25T00:00:00"/>
    <d v="2026-03-25T00:00:00"/>
    <n v="280"/>
    <s v="Ok"/>
    <n v="0"/>
    <s v="PO Released"/>
    <s v="Part of 99"/>
    <m/>
    <s v="FF_NW2122_785455"/>
    <s v="CWIP-76780"/>
    <s v="Received"/>
    <s v="PO Released"/>
    <s v="-"/>
    <m/>
    <n v="0"/>
    <n v="-280"/>
    <s v="Pending"/>
    <m/>
    <s v="Yes"/>
    <m/>
  </r>
  <r>
    <x v="4"/>
    <n v="10"/>
    <s v="MU"/>
    <s v="Kalyan"/>
    <n v="5592"/>
    <s v="MU-5592"/>
    <n v="280"/>
    <n v="280"/>
    <n v="19.2482775"/>
    <n v="73.143259599999993"/>
    <n v="19.24847681"/>
    <n v="73.143649519999997"/>
    <s v="KDMC"/>
    <s v="-"/>
    <s v="Uma Darshan"/>
    <s v="Uma Darshan,Opp Birla Collage,Kalyan West"/>
    <s v="ATC"/>
    <s v="Fibmax"/>
    <s v="Co-build"/>
    <s v="Feasible"/>
    <s v="Nov'25"/>
    <s v="Jayhind Yadav"/>
    <s v="Praveen Nigam"/>
    <s v="Feasible"/>
    <s v="10004748"/>
    <d v="2025-03-25T00:00:00"/>
    <d v="2026-03-25T00:00:00"/>
    <n v="280"/>
    <s v="Ok"/>
    <n v="0"/>
    <s v="PO Released"/>
    <s v="-"/>
    <m/>
    <s v="Not created"/>
    <s v="CWIP-76781"/>
    <s v="RFAI Awaited "/>
    <s v="PO Released"/>
    <s v="-"/>
    <m/>
    <n v="0"/>
    <n v="-280"/>
    <s v="-"/>
    <m/>
    <s v="Yes"/>
    <m/>
  </r>
  <r>
    <x v="3"/>
    <n v="11"/>
    <s v="MU"/>
    <s v="Khadakpada"/>
    <n v="274"/>
    <s v="MU-274"/>
    <n v="224.00000000000003"/>
    <n v="224.00000000000003"/>
    <n v="19.255490399999999"/>
    <n v="73.1396759"/>
    <n v="19.254908270000001"/>
    <n v="73.139519190000001"/>
    <s v="KDMC"/>
    <s v="-"/>
    <s v="MANGALA PARK"/>
    <s v="MANGALA PARK,GODREJ HILL ROAD,KHADAKPADA,KALYAN (W), 421301"/>
    <s v="INDUS"/>
    <s v="Fibmax"/>
    <s v="Co-build"/>
    <s v="Feasible"/>
    <s v="April'25"/>
    <s v="Jayhind Yadav"/>
    <s v="Praveen Nigam"/>
    <s v="Feasible"/>
    <s v="10004742"/>
    <d v="2025-03-25T00:00:00"/>
    <d v="2026-03-25T00:00:00"/>
    <n v="224"/>
    <s v="Ok"/>
    <n v="0"/>
    <s v="PO Released"/>
    <s v="Part of 99"/>
    <m/>
    <s v="FF_NW2122_785456"/>
    <s v="CWIP-76782"/>
    <s v="RFAI Awaited "/>
    <s v="PO Released"/>
    <s v="-"/>
    <m/>
    <n v="0"/>
    <n v="-224"/>
    <s v="Pending"/>
    <m/>
    <s v="Yes"/>
    <m/>
  </r>
  <r>
    <x v="3"/>
    <n v="12"/>
    <s v="MU"/>
    <s v="Khadakpada"/>
    <n v="855"/>
    <s v="MU-855"/>
    <n v="168.00000000000003"/>
    <n v="168.00000000000003"/>
    <n v="19.260966499999999"/>
    <n v="73.133927499999999"/>
    <n v="19.260508919999999"/>
    <n v="73.133706480000001"/>
    <s v="KDMC"/>
    <s v="-"/>
    <s v="kharbhari Gala"/>
    <s v="kharbhari Gala,Gandhari,nr.Golden wok hotel,Adharwadi jail Rd,Kalyan (w) 421301"/>
    <s v="Suyog"/>
    <s v="Fibmax"/>
    <s v="Co-build"/>
    <s v="Feasible"/>
    <s v="April'25"/>
    <s v="Jayhind Yadav"/>
    <s v="Praveen Nigam"/>
    <s v="Feasible"/>
    <s v="10004888"/>
    <d v="2025-03-26T00:00:00"/>
    <d v="2026-03-26T00:00:00"/>
    <n v="168"/>
    <s v="Ok"/>
    <n v="0"/>
    <s v="PO Released-Hold by Airtel"/>
    <s v="Part of 99"/>
    <m/>
    <s v="FF_NW1920_15047"/>
    <s v="CWIP-76783"/>
    <s v="Received"/>
    <s v="PO Released"/>
    <s v="-"/>
    <m/>
    <n v="0"/>
    <n v="-168"/>
    <s v="Pending"/>
    <m/>
    <m/>
    <m/>
  </r>
  <r>
    <x v="0"/>
    <n v="13"/>
    <s v="MU"/>
    <s v="Kalyan"/>
    <s v="MA6103"/>
    <s v="MU-MA6103"/>
    <n v="224.00000000000003"/>
    <n v="224.00000000000003"/>
    <n v="19.2128215"/>
    <n v="73.132062700000006"/>
    <n v="19.21244282"/>
    <n v="73.132093069999996"/>
    <s v="KDMC"/>
    <s v="-"/>
    <s v="SADGURU VILLA"/>
    <s v="SADGURU VILLA NANDIWALI KALYAN,"/>
    <s v="High G"/>
    <s v="Fibmax"/>
    <s v="Co-build"/>
    <s v="Feasible"/>
    <s v="Nov'25"/>
    <s v="Jayhind Yadav"/>
    <s v="Praveen Nigam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4"/>
    <n v="14"/>
    <s v="MU"/>
    <s v="Kalyan"/>
    <s v="MB3478"/>
    <s v="MU-MB3478"/>
    <n v="112.00000000000001"/>
    <n v="112.00000000000001"/>
    <n v="19.224234599999999"/>
    <n v="73.130313200000003"/>
    <n v="19.22493437"/>
    <n v="73.130160230000001"/>
    <s v="KDMC"/>
    <s v="-"/>
    <s v="Vijushree Elite"/>
    <s v="VIJUSHREE ELITE,BUILDING NO. 1,SANTOSH NAGAR, KALYAN, MAHARASHTRA .  POST OFFICE:-KALYAN,POLICE STATION:- KALYAN"/>
    <s v="INDUS"/>
    <s v="Fibmax"/>
    <s v="Co-build"/>
    <s v="Feasible"/>
    <s v="Nov'25"/>
    <s v="Jayhind Yadav"/>
    <s v="Praveen Nigam"/>
    <s v="Feasible"/>
    <s v="10004718"/>
    <d v="2025-03-24T00:00:00"/>
    <d v="2026-03-24T00:00:00"/>
    <n v="112"/>
    <s v="Ok"/>
    <n v="0"/>
    <s v="PO Released"/>
    <s v="-"/>
    <m/>
    <s v="Not created"/>
    <s v="CWIP-76784"/>
    <s v="RFAI Awaited "/>
    <s v="PO Released"/>
    <s v="-"/>
    <m/>
    <n v="0"/>
    <n v="-112"/>
    <s v="-"/>
    <m/>
    <s v="Yes"/>
    <m/>
  </r>
  <r>
    <x v="4"/>
    <n v="15"/>
    <s v="MU"/>
    <s v="Kalyan"/>
    <n v="5709"/>
    <s v="MU-5709"/>
    <n v="112.00000000000001"/>
    <n v="112.00000000000001"/>
    <n v="19.239814599999999"/>
    <n v="73.122336099999998"/>
    <n v="19.239764319999999"/>
    <n v="73.122420939999998"/>
    <s v="KDMC"/>
    <s v="-"/>
    <s v="Aksa Tower"/>
    <s v="Aksa Tower,Opp Memon Masjid,Valipeer Road,Kalyan(W) Mumbai-421301"/>
    <s v="INDUS"/>
    <s v="Fibmax"/>
    <s v="Co-build"/>
    <s v="Feasible"/>
    <s v="Nov'25"/>
    <s v="Jayhind Yadav"/>
    <s v="Praveen Nigam"/>
    <s v="Feasible"/>
    <s v="10004767"/>
    <d v="2025-03-25T00:00:00"/>
    <d v="2026-03-25T00:00:00"/>
    <n v="112"/>
    <s v="Ok"/>
    <n v="0"/>
    <s v="PO Released"/>
    <s v="-"/>
    <m/>
    <s v="Not created"/>
    <s v="CWIP-76785"/>
    <s v="Received"/>
    <s v="PO Released"/>
    <s v="-"/>
    <m/>
    <n v="0"/>
    <n v="-112"/>
    <s v="-"/>
    <m/>
    <s v="Yes"/>
    <m/>
  </r>
  <r>
    <x v="1"/>
    <n v="16"/>
    <s v="MU"/>
    <s v="Dombivali"/>
    <n v="6520"/>
    <s v="MU-6520"/>
    <n v="224.00000000000003"/>
    <n v="224.00000000000003"/>
    <n v="19.212522799999999"/>
    <n v="73.082466199999999"/>
    <n v="19.212527000000001"/>
    <n v="73.082519570000002"/>
    <s v="KDMC"/>
    <s v="-"/>
    <s v="New Ayre Rd_Pandurang Niwas"/>
    <s v="Pandurang Niwas,New ayera Road,sainath Nagar,Near Sai baba Mandir,Dombivali(E),Mumbai"/>
    <s v="ATC"/>
    <s v="Fibmax"/>
    <s v="Co-build"/>
    <s v="Feasible"/>
    <s v="Dec'25"/>
    <s v="Jayhind Yadav"/>
    <s v="Praveen Nigam"/>
    <s v="Feasible"/>
    <s v="10004774"/>
    <d v="2025-03-25T00:00:00"/>
    <d v="2026-03-25T00:00:00"/>
    <n v="224"/>
    <s v="Ok"/>
    <n v="0"/>
    <s v="PO Released"/>
    <s v="-"/>
    <m/>
    <s v="Not created"/>
    <s v="CWIP-76786"/>
    <s v="RFAI Awaited "/>
    <s v="PO Released"/>
    <s v="-"/>
    <m/>
    <n v="0"/>
    <n v="-224"/>
    <s v="-"/>
    <m/>
    <s v="Yes"/>
    <m/>
  </r>
  <r>
    <x v="1"/>
    <n v="17"/>
    <s v="MU"/>
    <s v="Shilphata"/>
    <n v="1251"/>
    <s v="MU-1251"/>
    <n v="168.00000000000003"/>
    <n v="168.00000000000003"/>
    <n v="19.144504600000001"/>
    <n v="73.051533800000001"/>
    <n v="19.144056849999998"/>
    <n v="73.051805740000006"/>
    <s v="TMC"/>
    <s v="-"/>
    <s v="SHILPATAO"/>
    <s v="Survey No 87, Hissa No 2, Village Digar, Shilphata, Taluka Thane 421204"/>
    <s v="INDUS"/>
    <s v="Fibmax"/>
    <s v="Co-build"/>
    <s v="Feasible"/>
    <s v="Dec'25"/>
    <s v="Jayhind Yadav"/>
    <s v="Praveen Nigam"/>
    <s v="Feasible"/>
    <s v="10004763"/>
    <d v="2025-03-25T00:00:00"/>
    <d v="2026-03-25T00:00:00"/>
    <n v="168"/>
    <s v="Ok"/>
    <n v="0"/>
    <s v="PO Released"/>
    <s v="-"/>
    <m/>
    <s v="Not created"/>
    <s v="CWIP-76787"/>
    <s v="RFAI Awaited "/>
    <s v="PO Released"/>
    <s v="-"/>
    <m/>
    <n v="0"/>
    <n v="-168"/>
    <s v="-"/>
    <m/>
    <s v="Yes"/>
    <m/>
  </r>
  <r>
    <x v="1"/>
    <n v="18"/>
    <s v="MU"/>
    <s v="Diva"/>
    <n v="1256"/>
    <s v="MU-1256"/>
    <n v="896.00000000000011"/>
    <n v="896.00000000000011"/>
    <n v="19.190719999999999"/>
    <n v="73.044385199999994"/>
    <n v="19.186530090000002"/>
    <n v="73.039791190000003"/>
    <s v="TMC"/>
    <s v="-"/>
    <s v="DIVATOWEO"/>
    <s v="Survey No 41/2, Navin (Shart), Talathi-Diva, Taluka Thane-400612"/>
    <s v="INDUS"/>
    <s v="Fibmax"/>
    <s v="Co-build"/>
    <s v="Feasible"/>
    <s v="Dec'25"/>
    <s v="Jayhind Yadav"/>
    <s v="Praveen Nigam"/>
    <s v="Feasible"/>
    <s v="-"/>
    <s v="-"/>
    <s v="-"/>
    <n v="0"/>
    <s v="PO Pending"/>
    <m/>
    <s v="Under validation"/>
    <s v="-"/>
    <m/>
    <s v="Not created"/>
    <s v="-"/>
    <s v="Received"/>
    <s v="Under validation"/>
    <s v="-"/>
    <m/>
    <n v="0"/>
    <n v="0"/>
    <s v="-"/>
    <m/>
    <s v="Yes"/>
    <m/>
  </r>
  <r>
    <x v="4"/>
    <n v="19"/>
    <s v="MU"/>
    <s v="Koparkhairane"/>
    <s v="MB4699"/>
    <s v="MU-MB4699"/>
    <n v="134.4"/>
    <n v="134.4"/>
    <n v="19.1053"/>
    <n v="73.028270000000006"/>
    <n v="19.104786149999999"/>
    <n v="73.028221689999995"/>
    <s v="NMMC"/>
    <s v="-"/>
    <s v="Aramex India Pvt Ltd_Mahape "/>
    <s v="ABHINAV BUILDING,PLOT-P-107,TTC INDUSTRIAL AREA,MIDC,MAHAPE"/>
    <s v="INDUS"/>
    <s v="Fibmax"/>
    <s v="Co-build"/>
    <s v="Feasible"/>
    <s v="Nov'25"/>
    <s v="Abdul Quadir"/>
    <s v="Yogesh Deshpande"/>
    <s v="Feasible"/>
    <s v="10004715"/>
    <d v="2025-03-24T00:00:00"/>
    <d v="2026-03-24T00:00:00"/>
    <n v="134"/>
    <s v="Ok"/>
    <n v="-0.40000000000000568"/>
    <s v="PO Released"/>
    <s v="-"/>
    <m/>
    <s v="Not created"/>
    <s v="CWIP-76788"/>
    <s v="RFAI Awaited "/>
    <s v="PO Released"/>
    <s v="-"/>
    <m/>
    <n v="0"/>
    <n v="-134"/>
    <s v="-"/>
    <m/>
    <s v="Yes"/>
    <m/>
  </r>
  <r>
    <x v="0"/>
    <n v="20"/>
    <s v="MU"/>
    <s v="Sanpada"/>
    <s v="MB1935"/>
    <s v="MU-MB1935"/>
    <n v="224.00000000000003"/>
    <n v="224.00000000000003"/>
    <n v="19.063866399999998"/>
    <n v="73.025002900000004"/>
    <n v="19.06290838"/>
    <n v="73.024783470000003"/>
    <s v="NMMC"/>
    <s v="-"/>
    <s v="SB Communication"/>
    <s v="SB Communication, Plot No:-D-30/6, MIDC Industrial Area, Turbhe, Navi Mumbai, Maharashtra 400613. Post Office:-Turbhe, Police Station:-Turbhe, Thane"/>
    <s v="INDUS"/>
    <s v="Fibmax"/>
    <s v="Co-build"/>
    <s v="Feasible"/>
    <s v="April'25"/>
    <s v="Abdul Quadir"/>
    <s v="Yogesh Deshpande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4"/>
    <n v="21"/>
    <s v="MU"/>
    <s v="Ghansoli"/>
    <n v="4719"/>
    <s v="MU-4719"/>
    <n v="112.00000000000001"/>
    <n v="112.00000000000001"/>
    <n v="19.113989400000001"/>
    <n v="73.005485100000001"/>
    <n v="19.114077000000002"/>
    <n v="73.005421999999996"/>
    <s v="NMMC"/>
    <s v="-"/>
    <s v="BLSMCHS"/>
    <s v="Blossoms Chs,Plot No:11 , Sector 3 , Npore Durges , Ghanjoli , Navi Mumbai-400701"/>
    <s v="INDUS"/>
    <s v="Fibmax"/>
    <s v="Co-build"/>
    <s v="Feasible"/>
    <s v="Nov'25"/>
    <s v="Abdul Quadir"/>
    <s v="Yogesh Deshpande"/>
    <s v="Feasible"/>
    <s v="10004773"/>
    <d v="2025-03-25T00:00:00"/>
    <d v="2026-03-25T00:00:00"/>
    <n v="112"/>
    <s v="Ok"/>
    <n v="0"/>
    <s v="PO Released"/>
    <s v="-"/>
    <m/>
    <s v="Not created"/>
    <s v="CWIP-76789"/>
    <s v="RFAI Awaited "/>
    <s v="PO Released"/>
    <s v="-"/>
    <m/>
    <n v="0"/>
    <n v="-112"/>
    <s v="-"/>
    <m/>
    <s v="Yes"/>
    <m/>
  </r>
  <r>
    <x v="4"/>
    <n v="22"/>
    <s v="MU"/>
    <s v="Ghansoli"/>
    <n v="4971"/>
    <s v="MU-4971"/>
    <n v="100"/>
    <n v="0"/>
    <n v="19.119728200000001"/>
    <n v="73.000253900000004"/>
    <n v="19.119720000000001"/>
    <n v="73.000249999999994"/>
    <s v="NMMC"/>
    <s v="-"/>
    <s v="OMGANESHO"/>
    <s v="Om Ganesh, Sector 6, Kopar Khairne, Thane - Belapur Highway, Mumbai-400701"/>
    <s v="INDUS"/>
    <s v="Fibmax"/>
    <s v="Co-build"/>
    <s v="Feasible"/>
    <s v="Nov'25"/>
    <s v="Abdul Quadir"/>
    <s v="Yogesh Deshpande"/>
    <s v="Feasible"/>
    <s v="10004888"/>
    <d v="2025-03-26T00:00:00"/>
    <d v="2026-03-26T00:00:00"/>
    <n v="100"/>
    <s v="Ok"/>
    <n v="100"/>
    <s v="PO Released"/>
    <s v="-"/>
    <m/>
    <s v="Not created"/>
    <s v="CWIP-76790"/>
    <s v="RFAI Awaited "/>
    <s v="PO Released"/>
    <s v="-"/>
    <m/>
    <n v="0"/>
    <n v="-100"/>
    <s v="-"/>
    <m/>
    <s v="Yes"/>
    <m/>
  </r>
  <r>
    <x v="5"/>
    <n v="23"/>
    <s v="MU"/>
    <s v="Thane"/>
    <n v="5979"/>
    <s v="MU-5979"/>
    <n v="280"/>
    <n v="280"/>
    <n v="19.1950504"/>
    <n v="72.971018299999997"/>
    <n v="19.195039619999999"/>
    <n v="72.97063516"/>
    <s v="TMC"/>
    <s v="-"/>
    <s v="Vandana Cinema"/>
    <s v="VANDANA S.T.DEPO,LBS ROAD, PANCH-PAKHDI, THANE WEST, 400602"/>
    <s v="Crest Digitel"/>
    <s v="Fibmax"/>
    <s v="Co-build"/>
    <s v="Feasible"/>
    <s v="Dec'25"/>
    <s v="Jayhind Yadav"/>
    <s v="Praveen Nigam"/>
    <s v="Feasible"/>
    <s v="10004744"/>
    <d v="2025-03-25T00:00:00"/>
    <d v="2026-03-25T00:00:00"/>
    <n v="280"/>
    <s v="Ok"/>
    <n v="0"/>
    <s v="PO Released-Hold by Airtel"/>
    <s v="-"/>
    <m/>
    <s v="Not created"/>
    <s v="CWIP-76791"/>
    <s v="RFAI Awaited "/>
    <s v="PO Released"/>
    <s v="-"/>
    <m/>
    <n v="0"/>
    <n v="-280"/>
    <s v="-"/>
    <m/>
    <m/>
    <m/>
  </r>
  <r>
    <x v="5"/>
    <n v="24"/>
    <s v="MU"/>
    <s v="Vartak Nagar"/>
    <n v="2610"/>
    <s v="MU-2610"/>
    <n v="168.00000000000003"/>
    <n v="168.00000000000003"/>
    <n v="19.210679500000001"/>
    <n v="72.961054799999999"/>
    <n v="19.210329959999999"/>
    <n v="72.961096310000002"/>
    <s v="TMC"/>
    <s v="-"/>
    <s v="NarmadaBldg"/>
    <s v="NARMADABLDG, LOKMANYA NAGAR, THANE WEST, DISTRICT-THANE, STATE-MAHARASHTRA, PINCODE- 400606"/>
    <s v="ATC"/>
    <s v="Fibmax"/>
    <s v="Co-build"/>
    <s v="Feasible"/>
    <s v="Dec'25"/>
    <s v="Jayhind Yadav"/>
    <s v="Praveen Nigam"/>
    <s v="Feasible"/>
    <s v="10004769"/>
    <d v="2025-03-25T00:00:00"/>
    <d v="2026-03-25T00:00:00"/>
    <n v="168"/>
    <s v="Ok"/>
    <n v="0"/>
    <s v="PO Released"/>
    <s v="-"/>
    <m/>
    <s v="Not created"/>
    <s v="CWIP-76792"/>
    <s v="RFAI Awaited "/>
    <s v="PO Released"/>
    <s v="-"/>
    <m/>
    <n v="0"/>
    <n v="-168"/>
    <s v="-"/>
    <m/>
    <s v="Yes"/>
    <m/>
  </r>
  <r>
    <x v="5"/>
    <n v="25"/>
    <s v="MU"/>
    <s v="Vartak Nagar"/>
    <s v="MA1044"/>
    <s v="MU-MA1044"/>
    <n v="168.00000000000003"/>
    <n v="168.00000000000003"/>
    <n v="19.208435099999999"/>
    <n v="72.960137700000004"/>
    <n v="19.208675249999999"/>
    <n v="72.959990750000003"/>
    <s v="TMC"/>
    <s v="-"/>
    <s v="Smelting Koras Road-1"/>
    <s v="Smelting Koras Road, Vartak Nagar, Thane West"/>
    <s v="ATC"/>
    <s v="Fibmax"/>
    <s v="Co-build"/>
    <s v="Feasible"/>
    <s v="Dec'25"/>
    <s v="Jayhind Yadav"/>
    <s v="Praveen Nigam"/>
    <s v="Feasible"/>
    <s v="10004866"/>
    <d v="2025-03-26T00:00:00"/>
    <d v="2026-03-26T00:00:00"/>
    <n v="168"/>
    <s v="Ok"/>
    <n v="0"/>
    <s v="PO Released"/>
    <s v="-"/>
    <m/>
    <s v="Not created"/>
    <s v="CWIP-76793"/>
    <s v="RFAI Awaited "/>
    <s v="PO Released"/>
    <s v="-"/>
    <m/>
    <n v="0"/>
    <n v="-168"/>
    <s v="-"/>
    <m/>
    <s v="Yes"/>
    <m/>
  </r>
  <r>
    <x v="2"/>
    <n v="26"/>
    <s v="MU"/>
    <s v="Mulund"/>
    <n v="4234"/>
    <s v="MU-4234"/>
    <n v="56.000000000000007"/>
    <n v="56.000000000000007"/>
    <n v="19.1737033"/>
    <n v="72.951003600000007"/>
    <n v="19.173399750000002"/>
    <n v="72.950771329999995"/>
    <s v="MCGM"/>
    <s v="T"/>
    <s v="KALPAVRUOF"/>
    <s v="Kalpvruksha CHS,RHB Rd. mulund(W)"/>
    <s v="INDUS"/>
    <s v="Fibmax"/>
    <s v="Co-build"/>
    <s v="Feasible"/>
    <s v="May'25"/>
    <s v="Swapnil Salvi"/>
    <s v="Yogesh Deshpande"/>
    <s v="Feasible"/>
    <s v="10004714"/>
    <d v="2025-03-24T00:00:00"/>
    <d v="2026-03-24T00:00:00"/>
    <n v="56"/>
    <s v="Ok"/>
    <n v="0"/>
    <s v="PO Released"/>
    <s v="Part of 99"/>
    <m/>
    <s v="FF_CF1819_375"/>
    <s v="CWIP-76794"/>
    <s v="RFAI Awaited "/>
    <s v="PO Released"/>
    <s v="-"/>
    <m/>
    <n v="0"/>
    <n v="-56"/>
    <s v="-"/>
    <m/>
    <s v="Yes"/>
    <m/>
  </r>
  <r>
    <x v="5"/>
    <n v="27"/>
    <s v="MU"/>
    <s v="Thane"/>
    <n v="3123"/>
    <s v="MU-3123"/>
    <n v="280"/>
    <n v="280"/>
    <n v="19.191158099999999"/>
    <n v="72.945699899999994"/>
    <n v="19.191199990000001"/>
    <n v="72.94700005"/>
    <s v="TMC"/>
    <s v="-"/>
    <s v="shinde estate office"/>
    <s v="SHINDE ESTATE OFFICE , OPPO MAVIS GYM  ,SHREENAGER WAGHALE ESTATE THANE(W), MUMBAI, MAHARASHTRA."/>
    <s v="INDUS"/>
    <s v="Fibmax"/>
    <s v="Co-build"/>
    <s v="Feasible"/>
    <s v="Dec'25"/>
    <s v="Jayhind Yadav"/>
    <s v="Praveen Nigam"/>
    <s v="Feasible"/>
    <s v="10004825"/>
    <d v="2025-03-26T00:00:00"/>
    <d v="2026-03-26T00:00:00"/>
    <n v="280"/>
    <s v="Ok"/>
    <n v="0"/>
    <s v="PO Released"/>
    <s v="-"/>
    <m/>
    <s v="Not created"/>
    <s v="CWIP-76795"/>
    <s v="Received"/>
    <s v="PO Released"/>
    <s v="-"/>
    <m/>
    <n v="0"/>
    <n v="-280"/>
    <s v="-"/>
    <m/>
    <s v="Yes"/>
    <m/>
  </r>
  <r>
    <x v="6"/>
    <n v="28"/>
    <s v="MU"/>
    <s v="Vartak Nagar"/>
    <s v="MA4012"/>
    <s v="MU-MA4012"/>
    <n v="112.00000000000001"/>
    <n v="112.00000000000001"/>
    <n v="19.197558799999999"/>
    <n v="72.945421699999997"/>
    <n v="19.197244770000001"/>
    <n v="72.945478140000006"/>
    <s v="TMC"/>
    <s v="-"/>
    <s v="Khan Shop"/>
    <s v="PLOT NO. 162-164, RD NUMBER 27, WAGLE INDUSTRIAL ESTATE,THANE WEST, STATE-MAHARASHTRA, PINCODE-400604"/>
    <s v="Suyog"/>
    <s v="Fibmax"/>
    <s v="Co-build"/>
    <s v="Feasible"/>
    <s v="Jan'26"/>
    <s v="Jayhind Yadav"/>
    <s v="Praveen Nigam"/>
    <s v="Feasible"/>
    <s v="10004846"/>
    <d v="2025-03-26T00:00:00"/>
    <d v="2026-03-26T00:00:00"/>
    <n v="112"/>
    <s v="Ok"/>
    <n v="0"/>
    <s v="PO Released-Hold by Airtel"/>
    <s v="-"/>
    <m/>
    <s v="Not created"/>
    <s v="CWIP-76796"/>
    <s v="Received"/>
    <s v="PO Released"/>
    <s v="-"/>
    <m/>
    <n v="0"/>
    <n v="-112"/>
    <s v="-"/>
    <m/>
    <m/>
    <m/>
  </r>
  <r>
    <x v="5"/>
    <n v="29"/>
    <s v="MU"/>
    <s v="Mulund"/>
    <n v="4381"/>
    <s v="MU-4381"/>
    <n v="56.000000000000007"/>
    <n v="56.000000000000007"/>
    <n v="19.1684737"/>
    <n v="72.945039399999999"/>
    <n v="19.16834514"/>
    <n v="72.945043670000004"/>
    <s v="MCGM"/>
    <s v="T"/>
    <s v="AIROTAQQOMM1"/>
    <s v="Airota Ind Estate,NEAR SATSANG HALL, POOJA BLOOD BANK,P K ROAD,MULUND W"/>
    <s v="INDUS"/>
    <s v="Fibmax"/>
    <s v="Co-build"/>
    <s v="Feasible"/>
    <s v="Dec'25"/>
    <s v="Swapnil Salvi"/>
    <s v="Yogesh Deshpande"/>
    <s v="Feasible"/>
    <s v="10004777"/>
    <d v="2025-03-26T00:00:00"/>
    <d v="2026-03-26T00:00:00"/>
    <n v="56"/>
    <s v="Ok"/>
    <n v="0"/>
    <s v="PO Released"/>
    <s v="-"/>
    <m/>
    <s v="Not created"/>
    <s v="CWIP-76797"/>
    <s v="Received"/>
    <s v="PO Released"/>
    <s v="-"/>
    <m/>
    <n v="0"/>
    <n v="-56"/>
    <s v="-"/>
    <m/>
    <s v="Yes"/>
    <m/>
  </r>
  <r>
    <x v="6"/>
    <n v="30"/>
    <s v="MU"/>
    <s v="Kanjurmarg East"/>
    <n v="1342"/>
    <s v="MU-1342"/>
    <n v="56.000000000000007"/>
    <n v="56.000000000000007"/>
    <n v="19.141031999999999"/>
    <n v="72.937391599999998"/>
    <n v="19.141174070000002"/>
    <n v="72.937653119999993"/>
    <s v="MCGM"/>
    <s v="S"/>
    <s v="CGHS Colony_CCTV"/>
    <s v="C.G.S. Colony, BhandupEast, Mumbai,Maharashtra400042"/>
    <s v="Suyog"/>
    <s v="Fibmax"/>
    <s v="Co-build"/>
    <s v="Feasible"/>
    <s v="Jan'26"/>
    <s v="Swapnil Salvi"/>
    <s v="Yogesh Deshpande"/>
    <s v="Feasible"/>
    <s v="10004703"/>
    <d v="2025-03-24T00:00:00"/>
    <d v="2026-03-24T00:00:00"/>
    <n v="56"/>
    <s v="Ok"/>
    <n v="0"/>
    <s v="PO Released-Hold by Airtel"/>
    <s v="-"/>
    <m/>
    <s v="Not created"/>
    <s v="CWIP-76798"/>
    <s v="Received"/>
    <s v="PO Released"/>
    <s v="-"/>
    <m/>
    <n v="0"/>
    <n v="-56"/>
    <s v="-"/>
    <m/>
    <m/>
    <m/>
  </r>
  <r>
    <x v="5"/>
    <n v="31"/>
    <s v="MU"/>
    <s v="Chembur"/>
    <s v="MA1811"/>
    <s v="MU-MA1811"/>
    <n v="78.400000000000006"/>
    <n v="78.400000000000006"/>
    <n v="19.053077099999999"/>
    <n v="72.913895499999995"/>
    <n v="19.052684589999998"/>
    <n v="72.914110870000002"/>
    <s v="MCGM"/>
    <s v="M/E"/>
    <s v="Hashu Adwani School"/>
    <s v="BS Devashi Marg, Patwardhan Colony, Govandi East, Mumbai, Maharashtra 400088"/>
    <s v="ATC"/>
    <s v="Fibmax"/>
    <s v="Co-build"/>
    <s v="Feasible"/>
    <s v="Feb'26"/>
    <s v="Swapnil Salvi"/>
    <s v="Yogesh Deshpande"/>
    <s v="Feasible"/>
    <n v="10004697"/>
    <d v="2025-03-24T00:00:00"/>
    <d v="2026-03-24T00:00:00"/>
    <n v="78"/>
    <s v="Ok"/>
    <n v="-0.40000000000000568"/>
    <s v="PO Released"/>
    <s v="-"/>
    <m/>
    <s v="Not created"/>
    <s v="CWIP-76799"/>
    <s v="RFAI Awaited "/>
    <s v="PO Released"/>
    <s v="-"/>
    <m/>
    <n v="0"/>
    <n v="-78"/>
    <s v="-"/>
    <m/>
    <s v="Yes"/>
    <m/>
  </r>
  <r>
    <x v="5"/>
    <n v="32"/>
    <s v="MU"/>
    <s v="Ghatkoper"/>
    <n v="3463"/>
    <s v="MU-3463"/>
    <n v="67.2"/>
    <n v="67.2"/>
    <n v="19.103768599999999"/>
    <n v="72.911631299999996"/>
    <n v="19.103770000000001"/>
    <n v="72.911640000000006"/>
    <s v="MCGM"/>
    <s v="N"/>
    <s v="Ashish CHS"/>
    <s v="Amrut Nagar, Ghatkopar West, Mumbai-400086"/>
    <s v="INDUS"/>
    <s v="Fibmax"/>
    <s v="Co-build"/>
    <s v="Feasible"/>
    <s v="Feb'26"/>
    <s v="Swapnil Salvi"/>
    <s v="Yogesh Deshpande"/>
    <s v="Feasible"/>
    <s v="-"/>
    <m/>
    <m/>
    <n v="0"/>
    <s v="PO length is greater than Feasibility Length"/>
    <n v="-67.2"/>
    <s v="PO Cancelled"/>
    <s v="-"/>
    <m/>
    <s v="Not created"/>
    <s v="CWIP-76800"/>
    <s v="-"/>
    <s v="PO Modification WIP"/>
    <s v="-"/>
    <m/>
    <n v="0"/>
    <n v="0"/>
    <s v="-"/>
    <m/>
    <s v="Yes"/>
    <m/>
  </r>
  <r>
    <x v="0"/>
    <n v="33"/>
    <s v="MU"/>
    <s v="Andheri"/>
    <n v="1420"/>
    <s v="MU-1420"/>
    <n v="33.6"/>
    <n v="33.6"/>
    <n v="19.1215753"/>
    <n v="72.885541200000006"/>
    <n v="19.1215887"/>
    <n v="72.885726009999999"/>
    <s v="MCGM"/>
    <s v="K/E"/>
    <s v="SHIVAM APT"/>
    <s v="Near Ganesh Pada Bus Stop, Military Road, Marol, Andheri East-400059"/>
    <s v="INDUS"/>
    <s v="Fibmax"/>
    <s v="Co-build"/>
    <s v="Feasible"/>
    <s v="Nov'25"/>
    <s v="Hari Yadav"/>
    <s v="Satish Singh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3"/>
    <n v="34"/>
    <s v="MU"/>
    <s v="Miraroad"/>
    <s v="MB2148"/>
    <s v="MU-MB2148"/>
    <n v="44.800000000000004"/>
    <n v="44.800000000000004"/>
    <n v="19.276440000000001"/>
    <n v="72.878910000000005"/>
    <n v="19.276479999999999"/>
    <n v="72.878699999999995"/>
    <s v="MBMC"/>
    <s v="-"/>
    <s v="Poonam Green CHS"/>
    <s v="A-102,New Poonam Green co op society, near Fashion Factory, Pleasant Park, Mira Road East, Maharashtra 401107,post office:-Mira Road,police station:-Mira Road"/>
    <s v="INDUS"/>
    <s v="Fibmax"/>
    <s v="Co-build"/>
    <s v="Feasible"/>
    <s v="April'25"/>
    <s v="Sabhajeet Maurya"/>
    <s v="Satish Singh"/>
    <s v="Feasible"/>
    <s v="10004849"/>
    <d v="2025-03-26T00:00:00"/>
    <d v="2026-03-26T00:00:00"/>
    <n v="45"/>
    <s v="Ok"/>
    <n v="0.19999999999999574"/>
    <s v="PO Released"/>
    <s v="Part of 99"/>
    <m/>
    <s v="FF_NW2122_785457"/>
    <s v="CWIP-76801"/>
    <s v="RFAI Awaited "/>
    <s v="PO Released"/>
    <s v="-"/>
    <m/>
    <n v="90"/>
    <n v="45"/>
    <s v="Pending"/>
    <m/>
    <s v="Yes"/>
    <m/>
  </r>
  <r>
    <x v="7"/>
    <n v="35"/>
    <s v="MU"/>
    <s v="Miraroad"/>
    <s v="MA2816"/>
    <s v="MU-MA2816"/>
    <n v="112.00000000000001"/>
    <n v="112.00000000000001"/>
    <n v="19.280478599999999"/>
    <n v="72.876998599999993"/>
    <n v="19.280480000000001"/>
    <n v="72.876999999999995"/>
    <s v="MBMC"/>
    <s v="-"/>
    <s v="Ankur bld_Samruddhi Bldg_Crack"/>
    <s v="SAMRUDHI BLDG , HATKESH UDYOG MIRA BHYANDER ROAD MIRA ROAD EAST, MUMBAI, MAHARASHTRA.t"/>
    <s v="INDUS"/>
    <s v="Fibmax"/>
    <s v="Co-build"/>
    <s v="Feasible"/>
    <s v="Nov'25"/>
    <s v="Sabhajeet Maurya"/>
    <s v="Satish Singh"/>
    <s v="Feasible"/>
    <s v="10004706"/>
    <d v="2025-03-24T00:00:00"/>
    <d v="2026-03-24T00:00:00"/>
    <n v="112"/>
    <s v="Ok"/>
    <n v="0"/>
    <s v="PO Released"/>
    <s v="-"/>
    <m/>
    <s v="Not created"/>
    <s v="CWIP-76802"/>
    <s v="Received"/>
    <s v="PO Released"/>
    <s v="-"/>
    <m/>
    <n v="0"/>
    <n v="-112"/>
    <s v="-"/>
    <m/>
    <s v="Yes"/>
    <m/>
  </r>
  <r>
    <x v="8"/>
    <n v="36"/>
    <s v="MU"/>
    <s v="Sion"/>
    <s v="MA2877"/>
    <s v="MU-MA2877"/>
    <n v="78.400000000000006"/>
    <n v="78.400000000000006"/>
    <n v="19.052607600000002"/>
    <n v="72.8749897"/>
    <n v="19.052859999999999"/>
    <n v="72.875083970000006"/>
    <s v="MCGM"/>
    <s v="L"/>
    <s v="Akansha CHSL"/>
    <s v="Near ashirwad hotel, VN Purav Road, Samarth Nagar,Chuna Bhatti, Sion Mumbai"/>
    <s v="ATC"/>
    <s v="Fibmax"/>
    <s v="Co-build"/>
    <s v="Feasible"/>
    <s v="March'26"/>
    <s v="Swapnil Salvi"/>
    <s v="Yogesh Deshpande"/>
    <s v="Feasible"/>
    <s v="10004821"/>
    <d v="2025-03-26T00:00:00"/>
    <d v="2026-03-26T00:00:00"/>
    <n v="78"/>
    <s v="Ok"/>
    <n v="-0.40000000000000568"/>
    <s v="PO Released"/>
    <s v="-"/>
    <m/>
    <s v="Not created"/>
    <s v="CWIP-76803"/>
    <s v="RFAI Awaited "/>
    <s v="PO Released"/>
    <s v="-"/>
    <m/>
    <n v="0"/>
    <n v="-78"/>
    <s v="-"/>
    <m/>
    <s v="Yes"/>
    <m/>
  </r>
  <r>
    <x v="8"/>
    <n v="37"/>
    <s v="MU"/>
    <s v="Goregaon"/>
    <s v="MA18"/>
    <s v="MU-MA18"/>
    <n v="123.20000000000002"/>
    <n v="123.20000000000002"/>
    <n v="19.176211299999999"/>
    <n v="72.874496800000003"/>
    <n v="19.17585549"/>
    <n v="72.874255469999994"/>
    <s v="MCGM"/>
    <s v="P/N"/>
    <s v="Muneer House_Crack GBT"/>
    <s v="Muneer,Gala no.3 Khadakpada near film citi road malad east, Azad Nagar, Sankalp Colony,Gokuldham Colony, Goregaon, Mumbai, Maharashtra 400097"/>
    <s v="Suyog"/>
    <s v="Fibmax"/>
    <s v="Co-build"/>
    <s v="Feasible"/>
    <s v="March'26"/>
    <s v="Virendra"/>
    <s v="Satish Singh"/>
    <s v="Feasible"/>
    <n v="10004730"/>
    <d v="2025-03-24T00:00:00"/>
    <d v="2026-03-24T00:00:00"/>
    <n v="123"/>
    <s v="PO Pending"/>
    <m/>
    <s v="PO Released-Hold by Airtel"/>
    <s v="-"/>
    <m/>
    <s v="Not created"/>
    <s v="CWIP-76804"/>
    <s v="Received"/>
    <s v="PO Released"/>
    <s v="-"/>
    <m/>
    <n v="0"/>
    <n v="-123"/>
    <s v="-"/>
    <m/>
    <m/>
    <m/>
  </r>
  <r>
    <x v="5"/>
    <n v="38"/>
    <s v="MU"/>
    <s v="Sion"/>
    <n v="1000"/>
    <s v="MU-1000"/>
    <n v="89.600000000000009"/>
    <n v="89.600000000000009"/>
    <n v="19.052223900000001"/>
    <n v="72.872525699999997"/>
    <n v="19.052848279999999"/>
    <n v="72.872624419999994"/>
    <s v="MCGM"/>
    <s v="L"/>
    <s v="Vasant Vaibhav"/>
    <s v="Vasant Vaibhav,Gulmohar Road,Chunabhatti(E) 400022"/>
    <s v="INDUS"/>
    <s v="Fibmax"/>
    <s v="Co-build"/>
    <s v="Feasible"/>
    <s v="Feb'26"/>
    <s v="Swapnil Salvi"/>
    <s v="Yogesh Deshpande"/>
    <s v="Feasible"/>
    <s v="10004699"/>
    <d v="2025-03-24T00:00:00"/>
    <d v="2026-03-24T00:00:00"/>
    <n v="90"/>
    <s v="Ok"/>
    <n v="0.39999999999999147"/>
    <s v="PO Released"/>
    <s v="-"/>
    <m/>
    <s v="Not created"/>
    <s v="CWIP-76805"/>
    <s v="RFAI Awaited "/>
    <s v="PO Released"/>
    <s v="-"/>
    <m/>
    <n v="0"/>
    <n v="-90"/>
    <s v="-"/>
    <m/>
    <s v="Yes"/>
    <m/>
  </r>
  <r>
    <x v="2"/>
    <n v="39"/>
    <s v="MU"/>
    <s v="Borivali"/>
    <s v="MA3372"/>
    <s v="MU-MA3372"/>
    <n v="44.800000000000004"/>
    <n v="44.800000000000004"/>
    <n v="19.236676500000002"/>
    <n v="72.8687094"/>
    <n v="19.23664986"/>
    <n v="72.868874539999993"/>
    <s v="MCGM"/>
    <s v="R/C"/>
    <s v="SAI ENCLAVE CHS"/>
    <s v="Sant Eknath Marg, Kajupada, Borivali East, Mumbai, Maharashtra 400066"/>
    <s v="INDUS"/>
    <s v="Fibmax"/>
    <s v="Co-build"/>
    <s v="Feasible"/>
    <s v="May'25"/>
    <s v="Sabhajeet Maurya"/>
    <s v="Satish Singh"/>
    <s v="Feasible"/>
    <s v="10004865"/>
    <d v="2025-03-26T00:00:00"/>
    <d v="2026-03-26T00:00:00"/>
    <n v="45"/>
    <s v="Ok"/>
    <n v="0.19999999999999574"/>
    <s v="PO Released"/>
    <s v="Part of 99"/>
    <m/>
    <s v="FF_NW1920_15377"/>
    <s v="CWIP-76806"/>
    <s v="RFAI Awaited "/>
    <s v="PO Released"/>
    <s v="-"/>
    <m/>
    <n v="0"/>
    <n v="-45"/>
    <s v="-"/>
    <m/>
    <s v="Yes"/>
    <m/>
  </r>
  <r>
    <x v="3"/>
    <n v="40"/>
    <s v="MU"/>
    <s v="Sion"/>
    <s v="MB1155"/>
    <s v="MU-MB1155"/>
    <n v="78.400000000000006"/>
    <n v="78.400000000000006"/>
    <n v="19.0397888"/>
    <n v="72.866372299999995"/>
    <n v="19.039805900000001"/>
    <n v="72.867137409999998"/>
    <s v="MCGM"/>
    <s v="F/N"/>
    <s v="Pramjal"/>
    <s v="PRANJAL CHS,SARDAR NAGAR NO 01,SION KOLIWADA, MUMBAI, MAHARASHTRA-400022"/>
    <s v="INDUS"/>
    <s v="Fibmax"/>
    <s v="Co-build"/>
    <s v="Feasible"/>
    <s v="April'25"/>
    <s v="Swapnil Salvi"/>
    <s v="Yogesh Deshpande"/>
    <s v="Feasible"/>
    <s v="10004843"/>
    <d v="2025-03-26T00:00:00"/>
    <d v="2026-03-26T00:00:00"/>
    <n v="78"/>
    <s v="Ok"/>
    <n v="-0.40000000000000568"/>
    <s v="PO Released"/>
    <s v="Part of 99"/>
    <m/>
    <s v="FF_NW2122_785458"/>
    <s v="CWIP-76807"/>
    <s v="RFAI Awaited "/>
    <s v="PO Released"/>
    <s v="-"/>
    <m/>
    <n v="0"/>
    <n v="-78"/>
    <s v="Pending"/>
    <m/>
    <s v="Yes"/>
    <m/>
  </r>
  <r>
    <x v="0"/>
    <n v="41"/>
    <s v="MU"/>
    <s v="Wadala East"/>
    <n v="6138"/>
    <s v="MU-6138"/>
    <n v="87.808000000000021"/>
    <n v="87.808000000000021"/>
    <n v="19.022618099999999"/>
    <n v="72.865819000000002"/>
    <n v="19.022472239999999"/>
    <n v="72.865865560000003"/>
    <s v="MCGM"/>
    <s v="F/N"/>
    <s v="Shopee link_Indus"/>
    <s v="SHOPEE LINK, ANTOP HILL RD, DOSTI ACRES, -WORLI NAKA ,DISTRICT-MUMBAI, STATE- MAHARASHTRA, PINCODE- 400037"/>
    <s v="INDUS"/>
    <s v="Fibmax"/>
    <s v="Co-build"/>
    <s v="Feasible"/>
    <s v="April'25"/>
    <s v="Sandeep randive"/>
    <s v="Yogesh Deshpande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7"/>
    <n v="42"/>
    <s v="MU"/>
    <s v="Andheri"/>
    <n v="6021"/>
    <s v="MU-6021"/>
    <n v="112.00000000000001"/>
    <n v="112.00000000000001"/>
    <n v="19.096604299999999"/>
    <n v="72.865256000000002"/>
    <n v="19.096689999999999"/>
    <n v="72.865120000000005"/>
    <s v="MCGM"/>
    <s v="K/E"/>
    <s v="RANGOLI"/>
    <s v="120-122, Sahar Road, Andheri (East)"/>
    <s v="INDUS"/>
    <s v="Fibmax"/>
    <s v="Co-build"/>
    <s v="Feasible"/>
    <s v="Nov'25"/>
    <s v="Hari Yadav"/>
    <s v="Satish Singh"/>
    <s v="Feasible"/>
    <s v="10004827"/>
    <d v="2025-03-26T00:00:00"/>
    <d v="2026-03-26T00:00:00"/>
    <n v="112"/>
    <s v="Ok"/>
    <n v="0"/>
    <s v="PO Released"/>
    <s v="-"/>
    <m/>
    <s v="Not created"/>
    <s v="CWIP-76808"/>
    <s v="RFAI Awaited "/>
    <s v="PO Released"/>
    <s v="-"/>
    <m/>
    <n v="0"/>
    <n v="-112"/>
    <s v="-"/>
    <m/>
    <s v="Yes"/>
    <m/>
  </r>
  <r>
    <x v="2"/>
    <n v="43"/>
    <s v="MU"/>
    <s v="Borivali"/>
    <n v="5831"/>
    <s v="MU-5831"/>
    <n v="67.2"/>
    <n v="67.2"/>
    <n v="19.2404233"/>
    <n v="72.858211900000001"/>
    <n v="19.24066942"/>
    <n v="72.858577699999998"/>
    <s v="MCGM"/>
    <s v="R/N"/>
    <s v="Amrut apt."/>
    <s v="Sai Amrut, Jaywant Sawant Road, Ambawadi, Dahisar West, Mumbai"/>
    <s v="ATC"/>
    <s v="Fibmax"/>
    <s v="Co-build"/>
    <s v="Feasible"/>
    <s v="May'25"/>
    <s v="Sabhajeet Maurya"/>
    <s v="Satish Singh"/>
    <s v="Feasible"/>
    <s v="10004791"/>
    <d v="2025-03-26T00:00:00"/>
    <d v="2026-03-26T00:00:00"/>
    <n v="67"/>
    <s v="Ok"/>
    <n v="-0.20000000000000284"/>
    <s v="PO Released"/>
    <s v="Part of 99"/>
    <m/>
    <s v="FF_NW2122_785459"/>
    <s v="CWIP-76809"/>
    <s v="Received"/>
    <s v="PO Released"/>
    <n v="461089"/>
    <s v="Santosh Yadav"/>
    <n v="126"/>
    <n v="59"/>
    <s v="Pending"/>
    <m/>
    <s v="Yes"/>
    <m/>
  </r>
  <r>
    <x v="3"/>
    <n v="44"/>
    <s v="MU"/>
    <s v="Sion"/>
    <n v="3330"/>
    <s v="MU-3330"/>
    <n v="44.800000000000004"/>
    <n v="44.800000000000004"/>
    <n v="19.035693999999999"/>
    <n v="72.857117900000006"/>
    <n v="19.03547592"/>
    <n v="72.857383999999996"/>
    <s v="MCGM"/>
    <s v="F/N"/>
    <s v="Sion Shivaji Nagar"/>
    <s v="Plot No6 (pt), 9 (pt), of Sion Division, Bhaudaji Road Extn, Sion (W), Mumbai- 400 022"/>
    <s v="ATC"/>
    <s v="Fibmax"/>
    <s v="Co-build"/>
    <s v="Feasible"/>
    <s v="April'25"/>
    <s v="Swapnil Salvi"/>
    <s v="Yogesh Deshpande"/>
    <s v="Feasible"/>
    <n v="10004874"/>
    <d v="2025-03-26T00:00:00"/>
    <d v="2026-03-26T00:00:00"/>
    <n v="45"/>
    <s v="Ok"/>
    <n v="0.19999999999999574"/>
    <s v="PO Released"/>
    <s v="Part of 99"/>
    <m/>
    <s v="FF_NW1920_14699"/>
    <s v="CWIP-76810"/>
    <s v="Received"/>
    <s v="PO Released"/>
    <s v="-"/>
    <m/>
    <n v="0"/>
    <n v="-45"/>
    <s v="-"/>
    <m/>
    <s v="Yes"/>
    <m/>
  </r>
  <r>
    <x v="3"/>
    <n v="45"/>
    <s v="MU"/>
    <s v="Sewri"/>
    <s v="MA751"/>
    <s v="MU-MA751"/>
    <n v="78.400000000000006"/>
    <n v="78.400000000000006"/>
    <n v="18.995158"/>
    <n v="72.855754500000003"/>
    <n v="18.995200000000001"/>
    <n v="72.855800000000002"/>
    <s v="MCGM"/>
    <s v="F/S"/>
    <s v="L&amp;T's MMRDA MTHL Project (Package-1), Sewri"/>
    <s v="SEWRI MMRDA, MPT, SEWRI, MUMBAI, MAHARASHTRA 400015"/>
    <s v="Airtel Own"/>
    <s v="Fibmax"/>
    <s v="Co-build"/>
    <s v="Feasible"/>
    <s v="April'25"/>
    <s v="Swapnil Salvi"/>
    <s v="Yogesh Deshpande"/>
    <s v="Feasible"/>
    <s v="-"/>
    <m/>
    <m/>
    <n v="0"/>
    <s v="PO length is greater than Feasibility Length"/>
    <n v="-78.400000000000006"/>
    <s v="PO Cancelled"/>
    <s v="Part of 99"/>
    <m/>
    <s v="FF_NW2122_785460"/>
    <s v="CWIP-76811"/>
    <s v="-"/>
    <s v="PO Released"/>
    <s v="-"/>
    <m/>
    <n v="0"/>
    <n v="0"/>
    <s v="-"/>
    <m/>
    <s v="Yes"/>
    <m/>
  </r>
  <r>
    <x v="3"/>
    <n v="46"/>
    <s v="MU"/>
    <s v="Miraroad"/>
    <n v="3166"/>
    <s v="MU-3166"/>
    <n v="67.2"/>
    <n v="67.2"/>
    <n v="19.309551200000001"/>
    <n v="72.854017499999998"/>
    <n v="19.309639300000001"/>
    <n v="72.85336393"/>
    <s v="MBMC"/>
    <s v="-"/>
    <s v="Sarkar Bhavan"/>
    <s v="Sarkar Bhavan,Chandan nagar, Bhayandar East Mira Bhayandar, Maharashtra 401105"/>
    <s v="INDUS"/>
    <s v="Fibmax"/>
    <s v="Co-build"/>
    <s v="Feasible"/>
    <s v="April'25"/>
    <s v="Sabhajeet Maurya"/>
    <s v="Satish Singh"/>
    <s v="Feasible"/>
    <n v="10004781"/>
    <d v="2025-03-26T00:00:00"/>
    <d v="2026-03-26T00:00:00"/>
    <n v="67"/>
    <s v="PO Pending"/>
    <m/>
    <s v="PO Released"/>
    <s v="Part of 99"/>
    <m/>
    <s v="Not created"/>
    <s v="CWIP-76812"/>
    <s v="RFAI Awaited "/>
    <s v="PO Released"/>
    <s v="In-Process"/>
    <m/>
    <n v="67"/>
    <n v="0"/>
    <s v="-"/>
    <m/>
    <s v="Yes"/>
    <m/>
  </r>
  <r>
    <x v="7"/>
    <n v="47"/>
    <s v="MU"/>
    <s v="Jogeshwari"/>
    <n v="4883"/>
    <s v="MU-4883"/>
    <n v="50.400000000000006"/>
    <n v="50.400000000000006"/>
    <n v="19.144439599999998"/>
    <n v="72.845585099999994"/>
    <n v="19.144671349999999"/>
    <n v="72.845589219999994"/>
    <s v="MCGM"/>
    <s v="K/W"/>
    <s v="HAPYHOMEOF"/>
    <s v="Vaishali Nagar, Off S V Road, Jogeshwari West, Mumbai-400102"/>
    <s v="INDUS"/>
    <s v="Fibmax"/>
    <s v="Co-build"/>
    <s v="Feasible"/>
    <s v="Nov'25"/>
    <s v="Dudhnath Tiwari"/>
    <s v="Satish Singh"/>
    <s v="Feasible"/>
    <s v="10004778"/>
    <d v="2025-03-26T00:00:00"/>
    <d v="2026-03-26T00:00:00"/>
    <n v="50"/>
    <s v="Ok"/>
    <n v="-0.40000000000000568"/>
    <s v="PO Released"/>
    <s v="-"/>
    <m/>
    <s v="Not created"/>
    <s v="CWIP-76813"/>
    <s v="RFAI Awaited "/>
    <s v="PO Released"/>
    <s v="-"/>
    <m/>
    <n v="0"/>
    <n v="-50"/>
    <s v="-"/>
    <m/>
    <s v="Yes"/>
    <m/>
  </r>
  <r>
    <x v="2"/>
    <n v="48"/>
    <s v="MU"/>
    <s v="Mahim"/>
    <n v="2317"/>
    <s v="MU-2317"/>
    <n v="156.80000000000001"/>
    <n v="156.80000000000001"/>
    <n v="19.035395900000001"/>
    <n v="72.844574800000004"/>
    <n v="19.03519979"/>
    <n v="72.844307389999997"/>
    <s v="MCGM"/>
    <s v="G/N"/>
    <s v="Victory mansion"/>
    <s v="Mr. Rajman (9769293371),VICTORY MANSION,Sitla devi Temple Road, New Dinkar Co Operative Housing Society, Mahim, Mumbai, Maharashtra 400016, India  MUMBAI"/>
    <s v="INDUS"/>
    <s v="Fibmax"/>
    <s v="Co-build"/>
    <s v="Feasible"/>
    <s v="May'25"/>
    <s v="Prem Verma"/>
    <s v="Yogesh Deshpande"/>
    <s v="Feasible"/>
    <n v="10004847"/>
    <d v="2025-03-26T00:00:00"/>
    <d v="2026-03-26T00:00:00"/>
    <n v="157"/>
    <s v="Ok"/>
    <n v="0.19999999999998863"/>
    <s v="PO Released"/>
    <s v="Part of 99"/>
    <m/>
    <s v="FF_NW1920_15108"/>
    <s v="CWIP-76814"/>
    <s v="RFAI Awaited "/>
    <s v="PO Released"/>
    <s v="-"/>
    <s v="Shrikant Chavan"/>
    <n v="125"/>
    <n v="-32"/>
    <s v="-"/>
    <m/>
    <s v="Yes"/>
    <m/>
  </r>
  <r>
    <x v="2"/>
    <n v="49"/>
    <s v="MU"/>
    <s v="Dadar"/>
    <n v="1308"/>
    <s v="MU-1308"/>
    <n v="78.400000000000006"/>
    <n v="78.400000000000006"/>
    <n v="19.0179194"/>
    <n v="72.844043999999997"/>
    <n v="19.01783228"/>
    <n v="72.844307939999993"/>
    <s v="MCGM"/>
    <s v="F/N"/>
    <s v="HOTELSHUO"/>
    <s v="Hotel Shubham,Café Premier, L. N. Road, Opposite Swami Narayan Mandir, Dadar (East), Mumbai - 400014"/>
    <s v="INDUS"/>
    <s v="Fibmax"/>
    <s v="Co-build"/>
    <s v="Feasible"/>
    <s v="Nov'25"/>
    <s v="Swapnil Salvi"/>
    <s v="Yogesh Deshpande"/>
    <s v="Feasible"/>
    <s v="10004808"/>
    <d v="2025-03-26T00:00:00"/>
    <d v="2026-03-26T00:00:00"/>
    <n v="78"/>
    <s v="Ok"/>
    <n v="-0.40000000000000568"/>
    <s v="PO Released"/>
    <s v="Part of 99"/>
    <m/>
    <s v="FF_NW1920_14134"/>
    <s v="CWIP-76815"/>
    <s v="RFAI Awaited "/>
    <s v="PO Released"/>
    <s v="-"/>
    <m/>
    <n v="0"/>
    <n v="-78"/>
    <s v="-"/>
    <m/>
    <s v="Yes"/>
    <m/>
  </r>
  <r>
    <x v="2"/>
    <n v="50"/>
    <s v="MU"/>
    <s v="Vile Parle"/>
    <n v="3151"/>
    <s v="MU-3151"/>
    <n v="78.400000000000006"/>
    <n v="78.400000000000006"/>
    <n v="19.106246299999999"/>
    <n v="72.843508299999996"/>
    <n v="19.106173699999999"/>
    <n v="72.844153550000001"/>
    <s v="MCGM"/>
    <s v="K/W"/>
    <s v="MEGHDENU"/>
    <s v="Irla Road, Near East West Flyover, Vile Parle West, Mumbai-400058"/>
    <s v="INDUS"/>
    <s v="Fibmax"/>
    <s v="Co-build"/>
    <s v="Feasible"/>
    <s v="Nov'25"/>
    <s v="Hari Yadav"/>
    <s v="Satish Singh"/>
    <s v="Feasible"/>
    <n v="10004729"/>
    <d v="2025-03-24T00:00:00"/>
    <d v="2026-03-24T00:00:00"/>
    <n v="78"/>
    <s v="Ok"/>
    <n v="-0.40000000000000568"/>
    <s v="PO Released"/>
    <s v="Part of 99"/>
    <m/>
    <s v="FF_NW1920_15724"/>
    <s v="CWIP-76816"/>
    <s v="RFAI Awaited "/>
    <s v="PO Released"/>
    <s v="-"/>
    <s v="Santosh Yadav"/>
    <n v="370"/>
    <n v="292"/>
    <s v="Pending"/>
    <m/>
    <s v="Yes"/>
    <m/>
  </r>
  <r>
    <x v="2"/>
    <n v="51"/>
    <s v="MU"/>
    <s v="Andheri"/>
    <n v="2322"/>
    <s v="MU-2322"/>
    <n v="100.80000000000001"/>
    <n v="100.80000000000001"/>
    <n v="19.126277099999999"/>
    <n v="72.843316299999998"/>
    <n v="19.12581067"/>
    <n v="72.843294060000005"/>
    <s v="MCGM"/>
    <s v="K/W"/>
    <s v="Bhagya Apt,"/>
    <s v="23, Bhardawadi Ln,Dhakoji Sethpada, Navneeth Colony, Amboli,Mumbai, Maharashtra 400058"/>
    <s v="ATC"/>
    <s v="Fibmax"/>
    <s v="Co-build"/>
    <s v="Feasible"/>
    <s v="Nov'25"/>
    <s v="Hari Yadav"/>
    <s v="Satish Singh"/>
    <s v="Feasible"/>
    <n v="10004710"/>
    <d v="2025-03-24T00:00:00"/>
    <d v="2026-03-24T00:00:00"/>
    <n v="101"/>
    <s v="Ok"/>
    <n v="0.19999999999998863"/>
    <s v="PO Released"/>
    <s v="Part of 99"/>
    <m/>
    <s v="FF_NW1920_15029"/>
    <s v="CWIP-76817"/>
    <s v="RFAI Awaited "/>
    <s v="PO Released"/>
    <n v="499006"/>
    <s v="Santosh Yadav"/>
    <n v="87"/>
    <n v="-14"/>
    <s v="-"/>
    <m/>
    <s v="Yes"/>
    <s v="Site under Relocation"/>
  </r>
  <r>
    <x v="2"/>
    <n v="52"/>
    <s v="MU"/>
    <s v="Goregaon"/>
    <s v="MA4247"/>
    <s v="MU-MA4247"/>
    <n v="179.20000000000002"/>
    <n v="179.20000000000002"/>
    <n v="19.162624399999999"/>
    <n v="72.840233100000006"/>
    <n v="19.162426010000001"/>
    <n v="72.839854529999997"/>
    <s v="MCGM"/>
    <s v="P/S"/>
    <s v="MAMTA CHSL"/>
    <s v="Sv Road, Tilak Nagar, Goregaon West, Mumbai"/>
    <s v="INDUS"/>
    <s v="Fibmax"/>
    <s v="Co-build"/>
    <s v="Feasible"/>
    <s v="Nov'25"/>
    <s v="Virendra"/>
    <s v="Satish Singh"/>
    <s v="Feasible"/>
    <n v="10004719"/>
    <d v="2025-03-24T00:00:00"/>
    <d v="2026-03-24T00:00:00"/>
    <n v="179"/>
    <s v="Ok"/>
    <n v="-0.20000000000001705"/>
    <s v="PO Released"/>
    <s v="Part of 99"/>
    <m/>
    <s v="FF_NW1920_15498"/>
    <s v="CWIP-76818"/>
    <s v="RFAI Awaited "/>
    <s v="PO Released"/>
    <n v="654317"/>
    <s v="Santosh Yadav"/>
    <n v="278"/>
    <n v="99"/>
    <s v="Pending"/>
    <m/>
    <s v="Yes"/>
    <m/>
  </r>
  <r>
    <x v="0"/>
    <n v="53"/>
    <s v="MU"/>
    <s v="Masjid Bundar"/>
    <s v="MB1723"/>
    <s v="MU-MB1723"/>
    <n v="313.60000000000002"/>
    <n v="313.60000000000002"/>
    <n v="18.9604091"/>
    <n v="72.834429200000002"/>
    <n v="18.961040000000001"/>
    <n v="72.834530000000001"/>
    <s v="MCGM"/>
    <s v="B"/>
    <s v="Imamiya masjid"/>
    <s v="Plot No:13,Mirzali St,Balu Changu Patil Marg, Umerkhadi, Mumbai, Maharashtra 400009. Post Office:-Umerkhadi,Police Station:-Dongari"/>
    <s v="INDUS"/>
    <s v="Fibmax"/>
    <s v="Co-build"/>
    <s v="Feasible"/>
    <s v="Dec'25"/>
    <s v="Narayan Parab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2"/>
    <n v="54"/>
    <s v="MU"/>
    <s v="Vile Parle"/>
    <s v="MA4127"/>
    <s v="MU-MA4127"/>
    <n v="145.60000000000002"/>
    <n v="145.60000000000002"/>
    <n v="19.107600699999999"/>
    <n v="72.832097399999995"/>
    <n v="19.107211029999998"/>
    <n v="72.832341740000004"/>
    <s v="MCGM"/>
    <s v="K/W"/>
    <s v="Nirmal Prabhu"/>
    <s v="NIRMAL PRABHU CHS,GURU NANAK ROAD,LAKSHMIKANT MARG,NS RD,VILE PARLE (W)-4000049."/>
    <s v="INDUS"/>
    <s v="Fibmax"/>
    <s v="Co-build"/>
    <s v="Feasible"/>
    <s v="Dec'25"/>
    <s v="Hari Yadav"/>
    <s v="Satish Singh"/>
    <s v="Feasible"/>
    <s v="10004868"/>
    <d v="2025-03-26T00:00:00"/>
    <d v="2026-03-26T00:00:00"/>
    <n v="146"/>
    <s v="Ok"/>
    <n v="0.39999999999997726"/>
    <s v="PO Released"/>
    <s v="Part of 99"/>
    <m/>
    <s v="FF_NW2122_785461"/>
    <s v="CWIP-76819"/>
    <s v="RFAI Awaited "/>
    <s v="PO Released"/>
    <n v="841789"/>
    <s v="Santosh Yadav"/>
    <n v="63"/>
    <n v="-83"/>
    <s v="-"/>
    <m/>
    <s v="Yes"/>
    <s v="Site under Relocation"/>
  </r>
  <r>
    <x v="0"/>
    <n v="55"/>
    <s v="MU"/>
    <s v="Bandra"/>
    <n v="333"/>
    <s v="MU-333"/>
    <n v="50.400000000000006"/>
    <n v="50.400000000000006"/>
    <n v="19.06204"/>
    <n v="72.831794299999999"/>
    <n v="19.062260760000001"/>
    <n v="72.832040899999996"/>
    <s v="MCGM"/>
    <s v="H/W"/>
    <s v="Fortune Heritage"/>
    <s v="DR KB HEDGEKAR ROAD, PALLI VILLAGE BANDRA (W)."/>
    <s v="ATC"/>
    <s v="Fibmax"/>
    <s v="Co-build"/>
    <s v="Feasible"/>
    <s v="Nov'25"/>
    <s v="Prem Verma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5"/>
    <n v="56"/>
    <s v="MU"/>
    <s v="Santacruz"/>
    <s v="MA183"/>
    <s v="MU-MA183"/>
    <n v="106.4"/>
    <n v="106.4"/>
    <n v="19.079042399999999"/>
    <n v="72.829969599999998"/>
    <n v="19.079018420000001"/>
    <n v="72.829226649999995"/>
    <s v="MCGM"/>
    <s v="H/W"/>
    <s v="Guru Ashish"/>
    <s v="North Avenue Road, Dhan Pothohar Nagar, Santacruz West, Mumbai"/>
    <s v="INDUS"/>
    <s v="Fibmax"/>
    <s v="Co-build"/>
    <s v="Feasible"/>
    <s v="Dec'25"/>
    <s v="Hari Yadav"/>
    <s v="Satish Singh"/>
    <s v="Feasible"/>
    <s v="10004693"/>
    <d v="2025-03-24T00:00:00"/>
    <d v="2026-03-24T00:00:00"/>
    <n v="106"/>
    <s v="Ok"/>
    <n v="-0.40000000000000568"/>
    <s v="PO Released"/>
    <s v="-"/>
    <m/>
    <s v="Not created"/>
    <s v="CWIP-76820"/>
    <s v="RFAI Awaited "/>
    <s v="PO Released"/>
    <s v="-"/>
    <m/>
    <n v="0"/>
    <n v="-106"/>
    <s v="-"/>
    <m/>
    <s v="Yes"/>
    <m/>
  </r>
  <r>
    <x v="5"/>
    <n v="57"/>
    <s v="MU"/>
    <s v="Vile Parle"/>
    <s v="MA129"/>
    <s v="MU-MA129"/>
    <n v="28.000000000000004"/>
    <n v="28.000000000000004"/>
    <n v="19.1139513"/>
    <n v="72.829636300000004"/>
    <n v="19.113867079999999"/>
    <n v="72.829829000000004"/>
    <s v="MCGM"/>
    <s v="K/W"/>
    <s v="Raval CHS"/>
    <s v="Eden Square, NS Road No.10, Samarth Ramdas Marg, JVPD Scheme, Vile Parle West"/>
    <s v="INDUS"/>
    <s v="Fibmax"/>
    <s v="Co-build"/>
    <s v="Feasible"/>
    <s v="Dec'25"/>
    <s v="Hari Yadav"/>
    <s v="Satish Singh"/>
    <s v="Feasible"/>
    <s v="10004803"/>
    <d v="2025-03-26T00:00:00"/>
    <d v="2026-03-26T00:00:00"/>
    <n v="28"/>
    <s v="Ok"/>
    <n v="0"/>
    <s v="PO Released"/>
    <s v="-"/>
    <m/>
    <s v="Not created"/>
    <s v="CWIP-76821"/>
    <s v="RFAI Awaited "/>
    <s v="PO Released"/>
    <s v="-"/>
    <m/>
    <n v="0"/>
    <n v="-28"/>
    <s v="-"/>
    <m/>
    <s v="Yes"/>
    <m/>
  </r>
  <r>
    <x v="5"/>
    <n v="58"/>
    <s v="MU"/>
    <s v="Kandivali"/>
    <n v="3589"/>
    <s v="MU-3589"/>
    <n v="280"/>
    <n v="280"/>
    <n v="19.209594800000001"/>
    <n v="72.8294633"/>
    <n v="19.209579919999999"/>
    <n v="72.830148660000006"/>
    <s v="MCGM"/>
    <s v="R/S"/>
    <s v="Technosys Limited"/>
    <s v="ZOHA ICE CREAM, NEAR SHAYDRI NAGAR, FRONT OFF BHARTIYA STATE BANK, CHARKOP, KANDIVALI WEST"/>
    <s v="ATC"/>
    <s v="Fibmax"/>
    <s v="Co-build"/>
    <s v="Feasible"/>
    <s v="Dec'25"/>
    <s v="Sabhajeet Maurya"/>
    <s v="Satish Singh"/>
    <s v="Feasible"/>
    <s v="10004782"/>
    <d v="2025-03-26T00:00:00"/>
    <d v="2026-03-26T00:00:00"/>
    <n v="280"/>
    <s v="Ok"/>
    <n v="0"/>
    <s v="PO Released"/>
    <s v="-"/>
    <m/>
    <s v="Not created"/>
    <s v="CWIP-76822"/>
    <s v="Received"/>
    <s v="PO Released"/>
    <s v="-"/>
    <m/>
    <n v="0"/>
    <n v="-280"/>
    <s v="-"/>
    <m/>
    <s v="Yes"/>
    <m/>
  </r>
  <r>
    <x v="7"/>
    <n v="59"/>
    <s v="MU"/>
    <s v="Khar"/>
    <s v="MA5238"/>
    <s v="MU-MA5238"/>
    <n v="89.600000000000009"/>
    <n v="89.600000000000009"/>
    <n v="19.0743875"/>
    <n v="72.825567300000003"/>
    <n v="19.074130499999999"/>
    <n v="72.826147359999993"/>
    <s v="MCGM"/>
    <s v="H/W"/>
    <s v="Hermitage Villa"/>
    <s v="Hermitage Villa,Chuim Village, Danda Pada, Khar Danda, Khar West, Mumbai"/>
    <s v="INDUS"/>
    <s v="Fibmax"/>
    <s v="Co-build"/>
    <s v="Feasible"/>
    <s v="Nov'25"/>
    <s v="Hari Yadav"/>
    <s v="Satish Singh"/>
    <s v="Feasible"/>
    <s v="10004716"/>
    <d v="2025-03-24T00:00:00"/>
    <d v="2026-03-24T00:00:00"/>
    <n v="90"/>
    <s v="Ok"/>
    <n v="0.39999999999999147"/>
    <s v="PO Released"/>
    <s v="-"/>
    <m/>
    <s v="Not created"/>
    <s v="CWIP-76823"/>
    <s v="RFAI Awaited "/>
    <s v="PO Released"/>
    <s v="-"/>
    <m/>
    <n v="0"/>
    <n v="-90"/>
    <s v="-"/>
    <m/>
    <s v="Yes"/>
    <m/>
  </r>
  <r>
    <x v="5"/>
    <n v="60"/>
    <s v="MU"/>
    <s v="Kandivali"/>
    <s v="MB3183"/>
    <s v="MU-MB3183"/>
    <n v="4.4800000000000004"/>
    <n v="4.4800000000000004"/>
    <n v="19.2134459"/>
    <n v="72.823863599999996"/>
    <n v="19.21359657"/>
    <n v="72.823998799999998"/>
    <s v="MCGM"/>
    <s v="R/S"/>
    <s v="Ramjaruka"/>
    <s v="Ram Jharokha Cooperative Housing Society Limited, Cluster_mumbai Suburban_271, RSC Rd Number 11, Kandivali, Charkop, Sector 2 Charkop, Kandivali West, Mumbai, Maharashtra 400067,Post office:-Charkop,police station:-Charkop"/>
    <s v="INDUS"/>
    <s v="Fibmax"/>
    <s v="Co-build"/>
    <s v="Feasible"/>
    <s v="Dec'25"/>
    <s v="Sabhajeet Maurya"/>
    <s v="Satish Singh"/>
    <s v="Feasible"/>
    <s v="10004788"/>
    <d v="2025-03-26T00:00:00"/>
    <d v="2026-03-26T00:00:00"/>
    <n v="40"/>
    <s v="PO length is greater than Feasibility Length"/>
    <n v="35.519999999999996"/>
    <s v="PO Released"/>
    <s v="-"/>
    <m/>
    <s v="Not created"/>
    <s v="CWIP-76824"/>
    <s v="RFAI Awaited "/>
    <s v="PO Released"/>
    <s v="-"/>
    <m/>
    <n v="0"/>
    <n v="-40"/>
    <s v="-"/>
    <m/>
    <s v="Yes"/>
    <m/>
  </r>
  <r>
    <x v="7"/>
    <n v="61"/>
    <s v="MU"/>
    <s v="Worli"/>
    <n v="1027"/>
    <s v="MU-1027"/>
    <n v="145.60000000000002"/>
    <n v="145.60000000000002"/>
    <n v="18.994957299999999"/>
    <n v="72.822855599999997"/>
    <n v="18.995883060000001"/>
    <n v="72.822784440000007"/>
    <s v="MCGM"/>
    <s v="G/S"/>
    <s v="SAHYADRIOF"/>
    <s v="Kasturba Gandhi Nagar, Dainik Shivner Marg, Worli"/>
    <s v="INDUS"/>
    <s v="Fibmax"/>
    <s v="Co-build"/>
    <s v="Feasible"/>
    <s v="Nov'25"/>
    <s v="Prem Verma"/>
    <s v="Yogesh Deshpande"/>
    <s v="Feasible"/>
    <s v="10004864"/>
    <d v="2025-03-26T00:00:00"/>
    <d v="2026-03-26T00:00:00"/>
    <n v="146"/>
    <s v="Ok"/>
    <n v="0.39999999999997726"/>
    <s v="PO Released"/>
    <s v="-"/>
    <m/>
    <s v="Not created"/>
    <s v="CWIP-76825"/>
    <s v="RFAI Awaited "/>
    <s v="PO Released"/>
    <s v="-"/>
    <m/>
    <n v="0"/>
    <n v="-146"/>
    <s v="-"/>
    <m/>
    <s v="Yes"/>
    <m/>
  </r>
  <r>
    <x v="2"/>
    <n v="62"/>
    <s v="MU"/>
    <s v="Malabar Hill"/>
    <n v="1264"/>
    <s v="MU-1264"/>
    <n v="12.544000000000002"/>
    <n v="12.544000000000002"/>
    <n v="18.964867000000002"/>
    <n v="72.803737799999993"/>
    <n v="18.965063870000002"/>
    <n v="72.80384952"/>
    <s v="MCGM"/>
    <s v="D"/>
    <s v="MEHERABAOF"/>
    <s v="1/ 594, Warden Road Junction,_Mumbai- 26"/>
    <s v="INDUS"/>
    <s v="Fibmax"/>
    <s v="Co-build"/>
    <s v="Feasible"/>
    <s v="Nov'25"/>
    <s v="Vaijesh Patil"/>
    <s v="Yogesh Deshpande"/>
    <s v="Feasible"/>
    <s v="10004784"/>
    <d v="2025-03-26T00:00:00"/>
    <d v="2026-03-26T00:00:00"/>
    <n v="30"/>
    <s v="PO length is greater than Feasibility Length"/>
    <n v="17.455999999999996"/>
    <s v="PO Released"/>
    <s v="Part of 99"/>
    <m/>
    <s v="FF_NW1920_14131"/>
    <s v="CWIP-76826"/>
    <s v="RFAI Awaited "/>
    <s v="PO Released"/>
    <n v="199842"/>
    <s v="Shrikant Chavan"/>
    <n v="10"/>
    <n v="-20"/>
    <s v="-"/>
    <m/>
    <s v="Yes"/>
    <m/>
  </r>
  <r>
    <x v="2"/>
    <n v="63"/>
    <s v="MU"/>
    <s v="Malabar Hill"/>
    <n v="5436"/>
    <s v="MU-5436"/>
    <n v="106.4"/>
    <n v="106.4"/>
    <n v="18.954270600000001"/>
    <n v="72.798615699999999"/>
    <n v="18.954683150000001"/>
    <n v="72.798521609999995"/>
    <s v="MCGM"/>
    <s v="D"/>
    <s v="Rajat Apartment"/>
    <s v="Rajat Apts.,Mount Pleasant Road, Malabar Hill, Mumbai 400 006"/>
    <s v="ATC"/>
    <s v="Fibmax"/>
    <s v="Co-build"/>
    <s v="Feasible"/>
    <s v="Nov'25"/>
    <s v="Vaijesh Patil"/>
    <s v="Yogesh Deshpande"/>
    <s v="Feasible"/>
    <s v="10004780"/>
    <d v="2025-03-26T00:00:00"/>
    <d v="2026-03-26T00:00:00"/>
    <n v="106"/>
    <s v="Ok"/>
    <n v="-0.40000000000000568"/>
    <s v="PO Released"/>
    <s v="Part of 99"/>
    <m/>
    <s v="FF_NW1920_14814"/>
    <s v="CWIP-76827"/>
    <s v="RFAI Awaited "/>
    <s v="PO Released"/>
    <s v="-"/>
    <s v="Shrikant Chavan"/>
    <n v="56"/>
    <n v="-50"/>
    <s v="-"/>
    <m/>
    <s v="Yes"/>
    <m/>
  </r>
  <r>
    <x v="2"/>
    <n v="64"/>
    <s v="MU"/>
    <s v="Malabar Hill"/>
    <n v="5525"/>
    <s v="MU-5525"/>
    <n v="388.41600000000005"/>
    <n v="388.41600000000005"/>
    <n v="18.949716800000001"/>
    <n v="72.796301099999994"/>
    <n v="18.948145579999998"/>
    <n v="72.797578380000004"/>
    <s v="MCGM"/>
    <s v="D"/>
    <s v="Anupam CHSL"/>
    <s v="Anupam CHS, Manav Mandir Road, Malabar hill, Mumbai-400006"/>
    <s v="ATC"/>
    <s v="Fibmax"/>
    <s v="Co-build"/>
    <s v="Feasible"/>
    <s v="Nov'25"/>
    <s v="Vaijesh Patil"/>
    <s v="Yogesh Deshpande"/>
    <s v="Feasible"/>
    <s v="10004776"/>
    <d v="2025-03-26T00:00:00"/>
    <d v="2026-03-26T00:00:00"/>
    <n v="338"/>
    <s v="PO length is less than Feasibility length"/>
    <n v="-50.416000000000054"/>
    <s v="PO Released"/>
    <s v="Part of 99"/>
    <m/>
    <s v="FF_NW2122_785462"/>
    <s v="CWIP-76828"/>
    <s v="RFAI Awaited "/>
    <s v="PO Released"/>
    <s v="-"/>
    <m/>
    <n v="363"/>
    <n v="25"/>
    <s v="LA Considered"/>
    <m/>
    <s v="Yes"/>
    <m/>
  </r>
  <r>
    <x v="6"/>
    <n v="65"/>
    <s v="MU"/>
    <s v="Govandi"/>
    <s v="MB4330"/>
    <s v="MU-MB4330"/>
    <n v="228.03200000000001"/>
    <n v="228.03200000000001"/>
    <n v="19.061169499999998"/>
    <n v="72.918766199999993"/>
    <n v="19.061484"/>
    <n v="72.918240999999995"/>
    <s v="MCGM"/>
    <s v="M/E"/>
    <s v="Khaliliya Massjid"/>
    <s v="Mankurd Link Road,Bhimvadi,New Gautam Nagar,Govandi,Mumbai 400043"/>
    <s v="INDUS"/>
    <s v="Fibmax"/>
    <s v="Co-build"/>
    <s v="Feasible"/>
    <s v="Jan'26"/>
    <s v="Ranjit Wadkar"/>
    <s v="Yogesh Deshpande"/>
    <s v="Feasible"/>
    <s v="10004796"/>
    <d v="2025-03-26T00:00:00"/>
    <d v="2026-03-26T00:00:00"/>
    <n v="228"/>
    <s v="Ok"/>
    <n v="-3.2000000000010687E-2"/>
    <s v="PO Released"/>
    <s v="-"/>
    <m/>
    <s v="Not created"/>
    <s v="CWIP-76829"/>
    <s v="RFAI Awaited "/>
    <s v="PO Released"/>
    <s v="-"/>
    <m/>
    <n v="0"/>
    <n v="-228"/>
    <s v="-"/>
    <m/>
    <s v="Yes"/>
    <m/>
  </r>
  <r>
    <x v="3"/>
    <n v="66"/>
    <s v="MU"/>
    <s v="Miraroad"/>
    <s v="MB1608"/>
    <s v="MU-MB1608"/>
    <n v="56.000000000000007"/>
    <n v="56.000000000000007"/>
    <n v="19.278387800000001"/>
    <n v="72.863238499999994"/>
    <n v="19.278479999999998"/>
    <n v="72.862899999999996"/>
    <s v="MBMC"/>
    <s v="-"/>
    <s v="Arihant CHS"/>
    <s v="ARIHANT CHS,3A-4, BHAGWAN MAHAVIR MARG, SECTOR 7, SHANTI NAGAR, MIRA ROAD EAST, MIRA BHAYANDAR, MAHAR,POST OFFICE:-MIRA ROAD,POLICE STATION:-MIRA ROAD"/>
    <s v="INDUS"/>
    <s v="Fibmax"/>
    <s v="Co-build"/>
    <s v="Feasible"/>
    <s v="April'25"/>
    <s v="Sabhajeet Maurya"/>
    <s v="Satish Singh"/>
    <s v="Feasible"/>
    <s v="10004869"/>
    <d v="2025-03-26T00:00:00"/>
    <d v="2026-03-26T00:00:00"/>
    <n v="56"/>
    <s v="Ok"/>
    <n v="0"/>
    <s v="PO Released"/>
    <s v="Part of 99"/>
    <m/>
    <s v="FF_NW2122_785463"/>
    <s v="CWIP-76830"/>
    <s v="Received"/>
    <s v="PO Released"/>
    <n v="198508"/>
    <m/>
    <n v="124"/>
    <n v="68"/>
    <s v="Pending"/>
    <m/>
    <s v="Yes"/>
    <m/>
  </r>
  <r>
    <x v="3"/>
    <n v="67"/>
    <s v="MU"/>
    <s v="Khadakpada"/>
    <s v="MB1585"/>
    <s v="MU-MB1585"/>
    <n v="112.00000000000001"/>
    <n v="112.00000000000001"/>
    <n v="19.2526303"/>
    <n v="73.127104099999997"/>
    <n v="19.252389520000001"/>
    <n v="73.127260590000006"/>
    <s v="KDMC"/>
    <s v="-"/>
    <s v="Shree Ganesh Vandan CHSL"/>
    <s v="Ganesh Vandan Building, Shop No: 7, Near Lotus Hospital, Aadharwadi Chowk, Birla College Rd, Kalyan West, Thane, Maharashtra 421301  _x000a_"/>
    <s v="ATC"/>
    <s v="Fibmax"/>
    <s v="Co-build"/>
    <s v="Feasible"/>
    <s v="Jan'26"/>
    <s v="Jayhind Yadav"/>
    <s v="Praveen Nigam"/>
    <s v="Feasible"/>
    <s v="10004873"/>
    <d v="2025-03-26T00:00:00"/>
    <d v="2026-03-26T00:00:00"/>
    <n v="112"/>
    <s v="Ok"/>
    <n v="0"/>
    <s v="PO Released"/>
    <s v="Part of 99"/>
    <m/>
    <s v="FF_NW2122_785464"/>
    <s v="CWIP-76831"/>
    <s v="RFAI Awaited "/>
    <s v="PO Released"/>
    <n v="198210"/>
    <s v="Tulsi Yadav"/>
    <n v="130"/>
    <n v="18"/>
    <s v="LA Considered"/>
    <m/>
    <s v="Yes"/>
    <m/>
  </r>
  <r>
    <x v="6"/>
    <n v="68"/>
    <s v="MU"/>
    <s v="Naupada"/>
    <s v="MB1728"/>
    <s v="MU-MB1728"/>
    <n v="112.00000000000001"/>
    <n v="112.00000000000001"/>
    <n v="19.188169200000001"/>
    <n v="72.9759332"/>
    <n v="19.18817"/>
    <n v="72.975939999999994"/>
    <s v="TMC"/>
    <s v="-"/>
    <s v="Fenkin Emperior"/>
    <s v="Dr. Bhanushali Hospital Kaushalya', Shivaji path, near Thane Rly station, Thane, Maharashtra 400601,Post office :-Thane,police station:-Thane"/>
    <s v="INDUS"/>
    <s v="Fibmax"/>
    <s v="Co-build"/>
    <s v="Feasible"/>
    <s v="Jan'26"/>
    <s v="Jayhind Yadav"/>
    <s v="Praveen Nigam"/>
    <s v="Feasible"/>
    <s v="10004805"/>
    <d v="2025-03-26T00:00:00"/>
    <d v="2026-03-26T00:00:00"/>
    <n v="112"/>
    <s v="Ok"/>
    <n v="0"/>
    <s v="PO Released"/>
    <s v="-"/>
    <m/>
    <s v="Not created"/>
    <s v="CWIP-76832"/>
    <s v="Received"/>
    <s v="PO Released"/>
    <s v="-"/>
    <m/>
    <n v="0"/>
    <n v="-112"/>
    <s v="-"/>
    <m/>
    <s v="Yes"/>
    <m/>
  </r>
  <r>
    <x v="6"/>
    <n v="69"/>
    <s v="MU"/>
    <s v="Mulund"/>
    <s v="MB2983"/>
    <s v="MU-MB2983"/>
    <n v="112.00000000000001"/>
    <n v="112.00000000000001"/>
    <n v="19.173556900000001"/>
    <n v="72.957390099999998"/>
    <n v="19.173200000000001"/>
    <n v="72.957099999999997"/>
    <s v="MCGM"/>
    <s v="T"/>
    <s v="Shanti"/>
    <s v="New Arihant Shopping Centre Office No.23, 2nd floor J.D road Near Station Mulund Mumbai West, Maharashtra 400080,Post office:-Mulund,Police Station:-Mulund"/>
    <s v="ATC"/>
    <s v="Fibmax"/>
    <s v="Co-build"/>
    <s v="Feasible"/>
    <s v="Jan'26"/>
    <s v="Swapnil Salvi"/>
    <s v="Yogesh Deshpande"/>
    <s v="Feasible"/>
    <s v="10004888"/>
    <d v="2025-03-26T00:00:00"/>
    <d v="2026-03-26T00:00:00"/>
    <n v="112"/>
    <s v="Ok"/>
    <n v="0"/>
    <s v="PO Released"/>
    <s v="-"/>
    <m/>
    <s v="Not created"/>
    <s v="CWIP-76833"/>
    <s v="RFAI Awaited "/>
    <s v="PO Released"/>
    <s v="-"/>
    <m/>
    <n v="0"/>
    <n v="-112"/>
    <s v="-"/>
    <m/>
    <s v="Yes"/>
    <m/>
  </r>
  <r>
    <x v="7"/>
    <n v="70"/>
    <s v="MU"/>
    <s v="Bhandup"/>
    <n v="4609"/>
    <s v="MU-4609"/>
    <n v="224.00000000000003"/>
    <n v="224.00000000000003"/>
    <n v="19.139876300000001"/>
    <n v="72.927962300000004"/>
    <n v="19.140203639999999"/>
    <n v="72.928188550000002"/>
    <s v="MCGM"/>
    <s v="S"/>
    <s v="Fuggawala compound"/>
    <s v="Fugewala Compound, Maharashtra Nagr Bus stop, Bhandup w"/>
    <s v="Suyog"/>
    <s v="Fibmax"/>
    <s v="Co-build"/>
    <s v="Feasible"/>
    <s v="Nov'25"/>
    <s v="Swapnil Salvi"/>
    <s v="Yogesh Deshpande"/>
    <s v="Feasible"/>
    <s v="10004810"/>
    <d v="2025-03-26T00:00:00"/>
    <d v="2026-03-26T00:00:00"/>
    <n v="224"/>
    <s v="Ok"/>
    <n v="0"/>
    <s v="PO Released-Hold by Airtel"/>
    <s v="-"/>
    <m/>
    <s v="Not created"/>
    <s v="CWIP-76834"/>
    <s v="Received"/>
    <s v="PO Released"/>
    <s v="-"/>
    <m/>
    <n v="0"/>
    <n v="-224"/>
    <s v="-"/>
    <m/>
    <m/>
    <s v="Site under Relocation"/>
  </r>
  <r>
    <x v="6"/>
    <n v="71"/>
    <s v="MU"/>
    <s v="Santacruz"/>
    <n v="174"/>
    <s v="MU-174"/>
    <n v="190.4"/>
    <n v="190.4"/>
    <n v="19.0757428"/>
    <n v="72.832074199999994"/>
    <n v="19.075903220000001"/>
    <n v="72.832616999999999"/>
    <s v="MCGM"/>
    <s v="H/W"/>
    <s v="Little Star CHSL"/>
    <s v="15th Road, Ramkrishna Mission Road, Santacruz (w) Mumbai â€“ 400054"/>
    <s v="INDUS"/>
    <s v="Fibmax"/>
    <s v="Co-build"/>
    <s v="Feasible"/>
    <s v="Jan'26"/>
    <s v="Hari Yadav"/>
    <s v="Satish Singh"/>
    <s v="Feasible"/>
    <s v="10004711"/>
    <d v="2025-03-24T00:00:00"/>
    <d v="2026-03-24T00:00:00"/>
    <n v="190"/>
    <s v="Ok"/>
    <n v="-0.40000000000000568"/>
    <s v="PO Released"/>
    <s v="-"/>
    <m/>
    <s v="Not created"/>
    <s v="CWIP-76835"/>
    <s v="RFAI Awaited "/>
    <s v="PO Released"/>
    <s v="-"/>
    <m/>
    <n v="0"/>
    <n v="-190"/>
    <s v="-"/>
    <m/>
    <s v="Yes"/>
    <m/>
  </r>
  <r>
    <x v="6"/>
    <n v="72"/>
    <s v="MU"/>
    <s v="Kandivali"/>
    <s v="MB2484"/>
    <s v="MU-MB2484"/>
    <n v="22.400000000000002"/>
    <n v="22.400000000000002"/>
    <n v="19.207215399999999"/>
    <n v="72.877496399999998"/>
    <n v="19.20756201"/>
    <n v="72.877320119999993"/>
    <s v="MCGM"/>
    <s v="R/S"/>
    <s v="Windsor Chsl"/>
    <s v="Windsor Chsl,Phase No:-2,The Windsor,Opp. Esis Hospital,Damu Nagar,Thakur Village,Kandivali East, Mumbai,Maharashtra:400101"/>
    <s v="INDUS"/>
    <s v="Fibmax"/>
    <s v="Co-build"/>
    <s v="Feasible"/>
    <s v="Jan'26"/>
    <s v="Sabhajeet Maurya"/>
    <s v="Satish Singh"/>
    <s v="Feasible"/>
    <s v="10004794"/>
    <d v="2025-03-26T00:00:00"/>
    <d v="2026-03-26T00:00:00"/>
    <n v="30"/>
    <s v="Ok"/>
    <n v="7.5999999999999979"/>
    <s v="PO Released"/>
    <s v="-"/>
    <m/>
    <s v="Not created"/>
    <s v="CWIP-76836"/>
    <s v="Received"/>
    <s v="PO Released"/>
    <s v="-"/>
    <m/>
    <n v="0"/>
    <n v="-30"/>
    <s v="-"/>
    <m/>
    <s v="Yes"/>
    <m/>
  </r>
  <r>
    <x v="3"/>
    <n v="73"/>
    <s v="MU"/>
    <s v="Mahape"/>
    <s v="MB640"/>
    <s v="MU-MB640"/>
    <n v="112.00000000000001"/>
    <n v="112.00000000000001"/>
    <n v="19.110036699999998"/>
    <n v="73.017228399999993"/>
    <n v="19.110171000000001"/>
    <n v="73.017343999999994"/>
    <s v="NMMC"/>
    <s v="-"/>
    <s v="SPIRE BPO SERVICE LLP_BLDG NO.1_MBP"/>
    <s v="3rd ,2nd &amp; Ground floor, A Wing, Bldg No. 1(61), Sector 2, Millennium Business Park, Mahape, Navi Mumbai _x000a_"/>
    <s v="Airtel Own"/>
    <s v="Fibmax"/>
    <s v="Co-build"/>
    <s v="Feasible"/>
    <s v="Jan'26"/>
    <s v="Abdul Quadir"/>
    <s v="Yogesh Deshpande"/>
    <s v="Feasible"/>
    <s v="10004829"/>
    <d v="2025-03-26T00:00:00"/>
    <d v="2026-03-26T00:00:00"/>
    <n v="112"/>
    <s v="Ok"/>
    <n v="0"/>
    <s v="PO Released"/>
    <s v="Part of 99"/>
    <m/>
    <s v="FF_NW2122_785465"/>
    <s v="CWIP-76837"/>
    <s v="RFAI Awaited "/>
    <s v="PO Released"/>
    <s v="-"/>
    <m/>
    <n v="0"/>
    <n v="-112"/>
    <s v="Pending"/>
    <m/>
    <s v="Yes"/>
    <m/>
  </r>
  <r>
    <x v="6"/>
    <n v="74"/>
    <s v="MU"/>
    <s v="Thane"/>
    <n v="6087"/>
    <s v="MU-MM6087"/>
    <n v="112.00000000000001"/>
    <n v="112.00000000000001"/>
    <n v="19.203268300000001"/>
    <n v="72.958195500000002"/>
    <n v="19.20316596"/>
    <n v="72.958232210000006"/>
    <s v="TMC"/>
    <s v="-"/>
    <n v="0"/>
    <s v="Devkar Niwas,Road No 33, Dnyaneshwar nagar, Thane [W]."/>
    <s v="INDUS"/>
    <s v="Fibmax"/>
    <s v="Co-build"/>
    <s v="Feasible"/>
    <s v="Jan'26"/>
    <s v="Jayhind Yadav"/>
    <s v="Praveen Nigam"/>
    <s v="Feasible"/>
    <s v="10004888"/>
    <d v="2025-03-26T00:00:00"/>
    <d v="2026-03-26T00:00:00"/>
    <n v="112"/>
    <s v="Ok"/>
    <n v="0"/>
    <s v="PO Released"/>
    <s v="-"/>
    <m/>
    <s v="Not created"/>
    <s v="CWIP-76838"/>
    <s v="RFAI Awaited "/>
    <s v="PO Released"/>
    <s v="-"/>
    <m/>
    <n v="0"/>
    <n v="-112"/>
    <s v="-"/>
    <m/>
    <s v="Yes"/>
    <m/>
  </r>
  <r>
    <x v="6"/>
    <n v="75"/>
    <s v="MU"/>
    <s v="Kurla"/>
    <s v="MA3670"/>
    <s v="MU-MA3670"/>
    <n v="67.2"/>
    <n v="67.2"/>
    <n v="19.064186299999999"/>
    <n v="72.874920000000003"/>
    <n v="19.064219999999999"/>
    <n v="72.874849999999995"/>
    <s v="MCGM"/>
    <s v="L"/>
    <s v="Devi-Darshan Apartment_Netsol/Dilip Gone (Rel of Devi Darshan) Indus-NB Team"/>
    <s v="SAINATH CHOWK,LBS ROAD,NEAR KURLA TELUGU BAPTISH CHURCH, Opp. KURLA COURT KURLA(W),MUMBAI, MAHARASHTRA 400070"/>
    <s v="Netsol"/>
    <s v="Fibmax"/>
    <s v="Co-build"/>
    <s v="Feasible"/>
    <s v="Jan'26"/>
    <s v="Swapnil Salvi"/>
    <s v="Yogesh Deshpande"/>
    <s v="Feasible"/>
    <s v="10004876"/>
    <d v="2025-03-26T00:00:00"/>
    <d v="2026-03-26T00:00:00"/>
    <n v="67"/>
    <s v="Ok"/>
    <n v="-0.20000000000000284"/>
    <s v="PO Released-Hold by Airtel"/>
    <s v="-"/>
    <m/>
    <s v="Not created"/>
    <s v="CWIP-76839"/>
    <s v="RFAI Awaited "/>
    <s v="PO Released"/>
    <s v="-"/>
    <m/>
    <n v="0"/>
    <n v="-67"/>
    <s v="-"/>
    <m/>
    <m/>
    <m/>
  </r>
  <r>
    <x v="6"/>
    <n v="76"/>
    <s v="MU"/>
    <s v="Dahisar"/>
    <n v="247"/>
    <s v="MU-MM247"/>
    <n v="112.00000000000001"/>
    <n v="112.00000000000001"/>
    <n v="19.249902500000001"/>
    <n v="72.870555300000007"/>
    <n v="19.24935241"/>
    <n v="72.870197349999998"/>
    <s v="MCGM"/>
    <s v="R/N"/>
    <n v="0"/>
    <s v="Ghartan Pada, Dahisar East, Mumbai, Maharashtra 400068"/>
    <s v="INDUS"/>
    <s v="Fibmax"/>
    <s v="Co-build"/>
    <s v="Feasible"/>
    <s v="Jan'26"/>
    <s v="Sabhajeet Maurya"/>
    <s v="Satish Singh"/>
    <s v="Feasible"/>
    <s v="10004888"/>
    <d v="2025-03-26T00:00:00"/>
    <d v="2026-03-26T00:00:00"/>
    <n v="112"/>
    <s v="Ok"/>
    <n v="0"/>
    <s v="PO Released"/>
    <s v="-"/>
    <m/>
    <s v="Not created"/>
    <s v="CWIP-76840"/>
    <s v="RFAI Awaited "/>
    <s v="PO Released"/>
    <s v="-"/>
    <m/>
    <n v="0"/>
    <n v="-112"/>
    <s v="-"/>
    <m/>
    <s v="Yes"/>
    <m/>
  </r>
  <r>
    <x v="3"/>
    <n v="77"/>
    <s v="MU"/>
    <s v="Miraroad"/>
    <s v="MB2489"/>
    <s v="MU-MB2489"/>
    <n v="33.6"/>
    <n v="33.6"/>
    <n v="19.277037400000001"/>
    <n v="72.870143600000006"/>
    <n v="19.276701970000001"/>
    <n v="72.870604130000004"/>
    <s v="MBMC"/>
    <s v="-"/>
    <s v="Krishna Tower CHSL"/>
    <s v="Building No:-1 &amp; 2,Krishna Tower, RNA Complex,Om Shanti Chowk, Mira Road, Mira Bhayandar, Maharashtra 401107"/>
    <s v="INDUS"/>
    <s v="Fibmax"/>
    <s v="Co-build"/>
    <s v="Feasible"/>
    <s v="Jan'26"/>
    <s v="Sabhajeet Maurya"/>
    <s v="Satish Singh"/>
    <s v="Feasible"/>
    <s v="10004789"/>
    <d v="2025-03-26T00:00:00"/>
    <d v="2026-03-26T00:00:00"/>
    <n v="34"/>
    <s v="Ok"/>
    <n v="0.39999999999999858"/>
    <s v="PO Released"/>
    <s v="Part of 99"/>
    <m/>
    <s v="FF_NW2122_785466"/>
    <s v="CWIP-76841"/>
    <s v="Received"/>
    <s v="PO Released"/>
    <n v="199854"/>
    <s v="Santosh Yadav"/>
    <n v="32"/>
    <n v="-2"/>
    <s v="-"/>
    <m/>
    <s v="Yes"/>
    <m/>
  </r>
  <r>
    <x v="5"/>
    <n v="78"/>
    <s v="MU"/>
    <s v="Vile Parle"/>
    <n v="334"/>
    <s v="MU-334"/>
    <n v="112.00000000000001"/>
    <n v="112.00000000000001"/>
    <n v="19.103505999999999"/>
    <n v="72.851243699999998"/>
    <n v="19.1036076"/>
    <n v="72.851283499999994"/>
    <s v="MCGM"/>
    <s v="K/E"/>
    <s v="Anish Appt"/>
    <s v="Hanuman nagar Opp.ICICI bank, Parle €, Mumbai"/>
    <s v="ATC"/>
    <s v="Fibmax"/>
    <s v="Co-build"/>
    <s v="Feasible"/>
    <s v="Dec'25"/>
    <s v="Hari Yadav"/>
    <s v="Satish Singh"/>
    <s v="Feasible"/>
    <s v="10004804"/>
    <d v="2025-03-26T00:00:00"/>
    <d v="2026-03-26T00:00:00"/>
    <n v="112"/>
    <s v="Ok"/>
    <n v="0"/>
    <s v="PO Released"/>
    <s v="-"/>
    <m/>
    <s v="Not created"/>
    <s v="CWIP-76842"/>
    <s v="RFAI Awaited "/>
    <s v="PO Released"/>
    <s v="-"/>
    <m/>
    <n v="0"/>
    <n v="-112"/>
    <s v="-"/>
    <m/>
    <s v="Yes"/>
    <m/>
  </r>
  <r>
    <x v="2"/>
    <n v="79"/>
    <s v="MU"/>
    <s v="Vile Parle"/>
    <s v="MA2"/>
    <s v="MU-MA2"/>
    <n v="78.400000000000006"/>
    <n v="78.400000000000006"/>
    <n v="19.096749800000001"/>
    <n v="72.850144799999995"/>
    <n v="19.09706542"/>
    <n v="72.850486320000002"/>
    <s v="MCGM"/>
    <s v="K/E"/>
    <s v="HOTEL JOY PALACE"/>
    <s v="Hotel Joy Palace,N Patkar Marg, Vile Parle, Vile Parle East"/>
    <s v="INDUS"/>
    <s v="Fibmax"/>
    <s v="Co-build"/>
    <s v="Feasible"/>
    <s v="Dec'25"/>
    <s v="Sushil Patil"/>
    <s v="Satish Singh"/>
    <s v="Feasible"/>
    <n v="10004770"/>
    <d v="2025-03-25T00:00:00"/>
    <d v="2026-03-25T00:00:00"/>
    <n v="78"/>
    <s v="Ok"/>
    <n v="-0.40000000000000568"/>
    <s v="PO Released"/>
    <s v="Part of 99"/>
    <m/>
    <s v="FF_NW2122_785467"/>
    <s v="CWIP-76843"/>
    <s v="RFAI Awaited "/>
    <s v="PO Released"/>
    <n v="583552"/>
    <s v="Santosh Yadav"/>
    <n v="65"/>
    <n v="-13"/>
    <s v="-"/>
    <m/>
    <s v="No"/>
    <m/>
  </r>
  <r>
    <x v="0"/>
    <n v="80"/>
    <s v="MU"/>
    <s v="Andheri"/>
    <n v="4295"/>
    <s v="MU-4295"/>
    <n v="112.00000000000001"/>
    <n v="112.00000000000001"/>
    <n v="19.114977100000001"/>
    <n v="72.850121400000006"/>
    <n v="19.115198920000001"/>
    <n v="72.850520360000004"/>
    <s v="MCGM"/>
    <s v="K/E"/>
    <s v="HUB TOWN SOLARIS"/>
    <s v="HUB TOWN SOLARIS, Ghokhle pool, ProfNS Phadke Marg, Teli Galli, Andheri(E), Mumbai"/>
    <s v="IBUS"/>
    <s v="Fibmax"/>
    <s v="Co-build"/>
    <s v="Feasible"/>
    <s v="Nov'25"/>
    <s v="Hari Yadav"/>
    <s v="Satish Singh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5"/>
    <n v="81"/>
    <s v="MU"/>
    <s v="Vile Parle"/>
    <n v="1387"/>
    <s v="MU-1387"/>
    <n v="78.400000000000006"/>
    <n v="78.400000000000006"/>
    <n v="19.1086977"/>
    <n v="72.848533900000007"/>
    <n v="19.108879779999999"/>
    <n v="72.848789080000003"/>
    <s v="MCGM"/>
    <s v="K/E"/>
    <s v="Jeevan Dhara"/>
    <s v="Jeevan Dhara Co Hsg Soc Ltd, Shahaji Raje Marg, Near Prabodhan Thackeray Krida Sankul, Shivaji Nagar, Vile Parle East, Mumbai, Maharashtra- 400057  MUMBAI"/>
    <s v="ATC"/>
    <s v="Fibmax"/>
    <s v="Co-build"/>
    <s v="Feasible"/>
    <s v="Dec'25"/>
    <s v="Hari Yadav"/>
    <s v="Satish Singh"/>
    <s v="Feasible"/>
    <s v="10004863"/>
    <d v="2025-03-26T00:00:00"/>
    <d v="2026-03-26T00:00:00"/>
    <n v="78"/>
    <s v="Ok"/>
    <n v="-0.40000000000000568"/>
    <s v="PO Released"/>
    <s v="-"/>
    <m/>
    <s v="Not created"/>
    <s v="CWIP-76844"/>
    <s v="RFAI Awaited "/>
    <s v="PO Released"/>
    <s v="-"/>
    <m/>
    <n v="0"/>
    <n v="-78"/>
    <s v="-"/>
    <m/>
    <s v="Yes"/>
    <m/>
  </r>
  <r>
    <x v="0"/>
    <n v="82"/>
    <s v="MU"/>
    <s v="Vile Parle"/>
    <n v="5387"/>
    <s v="MU-5387"/>
    <n v="33.6"/>
    <n v="33.6"/>
    <n v="19.102521400000001"/>
    <n v="72.835753199999999"/>
    <n v="19.10269856"/>
    <n v="72.835695479999998"/>
    <s v="MCGM"/>
    <s v="K/W"/>
    <s v="GNGNIWASONM1"/>
    <s v="Ganga Niwas, VM Road, Opposite SVKM&quot;s College of Management, Vile Parle(W), Mumbai-400066"/>
    <s v="INDUS"/>
    <s v="Fibmax"/>
    <s v="Co-build"/>
    <s v="Feasible"/>
    <s v="Dec'25"/>
    <s v="Hari Yadav"/>
    <s v="Satish Singh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3"/>
    <n v="83"/>
    <s v="MU"/>
    <s v="Bandra"/>
    <n v="148"/>
    <s v="MU-148"/>
    <n v="67.2"/>
    <n v="67.2"/>
    <n v="19.0637449"/>
    <n v="72.829604399999994"/>
    <n v="19.06430202"/>
    <n v="72.829696179999999"/>
    <s v="MCGM"/>
    <s v="H/W"/>
    <s v="Panjitani Villa"/>
    <s v="Dr.Ambedkar Road Pali Hill Bandra /west,Maharashtra"/>
    <s v="INDUS"/>
    <s v="Fibmax"/>
    <s v="Co-build"/>
    <s v="Feasible"/>
    <s v="Nov'25"/>
    <s v="Prem Verma"/>
    <s v="Satish Singh"/>
    <s v="Feasible"/>
    <n v="10004692"/>
    <d v="2025-03-24T00:00:00"/>
    <d v="2026-03-24T00:00:00"/>
    <n v="67"/>
    <s v="Ok"/>
    <n v="-0.20000000000000284"/>
    <s v="PO Released"/>
    <s v="Part of 99"/>
    <m/>
    <s v="FF_NW1920_15817"/>
    <s v="CWIP-76845"/>
    <s v="RFAI Awaited "/>
    <s v="PO Released"/>
    <n v="198254"/>
    <s v="Santosh Yadav"/>
    <n v="130"/>
    <n v="63"/>
    <s v="Pending"/>
    <m/>
    <s v="Yes"/>
    <m/>
  </r>
  <r>
    <x v="6"/>
    <n v="84"/>
    <s v="MU"/>
    <s v="Gorai"/>
    <s v="MA4659"/>
    <s v="MU-MA4659"/>
    <n v="67.2"/>
    <n v="67.2"/>
    <n v="19.2248506"/>
    <n v="72.827992899999998"/>
    <n v="19.224428289999999"/>
    <n v="72.827662709999998"/>
    <s v="MCGM"/>
    <s v="R/C"/>
    <s v="Rakesh reddy house"/>
    <s v="38-A/23, RDP RD NUMBER 5, BHIM NAGAR, BORIVALI WEST, MUMBAI, MAHARASHTRA 400091"/>
    <s v="INDUS"/>
    <s v="Fibmax"/>
    <s v="Co-build"/>
    <s v="Feasible"/>
    <s v="Jan'26"/>
    <s v="Sabhajeet Maurya"/>
    <s v="Satish Singh"/>
    <s v="Feasible"/>
    <s v="10004822"/>
    <d v="2025-03-26T00:00:00"/>
    <d v="2026-03-26T00:00:00"/>
    <n v="67"/>
    <s v="Ok"/>
    <n v="-0.20000000000000284"/>
    <s v="PO Released"/>
    <s v="-"/>
    <m/>
    <s v="Not created"/>
    <s v="CWIP-76846"/>
    <s v="Received"/>
    <s v="PO Released"/>
    <s v="-"/>
    <m/>
    <n v="0"/>
    <n v="-67"/>
    <s v="-"/>
    <m/>
    <s v="Yes"/>
    <m/>
  </r>
  <r>
    <x v="2"/>
    <n v="85"/>
    <s v="MU"/>
    <s v="Nariman Point"/>
    <n v="1008"/>
    <s v="MU-1008"/>
    <n v="67.2"/>
    <n v="67.2"/>
    <n v="18.923553099999999"/>
    <n v="72.823563100000001"/>
    <n v="18.923244830000002"/>
    <n v="72.823771460000003"/>
    <s v="MCGM"/>
    <s v="A"/>
    <s v="RAHEJACTOF"/>
    <s v="Plot No 214, Free Press Journal Marg"/>
    <s v="INDUS"/>
    <s v="Fibmax"/>
    <s v="Co-build"/>
    <s v="Feasible"/>
    <s v="Nov'25"/>
    <s v="Prem Verma"/>
    <s v="Yogesh Deshpande"/>
    <s v="Feasible"/>
    <n v="10004709"/>
    <d v="2025-03-24T00:00:00"/>
    <d v="2026-03-24T00:00:00"/>
    <n v="67"/>
    <s v="Ok"/>
    <n v="-0.20000000000000284"/>
    <s v="PO Released"/>
    <s v="Part of 99"/>
    <m/>
    <s v="FF_NW2122_785468"/>
    <s v="CWIP-76847"/>
    <s v="RFAI Awaited "/>
    <s v="PO Released"/>
    <n v="198255"/>
    <s v="Shrikant Chavan"/>
    <n v="90"/>
    <n v="23"/>
    <s v="LA Considered"/>
    <m/>
    <s v="Yes"/>
    <m/>
  </r>
  <r>
    <x v="2"/>
    <n v="86"/>
    <s v="MU"/>
    <s v="Charni Road"/>
    <n v="356"/>
    <s v="MU-356"/>
    <n v="123.20000000000002"/>
    <n v="123.20000000000002"/>
    <n v="18.9558787"/>
    <n v="72.808619300000004"/>
    <n v="18.955549019999999"/>
    <n v="72.80800816"/>
    <s v="MCGM"/>
    <s v="D"/>
    <s v="Mahayoonas Cashabh, ISLAM CLUB"/>
    <s v="ISLAM CLUB, BEGMOHAMMAD MANSION ABOVE ISLAM CLUB SEAFACE CHOWPATTY"/>
    <s v="INDUS"/>
    <s v="Fibmax"/>
    <s v="Co-build"/>
    <s v="Feasible"/>
    <s v="Dec'25"/>
    <s v="Prem Verma"/>
    <s v="Yogesh Deshpande"/>
    <s v="Feasible"/>
    <s v="10004728"/>
    <d v="2025-03-24T00:00:00"/>
    <d v="2026-03-24T00:00:00"/>
    <n v="123"/>
    <s v="Ok"/>
    <n v="-0.20000000000001705"/>
    <s v="PO Released"/>
    <s v="Part of 99"/>
    <m/>
    <s v="FF_NW1920_15796"/>
    <s v="CWIP-76848"/>
    <s v="RFAI Awaited "/>
    <s v="PO Released"/>
    <s v="-"/>
    <m/>
    <n v="85"/>
    <n v="-38"/>
    <s v="-"/>
    <m/>
    <s v="Yes"/>
    <m/>
  </r>
  <r>
    <x v="6"/>
    <n v="87"/>
    <s v="MU"/>
    <s v="Vitthalwadi"/>
    <n v="6323"/>
    <s v="MU-6323"/>
    <n v="224.00000000000003"/>
    <n v="224.00000000000003"/>
    <n v="19.225618699999998"/>
    <n v="73.151830700000005"/>
    <n v="19.225406339999999"/>
    <n v="73.152491960000006"/>
    <s v="KDMC"/>
    <s v="-"/>
    <s v="SALMAN"/>
    <s v="Mr. Kaab Ansari (9987143713),Shree Ganesh Colony, Pune Link Rd, Khadegolwali, Vitthalwadi, Kalyan, Maharashtra 421004  KALYAN"/>
    <s v="ATC"/>
    <s v="Fibmax"/>
    <s v="Co-build"/>
    <s v="Feasible"/>
    <s v="Jan'26"/>
    <s v="Jayhind Yadav"/>
    <s v="Praveen Nigam"/>
    <s v="Feasible"/>
    <s v="10004785"/>
    <d v="2025-03-26T00:00:00"/>
    <d v="2026-03-26T00:00:00"/>
    <n v="224"/>
    <s v="Ok"/>
    <n v="0"/>
    <s v="PO Released"/>
    <s v="-"/>
    <m/>
    <s v="Not created"/>
    <s v="CWIP-76849"/>
    <s v="RFAI Awaited "/>
    <s v="PO Released"/>
    <s v="-"/>
    <m/>
    <n v="0"/>
    <n v="-224"/>
    <s v="-"/>
    <m/>
    <s v="Yes"/>
    <m/>
  </r>
  <r>
    <x v="8"/>
    <n v="88"/>
    <s v="MU"/>
    <s v="Miraroad"/>
    <n v="4409"/>
    <s v="MU-4409"/>
    <n v="110"/>
    <n v="110"/>
    <n v="19.2922634"/>
    <n v="72.9061485"/>
    <n v="19.292205920000001"/>
    <n v="72.905518229999998"/>
    <s v="MBMC"/>
    <s v="-"/>
    <s v="HAVELIINO"/>
    <s v="Hotel Haveli Inn GBT,Ahmedabad Natiomal Highway,Near Versova Bridge Ghodbunder Road,Thane"/>
    <s v="INDUS"/>
    <s v="Fibmax"/>
    <s v="Co-build"/>
    <s v="Feasible"/>
    <s v="Nov'25"/>
    <s v="Sabhajeet Maurya"/>
    <s v="Satish Singh"/>
    <s v="Feasible"/>
    <s v="10004841"/>
    <d v="2025-03-26T00:00:00"/>
    <d v="2026-03-26T00:00:00"/>
    <n v="110"/>
    <s v="Ok"/>
    <n v="0"/>
    <s v="PO Released"/>
    <s v="-"/>
    <m/>
    <s v="Not created"/>
    <s v="CWIP-76850"/>
    <s v="RFAI Awaited "/>
    <s v="PO Released"/>
    <s v="-"/>
    <m/>
    <n v="0"/>
    <n v="-110"/>
    <s v="-"/>
    <m/>
    <s v="Yes"/>
    <m/>
  </r>
  <r>
    <x v="5"/>
    <n v="89"/>
    <s v="MU"/>
    <s v="Airoli"/>
    <n v="273"/>
    <s v="MU-273"/>
    <n v="448.00000000000006"/>
    <n v="448.00000000000006"/>
    <n v="19.158186499999999"/>
    <n v="72.996539999999996"/>
    <n v="19.160108000000001"/>
    <n v="72.995553000000001"/>
    <s v="NMMC"/>
    <s v="-"/>
    <s v="Namaskar CHS"/>
    <s v="Namaskar Chsl,Plot No191,Sec-3,Super Market,Airoli,Navi Mumbai"/>
    <s v="INDUS"/>
    <s v="Fibmax"/>
    <s v="Co-build"/>
    <s v="Feasible"/>
    <s v="Dec'25"/>
    <s v="Abdul Quadir"/>
    <s v="Yogesh Deshpande"/>
    <s v="Feasible"/>
    <s v="10004888"/>
    <d v="2025-03-26T00:00:00"/>
    <d v="2026-03-26T00:00:00"/>
    <n v="448"/>
    <s v="Ok"/>
    <n v="0"/>
    <s v="PO Released"/>
    <s v="-"/>
    <m/>
    <s v="Not created"/>
    <s v="CWIP-76851"/>
    <s v="RFAI Awaited "/>
    <s v="PO Released"/>
    <s v="-"/>
    <m/>
    <n v="0"/>
    <n v="-448"/>
    <s v="-"/>
    <m/>
    <s v="Yes"/>
    <s v="Site under Relocation"/>
  </r>
  <r>
    <x v="0"/>
    <n v="90"/>
    <s v="MU"/>
    <s v="Thane"/>
    <n v="3292"/>
    <s v="MU-3292"/>
    <n v="560.00000000000011"/>
    <n v="560.00000000000011"/>
    <n v="19.205732099999999"/>
    <n v="73.002181800000002"/>
    <n v="19.20692"/>
    <n v="73.003270000000001"/>
    <s v="TMC"/>
    <s v="-"/>
    <s v="RATI PUSHPAGANDHA"/>
    <s v="NEAR BHAVIKA VIDYALAYA, PAKADI,KHAREGOAN,KALWA(W) THANE 400605"/>
    <s v="INDUS"/>
    <s v="Fibmax"/>
    <s v="Co-build"/>
    <s v="Feasible"/>
    <s v="Jan'26"/>
    <s v="Ranjit Wadkar"/>
    <s v="Praveen Nigam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3"/>
    <n v="91"/>
    <s v="MU"/>
    <s v="Bandra"/>
    <n v="1371"/>
    <s v="MU-1371"/>
    <n v="66"/>
    <n v="66"/>
    <n v="19.0688359"/>
    <n v="72.8238415"/>
    <n v="19.069037609999999"/>
    <n v="72.824138629999993"/>
    <s v="MCGM"/>
    <s v="H/W"/>
    <s v="Moon Craft"/>
    <s v="Mooncraft,Carter Road , Next to 175 Carter Road, Bandra West, Mumbai"/>
    <s v="ATC"/>
    <s v="Fibmax"/>
    <s v="Co-build"/>
    <s v="Feasible"/>
    <s v="Nov'25"/>
    <s v="Vaijesh Patil"/>
    <s v="Satish Singh"/>
    <s v="Feasible"/>
    <n v="10004832"/>
    <d v="2025-03-26T00:00:00"/>
    <d v="2026-03-26T00:00:00"/>
    <n v="66"/>
    <s v="Site dismantal"/>
    <n v="0"/>
    <s v="PO Released"/>
    <s v="Part of 99"/>
    <m/>
    <s v="FF_NW1920_14923"/>
    <s v="CWIP-76852"/>
    <s v="RFAI Awaited "/>
    <s v="PO Released"/>
    <s v="-"/>
    <s v="Santosh Yadav"/>
    <n v="30"/>
    <n v="-36"/>
    <s v="-"/>
    <m/>
    <s v="Yes"/>
    <m/>
  </r>
  <r>
    <x v="2"/>
    <n v="92"/>
    <s v="MU"/>
    <s v="Borivali"/>
    <n v="4534"/>
    <s v="MU-4534"/>
    <n v="220"/>
    <n v="220"/>
    <n v="19.227843400000001"/>
    <n v="72.858387399999998"/>
    <n v="19.227710640000002"/>
    <n v="72.858014310000002"/>
    <s v="MCGM"/>
    <s v="R/C"/>
    <s v="MANGESHSO"/>
    <s v="Carter Road, Borivili (E)"/>
    <s v="INDUS"/>
    <s v="Fibmax"/>
    <s v="Co-build"/>
    <s v="Feasible"/>
    <s v="May'25"/>
    <s v="Sabhajeet Maurya"/>
    <s v="Satish Singh"/>
    <s v="Feasible"/>
    <s v="10004807"/>
    <d v="2025-03-26T00:00:00"/>
    <d v="2026-03-26T00:00:00"/>
    <n v="220"/>
    <s v="Ok"/>
    <n v="0"/>
    <s v="PO Released"/>
    <s v="Part of 99"/>
    <m/>
    <s v="FF_NW1920_14388"/>
    <s v="CWIP-76853"/>
    <s v="RFAI Awaited "/>
    <s v="PO Released"/>
    <s v="-"/>
    <m/>
    <n v="0"/>
    <n v="-220"/>
    <s v="-"/>
    <m/>
    <s v="Yes"/>
    <m/>
  </r>
  <r>
    <x v="5"/>
    <n v="93"/>
    <s v="MU"/>
    <s v="Vikroli"/>
    <s v="MB1311"/>
    <s v="MU-MB1311"/>
    <n v="373"/>
    <n v="373"/>
    <n v="19.119129399999998"/>
    <n v="72.939540399999998"/>
    <n v="19.117502030000001"/>
    <n v="72.939310680000006"/>
    <s v="MCGM"/>
    <s v="S"/>
    <s v="Rajashree Shahu Maharaj_Indus"/>
    <s v="Rajshree shahu Maharaj, Near Vikas Vidyalaya, Road No. 1, Kannamwar Nagar II, Vikhroli East, Mumbai, Maharashtra- 400083  MUMBAI"/>
    <s v="INDUS"/>
    <s v="Fibmax"/>
    <s v="Co-build"/>
    <s v="Feasible"/>
    <s v="Dec'25"/>
    <s v="Ranjit Wadkar"/>
    <s v="Yogesh Deshpande"/>
    <s v="Feasible"/>
    <s v="10004877"/>
    <d v="2025-03-26T00:00:00"/>
    <d v="2026-03-26T00:00:00"/>
    <n v="373"/>
    <s v="Ok"/>
    <n v="0"/>
    <s v="PO Released"/>
    <s v="-"/>
    <m/>
    <s v="Not created"/>
    <s v="CWIP-76854"/>
    <s v="RFAI Awaited "/>
    <s v="PO Released"/>
    <s v="-"/>
    <m/>
    <n v="0"/>
    <n v="-373"/>
    <s v="-"/>
    <m/>
    <s v="Yes"/>
    <m/>
  </r>
  <r>
    <x v="8"/>
    <n v="94"/>
    <s v="MU"/>
    <s v="Panvel"/>
    <n v="4998"/>
    <s v="MU-4998"/>
    <n v="330"/>
    <n v="330"/>
    <n v="18.973968599999999"/>
    <n v="73.121123699999998"/>
    <n v="18.97512695"/>
    <n v="73.120792989999998"/>
    <s v="PMC"/>
    <s v="-"/>
    <s v="ASHOKPARO"/>
    <s v="Ashok Pardeshi,Ashok Pardeshi, Bhingari ONGC Tal Panvel 410206"/>
    <s v="INDUS"/>
    <s v="Fibmax"/>
    <s v="Co-build"/>
    <s v="Feasible"/>
    <s v="Nov'25"/>
    <s v="Manoj Ligade"/>
    <s v="Yogesh Deshpande"/>
    <s v="Feasible"/>
    <s v="10004770"/>
    <d v="2025-03-25T00:00:00"/>
    <d v="2026-03-25T00:00:00"/>
    <n v="300"/>
    <s v="PO length is less than Feasibility length"/>
    <n v="-30"/>
    <s v="PO Released"/>
    <s v="-"/>
    <m/>
    <s v="Not created"/>
    <s v="CWIP-76855"/>
    <s v="RFAI Awaited "/>
    <s v="PO Released"/>
    <s v="-"/>
    <m/>
    <n v="0"/>
    <n v="-300"/>
    <s v="-"/>
    <m/>
    <s v="No"/>
    <m/>
  </r>
  <r>
    <x v="8"/>
    <n v="95"/>
    <s v="MU"/>
    <s v="Panvel"/>
    <s v="MA3675"/>
    <s v="MU-MA3675"/>
    <n v="187"/>
    <n v="187"/>
    <n v="18.968203299999999"/>
    <n v="73.134007999999994"/>
    <n v="18.968209349999999"/>
    <n v="73.134923929999999"/>
    <s v="PMC"/>
    <s v="-"/>
    <s v="HARESH THADWANI FARM"/>
    <s v="ANUPAM NURSUREY,81 / 2,83 / 1,KOLKHE VILLAGE,MUMBAI - PUNE ROAD,PALAS PHATA, PANVEL, NAVI MUMBAI 410221"/>
    <s v="INDUS"/>
    <s v="Fibmax"/>
    <s v="Co-build"/>
    <s v="Feasible"/>
    <s v="Nov'25"/>
    <s v="Manoj Ligade"/>
    <s v="Yogesh Deshpande"/>
    <s v="Feasible"/>
    <s v="10004770"/>
    <d v="2025-03-25T00:00:00"/>
    <d v="2026-03-25T00:00:00"/>
    <n v="187"/>
    <s v="Ok"/>
    <n v="0"/>
    <s v="PO Released"/>
    <s v="-"/>
    <m/>
    <s v="Not created"/>
    <s v="CWIP-76856"/>
    <s v="RFAI Awaited "/>
    <s v="PO Released"/>
    <s v="-"/>
    <m/>
    <n v="0"/>
    <n v="-187"/>
    <s v="-"/>
    <m/>
    <s v="No"/>
    <m/>
  </r>
  <r>
    <x v="0"/>
    <n v="96"/>
    <s v="MU"/>
    <s v="Panvel"/>
    <n v="6177"/>
    <s v="MU-6177"/>
    <n v="220"/>
    <n v="220"/>
    <n v="18.998252900000001"/>
    <n v="73.107902999999993"/>
    <n v="18.999307120000001"/>
    <n v="73.108485619999996"/>
    <s v="PMC"/>
    <s v="-"/>
    <s v="MUNOTAPTOF"/>
    <s v="Old Panvel, HOC Colony, Panvel, Navi Mumbai, Maharashtra 410206"/>
    <s v="INDUS"/>
    <s v="Fibmax"/>
    <s v="Co-build"/>
    <s v="Feasible"/>
    <s v="Nov'25"/>
    <s v="Manoj Ligade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3"/>
    <n v="97"/>
    <s v="MU"/>
    <s v="Juinagar"/>
    <s v="MB4281"/>
    <s v="MU-MB4281"/>
    <n v="220"/>
    <n v="220"/>
    <n v="19.045849"/>
    <n v="73.017295000000004"/>
    <n v="19.045488720000002"/>
    <n v="73.017775479999997"/>
    <s v="NMMC"/>
    <s v="-"/>
    <s v="Khare Open Plot"/>
    <s v="Sukhshanti nursery beside budhh vihar close to Afjal auto works, opposite Chincholi talaw, Sector 25, Juinagar West, Navi Mumbai, Maharashtra 400705"/>
    <s v="INDUS"/>
    <s v="Fibmax"/>
    <s v="Co-build"/>
    <s v="Feasible"/>
    <s v="April'25"/>
    <s v="Abdul Quadir"/>
    <s v="Yogesh Deshpande"/>
    <s v="Feasible"/>
    <s v="10004852"/>
    <d v="2025-03-26T00:00:00"/>
    <d v="2026-03-26T00:00:00"/>
    <n v="220"/>
    <s v="Ok"/>
    <n v="0"/>
    <s v="PO Released"/>
    <s v="Part of 99"/>
    <m/>
    <s v="FF_NW2122_785469"/>
    <s v="CWIP-76857"/>
    <s v="RFAI Awaited "/>
    <s v="PO Released"/>
    <s v="-"/>
    <m/>
    <n v="0"/>
    <n v="-220"/>
    <s v="Pending"/>
    <m/>
    <s v="Yes"/>
    <m/>
  </r>
  <r>
    <x v="5"/>
    <n v="98"/>
    <s v="MU"/>
    <s v="Thane"/>
    <n v="4546"/>
    <s v="MU-4546"/>
    <n v="200"/>
    <n v="200"/>
    <n v="19.2101726"/>
    <n v="72.980801799999995"/>
    <n v="19.2112473"/>
    <n v="72.980589320000007"/>
    <s v="TMC"/>
    <s v="-"/>
    <s v="RUTUQQQ"/>
    <s v="National Highway ,Thane West,Majiwada, Thane (W)-400601"/>
    <s v="INDUS"/>
    <s v="Fibmax"/>
    <s v="Co-build"/>
    <s v="Feasible"/>
    <s v="Feb'26"/>
    <s v="Ranjit Wadkar"/>
    <s v="Praveen Nigam"/>
    <s v="Feasible"/>
    <s v="10004770"/>
    <d v="2025-03-25T00:00:00"/>
    <d v="2026-03-25T00:00:00"/>
    <n v="200"/>
    <s v="Ok"/>
    <n v="0"/>
    <s v="PO Released"/>
    <s v="-"/>
    <m/>
    <s v="Not created"/>
    <s v="CWIP-76858"/>
    <s v="RFAI Awaited "/>
    <s v="PO Released"/>
    <s v="-"/>
    <m/>
    <n v="0"/>
    <n v="-200"/>
    <s v="-"/>
    <m/>
    <s v="No"/>
    <m/>
  </r>
  <r>
    <x v="5"/>
    <n v="99"/>
    <s v="MU"/>
    <s v="Thane"/>
    <n v="1670"/>
    <s v="MU-1670"/>
    <n v="104.5"/>
    <n v="104.5"/>
    <n v="19.258775100000001"/>
    <n v="72.971044000000006"/>
    <n v="19.258450929999999"/>
    <n v="72.97004124"/>
    <s v="TMC"/>
    <s v="-"/>
    <s v="KANCHANPO"/>
    <s v="Kavesar, Thane WestThane, Maharashtra Thane Gobunder Road"/>
    <s v="INDUS"/>
    <s v="Fibmax"/>
    <s v="Co-build"/>
    <s v="Feasible"/>
    <s v="Feb'26"/>
    <s v="Ranjit Wadkar"/>
    <s v="Praveen Nigam"/>
    <s v="Feasible"/>
    <s v="10004770"/>
    <d v="2025-03-25T00:00:00"/>
    <d v="2026-03-25T00:00:00"/>
    <n v="104"/>
    <s v="Ok"/>
    <n v="-0.5"/>
    <s v="PO Released"/>
    <s v="-"/>
    <m/>
    <s v="Not created"/>
    <s v="CWIP-76859"/>
    <s v="RFAI Awaited "/>
    <s v="PO Released"/>
    <s v="-"/>
    <m/>
    <n v="0"/>
    <n v="-104"/>
    <s v="-"/>
    <m/>
    <s v="No"/>
    <m/>
  </r>
  <r>
    <x v="8"/>
    <n v="100"/>
    <s v="MU"/>
    <s v="Saki Naka"/>
    <s v="MA5034"/>
    <s v="MU-MA5034"/>
    <n v="110"/>
    <n v="110"/>
    <n v="19.0933016"/>
    <n v="72.883519399999997"/>
    <n v="19.093571919999999"/>
    <n v="72.883056409999995"/>
    <s v="MCGM"/>
    <s v="L"/>
    <s v="kurla exhibitors mall"/>
    <s v="90 FIT ROAD,JARIMARI,NEAR HINDUSTAN WAY BRIDGE,ANDHERI KURLA ROAD MUMBAI, MAHARASHTRA.400093"/>
    <s v="ATC"/>
    <s v="Fibmax"/>
    <s v="Co-build"/>
    <s v="Feasible"/>
    <s v="Nov'25"/>
    <s v="Manoj Ligade"/>
    <s v="Yogesh Deshpande"/>
    <s v="Feasible"/>
    <s v="10004770"/>
    <d v="2025-03-25T00:00:00"/>
    <d v="2026-03-25T00:00:00"/>
    <n v="110"/>
    <s v="Ok"/>
    <n v="0"/>
    <s v="PO Released"/>
    <s v="-"/>
    <m/>
    <s v="Not created"/>
    <s v="CWIP-76860"/>
    <s v="RFAI Awaited "/>
    <s v="PO Released"/>
    <s v="-"/>
    <m/>
    <n v="0"/>
    <n v="-110"/>
    <s v="-"/>
    <m/>
    <s v="No"/>
    <m/>
  </r>
  <r>
    <x v="6"/>
    <n v="101"/>
    <s v="MU"/>
    <s v="Kurla"/>
    <s v="MA2088"/>
    <s v="MU-MA2088"/>
    <n v="57.2"/>
    <n v="57.2"/>
    <n v="19.086709299999999"/>
    <n v="72.881339800000006"/>
    <n v="19.086537799999999"/>
    <n v="72.881028349999994"/>
    <s v="MCGM"/>
    <s v="L"/>
    <s v="Khan House"/>
    <s v="Khan House, Near Municipal School, Bail Bazaar, Kurla West, Mumbai 400070"/>
    <s v="Suyog"/>
    <s v="Fibmax"/>
    <s v="Co-build"/>
    <s v="Feasible"/>
    <s v="Jan'26"/>
    <s v="Manoj Ligade"/>
    <s v="Yogesh Deshpande"/>
    <s v="Feasible"/>
    <s v="10004770"/>
    <d v="2025-03-25T00:00:00"/>
    <d v="2026-03-25T00:00:00"/>
    <n v="58"/>
    <s v="Ok"/>
    <n v="0.79999999999999716"/>
    <s v="PO Released-Hold by Airtel"/>
    <s v="-"/>
    <m/>
    <s v="Not created"/>
    <s v="CWIP-76861"/>
    <s v="Received"/>
    <s v="PO Released"/>
    <s v="-"/>
    <m/>
    <n v="0"/>
    <n v="-58"/>
    <s v="-"/>
    <m/>
    <m/>
    <m/>
  </r>
  <r>
    <x v="8"/>
    <n v="102"/>
    <s v="MU"/>
    <s v="Andheri"/>
    <n v="4088"/>
    <s v="MU-4088"/>
    <n v="253"/>
    <n v="253"/>
    <n v="19.131216899999998"/>
    <n v="72.876574500000004"/>
    <n v="19.129761210000002"/>
    <n v="72.876401220000005"/>
    <s v="MCGM"/>
    <s v="K/E"/>
    <s v="BLDGNOQ"/>
    <s v="Bldg No-1,Sharitup, Rup Nagar,Jogeshwari - Vi33oli Link Road, Jogeshwari,Mumbai"/>
    <s v="INDUS"/>
    <s v="Fibmax"/>
    <s v="Co-build"/>
    <s v="Feasible"/>
    <s v="Nov'25"/>
    <s v="Dudhnath Tiwari"/>
    <s v="Satish Singh"/>
    <s v="Feasible"/>
    <s v="10004770"/>
    <d v="2025-03-25T00:00:00"/>
    <d v="2026-03-25T00:00:00"/>
    <n v="253"/>
    <s v="Ok"/>
    <n v="0"/>
    <s v="PO Released"/>
    <s v="-"/>
    <m/>
    <s v="Not created"/>
    <s v="CWIP-76862"/>
    <s v="RFAI Awaited "/>
    <s v="PO Released"/>
    <s v="-"/>
    <m/>
    <n v="0"/>
    <n v="-253"/>
    <s v="-"/>
    <m/>
    <s v="No"/>
    <m/>
  </r>
  <r>
    <x v="6"/>
    <n v="103"/>
    <s v="MU"/>
    <s v="Jogeshwari"/>
    <n v="2643"/>
    <s v="MU-2643"/>
    <n v="16.5"/>
    <n v="16.5"/>
    <n v="19.137680100000001"/>
    <n v="72.864401700000002"/>
    <n v="19.13767"/>
    <n v="72.864050000000006"/>
    <s v="MCGM"/>
    <s v="K/E"/>
    <s v="Arena Space"/>
    <s v="Arena Spacce, Station Rd, Shyam Nagar, Jogeshwari East, Mumbai, Maharashtra"/>
    <s v="Airtel Own"/>
    <s v="Fibmax"/>
    <s v="Co-build"/>
    <s v="Feasible"/>
    <s v="Jan'26"/>
    <s v="Dudhnath Tiwari"/>
    <s v="Satish Singh"/>
    <s v="Feasible"/>
    <s v="10004770"/>
    <d v="2025-03-25T00:00:00"/>
    <d v="2026-03-25T00:00:00"/>
    <n v="16"/>
    <s v="Ok"/>
    <n v="-0.5"/>
    <s v="PO Released"/>
    <s v="-"/>
    <m/>
    <s v="Not created"/>
    <s v="CWIP-76863"/>
    <s v="RFAI Awaited "/>
    <s v="PO Released"/>
    <s v="-"/>
    <m/>
    <n v="0"/>
    <n v="-16"/>
    <s v="-"/>
    <m/>
    <s v="No"/>
    <m/>
  </r>
  <r>
    <x v="5"/>
    <n v="104"/>
    <s v="MU"/>
    <s v="Santacruz"/>
    <n v="194"/>
    <s v="MU-194"/>
    <n v="99"/>
    <n v="99"/>
    <n v="19.077739999999999"/>
    <n v="72.859217000000001"/>
    <n v="19.078563389999999"/>
    <n v="72.859579179999997"/>
    <s v="MCGM"/>
    <s v="H/E"/>
    <s v="Nikita Building"/>
    <s v="Vakola Village Road, Kalina, Santacruz East, Mumbai-400044"/>
    <s v="ATC"/>
    <s v="Fibmax"/>
    <s v="Co-build"/>
    <s v="Feasible"/>
    <s v="Feb'26"/>
    <s v="Hari Yadav"/>
    <s v="Satish Singh"/>
    <s v="Feasible"/>
    <s v="10004770"/>
    <d v="2025-03-25T00:00:00"/>
    <d v="2026-03-25T00:00:00"/>
    <n v="99"/>
    <s v="Ok"/>
    <n v="0"/>
    <s v="PO Released"/>
    <s v="-"/>
    <m/>
    <s v="Not created"/>
    <s v="CWIP-76864"/>
    <s v="RFAI Awaited "/>
    <s v="PO Released"/>
    <s v="-"/>
    <m/>
    <n v="0"/>
    <n v="-99"/>
    <s v="-"/>
    <m/>
    <s v="No"/>
    <m/>
  </r>
  <r>
    <x v="2"/>
    <n v="105"/>
    <s v="MU"/>
    <s v="Andheri"/>
    <s v="MA5982"/>
    <s v="MU-MA5982"/>
    <n v="11"/>
    <n v="11"/>
    <n v="19.140061500000002"/>
    <n v="72.829098700000003"/>
    <n v="19.139894949999999"/>
    <n v="72.829322959999999"/>
    <s v="MCGM"/>
    <s v="K/W"/>
    <s v="RAHEJA CREAST"/>
    <s v="Shashtri Nagar Road, Near Bhakti Vedanta School, Andheri W , Mumbai - 400058."/>
    <s v="ATC"/>
    <s v="Fibmax"/>
    <s v="Co-build"/>
    <s v="Feasible"/>
    <s v="May'25"/>
    <s v="Hari Yadav"/>
    <s v="Satish Singh"/>
    <s v="Feasible"/>
    <n v="10004770"/>
    <d v="2025-03-25T00:00:00"/>
    <d v="2026-03-25T00:00:00"/>
    <n v="11"/>
    <s v="Ok"/>
    <n v="0"/>
    <s v="PO Released"/>
    <s v="Part of 99"/>
    <m/>
    <s v="FF_NW1920_15280"/>
    <s v="CWIP-76865"/>
    <s v="RFAI Awaited "/>
    <s v="PO Released"/>
    <n v="198141"/>
    <s v="Santosh Yadav"/>
    <n v="158"/>
    <n v="147"/>
    <s v="LA Considered"/>
    <m/>
    <s v="No"/>
    <m/>
  </r>
  <r>
    <x v="0"/>
    <n v="106"/>
    <s v="MU"/>
    <s v="Juhu"/>
    <n v="6213"/>
    <s v="MU-6213"/>
    <n v="297"/>
    <n v="297"/>
    <n v="19.090173700000001"/>
    <n v="72.828496900000005"/>
    <n v="19.088256479999998"/>
    <n v="72.827037709999999"/>
    <s v="MCGM"/>
    <s v="K/W"/>
    <s v="JALTARNGOF"/>
    <s v="Jal Tarang,kishor Kumar Road,Juhu Tara ,Juhu."/>
    <s v="INDUS"/>
    <s v="Fibmax"/>
    <s v="Co-build"/>
    <s v="Feasible"/>
    <s v="Jan'26"/>
    <s v="Hari Yadav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0"/>
    <n v="107"/>
    <s v="MU"/>
    <s v="Thane"/>
    <s v="MA1056"/>
    <s v="MU-MA1056"/>
    <n v="297"/>
    <n v="297"/>
    <n v="19.234923899999998"/>
    <n v="72.9769881"/>
    <n v="19.2343394"/>
    <n v="72.976345859999995"/>
    <s v="TMC"/>
    <s v="-"/>
    <s v="Odedra Apartment"/>
    <s v="Odedra,Nr. Petrol pump Manpada, Ghodbunder road, Thane"/>
    <s v="ATC"/>
    <s v="Fibmax"/>
    <s v="Co-build"/>
    <s v="Feasible"/>
    <s v="Jan'26"/>
    <s v="Manoj Ligade"/>
    <s v="Praveen Nigam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2"/>
    <n v="108"/>
    <s v="MU"/>
    <s v="Andheri"/>
    <s v="MB2466"/>
    <s v="MU-MB2466"/>
    <n v="110"/>
    <n v="110"/>
    <n v="19.130804900000001"/>
    <n v="72.823116299999995"/>
    <n v="19.131204350000001"/>
    <n v="72.822140610000005"/>
    <s v="MCGM"/>
    <s v="K/W"/>
    <s v="Anurag Chsl"/>
    <s v="Anurag Chs, A-Wing, Jp Rd, Mudran Press Colony, Andheri West, Mumbai, Maharashtra ,Police Station:-Andheri,Post Office-Andheri, Mumbai"/>
    <s v="INDUS"/>
    <s v="Fibmax"/>
    <s v="Co-build"/>
    <s v="Feasible"/>
    <s v="May'25"/>
    <s v="Hari Yadav"/>
    <s v="Satish Singh"/>
    <s v="Feasible"/>
    <s v="10004770"/>
    <d v="2025-03-25T00:00:00"/>
    <d v="2026-03-25T00:00:00"/>
    <n v="110"/>
    <s v="Ok"/>
    <n v="0"/>
    <s v="PO Released"/>
    <s v="Part of 99"/>
    <m/>
    <s v="FF_NW2122_785470"/>
    <s v="CWIP-76866"/>
    <s v="Received"/>
    <s v="PO Released"/>
    <s v="In-Process"/>
    <s v="Santosh Yadav"/>
    <n v="218"/>
    <n v="108"/>
    <s v="Pending"/>
    <m/>
    <s v="No"/>
    <m/>
  </r>
  <r>
    <x v="9"/>
    <n v="109"/>
    <s v="MU"/>
    <s v="Santacruz"/>
    <n v="636"/>
    <s v="MU-636"/>
    <n v="253"/>
    <n v="253"/>
    <n v="19.0789826"/>
    <n v="72.865635900000001"/>
    <n v="19.078441550000001"/>
    <n v="72.866564870000005"/>
    <s v="MCGM"/>
    <s v="H/E"/>
    <s v="Ajanta Madhulata"/>
    <s v="Ajanta Madhulata, Arvind Nagar, Kalina, Santacruz East, Mumbai, Maharashtra 400029  MUMBAI"/>
    <s v="ATC"/>
    <s v="Fibmax"/>
    <s v="Co-build"/>
    <s v="Feasible"/>
    <s v="Jan'26"/>
    <s v="Hari Yadav"/>
    <s v="Satish Singh"/>
    <s v="Feasible"/>
    <s v="10004770"/>
    <d v="2025-03-25T00:00:00"/>
    <d v="2026-03-25T00:00:00"/>
    <n v="253"/>
    <s v="Ok"/>
    <n v="0"/>
    <s v="PO Released"/>
    <s v="-"/>
    <m/>
    <s v="Not created"/>
    <s v="CWIP-76867"/>
    <s v="Received"/>
    <s v="PO Released"/>
    <s v="-"/>
    <m/>
    <n v="0"/>
    <n v="-253"/>
    <s v="-"/>
    <m/>
    <s v="No"/>
    <m/>
  </r>
  <r>
    <x v="1"/>
    <n v="110"/>
    <s v="MU"/>
    <s v="Santacruz"/>
    <s v="MA981"/>
    <s v="MU-MA981"/>
    <n v="110"/>
    <n v="110"/>
    <n v="19.0797989"/>
    <n v="72.859105900000003"/>
    <n v="19.080322859999999"/>
    <n v="72.859144630000003"/>
    <s v="MCGM"/>
    <s v="H/E"/>
    <s v="LOTUS CHS."/>
    <s v="MILETRY ROAD, BEHIND DOLPHINE HERITAGE,  KALINA CAMP SANTAKRUZ E."/>
    <s v="INDUS"/>
    <s v="Fibmax"/>
    <s v="Co-build"/>
    <s v="Feasible"/>
    <s v="Dec'25"/>
    <s v="Hari Yadav"/>
    <s v="Satish Singh"/>
    <s v="Feasible"/>
    <s v="10004770"/>
    <d v="2025-03-25T00:00:00"/>
    <d v="2026-03-25T00:00:00"/>
    <n v="110"/>
    <s v="Ok"/>
    <n v="0"/>
    <s v="PO Released"/>
    <s v="-"/>
    <m/>
    <s v="Not created"/>
    <s v="CWIP-76868"/>
    <s v="RFAI Awaited "/>
    <s v="PO Released"/>
    <s v="-"/>
    <m/>
    <n v="0"/>
    <n v="-110"/>
    <s v="-"/>
    <m/>
    <s v="No"/>
    <m/>
  </r>
  <r>
    <x v="2"/>
    <n v="111"/>
    <s v="MU"/>
    <s v="Jogeshwari"/>
    <n v="5158"/>
    <s v="MU-5158"/>
    <n v="253"/>
    <n v="253"/>
    <n v="19.145530000000001"/>
    <n v="72.836008000000007"/>
    <n v="19.14628098"/>
    <n v="72.835993130000006"/>
    <s v="MCGM"/>
    <s v="K/W"/>
    <s v="LINPALACOF"/>
    <s v="Link Palace ,Link Rd, Kadam Nagar, Jogeshwari West 400102"/>
    <s v="INDUS"/>
    <s v="Fibmax"/>
    <s v="Co-build"/>
    <s v="Feasible"/>
    <s v="Dec'25"/>
    <s v="Hari Yadav"/>
    <s v="Satish Singh"/>
    <s v="Feasible"/>
    <s v="10004770"/>
    <d v="2025-03-25T00:00:00"/>
    <d v="2026-03-25T00:00:00"/>
    <n v="253"/>
    <s v="Ok"/>
    <n v="0"/>
    <s v="PO Released"/>
    <s v="Part of 99"/>
    <m/>
    <s v="FF_NW2122_785471"/>
    <s v="CWIP-76869"/>
    <s v="RFAI Awaited "/>
    <s v="PO Released"/>
    <n v="342225"/>
    <s v="Santosh Yadav"/>
    <n v="140"/>
    <n v="-113"/>
    <s v="-"/>
    <m/>
    <s v="No"/>
    <m/>
  </r>
  <r>
    <x v="1"/>
    <n v="112"/>
    <s v="MU"/>
    <s v="Digha"/>
    <s v="MA1840"/>
    <s v="MU-MA1840"/>
    <n v="253"/>
    <n v="253"/>
    <n v="19.177543400000001"/>
    <n v="73.003637499999996"/>
    <n v="19.177005340000001"/>
    <n v="73.002946170000001"/>
    <s v="NMMC"/>
    <s v="-"/>
    <s v="Jai Bajarang Automobile"/>
    <s v="Digha Naka, Dighe, Navi Mumbai, Maharashtra 400708"/>
    <s v="INDUS"/>
    <s v="Fibmax"/>
    <s v="Co-build"/>
    <s v="Feasible"/>
    <s v="Dec'25"/>
    <s v="Abdul Quadir"/>
    <s v="Yogesh Deshpande"/>
    <s v="Feasible"/>
    <s v="10004770"/>
    <d v="2025-03-25T00:00:00"/>
    <d v="2026-03-25T00:00:00"/>
    <n v="253"/>
    <s v="Ok"/>
    <n v="0"/>
    <s v="PO Released"/>
    <s v="-"/>
    <m/>
    <s v="Not created"/>
    <s v="CWIP-76870"/>
    <s v="RFAI Awaited "/>
    <s v="PO Released"/>
    <n v="659033"/>
    <m/>
    <n v="0"/>
    <n v="-253"/>
    <s v="-"/>
    <m/>
    <s v="No"/>
    <m/>
  </r>
  <r>
    <x v="1"/>
    <n v="113"/>
    <s v="MU"/>
    <s v="Airoli"/>
    <n v="4093"/>
    <s v="MU-4093"/>
    <n v="165"/>
    <n v="165"/>
    <n v="19.153545399999999"/>
    <n v="72.994115699999995"/>
    <n v="19.153541499999999"/>
    <n v="72.994909809999996"/>
    <s v="NMMC"/>
    <s v="-"/>
    <s v="TERAPANQOF"/>
    <s v="Samarth Ramdas Swami Road, Airoli, Navi Mumbai-400708"/>
    <s v="INDUS"/>
    <s v="Fibmax"/>
    <s v="Co-build"/>
    <s v="Feasible"/>
    <s v="Dec'25"/>
    <s v="Abdul Quadir"/>
    <s v="Yogesh Deshpande"/>
    <s v="Feasible"/>
    <s v="10004770"/>
    <d v="2025-03-25T00:00:00"/>
    <d v="2026-03-25T00:00:00"/>
    <n v="165"/>
    <s v="Ok"/>
    <n v="0"/>
    <s v="PO Released"/>
    <s v="-"/>
    <m/>
    <s v="Not created"/>
    <s v="CWIP-76871"/>
    <s v="RFAI Awaited "/>
    <s v="PO Released"/>
    <s v="-"/>
    <m/>
    <n v="0"/>
    <n v="-165"/>
    <s v="-"/>
    <m/>
    <s v="No"/>
    <m/>
  </r>
  <r>
    <x v="9"/>
    <n v="114"/>
    <s v="MU"/>
    <s v="Thane"/>
    <n v="1474"/>
    <s v="MU-1474"/>
    <n v="33"/>
    <n v="33"/>
    <n v="19.208551100000001"/>
    <n v="72.985055099999997"/>
    <n v="19.208549999999999"/>
    <n v="72.985050000000001"/>
    <s v="TMC"/>
    <s v="-"/>
    <s v="BRINDAVAAN Socity Buliding No. 71 Thane (W)."/>
    <s v="Bldg. No.71 B,Brindavan Society Complex, Thane West."/>
    <s v="INDUS"/>
    <s v="Fibmax"/>
    <s v="Co-build"/>
    <s v="Feasible"/>
    <s v="Jan'26"/>
    <s v="Ranjit Wadkar"/>
    <s v="Praveen Nigam"/>
    <s v="Feasible"/>
    <s v="10004770"/>
    <d v="2025-03-25T00:00:00"/>
    <d v="2026-03-25T00:00:00"/>
    <n v="33"/>
    <s v="Ok"/>
    <n v="0"/>
    <s v="PO Released"/>
    <s v="-"/>
    <m/>
    <s v="Not created"/>
    <s v="CWIP-76872"/>
    <s v="RFAI Awaited "/>
    <s v="PO Released"/>
    <s v="-"/>
    <m/>
    <n v="0"/>
    <n v="-33"/>
    <s v="-"/>
    <m/>
    <s v="No"/>
    <m/>
  </r>
  <r>
    <x v="5"/>
    <n v="115"/>
    <s v="MU"/>
    <s v="Thane"/>
    <n v="4936"/>
    <s v="MU-4936"/>
    <n v="24.2"/>
    <n v="24.2"/>
    <n v="19.255245200000001"/>
    <n v="72.971979700000006"/>
    <n v="19.255240000000001"/>
    <n v="72.971969999999999"/>
    <s v="TMC"/>
    <s v="-"/>
    <s v="Siddheshwar Arcade"/>
    <s v="Sidheshwar Arcade,Suraj Water Park,Thane W"/>
    <s v="INDUS"/>
    <s v="Fibmax"/>
    <s v="Co-build"/>
    <s v="Feasible"/>
    <s v="Feb'26"/>
    <s v="Ranjit Wadkar"/>
    <s v="Praveen Nigam"/>
    <s v="Feasible"/>
    <s v="10004760"/>
    <d v="2025-03-25T00:00:00"/>
    <d v="2026-03-25T00:00:00"/>
    <n v="25"/>
    <s v="Ok"/>
    <n v="0.80000000000000071"/>
    <s v="PO Released"/>
    <s v="-"/>
    <m/>
    <s v="Not created"/>
    <s v="CWIP-76873"/>
    <s v="RFAI Awaited "/>
    <s v="PO Released"/>
    <s v="-"/>
    <m/>
    <n v="0"/>
    <n v="-25"/>
    <s v="-"/>
    <m/>
    <s v="No"/>
    <m/>
  </r>
  <r>
    <x v="0"/>
    <n v="116"/>
    <s v="MU"/>
    <s v="Thane"/>
    <s v="MA1436"/>
    <s v="MU-MA1436"/>
    <n v="11"/>
    <n v="11"/>
    <n v="19.271600200000002"/>
    <n v="72.965537499999996"/>
    <n v="19.271224050000001"/>
    <n v="72.964430640000003"/>
    <s v="TMC"/>
    <s v="-"/>
    <s v="VASTU-B"/>
    <s v="Kasarvadavali, Thane West, Thane, Maharashtra 400615"/>
    <s v="High G"/>
    <s v="Fibmax"/>
    <s v="Co-build"/>
    <s v="Feasible"/>
    <s v="Feb'26"/>
    <s v="Ranjit Wadkar"/>
    <s v="Praveen Nigam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5"/>
    <n v="117"/>
    <s v="MU"/>
    <s v="Thane"/>
    <n v="5395"/>
    <s v="MU-5395"/>
    <n v="38.5"/>
    <n v="38.5"/>
    <n v="19.2741872"/>
    <n v="72.961164199999999"/>
    <n v="19.274180000000001"/>
    <n v="72.961160000000007"/>
    <s v="TMC"/>
    <s v="-"/>
    <s v="Global Gallaria Ovla"/>
    <s v="Global Gallerie, Gloroa Hall,Godhbunder road, Ovala Goan, thane west"/>
    <s v="Airtel Own"/>
    <s v="Fibmax"/>
    <s v="Co-build"/>
    <s v="Feasible"/>
    <s v="Feb'26"/>
    <s v="Ranjit Wadkar"/>
    <s v="Praveen Nigam"/>
    <s v="Feasible"/>
    <s v="10004760"/>
    <d v="2025-03-25T00:00:00"/>
    <d v="2026-03-25T00:00:00"/>
    <n v="38"/>
    <s v="Ok"/>
    <n v="-0.5"/>
    <s v="PO Released"/>
    <s v="-"/>
    <m/>
    <s v="Not created"/>
    <s v="CWIP-76874"/>
    <s v="RFAI Awaited "/>
    <s v="PO Released"/>
    <s v="-"/>
    <m/>
    <n v="0"/>
    <n v="-38"/>
    <s v="-"/>
    <m/>
    <s v="No"/>
    <m/>
  </r>
  <r>
    <x v="5"/>
    <n v="118"/>
    <s v="MU"/>
    <s v="Thane"/>
    <s v="MA3827"/>
    <s v="MU-MA3827"/>
    <n v="22"/>
    <n v="22"/>
    <n v="19.2837909"/>
    <n v="72.948449999999994"/>
    <n v="19.28379"/>
    <n v="72.948449999999994"/>
    <s v="TMC"/>
    <s v="-"/>
    <s v="Dayanand House"/>
    <s v="DUBEY OPEN PLOT, PLOT NO. 41/A, GALA 2-3, GAIMUKH GAON,THANE,  400615"/>
    <s v="ATC"/>
    <s v="Fibmax"/>
    <s v="Co-build"/>
    <s v="Feasible"/>
    <s v="Feb'26"/>
    <s v="Ranjit Wadkar"/>
    <s v="Praveen Nigam"/>
    <s v="Feasible"/>
    <s v="10004760"/>
    <d v="2025-03-25T00:00:00"/>
    <d v="2026-03-25T00:00:00"/>
    <n v="22"/>
    <s v="Ok"/>
    <n v="0"/>
    <s v="PO Released"/>
    <s v="-"/>
    <m/>
    <s v="Not created"/>
    <s v="CWIP-76875"/>
    <s v="RFAI Awaited "/>
    <s v="PO Released"/>
    <s v="-"/>
    <m/>
    <n v="0"/>
    <n v="-22"/>
    <s v="-"/>
    <m/>
    <s v="No"/>
    <m/>
  </r>
  <r>
    <x v="2"/>
    <n v="119"/>
    <s v="MU"/>
    <s v="kalwa"/>
    <s v="MB1084"/>
    <s v="MU-MB1084"/>
    <n v="220"/>
    <n v="220"/>
    <n v="19.203898800000001"/>
    <n v="73.002646200000001"/>
    <n v="19.202498970000001"/>
    <n v="73.002905670000004"/>
    <s v="TMC"/>
    <s v="-"/>
    <s v="Sai Chaya CHS"/>
    <s v="NEAR JARIMARI TEMPLE,  KALWA ,THANE 400605"/>
    <s v="ATC"/>
    <s v="Fibmax"/>
    <s v="Co-build"/>
    <s v="Feasible"/>
    <s v="Jan'26"/>
    <s v="Manoj Ligade"/>
    <s v="Praveen Nigam"/>
    <s v="Feasible"/>
    <s v="10004853"/>
    <d v="2025-03-26T00:00:00"/>
    <d v="2026-03-26T00:00:00"/>
    <n v="220"/>
    <s v="Ok"/>
    <n v="0"/>
    <s v="PO Released"/>
    <s v="Part of 99"/>
    <m/>
    <s v="FF_NW2122_785472"/>
    <s v="CWIP-76876"/>
    <s v="RFAI Awaited "/>
    <s v="PO Released"/>
    <s v="-"/>
    <m/>
    <n v="0"/>
    <n v="-220"/>
    <s v="-"/>
    <m/>
    <s v="Yes"/>
    <m/>
  </r>
  <r>
    <x v="1"/>
    <n v="120"/>
    <s v="MU"/>
    <s v="Thane"/>
    <s v="MA1156"/>
    <s v="MU-MA1156"/>
    <n v="50"/>
    <n v="50"/>
    <n v="19.226520099999998"/>
    <n v="72.970962700000001"/>
    <n v="19.226520000000001"/>
    <n v="72.970960000000005"/>
    <s v="TMC"/>
    <s v="-"/>
    <s v="Hiranandini Medows-Mayflower bldg"/>
    <s v="MAYFLOWER, HIRANDANI MEDOWS PAWAR NAGER THANE (W), MUMBAI, MAHARASHTRA."/>
    <s v="INDUS"/>
    <s v="Fibmax"/>
    <s v="Co-build"/>
    <s v="Feasible"/>
    <s v="Dec'25"/>
    <s v="Manoj Ligade"/>
    <s v="Praveen Nigam"/>
    <s v="Feasible"/>
    <s v="10004760"/>
    <d v="2025-03-25T00:00:00"/>
    <d v="2026-03-25T00:00:00"/>
    <n v="50"/>
    <s v="Ok"/>
    <n v="0"/>
    <s v="PO Released"/>
    <s v="-"/>
    <m/>
    <s v="Not created"/>
    <s v="CWIP-76877"/>
    <s v="RFAI Awaited "/>
    <s v="PO Released"/>
    <s v="-"/>
    <m/>
    <n v="0"/>
    <n v="-50"/>
    <s v="-"/>
    <m/>
    <s v="No"/>
    <m/>
  </r>
  <r>
    <x v="1"/>
    <n v="121"/>
    <s v="MU"/>
    <s v="Mulund"/>
    <n v="4485"/>
    <s v="MU-4485"/>
    <n v="20"/>
    <n v="20"/>
    <n v="19.169471600000001"/>
    <n v="72.963949299999996"/>
    <n v="19.16947"/>
    <n v="72.963939999999994"/>
    <s v="MCGM"/>
    <s v="T"/>
    <s v="SRGANESHOF"/>
    <s v="Shree Ganesh Kripa ,Atlanta Tower, Bhoir Nagar, Vidyalaya Marg, Mulund (East), Mumbai - 400081"/>
    <s v="INDUS"/>
    <s v="Fibmax"/>
    <s v="Co-build"/>
    <s v="Feasible"/>
    <s v="Dec'25"/>
    <s v="Manoj Ligade"/>
    <s v="Yogesh Deshpande"/>
    <s v="Feasible"/>
    <n v="10004854"/>
    <d v="2025-03-26T00:00:00"/>
    <d v="2026-03-26T00:00:00"/>
    <n v="20"/>
    <s v="PO Pending"/>
    <m/>
    <s v="PO Released"/>
    <s v="-"/>
    <m/>
    <s v="Not created"/>
    <s v="CWIP-76878"/>
    <s v="Received"/>
    <s v="PO Released"/>
    <s v="-"/>
    <m/>
    <n v="0"/>
    <n v="-20"/>
    <s v="-"/>
    <m/>
    <s v="Yes"/>
    <m/>
  </r>
  <r>
    <x v="9"/>
    <n v="122"/>
    <s v="MU"/>
    <s v="Dahisar"/>
    <s v="MA2545"/>
    <s v="MU-MA2545"/>
    <n v="11"/>
    <n v="11"/>
    <n v="19.253082500000001"/>
    <n v="72.858406200000005"/>
    <n v="19.253080000000001"/>
    <n v="72.858400000000003"/>
    <s v="MCGM"/>
    <s v="R/N"/>
    <s v="Durga Niwas 19.253 72.8584"/>
    <s v="Damodar Mhatre Rd, Mhatre Wadi, Dahisar West, Mumbai, Maharashtra 400068"/>
    <s v="INDUS"/>
    <s v="Fibmax"/>
    <s v="Co-build"/>
    <s v="Feasible"/>
    <s v="Jan'26"/>
    <s v="Dudhnath Tiwari"/>
    <s v="Satish Singh"/>
    <s v="Feasible"/>
    <s v="10004858"/>
    <d v="2025-03-26T00:00:00"/>
    <d v="2026-03-26T00:00:00"/>
    <n v="113"/>
    <s v="PO length is greater than Feasibility Length"/>
    <n v="102"/>
    <s v="PO Released"/>
    <s v="-"/>
    <m/>
    <s v="Not created"/>
    <s v="CWIP-76879"/>
    <s v="RFAI Awaited "/>
    <s v="PO Released"/>
    <s v="-"/>
    <m/>
    <n v="0"/>
    <n v="-113"/>
    <s v="-"/>
    <m/>
    <s v="Yes"/>
    <m/>
  </r>
  <r>
    <x v="2"/>
    <n v="123"/>
    <s v="MU"/>
    <s v="Dahisar"/>
    <s v="MB6370"/>
    <s v="MU-MB6370"/>
    <n v="33"/>
    <n v="33"/>
    <n v="19.249379999999999"/>
    <n v="72.853620000000006"/>
    <n v="19.249504049999999"/>
    <n v="72.85339415"/>
    <s v="MCGM"/>
    <s v="R/N"/>
    <s v="Raj Heritage CHS"/>
    <s v="Navagaon, Mandapeshwar, Dahisar West, Mumbai, Maharashtra 400068"/>
    <s v="INDUS"/>
    <s v="Fibmax"/>
    <s v="Co-build"/>
    <s v="Feasible"/>
    <s v="Jan'26"/>
    <s v="Dudhnath Tiwari"/>
    <s v="Satish Singh"/>
    <s v="Feasible"/>
    <n v="10004838"/>
    <d v="2025-03-26T00:00:00"/>
    <d v="2026-03-26T00:00:00"/>
    <n v="33"/>
    <s v="Ok"/>
    <n v="0"/>
    <s v="PO Released"/>
    <s v="Part of 99"/>
    <m/>
    <s v="FF_NW2122_785473"/>
    <s v="CWIP-76880"/>
    <s v="RFAI Awaited "/>
    <s v="PO Released"/>
    <n v="640418"/>
    <s v="Santosh Yadav"/>
    <n v="81"/>
    <n v="48"/>
    <s v="Pending"/>
    <m/>
    <s v="Yes"/>
    <m/>
  </r>
  <r>
    <x v="8"/>
    <n v="124"/>
    <s v="MU"/>
    <s v="Nilje gaon"/>
    <n v="6281"/>
    <s v="MU-6281"/>
    <n v="165"/>
    <n v="165"/>
    <n v="19.146796200000001"/>
    <n v="73.080897800000002"/>
    <n v="19.14614066"/>
    <n v="72.834911829999996"/>
    <s v="MCGM"/>
    <s v="K/W"/>
    <s v="Pole near Volga"/>
    <s v="Pole near Volga, Lodha Casario, Nilje, Dombivali East,Mumbai-421204"/>
    <s v="INDUS"/>
    <s v="Fibmax"/>
    <s v="Co-build"/>
    <s v="Feasible"/>
    <s v="Nov'25"/>
    <s v="Virendra"/>
    <s v="Satish Singh"/>
    <s v="Feasible"/>
    <s v="10004760"/>
    <d v="2025-03-25T00:00:00"/>
    <d v="2026-03-25T00:00:00"/>
    <n v="165"/>
    <s v="Ok"/>
    <n v="0"/>
    <s v="PO Released"/>
    <s v="-"/>
    <m/>
    <s v="Not created"/>
    <s v="CWIP-76881"/>
    <s v="RFAI Awaited "/>
    <s v="PO Released"/>
    <s v="-"/>
    <m/>
    <n v="0"/>
    <n v="-165"/>
    <s v="-"/>
    <m/>
    <s v="No"/>
    <m/>
  </r>
  <r>
    <x v="1"/>
    <n v="125"/>
    <s v="MU"/>
    <s v="Andheri"/>
    <n v="5886"/>
    <s v="MU-5886"/>
    <n v="110"/>
    <n v="110"/>
    <n v="19.1259078"/>
    <n v="72.838705300000001"/>
    <n v="19.125096320000001"/>
    <n v="72.838125559999995"/>
    <s v="MCGM"/>
    <s v="K/W"/>
    <s v="JEEVAN SANGAM"/>
    <s v="Above SBI Bank, Near Bhavans College, J P Road, Andheri West, Mumbai-400058"/>
    <s v="INDUS"/>
    <s v="Fibmax"/>
    <s v="Co-build"/>
    <s v="Feasible"/>
    <s v="Dec'25"/>
    <s v="Hari Yadav"/>
    <s v="Satish Singh"/>
    <s v="Feasible"/>
    <s v="10004815"/>
    <d v="2025-03-26T00:00:00"/>
    <d v="2026-03-26T00:00:00"/>
    <n v="140"/>
    <s v="PO length is greater than Feasibility Length"/>
    <n v="30"/>
    <s v="PO Released"/>
    <s v="-"/>
    <m/>
    <s v="Not created"/>
    <s v="CWIP-76882"/>
    <s v="RFAI Awaited "/>
    <s v="PO Released"/>
    <s v="-"/>
    <m/>
    <n v="0"/>
    <n v="-140"/>
    <s v="-"/>
    <m/>
    <s v="Yes"/>
    <m/>
  </r>
  <r>
    <x v="1"/>
    <n v="126"/>
    <s v="MU"/>
    <s v="Andheri"/>
    <s v="MA4575"/>
    <s v="MU-MA4575"/>
    <n v="286"/>
    <n v="286"/>
    <n v="19.119915899999999"/>
    <n v="72.8531914"/>
    <n v="19.11824"/>
    <n v="72.852760000000004"/>
    <s v="MCGM"/>
    <s v="K/E"/>
    <s v="Suhana CHSL"/>
    <s v=" GUNDAWALI AZAD RD, GUNDAVALI GAOTHAN,ANDHERI EAST, MUMBAI,  400053"/>
    <s v="INDUS"/>
    <s v="Fibmax"/>
    <s v="Co-build"/>
    <s v="Feasible"/>
    <s v="Dec'25"/>
    <s v="Hari Yadav"/>
    <s v="Satish Singh"/>
    <s v="Feasible"/>
    <s v="10004760"/>
    <d v="2025-03-25T00:00:00"/>
    <d v="2026-03-25T00:00:00"/>
    <n v="286"/>
    <s v="Ok"/>
    <n v="0"/>
    <s v="PO Released"/>
    <s v="-"/>
    <m/>
    <s v="Not created"/>
    <s v="-"/>
    <s v="RFAI Awaited "/>
    <s v="PO Released"/>
    <s v="-"/>
    <m/>
    <n v="0"/>
    <n v="-286"/>
    <s v="-"/>
    <m/>
    <s v="No"/>
    <m/>
  </r>
  <r>
    <x v="2"/>
    <n v="127"/>
    <s v="MU"/>
    <s v="Borivali"/>
    <s v="MA928"/>
    <s v="MU-MA928"/>
    <n v="368.5"/>
    <n v="368.5"/>
    <n v="19.2276767"/>
    <n v="72.842368199999996"/>
    <n v="19.22767"/>
    <n v="72.842359999999999"/>
    <s v="MCGM"/>
    <s v="R/C"/>
    <s v="Shri Pancham CHSL"/>
    <s v="Shri Pancham Chsl, PM Kulkarni Road, Koliwada, Vazira, Borivali West, Mumbai, Maharashtra- 400092  MUMBAI"/>
    <s v="INDUS"/>
    <s v="Fibmax"/>
    <s v="Co-build"/>
    <s v="Feasible"/>
    <s v="May'25"/>
    <s v="Virendra"/>
    <s v="Satish Singh"/>
    <s v="Feasible"/>
    <n v="10004856"/>
    <d v="2025-03-26T00:00:00"/>
    <d v="2026-03-26T00:00:00"/>
    <n v="368"/>
    <s v="Ok"/>
    <n v="-0.5"/>
    <s v="PO Released"/>
    <s v="Part of 99"/>
    <m/>
    <s v="FF_NW2122_785474"/>
    <s v="CWIP-76883"/>
    <s v="RFAI Awaited "/>
    <s v="PO Released"/>
    <n v="779249"/>
    <s v="Santosh Yadav"/>
    <n v="222"/>
    <n v="-146"/>
    <s v="-"/>
    <m/>
    <s v="Yes"/>
    <m/>
  </r>
  <r>
    <x v="2"/>
    <n v="128"/>
    <s v="MU"/>
    <s v="Borivali"/>
    <s v="MA2115"/>
    <s v="MU-MA2115"/>
    <n v="11"/>
    <n v="11"/>
    <n v="19.228383699999998"/>
    <n v="72.840504100000004"/>
    <n v="19.228352560000001"/>
    <n v="72.840560440000004"/>
    <s v="MCGM"/>
    <s v="R/C"/>
    <s v="Krishna Heritage-Gorai Asmita CHSL"/>
    <s v="Link Road, Opp. Don Bosco, Borivali (W), Mumbai 400092"/>
    <s v="INDUS"/>
    <s v="Fibmax"/>
    <s v="Co-build"/>
    <s v="Feasible"/>
    <s v="May'25"/>
    <s v="Virendra"/>
    <s v="Satish Singh"/>
    <s v="Feasible"/>
    <n v="10004833"/>
    <d v="2025-03-26T00:00:00"/>
    <d v="2026-03-26T00:00:00"/>
    <n v="34"/>
    <s v="PO length is greater than Feasibility Length"/>
    <n v="23"/>
    <s v="PO Released"/>
    <s v="Part of 99"/>
    <m/>
    <s v="FF_NW2122_74399"/>
    <s v="CWIP-76884"/>
    <s v="RFAI Awaited "/>
    <s v="PO Released"/>
    <n v="585504"/>
    <s v="Santosh Yadav"/>
    <n v="3"/>
    <n v="-31"/>
    <s v="-"/>
    <m/>
    <s v="Yes"/>
    <m/>
  </r>
  <r>
    <x v="0"/>
    <n v="129"/>
    <s v="MU"/>
    <s v="Goregaon"/>
    <s v="MA699"/>
    <s v="MU-MA699"/>
    <n v="22"/>
    <n v="22"/>
    <n v="19.1641628"/>
    <n v="72.857807600000001"/>
    <n v="19.164159300000001"/>
    <n v="72.858043289999998"/>
    <s v="MCGM"/>
    <s v="P/S"/>
    <s v="RADIUM APT."/>
    <s v="RADIUM TOWER, PAHADI RD, MADHUSHEE CO-OPERATIVE HOUSING SOCIETY, JAY PRAKASH NAGAR, GOREGAON, MUMBAI, MAHARASHTRA 400063"/>
    <s v="ATC"/>
    <s v="Fibmax"/>
    <s v="Co-build"/>
    <s v="Feasible"/>
    <s v="Dec'25"/>
    <s v="Virendra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10"/>
    <n v="130"/>
    <s v="MU"/>
    <s v="Nilje gaon"/>
    <n v="3128"/>
    <s v="MU-3128"/>
    <n v="165"/>
    <n v="165"/>
    <n v="19.155722699999998"/>
    <n v="73.074401499999993"/>
    <n v="19.158899999999999"/>
    <n v="73.076300000000003"/>
    <s v="KDMC"/>
    <s v="-"/>
    <s v="Chandresh Jyoti"/>
    <s v="Chandresh Jyoti Chs, Nilje Gaon, Kalyan-Shilphata Road, Maharashtra- 421204  DOMBIVALI"/>
    <s v="ATC"/>
    <s v="Fibmax"/>
    <s v="Co-build"/>
    <s v="Feasible"/>
    <s v="Oct'25"/>
    <s v="Abdul Quadir"/>
    <s v="Praveen Nigam"/>
    <s v="Feasible"/>
    <s v="10004760"/>
    <d v="2025-03-25T00:00:00"/>
    <d v="2026-03-25T00:00:00"/>
    <n v="165"/>
    <s v="Ok"/>
    <n v="0"/>
    <s v="PO Released"/>
    <s v="-"/>
    <m/>
    <s v="Not created"/>
    <s v="CWIP-76885"/>
    <s v="RFAI Awaited "/>
    <s v="PO Released"/>
    <s v="-"/>
    <m/>
    <n v="0"/>
    <n v="-165"/>
    <s v="-"/>
    <m/>
    <s v="No"/>
    <m/>
  </r>
  <r>
    <x v="3"/>
    <n v="131"/>
    <s v="MU"/>
    <s v="Andheri"/>
    <n v="2931"/>
    <s v="MU-2931"/>
    <n v="385"/>
    <n v="385"/>
    <n v="19.1138534"/>
    <n v="72.8512901"/>
    <n v="19.114798440000001"/>
    <n v="72.851366720000001"/>
    <s v="MCGM"/>
    <s v="K/E"/>
    <s v="Sai Charan"/>
    <s v="Sai_Charan_C_Wing,NS_Phadke_Road,Saiwadi,Near_Regency_Hotel,Andheri-East,Mumbai-400053"/>
    <s v="INDUS"/>
    <s v="Fibmax"/>
    <s v="Co-build"/>
    <s v="Feasible"/>
    <s v="April'25"/>
    <s v="Hari Yadav"/>
    <s v="Satish Singh"/>
    <s v="Feasible"/>
    <s v="10004855"/>
    <d v="2025-03-26T00:00:00"/>
    <d v="2026-03-26T00:00:00"/>
    <n v="372"/>
    <s v="PO length is less than Feasibility length"/>
    <n v="-13"/>
    <s v="PO Released"/>
    <s v="Part of 99"/>
    <m/>
    <s v="FF_NW2122_785475"/>
    <s v="CWIP-76886"/>
    <s v="RFAI Awaited "/>
    <s v="PO Released"/>
    <s v="-"/>
    <m/>
    <n v="0"/>
    <n v="-372"/>
    <s v="-"/>
    <m/>
    <s v="Yes"/>
    <m/>
  </r>
  <r>
    <x v="8"/>
    <n v="132"/>
    <s v="MU"/>
    <s v="Bhayander East"/>
    <n v="4081"/>
    <s v="MU-4081"/>
    <n v="165"/>
    <n v="165"/>
    <n v="19.3045613"/>
    <n v="72.853710399999997"/>
    <n v="19.304559999999999"/>
    <n v="72.853710000000007"/>
    <s v="MBMC"/>
    <s v="-"/>
    <s v="JESALCMPOF"/>
    <s v="Jesal Apt.,Jesal Complex, A, Cabin Cross road, Near foot over bridge, Bhayander ( E ), Mumbai"/>
    <s v="INDUS"/>
    <s v="Fibmax"/>
    <s v="Co-build"/>
    <s v="Feasible"/>
    <s v="Dec'25"/>
    <s v="Sabhajeet Maurya"/>
    <s v="Satish Singh"/>
    <s v="Feasible"/>
    <s v="10004760"/>
    <d v="2025-03-25T00:00:00"/>
    <d v="2026-03-25T00:00:00"/>
    <n v="165"/>
    <s v="Ok"/>
    <n v="0"/>
    <s v="PO Released"/>
    <s v="-"/>
    <m/>
    <s v="Not created"/>
    <s v="CWIP-76887"/>
    <s v="RFAI Awaited "/>
    <s v="PO Released"/>
    <s v="-"/>
    <m/>
    <n v="0"/>
    <n v="-165"/>
    <s v="-"/>
    <m/>
    <s v="No"/>
    <m/>
  </r>
  <r>
    <x v="0"/>
    <n v="133"/>
    <s v="MU"/>
    <s v="Dongri"/>
    <n v="4858"/>
    <s v="MU-4858"/>
    <n v="30.8"/>
    <n v="30.8"/>
    <n v="18.958458199999999"/>
    <n v="72.835508599999997"/>
    <n v="18.958449999999999"/>
    <n v="72.835499999999996"/>
    <s v="MCGM"/>
    <s v="B"/>
    <s v="LKHDWALAO"/>
    <s v="Lokhandwala Building, S V P Road, Near Delhi Darbar, Dongri, Masjid Bunder, Mumbai-400009"/>
    <s v="INDUS"/>
    <s v="Fibmax"/>
    <s v="Co-build"/>
    <s v="Feasible"/>
    <s v="Jan'26"/>
    <s v="Narayan Parab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0"/>
    <n v="134"/>
    <s v="MU"/>
    <s v="Mazgaon"/>
    <n v="4880"/>
    <s v="MU-4880"/>
    <n v="55"/>
    <n v="55"/>
    <n v="18.9674075"/>
    <n v="72.839219600000007"/>
    <n v="18.967400000000001"/>
    <n v="72.839209999999994"/>
    <s v="MCGM"/>
    <s v="E"/>
    <s v="SHIREEN MANZIL (Vikrikar Bhavan )"/>
    <s v="Shirin Manzil,18/24,behind Vikrikar Bhavan,St Mary rd,Mazgaon,Mum10"/>
    <s v="ATC"/>
    <s v="Fibmax"/>
    <s v="Co-build"/>
    <s v="Feasible"/>
    <s v="Jan'26"/>
    <s v="Narayan Parab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8"/>
    <n v="135"/>
    <s v="MU"/>
    <s v="Taloja"/>
    <s v="MA649"/>
    <s v="MU-MA649"/>
    <n v="542"/>
    <n v="542"/>
    <n v="19.073509600000001"/>
    <n v="73.099040400000007"/>
    <n v="19.07067954"/>
    <n v="73.099593380000002"/>
    <s v="PMC"/>
    <s v="-"/>
    <s v="SHUBH ENCLAVE"/>
    <s v="Shubh Enclave, Sector 16, Taloja Panchanand, Taloja, Navi Mumbai - 410208"/>
    <s v="INDUS"/>
    <s v="Fibmax"/>
    <s v="Co-build"/>
    <s v="Feasible"/>
    <s v="Nov'25"/>
    <s v="Abdul Quadir"/>
    <s v="Yogesh Deshpande"/>
    <s v="Feasible"/>
    <s v="10004802"/>
    <d v="2025-03-26T00:00:00"/>
    <d v="2026-03-26T00:00:00"/>
    <n v="542"/>
    <s v="Ok"/>
    <n v="0"/>
    <s v="PO Released"/>
    <s v="-"/>
    <m/>
    <s v="Not created"/>
    <s v="CWIP-76888"/>
    <s v="RFAI Awaited "/>
    <s v="PO Released"/>
    <s v="-"/>
    <m/>
    <n v="0"/>
    <n v="-542"/>
    <s v="-"/>
    <m/>
    <s v="Yes"/>
    <m/>
  </r>
  <r>
    <x v="8"/>
    <n v="136"/>
    <s v="MU"/>
    <s v="Bhayander East"/>
    <s v="MA1621"/>
    <s v="MU-MA1621"/>
    <n v="165"/>
    <n v="165"/>
    <n v="19.309404000000001"/>
    <n v="72.862072299999994"/>
    <n v="19.3094"/>
    <n v="72.862070000000003"/>
    <s v="MBMC"/>
    <s v="-"/>
    <s v="Shree Dham CHSL"/>
    <s v="Ganesh Lane, Navghar Road, Bhayander (E.) - 401105"/>
    <s v="ATC"/>
    <s v="Fibmax"/>
    <s v="Co-build"/>
    <s v="Feasible"/>
    <s v="Dec'25"/>
    <s v="Sabhajeet Maurya"/>
    <s v="Satish Singh"/>
    <s v="Feasible"/>
    <s v="10004882"/>
    <d v="2025-03-26T00:00:00"/>
    <d v="2026-03-26T00:00:00"/>
    <n v="165"/>
    <s v="Ok"/>
    <n v="0"/>
    <s v="PO Released"/>
    <s v="-"/>
    <m/>
    <s v="Not created"/>
    <s v="CWIP-76889"/>
    <s v="Received"/>
    <s v="PO Released"/>
    <s v="-"/>
    <m/>
    <n v="0"/>
    <n v="-165"/>
    <s v="-"/>
    <m/>
    <s v="Yes"/>
    <s v="Site under Relocation"/>
  </r>
  <r>
    <x v="4"/>
    <n v="137"/>
    <s v="MU"/>
    <s v="Titwala "/>
    <s v="MA2398"/>
    <s v="MU-MA2398"/>
    <n v="346.5"/>
    <n v="346.5"/>
    <n v="19.297351599999999"/>
    <n v="73.210997899999995"/>
    <n v="19.295544289999999"/>
    <n v="73.212091189999995"/>
    <s v="KDMC"/>
    <s v="-"/>
    <s v="Bhoye plot"/>
    <s v="Bhoye Open Plot, Near Regency Park, Ganpati Mandir Road, Manda, Titwala(E)-421605"/>
    <s v="Suyog"/>
    <s v="Fibmax"/>
    <s v="Co-build"/>
    <s v="Feasible"/>
    <s v="Feb'26"/>
    <s v="Jayhind Yadav"/>
    <s v="Praveen Nigam"/>
    <s v="Feasible"/>
    <s v="10004787"/>
    <d v="2025-03-26T00:00:00"/>
    <d v="2026-03-26T00:00:00"/>
    <n v="346"/>
    <s v="Ok"/>
    <n v="-0.5"/>
    <s v="PO Released-Hold by Airtel"/>
    <s v="-"/>
    <m/>
    <s v="Not created"/>
    <s v="CWIP-76890"/>
    <s v="Received"/>
    <s v="PO Released"/>
    <s v="-"/>
    <m/>
    <n v="0"/>
    <n v="-346"/>
    <s v="-"/>
    <m/>
    <m/>
    <m/>
  </r>
  <r>
    <x v="8"/>
    <n v="138"/>
    <s v="MU"/>
    <s v="Diva"/>
    <s v="MA6227"/>
    <s v="MU-MA6227"/>
    <n v="154"/>
    <n v="154"/>
    <n v="19.1851026"/>
    <n v="73.042010199999993"/>
    <n v="19.184291000000002"/>
    <n v="73.043993999999998"/>
    <s v="TMC"/>
    <s v="-"/>
    <s v="Chandras Shopping Center"/>
    <s v="Shop Number 4 Sai Krupa Chawl Station Road Near Shiv Sena Office Diva East, Sabe Gaon, Thane, Maharashtra 400612"/>
    <s v="INDUS"/>
    <s v="Fibmax"/>
    <s v="Co-build"/>
    <s v="Feasible"/>
    <s v="Dec'25"/>
    <s v="Manoj Ligade"/>
    <s v="Praveen Nigam"/>
    <s v="Feasible"/>
    <s v="10004850"/>
    <d v="2025-03-26T00:00:00"/>
    <d v="2026-03-26T00:00:00"/>
    <n v="154"/>
    <s v="Ok"/>
    <n v="0"/>
    <s v="PO Released"/>
    <s v="-"/>
    <m/>
    <s v="Not created"/>
    <s v="CWIP-76891"/>
    <s v="RFAI Awaited "/>
    <s v="PO Released"/>
    <s v="-"/>
    <m/>
    <n v="0"/>
    <n v="-154"/>
    <s v="-"/>
    <m/>
    <s v="Yes"/>
    <m/>
  </r>
  <r>
    <x v="9"/>
    <n v="139"/>
    <s v="MU"/>
    <s v="Kalyan"/>
    <s v="MA241"/>
    <s v="MU-MA241"/>
    <n v="297"/>
    <n v="297"/>
    <n v="19.1726533"/>
    <n v="73.111178100000004"/>
    <n v="19.171060000000001"/>
    <n v="73.113299999999995"/>
    <s v="KDMC"/>
    <s v="-"/>
    <s v="Lodha Location 1"/>
    <s v="Mr. Ganesh (9867504678), Lodha Location 1, Khoni Village, Khoni Phata, Gate No.3, Dombivali (E),  Maharashtra 421204, India"/>
    <s v="INDUS"/>
    <s v="Fibmax"/>
    <s v="Co-build"/>
    <s v="Feasible"/>
    <s v="Jan'26"/>
    <s v="Ranjit Wadkar"/>
    <s v="Praveen Nigam"/>
    <s v="Feasible"/>
    <n v="10004857"/>
    <d v="2025-03-25T00:00:00"/>
    <d v="2026-03-25T00:00:00"/>
    <n v="297"/>
    <s v="PO Pending"/>
    <m/>
    <s v="PO Released"/>
    <s v="-"/>
    <m/>
    <s v="Not created"/>
    <s v="CWIP-76892"/>
    <s v="Received"/>
    <s v="PO Released"/>
    <s v="-"/>
    <m/>
    <n v="0"/>
    <n v="-297"/>
    <s v="-"/>
    <m/>
    <s v="Yes"/>
    <m/>
  </r>
  <r>
    <x v="9"/>
    <n v="140"/>
    <s v="MU"/>
    <s v="Marol"/>
    <n v="2372"/>
    <s v="MU-2372"/>
    <n v="10"/>
    <n v="10"/>
    <n v="19.122722899999999"/>
    <n v="72.882853299999994"/>
    <n v="19.122720000000001"/>
    <n v="72.882850000000005"/>
    <s v="MCGM"/>
    <s v="K/E"/>
    <s v="Highland Park"/>
    <s v="Building No.1, Plot No.9, Bhawani Nagar, Off Marol Maroshi Road, Andheri (E.), Mumbai - 400 059"/>
    <s v="ATC"/>
    <s v="Fibmax"/>
    <s v="Co-build"/>
    <s v="Feasible"/>
    <s v="Jan'26"/>
    <s v="Hari Yadav"/>
    <s v="Satish Singh"/>
    <s v="Feasible"/>
    <s v="10004816"/>
    <d v="2025-03-26T00:00:00"/>
    <d v="2026-03-26T00:00:00"/>
    <n v="360"/>
    <s v="PO length is greater than Feasibility Length"/>
    <n v="350"/>
    <s v="PO Released"/>
    <s v="-"/>
    <m/>
    <s v="Not created"/>
    <s v="-"/>
    <s v="RFAI Awaited "/>
    <s v="PO Released"/>
    <s v="-"/>
    <m/>
    <n v="0"/>
    <n v="-360"/>
    <s v="-"/>
    <m/>
    <s v="Yes"/>
    <m/>
  </r>
  <r>
    <x v="3"/>
    <n v="141"/>
    <s v="MU"/>
    <s v="Bhayander East"/>
    <s v="MB2509"/>
    <s v="MU-MB2509"/>
    <n v="11"/>
    <n v="11"/>
    <n v="19.305261000000002"/>
    <n v="72.861497"/>
    <n v="19.304999160000001"/>
    <n v="72.861302899999998"/>
    <s v="MBMC"/>
    <s v="-"/>
    <s v="Govind Rao CHS"/>
    <s v="Navghar Naka, Bhayandar East, Mira Bhayandar, Maharashtra 401105"/>
    <s v="INDUS"/>
    <s v="Fibmax"/>
    <s v="Co-build"/>
    <s v="Feasible"/>
    <s v="April'25"/>
    <s v="Sabhajeet Maurya"/>
    <s v="Satish Singh"/>
    <s v="Feasible"/>
    <s v="10004839"/>
    <d v="2025-03-26T00:00:00"/>
    <d v="2026-03-26T00:00:00"/>
    <n v="102"/>
    <s v="PO length is greater than Feasibility Length"/>
    <n v="91"/>
    <s v="PO Released"/>
    <s v="Part of 99"/>
    <m/>
    <s v="FF_NW2122_785476"/>
    <s v="CWIP-76893"/>
    <s v="Received"/>
    <s v="PO Released"/>
    <s v="-"/>
    <m/>
    <n v="0"/>
    <n v="-102"/>
    <s v="-"/>
    <m/>
    <s v="Yes"/>
    <m/>
  </r>
  <r>
    <x v="3"/>
    <n v="142"/>
    <s v="MU"/>
    <s v="Bandra"/>
    <s v="MA2576"/>
    <s v="MU-MA2576"/>
    <n v="38.5"/>
    <n v="38.5"/>
    <n v="19.067685399999998"/>
    <n v="72.832922800000006"/>
    <n v="19.067923239999999"/>
    <n v="72.832840649999994"/>
    <s v="MCGM"/>
    <s v="H/W"/>
    <s v="Link Apartment"/>
    <s v="Links Building  Khar-Pali Road  14th Road  Pali Village  Khar West  Mumbai  Maharashtra- 400052 MUMBAI"/>
    <s v="INDUS"/>
    <s v="Fibmax"/>
    <s v="Co-build"/>
    <s v="Feasible"/>
    <s v="April'25"/>
    <s v="Hari Yadav"/>
    <s v="Satish Singh"/>
    <s v="Feasible"/>
    <s v="10004884"/>
    <d v="2025-03-26T00:00:00"/>
    <d v="2026-03-26T00:00:00"/>
    <n v="39"/>
    <s v="Ok"/>
    <n v="0.5"/>
    <s v="PO Released"/>
    <s v="Part of 99"/>
    <m/>
    <s v="FF_NW2122_785477"/>
    <s v="CWIP-76894"/>
    <s v="RFAI Awaited "/>
    <s v="PO Released"/>
    <s v="-"/>
    <m/>
    <n v="0"/>
    <n v="-39"/>
    <s v="-"/>
    <m/>
    <s v="Yes"/>
    <m/>
  </r>
  <r>
    <x v="0"/>
    <n v="143"/>
    <s v="MU"/>
    <s v="Malad"/>
    <n v="1471"/>
    <s v="MU-1471"/>
    <n v="308"/>
    <n v="308"/>
    <n v="19.181380099999998"/>
    <n v="72.863785100000001"/>
    <n v="19.179970000000001"/>
    <n v="72.865409999999997"/>
    <s v="MCGM"/>
    <s v="P/N"/>
    <s v="AKANSHA"/>
    <s v="Mr. Nilesh Bhikaji Wangnekar- 9594312315, Akanksha HM2, Kurar Village, Triveni Nagar, Pathanwadi Road, Malad East, Maharashtra- 400097  MUMBAI"/>
    <s v="INDUS"/>
    <s v="Fibmax"/>
    <s v="Co-build"/>
    <s v="Feasible"/>
    <s v="Feb'26"/>
    <s v="Dudhnath Tiwari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0"/>
    <n v="144"/>
    <s v="MU"/>
    <s v="Airoli"/>
    <n v="319"/>
    <s v="MU-319"/>
    <n v="286"/>
    <n v="286"/>
    <n v="19.166958000000001"/>
    <n v="73.003046100000006"/>
    <n v="19.166916659999998"/>
    <n v="73.004201710000004"/>
    <s v="NMMC"/>
    <s v="-"/>
    <s v="WAKURDE NIWAS"/>
    <s v="Near Reliable Tech Park, Central Road,Airoli, Navi Mumbai"/>
    <s v="UNITY"/>
    <s v="Fibmax"/>
    <s v="Co-build"/>
    <s v="Feasible"/>
    <s v="Dec'25"/>
    <s v="Abdul Quadir"/>
    <s v="Yogesh Deshpande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1"/>
    <n v="145"/>
    <s v="MU"/>
    <s v="Airoli"/>
    <s v="MB2367"/>
    <s v="MU-MB2367"/>
    <n v="143"/>
    <n v="143"/>
    <n v="19.159745999999998"/>
    <n v="72.991028"/>
    <n v="19.159502289999999"/>
    <n v="72.990221520000006"/>
    <s v="NMMC"/>
    <s v="-"/>
    <s v="Brahmaraj Developers"/>
    <s v="Sector-19, Airoli, Navi Mumbai, Maharashtra 400708"/>
    <s v="INDUS"/>
    <s v="Fibmax"/>
    <s v="Co-build"/>
    <s v="Feasible"/>
    <s v="Dec'25"/>
    <s v="Abdul Quadir"/>
    <s v="Yogesh Deshpande"/>
    <s v="Feasible"/>
    <s v="10004760"/>
    <d v="2025-03-25T00:00:00"/>
    <d v="2026-03-25T00:00:00"/>
    <n v="143"/>
    <s v="Ok"/>
    <n v="0"/>
    <s v="PO Released"/>
    <s v="-"/>
    <m/>
    <s v="Not created"/>
    <s v="CWIP-76895"/>
    <s v="RFAI Awaited "/>
    <s v="PO Released"/>
    <s v="-"/>
    <m/>
    <n v="0"/>
    <n v="-143"/>
    <s v="-"/>
    <m/>
    <s v="No"/>
    <m/>
  </r>
  <r>
    <x v="3"/>
    <n v="146"/>
    <s v="MU"/>
    <s v="Andheri"/>
    <n v="370"/>
    <s v="MU-370"/>
    <n v="66"/>
    <n v="66"/>
    <n v="19.128737999999998"/>
    <n v="72.825742300000002"/>
    <n v="19.129391439999999"/>
    <n v="72.825727200000003"/>
    <s v="MCGM"/>
    <s v="K/W"/>
    <s v="Guru Nagar"/>
    <s v="Guru Nagar,Gharkul Society, Manish Nagar, Four Bungalows, Andheri West, Mumbai, Maharashtra 400053  MUMBAI"/>
    <s v="INDUS"/>
    <s v="Fibmax"/>
    <s v="Co-build"/>
    <s v="Feasible"/>
    <s v="April'25"/>
    <s v="Hari Yadav"/>
    <s v="Satish Singh"/>
    <s v="Feasible"/>
    <s v="10004760"/>
    <d v="2025-03-25T00:00:00"/>
    <d v="2026-03-25T00:00:00"/>
    <n v="66"/>
    <s v="Ok"/>
    <n v="0"/>
    <s v="PO Released"/>
    <s v="Part of 99"/>
    <m/>
    <s v="FF_NW1920_15816"/>
    <s v="CWIP-76896"/>
    <s v="RFAI Awaited "/>
    <s v="PO Released"/>
    <s v="-"/>
    <m/>
    <n v="0"/>
    <n v="-66"/>
    <s v="-"/>
    <m/>
    <s v="No"/>
    <m/>
  </r>
  <r>
    <x v="2"/>
    <n v="147"/>
    <s v="MU"/>
    <s v="Versova"/>
    <s v="MA1855"/>
    <s v="MU-MA1855"/>
    <n v="110"/>
    <n v="110"/>
    <n v="19.128270700000002"/>
    <n v="72.819754099999997"/>
    <n v="19.128270000000001"/>
    <n v="72.819749999999999"/>
    <s v="MCGM"/>
    <s v="K/W"/>
    <s v="Everest"/>
    <s v="SEVEN BUNGLOW GARDEN, ANDHERI(W) MUMBAI,MAHARASHTRA, PINCODE- 400061"/>
    <s v="INDUS"/>
    <s v="Fibmax"/>
    <s v="Co-build"/>
    <s v="Feasible"/>
    <s v="Feb'26"/>
    <s v="Hari Yadav"/>
    <s v="Satish Singh"/>
    <s v="Feasible"/>
    <n v="10004760"/>
    <d v="2025-03-25T00:00:00"/>
    <d v="2026-03-25T00:00:00"/>
    <n v="110"/>
    <s v="PO Pending"/>
    <m/>
    <s v="PO Released"/>
    <s v="Part of 99"/>
    <m/>
    <s v="FF_NW2122_785478"/>
    <s v="CWIP-76897"/>
    <s v="RFAI Awaited "/>
    <s v="PO Released"/>
    <n v="479033"/>
    <s v="Santosh Yadav"/>
    <n v="70"/>
    <n v="-40"/>
    <s v="-"/>
    <m/>
    <s v="No"/>
    <m/>
  </r>
  <r>
    <x v="1"/>
    <n v="148"/>
    <s v="MU"/>
    <s v="Vichumbe"/>
    <s v="MA4114"/>
    <s v="MU-MA4114"/>
    <n v="726"/>
    <n v="726"/>
    <n v="18.985204100000001"/>
    <n v="73.130272599999998"/>
    <n v="18.987295"/>
    <n v="73.126830999999996"/>
    <s v="PMC"/>
    <s v="-"/>
    <s v="Namarta"/>
    <s v="Namrata Complex, Sector 16, 32, Vichumbe Rd, Vichumbe Village, New Panvel East, Panvel, Navi Mumbai, Maharashtra 410206"/>
    <s v="INDUS"/>
    <s v="Fibmax"/>
    <s v="Co-build"/>
    <s v="Feasible"/>
    <s v="Dec'25"/>
    <s v="Abdul Quadir"/>
    <s v="Yogesh Deshpande"/>
    <s v="Feasible"/>
    <s v="10004819"/>
    <d v="2025-03-26T00:00:00"/>
    <d v="2026-03-26T00:00:00"/>
    <n v="726"/>
    <s v="Ok"/>
    <n v="0"/>
    <s v="PO Released"/>
    <s v="-"/>
    <m/>
    <s v="Not created"/>
    <s v="-"/>
    <s v="RFAI Awaited "/>
    <s v="Under validation"/>
    <s v="-"/>
    <m/>
    <n v="0"/>
    <n v="-726"/>
    <s v="-"/>
    <m/>
    <s v="Yes"/>
    <m/>
  </r>
  <r>
    <x v="8"/>
    <n v="149"/>
    <s v="MU"/>
    <s v="Dombivali"/>
    <s v="MA3841"/>
    <s v="MU-MA3841"/>
    <n v="1210"/>
    <n v="1210"/>
    <n v="19.185305400000001"/>
    <n v="73.078963200000004"/>
    <n v="19.186963070000001"/>
    <n v="73.089073850000005"/>
    <s v="KDMC"/>
    <s v="-"/>
    <s v="Patil Plot"/>
    <s v="DIVA MANPADA RD,BHADRA NAGAR, DESALE PADA,DOMBIVLI, MUMBAI, MAHARASHTRA. 400612"/>
    <s v="INDUS"/>
    <s v="Fibmax"/>
    <s v="Co-build"/>
    <s v="Feasible"/>
    <s v="Dec'25"/>
    <s v="Sandeep randive"/>
    <s v="Praveen Nigam"/>
    <s v="Feasible"/>
    <s v="-"/>
    <s v="-"/>
    <s v="-"/>
    <n v="0"/>
    <s v="PO Pending"/>
    <m/>
    <s v="Under validation"/>
    <s v="-"/>
    <m/>
    <s v="Not created"/>
    <s v="-"/>
    <s v="Received"/>
    <s v="Under validation"/>
    <s v="-"/>
    <m/>
    <n v="0"/>
    <n v="0"/>
    <s v="-"/>
    <m/>
    <s v="No"/>
    <m/>
  </r>
  <r>
    <x v="2"/>
    <n v="150"/>
    <s v="MU"/>
    <s v="Chinchpokali"/>
    <n v="4337"/>
    <s v="MU-4337"/>
    <n v="742.5"/>
    <n v="742.5"/>
    <n v="18.983135399999998"/>
    <n v="72.838619100000003"/>
    <n v="18.983000860000001"/>
    <n v="72.838709309999999"/>
    <s v="MCGM"/>
    <s v="E"/>
    <s v="CENTINQ"/>
    <s v="Central Tin Bldg, Retiwala Ind Estate, Chinchpokli X Lane, Es Patanwala Road, Mumbai-400027"/>
    <s v="INDUS"/>
    <s v="Fibmax"/>
    <s v="Co-build"/>
    <s v="Feasible"/>
    <s v="Feb'26"/>
    <s v="Vaijesh Patil"/>
    <s v="Yogesh Deshpande"/>
    <s v="Feasible"/>
    <s v="10004883"/>
    <d v="2025-03-26T00:00:00"/>
    <d v="2026-03-26T00:00:00"/>
    <n v="133"/>
    <s v="PO length is less than Feasibility length"/>
    <n v="-609.5"/>
    <s v="Under validation"/>
    <s v="-"/>
    <m/>
    <s v="Not created"/>
    <s v="-"/>
    <s v="RFAI Awaited "/>
    <s v="Under validation"/>
    <s v="-"/>
    <m/>
    <n v="0"/>
    <n v="-133"/>
    <s v="-"/>
    <m/>
    <s v="Yes"/>
    <m/>
  </r>
  <r>
    <x v="8"/>
    <n v="151"/>
    <s v="MU"/>
    <s v="Tembhode"/>
    <s v="MA3052"/>
    <s v="MU-MA3052"/>
    <n v="2552"/>
    <n v="2552"/>
    <n v="19.022177800000001"/>
    <n v="73.1246388"/>
    <n v="19.033695000000002"/>
    <n v="73.121026000000001"/>
    <s v="PMC"/>
    <s v="-"/>
    <s v="Sachin Kathra"/>
    <s v="Sachin Khatra,32,Vasan nagar,panvel"/>
    <s v="INDUS"/>
    <s v="Fibmax"/>
    <s v="Co-build"/>
    <s v="Feasible"/>
    <s v="Dec'25"/>
    <s v="Abdul Quadir"/>
    <s v="Yogesh Deshpande"/>
    <s v="Feasible"/>
    <s v="-"/>
    <s v="-"/>
    <s v="-"/>
    <n v="0"/>
    <s v="PO Pending"/>
    <m/>
    <s v="Under validation"/>
    <s v="-"/>
    <m/>
    <s v="Not created"/>
    <s v="-"/>
    <s v="RFAI Awaited "/>
    <s v="Under validation"/>
    <s v="-"/>
    <m/>
    <n v="0"/>
    <n v="0"/>
    <s v="-"/>
    <m/>
    <s v="No"/>
    <m/>
  </r>
  <r>
    <x v="11"/>
    <n v="152"/>
    <s v="MU"/>
    <s v="Cheda Nagar "/>
    <n v="4449"/>
    <s v="MU-4449"/>
    <n v="1155"/>
    <n v="1155"/>
    <n v="19.066330700000002"/>
    <n v="72.906046399999994"/>
    <n v="19.063089999999999"/>
    <n v="72.904764"/>
    <s v="MCGM"/>
    <s v="M/W"/>
    <s v="Naraynee chsl"/>
    <s v="Narayanee, CHEDDA NAGAR,ROAD NO.4,CHEMBUR."/>
    <s v="ATC"/>
    <s v="Fibmax"/>
    <s v="Co-build"/>
    <s v="Feasible"/>
    <s v="Feb'26"/>
    <s v="Narayan Parab"/>
    <s v="Yogesh Deshpande"/>
    <s v="Feasible"/>
    <s v="10004818"/>
    <d v="2025-03-26T00:00:00"/>
    <d v="2026-03-26T00:00:00"/>
    <n v="1202"/>
    <s v="PO length is greater than Feasibility Length"/>
    <n v="47"/>
    <s v="Under validation"/>
    <s v="-"/>
    <m/>
    <s v="Not created"/>
    <s v="-"/>
    <s v="RFAI Awaited "/>
    <s v="Under validation"/>
    <s v="-"/>
    <m/>
    <n v="0"/>
    <n v="-1202"/>
    <s v="-"/>
    <m/>
    <s v="Yes"/>
    <m/>
  </r>
  <r>
    <x v="0"/>
    <n v="153"/>
    <s v="MU"/>
    <s v="Charkop"/>
    <n v="423"/>
    <s v="MU-423"/>
    <n v="1078"/>
    <n v="1078"/>
    <n v="19.219157599999999"/>
    <n v="72.818137800000002"/>
    <n v="19.21565"/>
    <n v="72.818820000000002"/>
    <s v="MCGM"/>
    <s v="R/C"/>
    <s v="OMKAR BUNGLOW"/>
    <s v="Sector 8, Kandivali West,Mumbai, Maharashtra 400067"/>
    <s v="INDUS"/>
    <s v="Fibmax"/>
    <s v="Co-build"/>
    <s v="Feasible"/>
    <s v="Feb'26"/>
    <s v="Dudhnath Tiwari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7"/>
    <n v="154"/>
    <s v="MU"/>
    <s v="Panvel"/>
    <s v="MA2194"/>
    <s v="MU-MA2194"/>
    <n v="517"/>
    <n v="517"/>
    <n v="18.972321699999998"/>
    <n v="73.129270000000005"/>
    <n v="18.97358754"/>
    <n v="73.127720530000005"/>
    <s v="PMC"/>
    <s v="-"/>
    <s v="Samar Park"/>
    <s v="Palaspe Phata, New Panvel, Kalokhe, Mumbai"/>
    <s v="INDUS"/>
    <s v="Fibmax"/>
    <s v="Co-build"/>
    <s v="Not Feasible"/>
    <s v="Dec'25"/>
    <s v="Manoj Ligade"/>
    <s v="Yogesh Deshpande"/>
    <s v="Feasible"/>
    <n v="10004760"/>
    <d v="2025-03-25T00:00:00"/>
    <d v="2026-03-25T00:00:00"/>
    <n v="517"/>
    <s v="PO Pending"/>
    <m/>
    <s v="PO Released"/>
    <s v="-"/>
    <m/>
    <s v="Not created"/>
    <s v="CWIP-76898"/>
    <s v="RFAI Awaited "/>
    <s v="PO Released"/>
    <s v="-"/>
    <m/>
    <n v="0"/>
    <n v="-517"/>
    <s v="-"/>
    <m/>
    <s v="No"/>
    <m/>
  </r>
  <r>
    <x v="0"/>
    <n v="155"/>
    <s v="MH"/>
    <s v="Panvel"/>
    <s v="ROM1533"/>
    <s v="MH-ROM1533"/>
    <n v="138.64399999999998"/>
    <n v="0"/>
    <n v="18.955132800000001"/>
    <n v="73.162300200000004"/>
    <n v="18.948948080000001"/>
    <n v="73.154930539999995"/>
    <s v="PMC"/>
    <s v="-"/>
    <e v="#N/A"/>
    <e v="#N/A"/>
    <s v="INDUS"/>
    <s v="Fibmax"/>
    <s v="Co-build"/>
    <s v="Not Feasible"/>
    <s v="Dec'25"/>
    <s v="Manoj Ligade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0"/>
    <n v="156"/>
    <s v="MU"/>
    <s v="Andheri"/>
    <n v="306"/>
    <s v="MU-306"/>
    <n v="396"/>
    <n v="396"/>
    <n v="19.1182081"/>
    <n v="72.850938499999998"/>
    <n v="19.11824"/>
    <n v="72.852760000000004"/>
    <s v="MCGM"/>
    <s v="K/E"/>
    <s v="CRESPLAIIMI1"/>
    <s v="CRESCENT PLAZA, OPP HOTEL IMPERIAL BLUE, NEAR STATION ANDHERI (E), Mumbai 400069"/>
    <s v="Airtel Own"/>
    <s v="Fibmax"/>
    <s v="Co-build"/>
    <s v="Not Feasible"/>
    <s v="Dec'25"/>
    <s v="Hari Yadav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7"/>
    <n v="157"/>
    <s v="MU"/>
    <s v="Andheri"/>
    <n v="3645"/>
    <s v="MU-3645"/>
    <n v="476.00000000000006"/>
    <n v="476.00000000000006"/>
    <n v="19.118249200000001"/>
    <n v="72.852764500000006"/>
    <n v="19.11824"/>
    <n v="72.852760000000004"/>
    <s v="MCGM"/>
    <s v="K/E"/>
    <s v="NEW MOON LIGHT"/>
    <s v="Gamdevi Bhendi Galli, Azad Nagar, Andheri Kurla Road, Andheri East, Mumbai-400053"/>
    <s v="INDUS"/>
    <s v="Fibmax"/>
    <s v="Co-build"/>
    <s v="Not Feasible"/>
    <s v="Dec'25"/>
    <s v="Dudhnath Tiwari"/>
    <s v="Satish Singh"/>
    <s v="Feasible"/>
    <s v="10004790"/>
    <d v="2025-03-26T00:00:00"/>
    <d v="2026-03-26T00:00:00"/>
    <n v="476"/>
    <s v="Ok"/>
    <n v="0"/>
    <s v="PO Released"/>
    <s v="-"/>
    <m/>
    <s v="Not created"/>
    <s v="CWIP-76899"/>
    <s v="Received"/>
    <s v="PO Released"/>
    <s v="-"/>
    <m/>
    <n v="0"/>
    <n v="-476"/>
    <s v="-"/>
    <m/>
    <s v="Yes"/>
    <m/>
  </r>
  <r>
    <x v="0"/>
    <n v="158"/>
    <s v="MU"/>
    <s v="Vikroli"/>
    <n v="5331"/>
    <s v="MU-5331"/>
    <n v="103.05200000000001"/>
    <n v="0"/>
    <n v="19.1613878"/>
    <n v="72.836505399999993"/>
    <n v="19.161288160000002"/>
    <n v="72.836026469999993"/>
    <s v="MCGM"/>
    <s v="P/S"/>
    <s v="Dr. Ambedkar SRA CHSL R1"/>
    <s v="Mitha Nagar, Goregaon West Mumbai, Maharashtra 400104"/>
    <s v="INDUS"/>
    <s v="Fibmax"/>
    <s v="Co-build"/>
    <s v="Not Feasible"/>
    <s v="March'26"/>
    <s v="Dudhnath Tiwari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0"/>
    <n v="159"/>
    <s v="MU"/>
    <s v="Rabale"/>
    <n v="679"/>
    <s v="MU-679"/>
    <n v="448.00000000000006"/>
    <n v="448.00000000000006"/>
    <n v="19.1457695"/>
    <n v="72.992301600000005"/>
    <n v="19.146560000000001"/>
    <n v="72.991297000000003"/>
    <s v="NMMC"/>
    <s v="-"/>
    <s v="Tanmay Villa"/>
    <s v="Tanmay Villa,Sector -9,Airoli ,Navi Mumbai 400708"/>
    <s v="INDUS"/>
    <s v="Fibmax"/>
    <s v="Co-build"/>
    <s v="Not Feasible"/>
    <s v="Feb'26"/>
    <s v="Abdul Quadir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0"/>
    <n v="160"/>
    <s v="MU"/>
    <s v="Bandra"/>
    <n v="1467"/>
    <s v="MU-1467"/>
    <n v="1428.672"/>
    <n v="1428.672"/>
    <n v="19.048705399999999"/>
    <n v="72.825215999999998"/>
    <n v="19.049569999999999"/>
    <n v="72.823139999999995"/>
    <s v="MCGM"/>
    <s v="H/W"/>
    <s v="BLUEHEAVO"/>
    <s v="Baptista Road, Bandra Reclamation Road, Bandra West, Mumbai-400050"/>
    <s v="INDUS"/>
    <s v="Fibmax"/>
    <s v="Co-build"/>
    <s v="Not Feasible"/>
    <s v="Nov'25"/>
    <s v="Vaijesh Patil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0"/>
    <n v="161"/>
    <s v="MU"/>
    <s v="Goregaon"/>
    <n v="4019"/>
    <s v="MU-4019"/>
    <n v="418"/>
    <n v="418"/>
    <n v="19.169183100000001"/>
    <n v="72.881139200000007"/>
    <n v="19.16864"/>
    <n v="72.880470000000003"/>
    <s v="MCGM"/>
    <s v="P/N"/>
    <s v="Mantri Park"/>
    <s v="Mantri Park,Mhada Colony,Near Goregaon Film City 400 104"/>
    <s v="Airtel Own"/>
    <s v="Fibmax"/>
    <s v="Co-build"/>
    <s v="Not Feasible"/>
    <s v="March'26"/>
    <s v="Virendra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5"/>
    <n v="162"/>
    <s v="MU"/>
    <s v="Kashimira"/>
    <s v="MA882"/>
    <s v="MU-MA882"/>
    <n v="11"/>
    <n v="11"/>
    <n v="19.287987699999999"/>
    <n v="72.880446000000006"/>
    <n v="19.287980000000001"/>
    <n v="72.880439999999993"/>
    <s v="MBMC"/>
    <s v="-"/>
    <s v="Gaurav Ratan 5 &amp; 6"/>
    <s v="Gaurav Enclave Road, Mira Road (E.)Maharashtra 401107"/>
    <s v="ATC"/>
    <s v="Fibmax"/>
    <s v="Co-build"/>
    <s v="Not Feasible"/>
    <s v="May'25"/>
    <s v="Sabhajeet Maurya"/>
    <s v="Satish Singh"/>
    <s v="Feasible"/>
    <n v="10004760"/>
    <d v="2025-03-25T00:00:00"/>
    <d v="2026-03-25T00:00:00"/>
    <n v="11"/>
    <s v="PO Pending"/>
    <m/>
    <s v="PO Released"/>
    <s v="-"/>
    <m/>
    <s v="Not created"/>
    <s v="-"/>
    <s v="RFAI Awaited "/>
    <s v="PO Released"/>
    <s v="-"/>
    <m/>
    <n v="0"/>
    <n v="-11"/>
    <s v="-"/>
    <m/>
    <s v="No"/>
    <m/>
  </r>
  <r>
    <x v="12"/>
    <n v="163"/>
    <s v="MU"/>
    <s v="Kandivali"/>
    <s v="MB3510"/>
    <s v="MU-MB3510"/>
    <n v="422.53200000000004"/>
    <n v="0"/>
    <n v="19.203583399999999"/>
    <n v="72.852980599999995"/>
    <n v="19.20468473"/>
    <n v="72.851327819999995"/>
    <s v="MCGM"/>
    <s v="R/S"/>
    <s v="Tirupati CHS"/>
    <s v="TIRUPATI CHS,AKURLI CROSS RD NUMBER 1, KANDIVALI, AARYA CHANAKYA NAGAR, KANDIVALI EAST,POST OFFICE:-KANDIVALI,POLICE STATION:-KANDIVALI"/>
    <s v="INDUS"/>
    <s v="Fibmax"/>
    <s v="Co-build"/>
    <s v="Not Feasible"/>
    <s v="March'26"/>
    <s v="Dudhnath Tiwari"/>
    <s v="Satish Singh"/>
    <s v="Feasible"/>
    <s v="10004760"/>
    <d v="2025-03-25T00:00:00"/>
    <d v="2026-03-25T00:00:00"/>
    <n v="110"/>
    <s v="Ok"/>
    <n v="110"/>
    <s v="PO Released"/>
    <s v="-"/>
    <m/>
    <s v="Not created"/>
    <s v="CWIP-76900"/>
    <s v="Received"/>
    <s v="PO Released"/>
    <s v="-"/>
    <m/>
    <n v="0"/>
    <n v="-110"/>
    <s v="-"/>
    <m/>
    <s v="No"/>
    <m/>
  </r>
  <r>
    <x v="12"/>
    <n v="164"/>
    <s v="MU"/>
    <s v="Kandivali"/>
    <n v="5504"/>
    <s v="MU-5504"/>
    <n v="100"/>
    <n v="0"/>
    <n v="19.1960236"/>
    <n v="72.839043200000006"/>
    <n v="19.196020000000001"/>
    <n v="72.839039999999997"/>
    <s v="MCGM"/>
    <s v="P/N"/>
    <s v="CASBLNCAONM1"/>
    <s v="Casablanca,2nd Dominic Colony, near UTI Bank, Orlem, Malad West"/>
    <s v="INDUS"/>
    <s v="Fibmax"/>
    <s v="Co-build"/>
    <s v="Not Feasible"/>
    <s v="March'26"/>
    <s v="Dudhnath Tiwari"/>
    <s v="Satish Singh"/>
    <s v="Feasible"/>
    <s v="10004851"/>
    <d v="2025-03-26T00:00:00"/>
    <d v="2026-03-26T00:00:00"/>
    <n v="25"/>
    <s v="Ok"/>
    <n v="25"/>
    <s v="PO Released"/>
    <s v="-"/>
    <m/>
    <s v="Not created"/>
    <s v="CWIP-76901"/>
    <s v="Received"/>
    <s v="PO Released"/>
    <s v="-"/>
    <m/>
    <n v="0"/>
    <n v="-25"/>
    <s v="-"/>
    <m/>
    <s v="Yes"/>
    <m/>
  </r>
  <r>
    <x v="0"/>
    <n v="165"/>
    <s v="MU"/>
    <s v="Versova"/>
    <n v="403"/>
    <s v="MU-403"/>
    <n v="429"/>
    <n v="429"/>
    <n v="19.139108"/>
    <n v="72.811340700000002"/>
    <n v="19.13997238"/>
    <n v="72.812583799999999"/>
    <s v="MCGM"/>
    <s v="K/W"/>
    <s v="ZA TOWER"/>
    <s v="Amit Nagar, Versova, Andheri West,Mumbai, Maharashtra 400047"/>
    <s v="INDUS"/>
    <s v="Fibmax"/>
    <s v="Co-build"/>
    <s v="Not Feasible"/>
    <s v="March'26"/>
    <s v="Virendra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12"/>
    <n v="166"/>
    <s v="MU"/>
    <s v="Airoli"/>
    <n v="3099"/>
    <s v="MU-3099"/>
    <n v="682"/>
    <n v="682"/>
    <n v="19.152167299999999"/>
    <n v="72.995809300000005"/>
    <n v="19.152424199999999"/>
    <n v="72.995065640000007"/>
    <s v="NMMC"/>
    <s v="-"/>
    <s v="Mauli Vyapar Shankul"/>
    <s v="MAULI VYPAR SANKUL PLOT NO 40 SEC 5 AIROLI NAVI MUMBAI"/>
    <s v="ATC"/>
    <s v="Fibmax"/>
    <s v="Co-build"/>
    <s v="more than 500 mtr"/>
    <s v="Dec'25"/>
    <s v="Abdul Quadir"/>
    <s v="Yogesh Deshpande"/>
    <s v="Feasible"/>
    <s v="10004760"/>
    <d v="2025-03-25T00:00:00"/>
    <d v="2026-03-25T00:00:00"/>
    <n v="517"/>
    <s v="PO length is less than Feasibility length"/>
    <n v="-165"/>
    <s v="PO Released"/>
    <s v="-"/>
    <m/>
    <s v="Not created"/>
    <s v="CWIP-76902"/>
    <s v="Received"/>
    <s v="PO Released"/>
    <s v="-"/>
    <m/>
    <n v="0"/>
    <n v="-517"/>
    <s v="-"/>
    <m/>
    <s v="No"/>
    <m/>
  </r>
  <r>
    <x v="0"/>
    <n v="167"/>
    <s v="MU"/>
    <s v="Bandra"/>
    <n v="5767"/>
    <s v="MU-5767"/>
    <n v="1430"/>
    <n v="1430"/>
    <n v="19.048429500000001"/>
    <n v="72.827001999999993"/>
    <n v="19.051483359999999"/>
    <n v="72.827109359999994"/>
    <s v="MCGM"/>
    <s v="H/W"/>
    <s v="Ambro Bldg"/>
    <s v="Emro CHS,Reclamation,Nr. Bus Depot, Bandra W."/>
    <s v="ATC"/>
    <s v="Fibmax"/>
    <s v="Co-build"/>
    <s v="more than 500 mtr"/>
    <s v="May'25"/>
    <s v="Hari Yadav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0"/>
    <n v="168"/>
    <s v="MU"/>
    <s v="Borivali"/>
    <n v="1550"/>
    <s v="MU-1550"/>
    <n v="737"/>
    <n v="737"/>
    <n v="19.241154000000002"/>
    <n v="72.864244600000006"/>
    <n v="19.24146734"/>
    <n v="72.865011980000006"/>
    <s v="MCGM"/>
    <s v="R/N"/>
    <s v="NANCYFLYOVR"/>
    <s v="MR. VINOD- 9594760634, MMRDA-FOBR-NancyColony, Borivali-1, Near Western Express Highway, Ratan Nagar, Borivali East, Mumbai, Maharashtra- 400066  MUMBAI"/>
    <s v="Suyog"/>
    <s v="Fibmax"/>
    <s v="Co-build"/>
    <s v="more than 500 mtr"/>
    <s v="May'25"/>
    <s v="Virendra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9"/>
    <n v="169"/>
    <s v="MU"/>
    <s v="Palava City"/>
    <n v="6279"/>
    <s v="MU-6279"/>
    <n v="2420"/>
    <n v="2420"/>
    <n v="19.146409500000001"/>
    <n v="73.077207299999998"/>
    <n v="19.157868130000001"/>
    <n v="73.11767974"/>
    <s v="KDMC"/>
    <s v="-"/>
    <s v="Casa Rio near Building River dale"/>
    <s v="Mr. Rajesh Mhatare (9930372079), Casa Rio, near Building River dale , Cooperative Housing Society, Nilje Gaon, Maharashtra 421204  DOMBIVALI"/>
    <s v="INDUS"/>
    <s v="Fibmax"/>
    <s v="Co-build"/>
    <s v="more than 500 mtr"/>
    <s v="Jan'26"/>
    <s v="Abdul Quadir"/>
    <s v="Praveen Nigam"/>
    <s v="Feasible"/>
    <s v="-"/>
    <s v="-"/>
    <s v="-"/>
    <n v="0"/>
    <s v="PO Pending"/>
    <m/>
    <s v="Under validation"/>
    <s v="-"/>
    <m/>
    <s v="Not created"/>
    <s v="-"/>
    <s v="Received"/>
    <s v="Under validation"/>
    <s v="-"/>
    <m/>
    <n v="0"/>
    <n v="0"/>
    <s v="-"/>
    <m/>
    <s v="No"/>
    <m/>
  </r>
  <r>
    <x v="0"/>
    <n v="170"/>
    <s v="MU"/>
    <s v="Taloja"/>
    <s v="MB2619"/>
    <s v="MU-MB2619"/>
    <n v="550"/>
    <n v="550"/>
    <n v="19.0650713"/>
    <n v="73.112514700000006"/>
    <n v="19.067253999999998"/>
    <n v="73.117782000000005"/>
    <s v="PMC"/>
    <s v="-"/>
    <s v="J J Electrofab"/>
    <s v="J.J.electrofab,PLOT NO. D1, TALOJA"/>
    <s v="ATC"/>
    <s v="Fibmax"/>
    <s v="Co-build"/>
    <s v="more than 500 mtr"/>
    <s v="Dec'25"/>
    <s v="Abdul Quadir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13"/>
    <n v="171"/>
    <s v="MU"/>
    <s v="Titwala "/>
    <s v="MA1336"/>
    <s v="MU-MA1336"/>
    <n v="712.8"/>
    <n v="712.8"/>
    <n v="19.294344299999999"/>
    <n v="73.200873400000006"/>
    <n v="19.296399999999998"/>
    <n v="73.204800000000006"/>
    <s v="KDMC"/>
    <s v="-"/>
    <s v="Mahendra Service Center"/>
    <s v="Sangoda Rd, Titwala, Maharashtra 421605"/>
    <s v="ATC"/>
    <s v="Fibmax"/>
    <s v="Co-build"/>
    <s v="more than 500 mtr"/>
    <s v="Feb'26"/>
    <s v="Jayhind Yadav"/>
    <s v="Praveen Nigam"/>
    <s v="Feasible"/>
    <s v="10004760"/>
    <d v="2025-03-25T00:00:00"/>
    <d v="2026-03-25T00:00:00"/>
    <n v="11"/>
    <s v="PO length is less than Feasibility length"/>
    <n v="-701.8"/>
    <s v="Under validation"/>
    <s v="-"/>
    <m/>
    <s v="Not created"/>
    <s v="-"/>
    <s v="RFAI Awaited "/>
    <s v="Under validation"/>
    <s v="-"/>
    <m/>
    <n v="0"/>
    <n v="-11"/>
    <s v="-"/>
    <m/>
    <s v="Yes"/>
    <m/>
  </r>
  <r>
    <x v="11"/>
    <n v="172"/>
    <s v="MU"/>
    <s v="Dombivali"/>
    <s v="MA4735"/>
    <s v="MU-MA4735"/>
    <n v="858"/>
    <n v="858"/>
    <n v="19.1846307"/>
    <n v="73.095827299999996"/>
    <n v="19.187830000000002"/>
    <n v="73.09254"/>
    <s v="KDMC"/>
    <s v="-"/>
    <s v="Vishnu Valley"/>
    <s v="KHONI-UMBHARLI GAON - KALAYN SHI RD, VILLAGE-MANGAON, SONAR PADA, DOMBIVLI EAST,THANE,MAHARASHTRA, PINCODE- 421203"/>
    <s v="ATC"/>
    <s v="Fibmax"/>
    <s v="Co-build"/>
    <s v="more than 500 mtr"/>
    <s v="Nov'25"/>
    <s v="Sandeep randive"/>
    <s v="Praveen Nigam"/>
    <s v="Feasible"/>
    <s v="10004871"/>
    <d v="2025-03-26T00:00:00"/>
    <d v="2026-03-26T00:00:00"/>
    <n v="858"/>
    <s v="Ok"/>
    <n v="0"/>
    <s v="PO Released"/>
    <s v="-"/>
    <m/>
    <s v="Not created"/>
    <s v="-"/>
    <s v="RFAI Awaited "/>
    <s v="Under validation"/>
    <s v="-"/>
    <m/>
    <n v="0"/>
    <n v="-858"/>
    <s v="-"/>
    <m/>
    <s v="Yes"/>
    <m/>
  </r>
  <r>
    <x v="13"/>
    <n v="173"/>
    <s v="MU"/>
    <s v="Ambivli"/>
    <n v="1297"/>
    <s v="MU-1297"/>
    <n v="981.19999999999993"/>
    <n v="981.19999999999993"/>
    <n v="19.269894799999999"/>
    <n v="73.170517399999994"/>
    <n v="19.26483"/>
    <n v="73.173829999999995"/>
    <s v="KDMC"/>
    <s v="-"/>
    <s v="NUTANSHIVKR"/>
    <s v="Nuten Shiv Karpa Near Ambivali Station Road (W)-421102"/>
    <s v="ATC"/>
    <s v="Fibmax"/>
    <s v="Co-build"/>
    <s v="more than 500 mtr"/>
    <s v="Feb'26"/>
    <s v="Jayhind Yadav"/>
    <s v="Praveen Nigam"/>
    <s v="Feasible"/>
    <s v="10004760"/>
    <d v="2025-03-25T00:00:00"/>
    <d v="2026-03-25T00:00:00"/>
    <n v="422"/>
    <s v="PO length is less than Feasibility length"/>
    <n v="-559.19999999999993"/>
    <s v="Under validation"/>
    <s v="-"/>
    <m/>
    <s v="Not created"/>
    <s v="-"/>
    <s v="RFAI Awaited "/>
    <s v="Under validation"/>
    <s v="-"/>
    <m/>
    <n v="0"/>
    <n v="-422"/>
    <s v="-"/>
    <m/>
    <s v="No"/>
    <m/>
  </r>
  <r>
    <x v="12"/>
    <n v="174"/>
    <s v="MU"/>
    <s v="Titwala "/>
    <s v="MA3828"/>
    <s v="MU-MA3828"/>
    <n v="903.1"/>
    <n v="903.1"/>
    <n v="19.296269299999999"/>
    <n v="73.200291699999994"/>
    <n v="19.296399999999998"/>
    <n v="73.204800000000006"/>
    <s v="KDMC"/>
    <s v="-"/>
    <s v="Ramchandra Heights"/>
    <s v="Ramchandra Height, Behind Police Station Manda, Sangoda Road, Manda, Titwala(W), Dist-Thane-421605"/>
    <s v="Suyog"/>
    <s v="Fibmax"/>
    <s v="Co-build"/>
    <s v="more than 500 mtr"/>
    <s v="March'26"/>
    <s v="Jayhind Yadav"/>
    <s v="Praveen Nigam"/>
    <s v="Feasible"/>
    <s v="10004760"/>
    <d v="2025-03-25T00:00:00"/>
    <d v="2026-03-25T00:00:00"/>
    <n v="682"/>
    <s v="PO length is less than Feasibility length"/>
    <n v="-221.10000000000002"/>
    <s v="Under validation"/>
    <s v="-"/>
    <m/>
    <s v="Not created"/>
    <s v="-"/>
    <s v="RFAI Awaited "/>
    <s v="Under validation"/>
    <s v="-"/>
    <m/>
    <n v="0"/>
    <n v="-682"/>
    <s v="-"/>
    <m/>
    <s v="No"/>
    <m/>
  </r>
  <r>
    <x v="0"/>
    <n v="175"/>
    <s v="MU"/>
    <s v="Panvel"/>
    <s v="MB2693"/>
    <s v="MU-MB2693"/>
    <n v="550"/>
    <n v="550"/>
    <n v="18.9799945"/>
    <n v="73.095597299999994"/>
    <n v="18.978539359999999"/>
    <n v="73.093438309999996"/>
    <s v="PMC"/>
    <s v="-"/>
    <s v="Shankar Parvati niwas"/>
    <s v="Navi Mumbai, Maharashtra 410206"/>
    <s v="INDUS"/>
    <s v="Fibmax"/>
    <s v="Co-build"/>
    <s v="more than 500 mtr"/>
    <s v="Dec'25"/>
    <s v="Abdul Quadir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0"/>
    <n v="176"/>
    <s v="MU"/>
    <s v="Kalwa"/>
    <n v="5095"/>
    <s v="MU-5095"/>
    <n v="891"/>
    <n v="891"/>
    <n v="19.193933600000001"/>
    <n v="72.992427300000003"/>
    <n v="19.196809999999999"/>
    <n v="72.991609999999994"/>
    <s v="TMC"/>
    <s v="-"/>
    <s v="AMRUT ARCADE"/>
    <s v="Amrut Arcade,Amrut Tower,Thane Chinchpada,Stn Road,Kalwa West"/>
    <s v="ATC"/>
    <s v="Fibmax"/>
    <s v="Co-build"/>
    <s v="more than 500 mtr"/>
    <s v="Dec'25"/>
    <s v="Manoj Ligade"/>
    <s v="Praveen Nigam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0"/>
    <n v="177"/>
    <s v="MU"/>
    <s v="Kalwa"/>
    <n v="660"/>
    <s v="MU-660"/>
    <n v="2750"/>
    <n v="2750"/>
    <n v="19.2090356"/>
    <n v="73.007723799999994"/>
    <n v="19.211370720000001"/>
    <n v="73.008156009999993"/>
    <s v="TMC"/>
    <s v="-"/>
    <s v="Appa salvi open plo"/>
    <s v="A-4, Parsik Nagar, Kalwa, Thane mumbai"/>
    <s v="INDUS"/>
    <s v="Fibmax"/>
    <s v="Co-build"/>
    <s v="more than 500 mtr"/>
    <s v="May'25"/>
    <s v="Manoj Ligade"/>
    <s v="Praveen Nigam"/>
    <s v="Not 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0"/>
    <n v="178"/>
    <s v="MU"/>
    <s v="Fort"/>
    <s v="MB328"/>
    <s v="MU-MB328"/>
    <n v="194.53"/>
    <n v="0"/>
    <n v="18.9411752"/>
    <n v="72.833316400000001"/>
    <n v="18.94061"/>
    <n v="72.832610000000003"/>
    <s v="MCGM"/>
    <s v="A"/>
    <s v="BMC Head Office"/>
    <s v="Municipal Corporation Of Greater Mumbai 4 Building-1, MCGM Sabhagruh Rd, Dhobi Talao, Chhatrapati Shivaji Terminus Area, Fort, Mumbai, Maharashtra 400001"/>
    <s v="Netsol"/>
    <s v="Fibmax"/>
    <s v="Co-build"/>
    <s v="Data mismatch"/>
    <s v="March'26"/>
    <s v="Narayan Parab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14"/>
    <n v="179"/>
    <s v="MU"/>
    <s v="Bandra"/>
    <n v="434"/>
    <s v="MU-434"/>
    <n v="56.000000000000007"/>
    <n v="56.000000000000007"/>
    <n v="19.0626347"/>
    <n v="72.827477900000005"/>
    <n v="19.06277605"/>
    <n v="72.827722449999996"/>
    <s v="MCGM"/>
    <s v="H/W"/>
    <s v="PALI REC-STN(Adani Sub Station)"/>
    <s v="ADANI SUB STATION, PALI BANDRA, 223, ST ANDREWS RD, BANDRA WEST, MUMBAI, MAHARASHTRA 400050"/>
    <s v="INDUS"/>
    <s v="Fibmax"/>
    <s v="Co-build"/>
    <s v="Data mismatch"/>
    <s v="Nov'25"/>
    <s v="Prem Verma"/>
    <s v="Satish Singh"/>
    <s v="Feasible"/>
    <s v="10004725"/>
    <d v="2025-03-24T00:00:00"/>
    <d v="2026-03-24T00:00:00"/>
    <n v="56"/>
    <s v="Ok"/>
    <n v="0"/>
    <s v="PO Released"/>
    <s v="-"/>
    <m/>
    <s v="Not created"/>
    <s v="CWIP-76903"/>
    <s v="RFAI Awaited "/>
    <s v="PO Released"/>
    <s v="-"/>
    <m/>
    <n v="0"/>
    <n v="-56"/>
    <s v="-"/>
    <m/>
    <s v="Yes"/>
    <m/>
  </r>
  <r>
    <x v="4"/>
    <n v="180"/>
    <s v="MU"/>
    <s v="Seawoods"/>
    <s v="MA1813"/>
    <s v="MU-MA1813"/>
    <n v="100"/>
    <n v="0"/>
    <n v="19.024164200000001"/>
    <n v="73.018546400000005"/>
    <n v="19.0242"/>
    <n v="73.018600000000006"/>
    <s v="NMMC"/>
    <s v="-"/>
    <s v="CENTRE COURT"/>
    <s v="Nr-SEAWOOD RLY STATION,SEC-23,NERUL,NAVI MUMBAI MAHARASHTRA-400706"/>
    <s v="INDUS"/>
    <s v="Fibmax"/>
    <s v="Co-build"/>
    <s v="Data mismatch"/>
    <s v="Feb'26"/>
    <s v="Abdul Quadir"/>
    <s v="Yogesh Deshpande"/>
    <s v="Feasible"/>
    <s v="10004888"/>
    <d v="2025-03-26T00:00:00"/>
    <d v="2026-03-26T00:00:00"/>
    <n v="100"/>
    <s v="Ok"/>
    <n v="100"/>
    <s v="PO Released"/>
    <s v="-"/>
    <m/>
    <s v="Not created"/>
    <s v="CWIP-76904"/>
    <s v="RFAI Awaited "/>
    <s v="PO Released"/>
    <s v="-"/>
    <m/>
    <n v="0"/>
    <n v="-100"/>
    <s v="-"/>
    <m/>
    <s v="Yes"/>
    <m/>
  </r>
  <r>
    <x v="14"/>
    <n v="181"/>
    <s v="MU"/>
    <s v="Koparkhairane"/>
    <s v="MB2632"/>
    <s v="MU-MB2632"/>
    <n v="123.124"/>
    <n v="0"/>
    <n v="19.098492499999999"/>
    <n v="73.017304600000003"/>
    <n v="19.098490000000002"/>
    <n v="73.017300000000006"/>
    <s v="NMMC"/>
    <s v="-"/>
    <s v="Saif Chemical Pvt. Ltd."/>
    <s v="TTC industrial area, MIDC Industrial area,Kopar Khairne, Navi mumbai"/>
    <s v="ATC"/>
    <s v="Fibmax"/>
    <s v="Co-build"/>
    <s v="Data mismatch"/>
    <s v="Nov'25"/>
    <s v="Narayan Parab"/>
    <s v="Yogesh Deshpande"/>
    <s v="Feasible"/>
    <s v="10004760"/>
    <d v="2025-03-25T00:00:00"/>
    <d v="2026-03-25T00:00:00"/>
    <n v="123"/>
    <s v="Ok"/>
    <n v="123"/>
    <s v="PO Released"/>
    <s v="-"/>
    <m/>
    <s v="Not created"/>
    <s v="CWIP-76905"/>
    <s v="Received"/>
    <s v="PO Released"/>
    <s v="-"/>
    <m/>
    <n v="0"/>
    <n v="-123"/>
    <s v="-"/>
    <m/>
    <s v="No"/>
    <m/>
  </r>
  <r>
    <x v="5"/>
    <n v="182"/>
    <s v="MU"/>
    <s v="Thane"/>
    <n v="4690"/>
    <s v="MU-4690"/>
    <n v="11"/>
    <n v="11"/>
    <n v="19.2371047"/>
    <n v="72.974070699999999"/>
    <n v="19.237100000000002"/>
    <n v="72.974069999999998"/>
    <s v="TMC"/>
    <s v="-"/>
    <s v="Babu Bhai Plot"/>
    <s v="NEAR GREEN STROKES ART GALLERY, MANPADA THANE WEST"/>
    <s v="INDUS"/>
    <s v="Fibmax"/>
    <s v="Co-build"/>
    <s v="Data mismatch"/>
    <s v="May'25"/>
    <s v="Ranjit Wadkar"/>
    <s v="Praveen Nigam"/>
    <s v="Feasible"/>
    <s v="10004760"/>
    <d v="2025-03-25T00:00:00"/>
    <d v="2026-03-25T00:00:00"/>
    <n v="11"/>
    <s v="Ok"/>
    <n v="0"/>
    <s v="PO Released"/>
    <s v="Part of 99"/>
    <m/>
    <s v="FF_NW2122_785479"/>
    <s v="CWIP-76906"/>
    <s v="Received"/>
    <s v="PO Released"/>
    <s v="-"/>
    <m/>
    <n v="0"/>
    <n v="-11"/>
    <s v="-"/>
    <m/>
    <s v="No"/>
    <m/>
  </r>
  <r>
    <x v="0"/>
    <n v="183"/>
    <s v="MU"/>
    <s v="Jogeshwari"/>
    <s v="MA5091"/>
    <s v="MU-MA5091"/>
    <n v="163.89000000000001"/>
    <n v="0"/>
    <n v="19.144792899999999"/>
    <n v="72.843454600000001"/>
    <n v="19.14479"/>
    <n v="72.843450000000004"/>
    <s v="MCGM"/>
    <s v="K/W"/>
    <s v="Lovely Home"/>
    <s v="SUFI SAYED KAMAL AHMED MARG, KHOJA SOCIETY, VAISHALI NAGAR, JOGESHWARI, MUMBAI, MAHARASHTRA 400102"/>
    <s v="INDUS"/>
    <s v="Fibmax"/>
    <s v="Co-build"/>
    <s v="Data mismatch"/>
    <s v="March'26"/>
    <s v="Dudhnath Tiwari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5"/>
    <n v="184"/>
    <s v="MU"/>
    <s v="Kharghar"/>
    <n v="880"/>
    <s v="MU-880"/>
    <n v="420.89720000000005"/>
    <n v="0"/>
    <n v="19.035428400000001"/>
    <n v="73.076987700000004"/>
    <n v="19.035419999999998"/>
    <n v="73.076980000000006"/>
    <s v="PMC"/>
    <s v="-"/>
    <s v="Shivtirth"/>
    <s v="Shivtirth CHSL, Kopra Rd.,Anushakti nagar,sector 10, Kharghar, Navi Mumbai, Maharashtra 410210  KAMOTE"/>
    <s v="INDUS"/>
    <s v="Fibmax"/>
    <s v="Co-build"/>
    <s v="Data mismatch"/>
    <s v="May'25"/>
    <s v="Abdul Quadir"/>
    <s v="Yogesh Deshpande"/>
    <s v="Feasible"/>
    <s v="10004760"/>
    <d v="2025-03-25T00:00:00"/>
    <d v="2026-03-25T00:00:00"/>
    <n v="420"/>
    <s v="Ok"/>
    <n v="420"/>
    <s v="PO Released"/>
    <s v="Part of 99"/>
    <m/>
    <s v="FF_NW2122_785480"/>
    <s v="CWIP-76907"/>
    <s v="RFAI Awaited "/>
    <s v="PO Released"/>
    <s v="-"/>
    <m/>
    <n v="0"/>
    <n v="-420"/>
    <s v="Pending"/>
    <m/>
    <s v="Yes"/>
    <m/>
  </r>
  <r>
    <x v="5"/>
    <n v="185"/>
    <s v="MU"/>
    <s v="Kharghar"/>
    <n v="4997"/>
    <s v="MU-4997"/>
    <n v="606.04599999999994"/>
    <n v="0"/>
    <n v="19.034755799999999"/>
    <n v="73.074222399999996"/>
    <n v="19.03472"/>
    <n v="73.07423"/>
    <s v="PMC"/>
    <s v="-"/>
    <s v="Atmaram"/>
    <s v="Atmaram,Atmaram ghaikar residency,kopra Vill, Belapur panwel highway, kharghar"/>
    <s v="ATC"/>
    <s v="Fibmax"/>
    <s v="Co-build"/>
    <s v="Data mismatch"/>
    <s v="May'25"/>
    <s v="Abdul Quadir"/>
    <s v="Yogesh Deshpande"/>
    <s v="Feasible"/>
    <s v="-"/>
    <s v="-"/>
    <s v="-"/>
    <n v="0"/>
    <s v="PO Pending"/>
    <m/>
    <s v="Under validation"/>
    <s v="-"/>
    <m/>
    <s v="Not created"/>
    <s v="-"/>
    <s v="RFAI Awaited "/>
    <s v="Under validation"/>
    <s v="-"/>
    <m/>
    <n v="0"/>
    <n v="0"/>
    <s v="-"/>
    <m/>
    <s v="No"/>
    <m/>
  </r>
  <r>
    <x v="5"/>
    <n v="186"/>
    <s v="MU"/>
    <s v="Kharghar"/>
    <n v="3989"/>
    <s v="MU-3989"/>
    <n v="597.00400000000002"/>
    <n v="0"/>
    <n v="19.032802400000001"/>
    <n v="73.061565099999996"/>
    <n v="19.032800000000002"/>
    <n v="73.06156"/>
    <s v="PMC"/>
    <s v="-"/>
    <s v="ANUVIGYAN"/>
    <s v="Plot No10, Sector 4, Kharghar, Mumbai-410210"/>
    <s v="INDUS"/>
    <s v="Fibmax"/>
    <s v="Co-build"/>
    <s v="Data mismatch"/>
    <s v="May'25"/>
    <s v="Abdul Quadir"/>
    <s v="Yogesh Deshpande"/>
    <s v="Feasible"/>
    <s v="-"/>
    <s v="-"/>
    <s v="-"/>
    <n v="0"/>
    <s v="PO Pending"/>
    <m/>
    <s v="Under validation"/>
    <s v="-"/>
    <m/>
    <s v="Not created"/>
    <s v="-"/>
    <s v="RFAI Awaited "/>
    <s v="Under validation"/>
    <s v="-"/>
    <m/>
    <n v="0"/>
    <n v="0"/>
    <s v="-"/>
    <m/>
    <s v="No"/>
    <m/>
  </r>
  <r>
    <x v="7"/>
    <n v="187"/>
    <s v="MU"/>
    <s v="Airoli"/>
    <n v="5508"/>
    <s v="MU-5508"/>
    <n v="435.04199999999997"/>
    <n v="0"/>
    <n v="19.1512128"/>
    <n v="72.993155999999999"/>
    <n v="19.151209999999999"/>
    <n v="72.99315"/>
    <s v="NMMC"/>
    <s v="-"/>
    <s v="Airoli Plaza - B Chsl"/>
    <s v="Airoli Plaza-B CHSL,Sec 16,Airoli"/>
    <s v="INDUS"/>
    <s v="Fibmax"/>
    <s v="Co-build"/>
    <s v="Data mismatch"/>
    <s v="Dec'25"/>
    <s v="Abdul Quadir"/>
    <s v="Yogesh Deshpande"/>
    <s v="Feasible"/>
    <s v="10004760"/>
    <d v="2025-03-25T00:00:00"/>
    <d v="2026-03-25T00:00:00"/>
    <n v="435"/>
    <s v="Ok"/>
    <n v="435"/>
    <s v="PO Released"/>
    <s v="-"/>
    <m/>
    <s v="Not created"/>
    <s v="CWIP-76908"/>
    <s v="RFAI Awaited "/>
    <s v="PO Released"/>
    <s v="-"/>
    <m/>
    <n v="0"/>
    <n v="-435"/>
    <s v="-"/>
    <m/>
    <s v="No"/>
    <m/>
  </r>
  <r>
    <x v="12"/>
    <n v="188"/>
    <s v="MU"/>
    <s v="Vile Parle"/>
    <s v="MB2355"/>
    <s v="MU-MB2355"/>
    <n v="157.26999999999998"/>
    <n v="0"/>
    <n v="19.093285000000002"/>
    <n v="72.848543899999996"/>
    <n v="19.09328"/>
    <n v="72.84854"/>
    <s v="MCGM"/>
    <s v="K/E"/>
    <s v="Vasant Smurti"/>
    <s v="Vasant Smruti,Plot No:- 352, Nanda Patkar Rd Ext, Navpada, Vile Parle East, Vile Parle, Mumbai, Maharashtra 400057"/>
    <s v="INDUS"/>
    <s v="Fibmax"/>
    <s v="Co-build"/>
    <s v="Data mismatch"/>
    <s v="March'26"/>
    <s v="Hari Yadav"/>
    <s v="Satish Singh"/>
    <s v="Feasible"/>
    <s v="10004836"/>
    <d v="2025-03-26T00:00:00"/>
    <d v="2026-03-26T00:00:00"/>
    <n v="102"/>
    <s v="Ok"/>
    <n v="102"/>
    <s v="PO Released"/>
    <s v="-"/>
    <m/>
    <s v="Not created"/>
    <s v="CWIP-76909"/>
    <s v="RFAI Awaited "/>
    <s v="PO Released"/>
    <s v="-"/>
    <m/>
    <n v="0"/>
    <n v="-102"/>
    <s v="-"/>
    <m/>
    <s v="Yes"/>
    <m/>
  </r>
  <r>
    <x v="14"/>
    <n v="189"/>
    <s v="MU"/>
    <s v="Koparkhairane"/>
    <n v="8"/>
    <s v="MU-8"/>
    <n v="170.57400000000001"/>
    <n v="0"/>
    <n v="19.111378699999999"/>
    <n v="73.015146700000003"/>
    <n v="19.111214"/>
    <n v="73.015535999999997"/>
    <s v="NMMC"/>
    <s v="-"/>
    <s v="Rupa Solitaire"/>
    <s v="Rupa Solitaire , MBP, Mahape, Navi Mumbai"/>
    <s v="Airtel Own"/>
    <s v="Fibmax"/>
    <s v="Co-build"/>
    <s v="Data mismatch"/>
    <s v="Nov'25"/>
    <s v="Abdul Quadir"/>
    <s v="Yogesh Deshpande"/>
    <s v="Feasible"/>
    <s v="10004809"/>
    <d v="2025-03-26T00:00:00"/>
    <d v="2026-03-26T00:00:00"/>
    <n v="171"/>
    <s v="Ok"/>
    <n v="171"/>
    <s v="PO Released"/>
    <s v="-"/>
    <m/>
    <s v="Not created"/>
    <s v="CWIP-76910"/>
    <s v="RFAI Awaited "/>
    <s v="PO Released"/>
    <s v="-"/>
    <m/>
    <n v="0"/>
    <n v="-171"/>
    <s v="-"/>
    <m/>
    <s v="Yes"/>
    <m/>
  </r>
  <r>
    <x v="0"/>
    <n v="190"/>
    <s v="MU"/>
    <s v="MANKHURD"/>
    <s v="MA769"/>
    <s v="MU-MA769"/>
    <n v="100"/>
    <n v="0"/>
    <n v="19.056306200000002"/>
    <n v="72.928899200000004"/>
    <n v="19.056509089999999"/>
    <n v="72.929136240000005"/>
    <s v="MCGM"/>
    <s v="M/E"/>
    <s v="Ayub Traders"/>
    <s v="MANHUROAD WEST, DR.BABSAHEB AMBEDKER NAGAR, GOVANDI EAST, MUMBAI, MAHARASHTRA 400001"/>
    <s v="Rakshit"/>
    <s v="Fibmax"/>
    <s v="Co-build"/>
    <s v="Data mismatch"/>
    <s v="March'26"/>
    <s v="Swapnil Salvi"/>
    <s v="Yogesh Deshpande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0"/>
    <n v="191"/>
    <s v="MU"/>
    <s v="Cheda Nagar "/>
    <s v="MB2229"/>
    <s v="MU-MB2229"/>
    <n v="100"/>
    <n v="0"/>
    <n v="19.071090000000002"/>
    <n v="72.907844400000002"/>
    <n v="19.071376409999999"/>
    <n v="72.907654010000002"/>
    <s v="MCGM"/>
    <s v="N"/>
    <s v="Chedhanagar Flyover"/>
    <s v="Flyover No:-01,AMSP-17,Chheda Ngr Junction Highway Ghatkopar,Mumbai - Agra National Hwy, Sector 3, Chedda Nagar, Mumbai, Maharashtra 400089"/>
    <s v="OSR"/>
    <s v="Fibmax"/>
    <s v="Co-build"/>
    <s v="Data mismatch"/>
    <s v="March'26"/>
    <s v="Swapnil Salvi"/>
    <s v="Yogesh Deshpande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0"/>
    <n v="192"/>
    <s v="MU"/>
    <s v="Chembur"/>
    <n v="1852"/>
    <s v="MU-1852"/>
    <n v="167.238"/>
    <n v="0"/>
    <n v="19.041054599999999"/>
    <n v="72.898606200000003"/>
    <n v="19.041049999999998"/>
    <n v="72.898600000000002"/>
    <s v="MCGM"/>
    <s v="M/E"/>
    <s v="GIRNARH"/>
    <s v="Dongre Park, Behind Rcf Colony, Chembur 400071"/>
    <s v="INDUS"/>
    <s v="Fibmax"/>
    <s v="Co-build"/>
    <s v="Data mismatch"/>
    <s v="March'26"/>
    <s v="Swapnil Salvi"/>
    <s v="Yogesh Deshpande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13"/>
    <n v="193"/>
    <s v="MU"/>
    <s v="Powai"/>
    <n v="4501"/>
    <s v="MU-4501"/>
    <n v="100"/>
    <n v="0"/>
    <n v="19.120075199999999"/>
    <n v="72.895034699999997"/>
    <n v="19.120166730000001"/>
    <n v="72.895291799999995"/>
    <s v="MCGM"/>
    <s v="L"/>
    <s v="GOLDENRAO"/>
    <s v="Golden Rays,Raheja Vihar Chandivali"/>
    <s v="INDUS"/>
    <s v="Fibmax"/>
    <s v="Co-build"/>
    <s v="Data mismatch"/>
    <s v="April'26"/>
    <e v="#N/A"/>
    <s v="Yogesh Deshpande"/>
    <s v="Feasible"/>
    <s v="10004837"/>
    <d v="2025-03-26T00:00:00"/>
    <d v="2026-03-26T00:00:00"/>
    <n v="64"/>
    <s v="Ok"/>
    <n v="64"/>
    <s v="PO Released"/>
    <s v="-"/>
    <m/>
    <s v="Not created"/>
    <s v="CWIP-76911"/>
    <s v="RFAI Awaited "/>
    <s v="PO Released"/>
    <s v="-"/>
    <m/>
    <n v="0"/>
    <n v="-64"/>
    <s v="-"/>
    <m/>
    <s v="Yes"/>
    <m/>
  </r>
  <r>
    <x v="13"/>
    <n v="194"/>
    <s v="MU"/>
    <s v="Sion"/>
    <s v="MA3132"/>
    <s v="MU-MA3132"/>
    <n v="100"/>
    <n v="0"/>
    <n v="19.041605700000002"/>
    <n v="72.852818900000003"/>
    <n v="19.041599999999999"/>
    <n v="72.852800000000002"/>
    <s v="MCGM"/>
    <s v="G/N"/>
    <s v="Aziz House_Suyog Rizwan"/>
    <s v="RP NAGAR, DHARAVI, DISTRICT-MUMBAI, STATE- MAHARASHTRA, PINCODE- 400017"/>
    <s v="Suyog"/>
    <s v="Fibmax"/>
    <s v="Co-build"/>
    <s v="Data mismatch"/>
    <s v="April'26"/>
    <s v="Prem Verma"/>
    <s v="Yogesh Deshpande"/>
    <s v="Feasible"/>
    <s v="10004760"/>
    <d v="2025-03-25T00:00:00"/>
    <d v="2026-03-25T00:00:00"/>
    <n v="100"/>
    <s v="Ok"/>
    <n v="100"/>
    <s v="PO Released-Hold by Airtel"/>
    <s v="-"/>
    <m/>
    <s v="Not created"/>
    <s v="CWIP-76912"/>
    <s v="Received"/>
    <s v="PO Released"/>
    <s v="-"/>
    <m/>
    <n v="0"/>
    <n v="-100"/>
    <s v="-"/>
    <m/>
    <m/>
    <m/>
  </r>
  <r>
    <x v="7"/>
    <n v="195"/>
    <s v="MU"/>
    <s v="Navde"/>
    <s v="MB2765"/>
    <s v="MU-MB2765"/>
    <n v="100"/>
    <n v="0"/>
    <n v="19.049347900000001"/>
    <n v="73.103011699999996"/>
    <n v="19.049340000000001"/>
    <n v="73.103009999999998"/>
    <s v="PMC"/>
    <s v="-"/>
    <s v="Divya Sai Sahkari Gruhnirman Sanstha"/>
    <s v="Plot Number 51, Phase 2, Navde, Post office:- Navde, Police station:-Navde ,Navi Mumbai, Maharashtra 410208"/>
    <s v="Netsol"/>
    <s v="Fibmax"/>
    <s v="Co-build"/>
    <s v="Data mismatch"/>
    <s v="Dec'25"/>
    <s v="Abdul Quadir"/>
    <s v="Yogesh Deshpande"/>
    <s v="Feasible"/>
    <s v="10004786"/>
    <d v="2025-03-26T00:00:00"/>
    <d v="2026-03-26T00:00:00"/>
    <n v="560"/>
    <s v="Ok"/>
    <n v="560"/>
    <s v="PO Released-Hold by Airtel"/>
    <s v="-"/>
    <m/>
    <s v="Not created"/>
    <s v="CWIP-76914"/>
    <s v="RFAI Awaited "/>
    <s v="PO Released"/>
    <s v="-"/>
    <m/>
    <n v="0"/>
    <n v="-560"/>
    <s v="-"/>
    <m/>
    <m/>
    <m/>
  </r>
  <r>
    <x v="2"/>
    <n v="196"/>
    <s v="MU"/>
    <s v="Sewri"/>
    <s v="MB1615"/>
    <s v="MU-MB1615"/>
    <n v="100"/>
    <n v="0"/>
    <n v="18.977730300000001"/>
    <n v="72.842125499999995"/>
    <n v="18.977730000000001"/>
    <n v="72.842119999999994"/>
    <s v="MCGM"/>
    <s v="E"/>
    <s v="KIF Tower B wing"/>
    <s v="B Wing ,KIF Tower, Keshrinath Ramchandra Mhatre Marg , Mazgaon , Near Reay Road Rly Station [ W ] Mumbai - 400010"/>
    <s v="INDUS"/>
    <s v="Fibmax"/>
    <s v="Co-build"/>
    <s v="Data mismatch"/>
    <s v="April'26"/>
    <s v="Narayan Parab"/>
    <s v="Yogesh Deshpande"/>
    <s v="Feasible"/>
    <s v="10004834"/>
    <d v="2025-03-26T00:00:00"/>
    <d v="2026-03-26T00:00:00"/>
    <n v="482"/>
    <s v="Ok"/>
    <n v="482"/>
    <s v="PO Released"/>
    <s v="Part of 99"/>
    <m/>
    <s v="FF_NW2122_785481"/>
    <s v="-"/>
    <s v="RFAI Awaited "/>
    <s v="PO Released"/>
    <s v="-"/>
    <m/>
    <n v="0"/>
    <n v="-482"/>
    <s v="-"/>
    <m/>
    <s v="Yes"/>
    <m/>
  </r>
  <r>
    <x v="0"/>
    <n v="197"/>
    <s v="MU"/>
    <s v="Malad"/>
    <n v="6172"/>
    <s v="MU-6172"/>
    <n v="100"/>
    <n v="0"/>
    <n v="19.191739299999998"/>
    <n v="72.850220100000001"/>
    <n v="19.191700000000001"/>
    <n v="72.850200000000001"/>
    <s v="MCGM"/>
    <s v="P/N"/>
    <s v="CHANDRIKOF"/>
    <s v="Chandrika Apartment,Manchubhai Rd,Mahavir Nagar, Malad East,Mumbai, Maharashtra 400097"/>
    <s v="INDUS"/>
    <s v="Fibmax"/>
    <s v="Co-build"/>
    <s v="Data mismatch"/>
    <s v="April'26"/>
    <s v="Virendra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5"/>
    <n v="198"/>
    <s v="MU"/>
    <s v="Kharghar"/>
    <n v="1734"/>
    <s v="MU-1734"/>
    <n v="100"/>
    <n v="0"/>
    <n v="19.0486644"/>
    <n v="73.078792800000002"/>
    <n v="19.048660000000002"/>
    <n v="73.078789999999998"/>
    <s v="PMC"/>
    <s v="-"/>
    <s v="Payal Heights"/>
    <s v="Payal Heights,Payal Heights,Kharghar."/>
    <s v="ATC"/>
    <s v="Fibmax"/>
    <s v="Co-build"/>
    <s v="Data mismatch"/>
    <s v="May'25"/>
    <s v="Narayan Parab"/>
    <s v="Yogesh Deshpande"/>
    <s v="Feasible"/>
    <s v="10004811"/>
    <d v="2025-03-26T00:00:00"/>
    <d v="2026-03-26T00:00:00"/>
    <n v="302"/>
    <s v="Ok"/>
    <n v="302"/>
    <s v="PO Released"/>
    <s v="Part of 99"/>
    <m/>
    <s v="FF_NW2122_785482"/>
    <s v="CWIP-76915"/>
    <s v="Received"/>
    <s v="PO Released"/>
    <s v="-"/>
    <m/>
    <n v="0"/>
    <n v="-302"/>
    <s v="Pending"/>
    <m/>
    <s v="Yes"/>
    <m/>
  </r>
  <r>
    <x v="1"/>
    <n v="199"/>
    <s v="MU"/>
    <s v="Bamandongri"/>
    <s v="MA3759"/>
    <s v="MU-MA3759"/>
    <n v="100"/>
    <n v="0"/>
    <n v="18.9761655"/>
    <n v="73.032601099999994"/>
    <n v="18.97616"/>
    <n v="73.032600000000002"/>
    <s v="PMC"/>
    <s v="-"/>
    <s v="Divine Royal"/>
    <s v="Plot No. 158, Sector-23, Ulwe, Navi Mumbai-410206"/>
    <s v="INDUS"/>
    <s v="Fibmax"/>
    <s v="Co-build"/>
    <s v="Data mismatch"/>
    <s v="Jan'26"/>
    <s v="Abdul Quadir"/>
    <s v="Yogesh Deshpande"/>
    <s v="Feasible"/>
    <s v="10004870"/>
    <d v="2025-03-26T00:00:00"/>
    <d v="2026-03-26T00:00:00"/>
    <n v="450"/>
    <s v="Ok"/>
    <n v="450"/>
    <s v="PO Released"/>
    <s v="-"/>
    <m/>
    <s v="Not created"/>
    <s v="CWIP-76916"/>
    <s v="RFAI Awaited "/>
    <s v="PO Released"/>
    <s v="-"/>
    <m/>
    <n v="0"/>
    <n v="-450"/>
    <s v="-"/>
    <m/>
    <s v="Yes"/>
    <m/>
  </r>
  <r>
    <x v="13"/>
    <n v="200"/>
    <s v="MU"/>
    <s v="Mulund"/>
    <n v="5225"/>
    <s v="MU-5225"/>
    <n v="100"/>
    <n v="0"/>
    <n v="19.1772691"/>
    <n v="72.962207300000003"/>
    <n v="19.177475959999999"/>
    <n v="72.962503369999993"/>
    <s v="MCGM"/>
    <s v="T"/>
    <s v="SRIKRSHNOMM1"/>
    <s v="40 Feet Dp Road, Neelam Nagar, Mulund East, Mumbai-400081"/>
    <s v="INDUS"/>
    <s v="Fibmax"/>
    <s v="Co-build"/>
    <s v="Data mismatch"/>
    <s v="April'26"/>
    <s v="Swapnil Salvi"/>
    <s v="Yogesh Deshpande"/>
    <s v="Feasible"/>
    <n v="10004760"/>
    <d v="2025-03-25T00:00:00"/>
    <d v="2026-03-25T00:00:00"/>
    <n v="100"/>
    <s v="PO Pending"/>
    <m/>
    <s v="PO Released"/>
    <s v="-"/>
    <m/>
    <s v="Not created"/>
    <s v="CWIP-76917"/>
    <s v="Received"/>
    <s v="PO Released"/>
    <s v="-"/>
    <m/>
    <n v="0"/>
    <n v="-100"/>
    <s v="-"/>
    <m/>
    <s v="No"/>
    <m/>
  </r>
  <r>
    <x v="0"/>
    <n v="201"/>
    <s v="MU"/>
    <s v="Saki Naka"/>
    <s v="MB1134"/>
    <s v="MU-MB1134"/>
    <n v="177.73600000000002"/>
    <n v="0"/>
    <n v="19.098597900000001"/>
    <n v="72.884389499999997"/>
    <n v="19.098590000000002"/>
    <n v="72.884379999999993"/>
    <s v="MCGM"/>
    <s v="L"/>
    <s v="Dattani_Plaza"/>
    <s v="Dattani Plaza, Mehra Compound Road, Safed Pul, Saki Naka, Mumbai, Maharashtra 400072"/>
    <s v="Kasper"/>
    <s v="Fibmax"/>
    <s v="Co-build"/>
    <s v="Data mismatch"/>
    <s v="April'26"/>
    <s v="Sabhajeet Maurya"/>
    <s v="Yogesh Deshpande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12"/>
    <n v="202"/>
    <s v="MU"/>
    <s v="Titwala "/>
    <s v="MA28"/>
    <s v="MU-MA28"/>
    <n v="168.00000000000003"/>
    <n v="168.00000000000003"/>
    <n v="19.295529999999999"/>
    <n v="73.207756000000003"/>
    <n v="19.2957927092089"/>
    <n v="73.207448420787401"/>
    <s v="KDMC"/>
    <s v="-"/>
    <s v="Ratnakar Patil Open Plot_Crack"/>
    <s v="Siddhivinayak Colony, Near Savarkar Nagar, Ganpati Mandir Road, Nimkar Naka,Titwala East, Titwala, Maharashtra 421605"/>
    <s v="INDUS"/>
    <s v="Fibmax"/>
    <s v="Co-build"/>
    <s v="De-Scope_Feasible "/>
    <s v="March'26"/>
    <s v="Jayhind Yadav"/>
    <s v="Praveen Nigam"/>
    <s v="Feasible"/>
    <s v="10004783"/>
    <d v="2025-03-26T00:00:00"/>
    <d v="2026-03-26T00:00:00"/>
    <n v="168"/>
    <s v="Ok"/>
    <n v="0"/>
    <s v="PO Released"/>
    <s v="-"/>
    <m/>
    <s v="Not created"/>
    <s v="CWIP-76918"/>
    <s v="Received"/>
    <s v="PO Released"/>
    <s v="-"/>
    <m/>
    <n v="0"/>
    <n v="-168"/>
    <s v="-"/>
    <m/>
    <s v="Yes"/>
    <m/>
  </r>
  <r>
    <x v="12"/>
    <n v="203"/>
    <s v="MU"/>
    <s v="Titwala "/>
    <s v="MB1591"/>
    <s v="MU-MB1591"/>
    <n v="280"/>
    <n v="280"/>
    <n v="19.284457499999998"/>
    <n v="73.197752399999999"/>
    <n v="19.283307468961201"/>
    <n v="73.197430879614103"/>
    <s v="KDMC"/>
    <s v="-"/>
    <s v="Hibiscus CHSL A|Wing"/>
    <s v="Hibiscus CHSL A Wing , Baneli, Maharashtra 421102  _x000a_"/>
    <s v="ATC"/>
    <s v="Fibmax"/>
    <s v="Co-build"/>
    <s v="De-Scope_Feasible "/>
    <s v="March'26"/>
    <s v="Jayhind Yadav"/>
    <s v="Praveen Nigam"/>
    <s v="Feasible"/>
    <s v="10004880"/>
    <d v="2025-03-26T00:00:00"/>
    <d v="2026-03-26T00:00:00"/>
    <n v="280"/>
    <s v="Ok"/>
    <n v="0"/>
    <s v="PO Released"/>
    <s v="-"/>
    <m/>
    <s v="Not created"/>
    <s v="CWIP-76919"/>
    <s v="RFAI Awaited "/>
    <s v="PO Released"/>
    <s v="-"/>
    <m/>
    <n v="0"/>
    <n v="-280"/>
    <s v="-"/>
    <m/>
    <s v="Yes"/>
    <m/>
  </r>
  <r>
    <x v="12"/>
    <n v="204"/>
    <s v="MU"/>
    <s v="Shahad"/>
    <s v="MA312"/>
    <s v="MU-MA312"/>
    <n v="112.00000000000001"/>
    <n v="112.00000000000001"/>
    <n v="19.251600700000001"/>
    <n v="73.1520139"/>
    <n v="19.251060397026301"/>
    <n v="73.1513206423637"/>
    <s v="KDMC"/>
    <s v="-"/>
    <s v="Prakriti-Suryakant Open Plot_Crack"/>
    <s v="NEAR BAJAJ PRAKRITI ANGAN, NEAR YOGIDHAM, GAURIPADA, KALYAN, MUMBAI,  MAHARASHTRA 421301"/>
    <s v="INDUS"/>
    <s v="Fibmax"/>
    <s v="Co-build"/>
    <s v="De-Scope_Feasible "/>
    <s v="March'26"/>
    <s v="Jayhind Yadav"/>
    <s v="Praveen Nigam"/>
    <s v="Feasible"/>
    <s v="10004690"/>
    <d v="2025-03-24T00:00:00"/>
    <d v="2026-03-24T00:00:00"/>
    <n v="112"/>
    <s v="Ok"/>
    <n v="0"/>
    <s v="PO Released"/>
    <s v="-"/>
    <m/>
    <s v="Not created"/>
    <s v="CWIP-76920"/>
    <s v="Received"/>
    <s v="PO Released"/>
    <s v="-"/>
    <m/>
    <n v="0"/>
    <n v="-112"/>
    <s v="-"/>
    <m/>
    <s v="Yes"/>
    <m/>
  </r>
  <r>
    <x v="3"/>
    <n v="205"/>
    <s v="MU"/>
    <s v="Khadakpada"/>
    <s v="MA72"/>
    <s v="MU-MA72"/>
    <n v="112.00000000000001"/>
    <n v="112.00000000000001"/>
    <n v="19.2475725"/>
    <n v="73.150047000000001"/>
    <n v="19.248360395997"/>
    <n v="73.149422181149006"/>
    <s v="KDMC"/>
    <s v="-"/>
    <s v="Tusli Pushpa_Indus"/>
    <s v="TULSI PUSHPA, MILIND NAGER GAURUUPADA KALYAN (W),MUMBAI, MAHARASHTRA."/>
    <s v="INDUS"/>
    <s v="Fibmax"/>
    <s v="Co-build"/>
    <s v="De-Scope_Feasible "/>
    <s v="April'25"/>
    <s v="Jayhind Yadav"/>
    <s v="Praveen Nigam"/>
    <s v="Feasible"/>
    <s v="10004844"/>
    <d v="2025-03-26T00:00:00"/>
    <d v="2026-03-26T00:00:00"/>
    <n v="112"/>
    <s v="Ok"/>
    <n v="0"/>
    <s v="PO Released"/>
    <s v="Part of 99"/>
    <m/>
    <s v="FF_NW2122_785483"/>
    <s v="CWIP-76921"/>
    <s v="RFAI Awaited "/>
    <s v="PO Released"/>
    <s v="-"/>
    <m/>
    <n v="0"/>
    <n v="-112"/>
    <s v="Pending"/>
    <m/>
    <s v="Yes"/>
    <m/>
  </r>
  <r>
    <x v="2"/>
    <n v="206"/>
    <s v="MU"/>
    <s v="Khadakpada"/>
    <s v="MA6498"/>
    <s v="MU-MA6498"/>
    <n v="168.00000000000003"/>
    <n v="168.00000000000003"/>
    <n v="19.249484800000001"/>
    <n v="73.149105199999994"/>
    <n v="19.249658714159398"/>
    <n v="73.149248115531805"/>
    <s v="KDMC"/>
    <s v="-"/>
    <s v="SHRUTI COMPLEX B-WING"/>
    <s v="C.Wing, Gauri Pada Road, behind Birla College, Kalyan West"/>
    <s v="INDUS"/>
    <s v="Fibmax"/>
    <s v="Co-build"/>
    <s v="De-Scope_Feasible "/>
    <s v="May'25"/>
    <s v="Jayhind Yadav"/>
    <s v="Praveen Nigam"/>
    <s v="Feasible"/>
    <s v="10004878"/>
    <d v="2025-03-26T00:00:00"/>
    <d v="2026-03-26T00:00:00"/>
    <n v="168"/>
    <s v="Ok"/>
    <n v="0"/>
    <s v="PO Released"/>
    <s v="Part of 99"/>
    <m/>
    <s v="FF_NW1920_15263"/>
    <s v="CWIP-76922"/>
    <s v="RFAI Awaited "/>
    <s v="PO Released"/>
    <s v="-"/>
    <m/>
    <n v="0"/>
    <n v="-168"/>
    <s v="Pending"/>
    <m/>
    <s v="Yes"/>
    <m/>
  </r>
  <r>
    <x v="2"/>
    <n v="207"/>
    <s v="MU"/>
    <s v="Khadakpada"/>
    <s v="MA1048"/>
    <s v="MU-MA1048"/>
    <n v="280"/>
    <n v="280"/>
    <n v="19.252231800000001"/>
    <n v="73.136722899999995"/>
    <n v="19.2530242671757"/>
    <n v="73.137219595721206"/>
    <s v="KDMC"/>
    <s v="-"/>
    <s v="Orchid(Type J)"/>
    <s v="FLOWER VALLEY,KHADAK PADA CIRCLE,BIRLA COLLEGE ROAD,KALYAN(W).CONTACT NO 9821051520"/>
    <s v="INDUS"/>
    <s v="Fibmax"/>
    <s v="Co-build"/>
    <s v="De-Scope_Feasible "/>
    <s v="May'25"/>
    <s v="Jayhind Yadav"/>
    <s v="Praveen Nigam"/>
    <s v="Feasible"/>
    <s v="10004830"/>
    <d v="2025-03-26T00:00:00"/>
    <d v="2026-03-26T00:00:00"/>
    <n v="280"/>
    <s v="Ok"/>
    <n v="0"/>
    <s v="PO Released"/>
    <s v="Part of 99"/>
    <m/>
    <s v="FF_NW2122_785484"/>
    <s v="CWIP-76923"/>
    <s v="RFAI Awaited "/>
    <s v="PO Released"/>
    <n v="981839"/>
    <m/>
    <n v="127"/>
    <n v="-153"/>
    <s v="-"/>
    <m/>
    <s v="Yes"/>
    <m/>
  </r>
  <r>
    <x v="2"/>
    <n v="208"/>
    <s v="MU"/>
    <s v="Khadakpada"/>
    <s v="MA6019"/>
    <s v="MU-MA6019"/>
    <n v="280"/>
    <n v="280"/>
    <n v="19.2573136"/>
    <n v="73.130253199999999"/>
    <n v="19.258525881194402"/>
    <n v="73.130830709062096"/>
    <s v="KDMC"/>
    <s v="-"/>
    <s v="Gaikar Bunglow"/>
    <s v="NITIN LONARI, SURVEY NO. 60, AUTO BABA, NEAR TVS SHOWROOM, NIKKI NAGAR,KALYAN WEST,421301"/>
    <s v="ATC"/>
    <s v="Fibmax"/>
    <s v="Co-build"/>
    <s v="De-Scope_Feasible "/>
    <s v="Jan'26"/>
    <s v="Jayhind Yadav"/>
    <s v="Praveen Nigam"/>
    <s v="Feasible"/>
    <s v="10004867"/>
    <d v="2025-03-26T00:00:00"/>
    <d v="2026-03-26T00:00:00"/>
    <n v="280"/>
    <s v="Ok"/>
    <n v="0"/>
    <s v="PO Released"/>
    <s v="Part of 99"/>
    <m/>
    <s v="FF_NW2122_785485"/>
    <s v="CWIP-76924"/>
    <s v="RFAI Awaited "/>
    <s v="PO Released"/>
    <s v="-"/>
    <m/>
    <n v="0"/>
    <n v="-280"/>
    <s v="Pending"/>
    <m/>
    <s v="Yes"/>
    <m/>
  </r>
  <r>
    <x v="11"/>
    <n v="209"/>
    <s v="MU"/>
    <s v="Kalyan"/>
    <s v="MA5099"/>
    <s v="MU-MA5099"/>
    <n v="224.00000000000003"/>
    <n v="224.00000000000003"/>
    <n v="19.2500216"/>
    <n v="73.128836100000001"/>
    <n v="19.249958918137899"/>
    <n v="73.127718028357094"/>
    <s v="KDMC"/>
    <s v="-"/>
    <s v="Gajanan Maharaj Krupa_Indus"/>
    <s v=", DURGA NAGAR,BETURKAR PADA,KALYAN WEST, MUMBAI, MAHARASHTRA."/>
    <s v="INDUS"/>
    <s v="Fibmax"/>
    <s v="Co-build"/>
    <s v="De-Scope_Feasible "/>
    <s v="Nov'25"/>
    <s v="Jayhind Yadav"/>
    <s v="Praveen Nigam"/>
    <s v="Feasible"/>
    <s v="10004842"/>
    <d v="2025-03-26T00:00:00"/>
    <d v="2026-03-26T00:00:00"/>
    <n v="224"/>
    <s v="Ok"/>
    <n v="0"/>
    <s v="PO Released"/>
    <s v="-"/>
    <m/>
    <s v="Not created"/>
    <s v="CWIP-76925"/>
    <s v="Received"/>
    <s v="PO Released"/>
    <s v="-"/>
    <m/>
    <n v="0"/>
    <n v="-224"/>
    <s v="-"/>
    <m/>
    <s v="Yes"/>
    <m/>
  </r>
  <r>
    <x v="0"/>
    <n v="210"/>
    <s v="MU"/>
    <s v="Kalyan"/>
    <n v="2366"/>
    <s v="MU-2366"/>
    <n v="280"/>
    <n v="280"/>
    <n v="19.254170599999998"/>
    <n v="73.126234199999999"/>
    <n v="19.253542426322898"/>
    <n v="73.126437921657399"/>
    <s v="KDMC"/>
    <s v="-"/>
    <s v="Shiv Darshan D-11"/>
    <s v="Shiv Darshan D-11, Adharwadi Chowk, Kalyan(W), Maharashtra 421301"/>
    <s v="INDUS"/>
    <s v="Fibmax"/>
    <s v="Co-build"/>
    <s v="De-Scope_Feasible "/>
    <s v="Dec'25"/>
    <s v="Jayhind Yadav"/>
    <s v="Praveen Nigam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0"/>
    <n v="211"/>
    <s v="MU"/>
    <s v="Kalyan"/>
    <s v="MA1730"/>
    <s v="MU-MA1730"/>
    <n v="280.00000000000006"/>
    <n v="280.00000000000006"/>
    <n v="19.241600300000002"/>
    <n v="73.121993099999997"/>
    <n v="19.240894150641399"/>
    <n v="73.121281194545404"/>
    <s v="KDMC"/>
    <s v="-"/>
    <s v="Najam Palace"/>
    <s v="Anna Saheb Vartak Rd,Dudh naka, Bhoiwada, Kalyan, Maharashtra 421301,"/>
    <s v="Rakshit"/>
    <s v="Fibmax"/>
    <s v="Co-build"/>
    <s v="De-Scope_Feasible "/>
    <s v="Dec'25"/>
    <s v="Jayhind Yadav"/>
    <s v="Praveen Nigam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0"/>
    <n v="212"/>
    <s v="MU"/>
    <s v="Panvel"/>
    <s v="MA1227"/>
    <s v="MU-MA1227"/>
    <n v="268.8"/>
    <n v="268.8"/>
    <n v="18.986681799999999"/>
    <n v="73.112317700000006"/>
    <n v="18.987876"/>
    <n v="73.112393999999995"/>
    <s v="PMC"/>
    <s v="-"/>
    <s v="Vasant Smruti - JK Plaza"/>
    <s v="JK PLAZA, PLOT NO 127, SUNDARAM SHIVA CHOWK, MTNL RD, OLD PANVEL,NAVI MUMBAI, DISTRICT-RAIGAD,410206"/>
    <s v="INDUS"/>
    <s v="Fibmax"/>
    <s v="Co-build"/>
    <s v="De-Scope_Feasible "/>
    <s v="Jan'26"/>
    <s v="Abdul Quadir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9"/>
    <n v="213"/>
    <s v="MU"/>
    <s v="Dombivali"/>
    <s v="MB2863"/>
    <s v="MU-MB2863"/>
    <n v="112.00000000000001"/>
    <n v="112.00000000000001"/>
    <n v="19.219731899999999"/>
    <n v="73.110335199999994"/>
    <n v="19.220379999888799"/>
    <n v="73.110712001499493"/>
    <s v="KDMC"/>
    <s v="-"/>
    <s v="Rakesh Marble Plot"/>
    <s v="Tata Power Company Limited, Dombivli East, Dombivli, Maharashtra,Police station:-Dombivli,police station:-Dombivli"/>
    <s v="INDUS"/>
    <s v="Fibmax"/>
    <s v="Co-build"/>
    <s v="De-Scope_Feasible "/>
    <s v="Jan'26"/>
    <s v="Jayhind Yadav"/>
    <s v="Praveen Nigam"/>
    <s v="Feasible"/>
    <s v="10004726"/>
    <d v="2025-03-24T00:00:00"/>
    <d v="2026-03-24T00:00:00"/>
    <n v="112"/>
    <s v="Ok"/>
    <n v="0"/>
    <s v="PO Released"/>
    <s v="-"/>
    <m/>
    <s v="Not created"/>
    <s v="CWIP-76926"/>
    <s v="Received"/>
    <s v="PO Released"/>
    <s v="-"/>
    <m/>
    <n v="0"/>
    <n v="-112"/>
    <s v="-"/>
    <m/>
    <s v="Yes"/>
    <m/>
  </r>
  <r>
    <x v="9"/>
    <n v="214"/>
    <s v="MU"/>
    <s v="Roadpali"/>
    <s v="MA2049"/>
    <s v="MU-MA2049"/>
    <n v="224.00000000000003"/>
    <n v="224.00000000000003"/>
    <n v="19.039252699999999"/>
    <n v="73.106245799999996"/>
    <n v="19.0388726712989"/>
    <n v="73.105199755184799"/>
    <s v="PMC"/>
    <s v="-"/>
    <s v="Sapana"/>
    <s v="Sapana CHSL,Cremation Service,Kudupada, Kalamboli"/>
    <s v="ATC"/>
    <s v="Fibmax"/>
    <s v="Co-build"/>
    <s v="De-Scope_Feasible "/>
    <s v="Jan'26"/>
    <s v="Abdul Quadir"/>
    <s v="Yogesh Deshpande"/>
    <s v="Feasible"/>
    <s v="10004754"/>
    <d v="2025-03-25T00:00:00"/>
    <d v="2026-03-25T00:00:00"/>
    <n v="224"/>
    <s v="Ok"/>
    <n v="0"/>
    <s v="PO Released"/>
    <s v="-"/>
    <m/>
    <s v="Not created"/>
    <s v="CWIP-76927"/>
    <s v="Received"/>
    <s v="PO Released"/>
    <s v="-"/>
    <m/>
    <n v="0"/>
    <n v="-224"/>
    <s v="-"/>
    <m/>
    <s v="Yes"/>
    <m/>
  </r>
  <r>
    <x v="15"/>
    <n v="215"/>
    <s v="MU"/>
    <s v="Panvel"/>
    <n v="4917"/>
    <s v="MU-4917"/>
    <n v="11.200000000000001"/>
    <n v="11.200000000000001"/>
    <n v="18.989291600000001"/>
    <n v="73.104987499999993"/>
    <n v="18.9909724"/>
    <n v="73.104760200000001"/>
    <s v="PMC"/>
    <s v="-"/>
    <s v="Adil Tower"/>
    <s v="Adil Tower,Kanchi Mahala Bandar Road,Panvel(Old)-410206"/>
    <s v="INDUS"/>
    <s v="Fibmax"/>
    <s v="Co-build"/>
    <s v="De-Scope_Feasible "/>
    <s v="Jan'26"/>
    <s v="Abdul Quadir"/>
    <s v="Yogesh Deshpande"/>
    <s v="Feasible"/>
    <s v="10004766"/>
    <d v="2025-03-25T00:00:00"/>
    <d v="2026-03-25T00:00:00"/>
    <n v="11"/>
    <s v="Ok"/>
    <n v="-0.20000000000000107"/>
    <s v="PO Released"/>
    <s v="-"/>
    <m/>
    <s v="Not created"/>
    <s v="CWIP-76928"/>
    <s v="RFAI Awaited "/>
    <s v="PO Released"/>
    <s v="-"/>
    <m/>
    <n v="0"/>
    <n v="-11"/>
    <s v="-"/>
    <m/>
    <s v="Yes"/>
    <m/>
  </r>
  <r>
    <x v="15"/>
    <n v="216"/>
    <s v="MU"/>
    <s v="Navde"/>
    <s v="MB3502"/>
    <s v="MU-MB3502"/>
    <n v="224.00000000000003"/>
    <n v="224.00000000000003"/>
    <n v="19.050508799999999"/>
    <n v="73.104490699999999"/>
    <n v="19.051009997125401"/>
    <n v="73.1040700038767"/>
    <s v="PMC"/>
    <s v="-"/>
    <s v="Shree Ganesh"/>
    <s v="Navde Rd, Navde, Taloja, Navi Mumbai, Maharashtra 410208,post office:-Navde,police station:-Navde"/>
    <s v="INDUS"/>
    <s v="Fibmax"/>
    <s v="Co-build"/>
    <s v="De-Scope_Feasible "/>
    <s v="Jan'26"/>
    <s v="Abdul Quadir"/>
    <s v="Yogesh Deshpande"/>
    <s v="Feasible"/>
    <s v="10004888"/>
    <d v="2025-03-26T00:00:00"/>
    <d v="2026-03-26T00:00:00"/>
    <n v="224"/>
    <s v="Ok"/>
    <n v="0"/>
    <s v="PO Released"/>
    <s v="-"/>
    <m/>
    <s v="Not created"/>
    <s v="CWIP-76929"/>
    <s v="RFAI Awaited "/>
    <s v="PO Released"/>
    <s v="-"/>
    <m/>
    <n v="0"/>
    <n v="-224"/>
    <s v="-"/>
    <m/>
    <s v="Yes"/>
    <m/>
  </r>
  <r>
    <x v="15"/>
    <n v="217"/>
    <s v="MU"/>
    <s v="Dombivali"/>
    <s v="MA3832"/>
    <s v="MU-MA3832"/>
    <n v="112.00000000000001"/>
    <n v="112.00000000000001"/>
    <n v="19.201869299999998"/>
    <n v="73.095149699999993"/>
    <n v="19.2015353093859"/>
    <n v="73.096498666242894"/>
    <s v="KDMC"/>
    <s v="-"/>
    <s v="Om Sai Ganesh Plaza_Crack"/>
    <s v="3, HIRAMAN DAMU MHATRE BUILDING, NEAR SAI BABA TEMPLE, MANPADA ROAD, DOMIVLI(EAST), MANPADA ROAD, SAGAON, DOMBIVLI EAST,421203"/>
    <s v="INDUS"/>
    <s v="Fibmax"/>
    <s v="Co-build"/>
    <s v="De-Scope_Feasible "/>
    <s v="Jan'26"/>
    <s v="Jayhind Yadav"/>
    <s v="Praveen Nigam"/>
    <s v="Feasible"/>
    <s v="10004736"/>
    <d v="2025-03-26T00:00:00"/>
    <d v="2026-03-26T00:00:00"/>
    <n v="112"/>
    <s v="Ok"/>
    <n v="0"/>
    <s v="PO Released"/>
    <s v="-"/>
    <m/>
    <s v="Not created"/>
    <s v="CWIP-76930"/>
    <s v="RFAI Awaited "/>
    <s v="PO Released"/>
    <s v="-"/>
    <m/>
    <n v="0"/>
    <n v="-112"/>
    <s v="-"/>
    <m/>
    <s v="Yes"/>
    <m/>
  </r>
  <r>
    <x v="15"/>
    <n v="218"/>
    <s v="MU"/>
    <s v="Dombivali"/>
    <n v="2798"/>
    <s v="MU-2798"/>
    <n v="168.00000000000003"/>
    <n v="168.00000000000003"/>
    <n v="19.2178638"/>
    <n v="73.087797800000004"/>
    <n v="19.218976623585299"/>
    <n v="73.086994377652303"/>
    <s v="KDMC"/>
    <s v="-"/>
    <s v="MDUBANCIINI1"/>
    <s v="Madhuban Cinema Kalyan, Dombivali ( E). Maharashtra 421201"/>
    <s v="Airtel Own"/>
    <s v="Fibmax"/>
    <s v="Co-build"/>
    <s v="De-Scope_Feasible "/>
    <s v="Jan'26"/>
    <s v="Jayhind Yadav"/>
    <s v="Praveen Nigam"/>
    <s v="Feasible"/>
    <s v="10004753"/>
    <d v="2025-03-25T00:00:00"/>
    <d v="2026-03-25T00:00:00"/>
    <n v="168"/>
    <s v="Ok"/>
    <n v="0"/>
    <s v="PO Released"/>
    <s v="-"/>
    <m/>
    <s v="Not created"/>
    <s v="CWIP-76931"/>
    <s v="RFAI Awaited "/>
    <s v="PO Released"/>
    <s v="-"/>
    <m/>
    <n v="0"/>
    <n v="-168"/>
    <s v="-"/>
    <m/>
    <s v="Yes"/>
    <m/>
  </r>
  <r>
    <x v="1"/>
    <n v="219"/>
    <s v="MU"/>
    <s v="Taloja"/>
    <s v="MB3311"/>
    <s v="MU-MB3311"/>
    <n v="224.00000000000003"/>
    <n v="224.00000000000003"/>
    <n v="19.073452700000001"/>
    <n v="73.076526999999999"/>
    <n v="19.0742228924891"/>
    <n v="73.076344129324198"/>
    <s v="PMC"/>
    <s v="-"/>
    <s v="Sukh Samrudhi"/>
    <s v="SUKH SAMRUDHI,33FG+CJH, SECTOR 34C, KUTAK BANDHAN, KHARGHAR, NAVI MUMBAI, MAHARASHTRA"/>
    <s v="INDUS"/>
    <s v="Fibmax"/>
    <s v="Co-build"/>
    <s v="De-Scope_Feasible "/>
    <s v="Dec'25"/>
    <s v="Abdul Quadir"/>
    <s v="Yogesh Deshpande"/>
    <s v="Feasible"/>
    <s v="10004761"/>
    <d v="2025-03-25T00:00:00"/>
    <d v="2026-03-25T00:00:00"/>
    <n v="224"/>
    <s v="Ok"/>
    <n v="0"/>
    <s v="PO Released"/>
    <s v="-"/>
    <m/>
    <s v="Not created"/>
    <s v="CWIP-76932"/>
    <s v="RFAI Awaited "/>
    <s v="PO Released"/>
    <s v="-"/>
    <m/>
    <n v="0"/>
    <n v="-224"/>
    <s v="-"/>
    <m/>
    <s v="Yes"/>
    <m/>
  </r>
  <r>
    <x v="13"/>
    <n v="220"/>
    <s v="MU"/>
    <s v="Kiravali"/>
    <s v="MB1584"/>
    <s v="MU-MB1584"/>
    <n v="112.00000000000001"/>
    <n v="112.00000000000001"/>
    <n v="19.108067699999999"/>
    <n v="73.065159300000005"/>
    <n v="19.109639998597899"/>
    <n v="73.065809997614096"/>
    <s v="PMC"/>
    <s v="-"/>
    <s v="Saif lifter"/>
    <s v="Plot No.36, NH Near Dhansar Bus Stop Mumbra At Adivali Kirwali, Taloja Bypass Nitalas Link Road, Panvel,Navi Mumbai, Maharashtra 410208"/>
    <s v="ATC"/>
    <s v="Fibmax"/>
    <s v="Co-build"/>
    <s v="De-Scope_Feasible "/>
    <s v="Feb'26"/>
    <s v="Jayhind Yadav"/>
    <s v="Yogesh Deshpande"/>
    <s v="Feasible"/>
    <s v="10004888"/>
    <d v="2025-03-26T00:00:00"/>
    <d v="2026-03-26T00:00:00"/>
    <n v="112"/>
    <s v="Ok"/>
    <n v="0"/>
    <s v="PO Released"/>
    <s v="-"/>
    <m/>
    <s v="Not created"/>
    <s v="CWIP-76933"/>
    <s v="Received"/>
    <s v="PO Released"/>
    <s v="-"/>
    <m/>
    <n v="0"/>
    <n v="-112"/>
    <s v="-"/>
    <m/>
    <s v="Yes"/>
    <m/>
  </r>
  <r>
    <x v="13"/>
    <n v="221"/>
    <s v="MU"/>
    <s v="JNPT"/>
    <s v="MA2866"/>
    <s v="MU-MA2866"/>
    <n v="246.40000000000003"/>
    <n v="246.40000000000003"/>
    <n v="18.926529299999999"/>
    <n v="73.028029500000002"/>
    <n v="18.925593993239001"/>
    <n v="73.0287122971435"/>
    <s v="JNPT"/>
    <s v="-"/>
    <s v="Nilkhant Gharat Open plot"/>
    <s v="Chirle Village, Paundkhar, Uran, Maharashtra 410206"/>
    <s v="INDUS"/>
    <s v="Fibmax"/>
    <s v="Co-build"/>
    <s v="De-Scope_Feasible "/>
    <s v="Feb'26"/>
    <s v="Abdul Quadir"/>
    <s v="Yogesh Deshpande"/>
    <s v="Feasible"/>
    <s v="10004738"/>
    <d v="2025-03-25T00:00:00"/>
    <d v="2026-03-25T00:00:00"/>
    <n v="246"/>
    <s v="Ok"/>
    <n v="-0.40000000000003411"/>
    <s v="PO Released"/>
    <s v="-"/>
    <m/>
    <s v="Not created"/>
    <s v="CWIP-76934"/>
    <s v="RFAI Awaited "/>
    <s v="PO Released"/>
    <s v="-"/>
    <m/>
    <n v="0"/>
    <n v="-246"/>
    <s v="-"/>
    <m/>
    <s v="Yes"/>
    <m/>
  </r>
  <r>
    <x v="3"/>
    <n v="222"/>
    <s v="MU"/>
    <s v="Seawoods"/>
    <s v="MB1481"/>
    <s v="MU-MB1481"/>
    <n v="280"/>
    <n v="280"/>
    <n v="19.022584299999998"/>
    <n v="73.017643800000002"/>
    <n v="19.021919019203398"/>
    <n v="73.015895967984406"/>
    <s v="NMMC"/>
    <s v="-"/>
    <s v="L&amp;T Seawoods|Tower|1"/>
    <s v="L &amp; T-Tower-1,Seawoods,Grand Central,40,Seawoods Station, Navi Mumbai-400 706. "/>
    <s v="ATC"/>
    <s v="Fibmax"/>
    <s v="Co-build"/>
    <s v="De-Scope_Feasible "/>
    <s v="April'25"/>
    <s v="Abdul Quadir"/>
    <s v="Yogesh Deshpande"/>
    <s v="Feasible"/>
    <s v="10004756"/>
    <d v="2025-03-25T00:00:00"/>
    <d v="2026-03-25T00:00:00"/>
    <n v="280"/>
    <s v="Ok"/>
    <n v="0"/>
    <s v="PO Released"/>
    <s v="Part of 99"/>
    <m/>
    <s v="FF_NW2122_785486"/>
    <s v="CWIP-76935"/>
    <s v="Received"/>
    <s v="PO Released"/>
    <s v="-"/>
    <m/>
    <n v="175"/>
    <n v="-105"/>
    <s v="-"/>
    <m/>
    <s v="Yes"/>
    <m/>
  </r>
  <r>
    <x v="3"/>
    <n v="223"/>
    <s v="MU"/>
    <s v="Ghansoli"/>
    <s v="MA73"/>
    <s v="MU-MA73"/>
    <n v="280"/>
    <n v="280"/>
    <n v="19.1166217"/>
    <n v="73.0043486"/>
    <n v="19.116622298665799"/>
    <n v="73.005199397354701"/>
    <s v="NMMC"/>
    <s v="-"/>
    <s v="Mahesh Apartment"/>
    <s v="Shree Durga Complex,Charu Patil Marg,Savali, Ghansoli,Navi Mumbai, Maharashtra 400701"/>
    <s v="ATC"/>
    <s v="Fibmax"/>
    <s v="Co-build"/>
    <s v="De-Scope_Feasible "/>
    <s v="Dec'25"/>
    <s v="Abdul Quadir"/>
    <s v="Yogesh Deshpande"/>
    <s v="Feasible"/>
    <s v="10004740"/>
    <d v="2025-03-25T00:00:00"/>
    <d v="2026-03-25T00:00:00"/>
    <n v="280"/>
    <s v="Ok"/>
    <n v="0"/>
    <s v="PO Released"/>
    <s v="Part of 99"/>
    <m/>
    <s v="FF_NW2122_785487"/>
    <s v="CWIP-76936"/>
    <s v="Received"/>
    <s v="PO Released"/>
    <s v="-"/>
    <m/>
    <n v="0"/>
    <n v="-280"/>
    <s v="-"/>
    <m/>
    <s v="Yes"/>
    <s v="Site under Relocation"/>
  </r>
  <r>
    <x v="3"/>
    <n v="224"/>
    <s v="MU"/>
    <s v="Ghansoli"/>
    <s v="MA3055"/>
    <s v="MU-MA3055"/>
    <n v="280"/>
    <n v="280"/>
    <n v="19.127092999999999"/>
    <n v="73.0019116"/>
    <n v="19.1257439859959"/>
    <n v="73.001285107548199"/>
    <s v="NMMC"/>
    <s v="-"/>
    <s v="Mauli CHS"/>
    <s v="Mauli CHS, Talvali Naka, Ghansoli Gaon, Ghansoli, Navi Mumbai, Maharashtra- 400701  NAVI MUMBAI"/>
    <s v="INDUS"/>
    <s v="Fibmax"/>
    <s v="Co-build"/>
    <s v="De-Scope_Feasible "/>
    <s v="April'25"/>
    <s v="Abdul Quadir"/>
    <s v="Yogesh Deshpande"/>
    <s v="Feasible"/>
    <s v="10004752"/>
    <d v="2025-03-25T00:00:00"/>
    <d v="2026-03-25T00:00:00"/>
    <n v="280"/>
    <s v="Ok"/>
    <n v="0"/>
    <s v="PO Released"/>
    <s v="Part of 99"/>
    <m/>
    <s v="FF_NW1920_25885"/>
    <s v="CWIP-76937"/>
    <s v="RFAI Awaited "/>
    <s v="PO Released"/>
    <s v="-"/>
    <m/>
    <n v="0"/>
    <n v="-280"/>
    <s v="-"/>
    <m/>
    <s v="Yes"/>
    <m/>
  </r>
  <r>
    <x v="2"/>
    <n v="225"/>
    <s v="MU"/>
    <s v="Turbhe"/>
    <n v="1640"/>
    <s v="MU-1640"/>
    <n v="168.00000000000003"/>
    <n v="168.00000000000003"/>
    <n v="19.080851500000001"/>
    <n v="72.998694"/>
    <n v="19.0804610465864"/>
    <n v="72.997984013917005"/>
    <s v="NMMC"/>
    <s v="-"/>
    <s v="SUNGRACEO"/>
    <s v="F-1, Sector -10, Vashi, Navi Mumbai - 400 703"/>
    <s v="INDUS"/>
    <s v="Fibmax"/>
    <s v="Co-build"/>
    <s v="De-Scope_Feasible "/>
    <s v="Dec'25"/>
    <s v="Abdul Quadir"/>
    <s v="Yogesh Deshpande"/>
    <s v="Feasible"/>
    <s v="10004888"/>
    <d v="2025-03-26T00:00:00"/>
    <d v="2026-03-26T00:00:00"/>
    <n v="168"/>
    <s v="Ok"/>
    <n v="0"/>
    <s v="PO Released"/>
    <s v="Part of 99"/>
    <m/>
    <s v="FF_NW1920_14155"/>
    <s v="CWIP-76938"/>
    <s v="Received"/>
    <s v="PO Released"/>
    <s v="-"/>
    <m/>
    <n v="0"/>
    <n v="-168"/>
    <s v="-"/>
    <m/>
    <s v="Yes"/>
    <m/>
  </r>
  <r>
    <x v="0"/>
    <n v="226"/>
    <s v="MU"/>
    <s v="Ghansoli"/>
    <s v="MA6505"/>
    <s v="MU-MA6505"/>
    <n v="280"/>
    <n v="280"/>
    <n v="19.123761399999999"/>
    <n v="72.996983499999999"/>
    <n v="19.124963325856299"/>
    <n v="72.997477141032505"/>
    <s v="NMMC"/>
    <s v="-"/>
    <s v="Motiram Society"/>
    <s v="Chintamani Mangel Karyalaya Opposite Union Bank Ghansoli Villege Navi Mumbai-400701"/>
    <s v="INDUS"/>
    <s v="Fibmax"/>
    <s v="Co-build"/>
    <s v="De-Scope_Feasible "/>
    <s v="April'25"/>
    <s v="Abdul Quadir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0"/>
    <n v="227"/>
    <s v="MU"/>
    <s v="Grant Rd"/>
    <s v="MA6340"/>
    <s v="MU-MA6340"/>
    <n v="180.768"/>
    <n v="180.768"/>
    <n v="18.9637867"/>
    <n v="72.824862499999995"/>
    <n v="18.96426941"/>
    <n v="72.824023240000002"/>
    <s v="MCGM"/>
    <s v="E"/>
    <s v="Pujari Bldg"/>
    <s v="262, Bapty Road, Kamatipura, 1st Lane, Kamatipura"/>
    <s v="INDUS"/>
    <s v="Fibmax"/>
    <s v="Co-build"/>
    <s v="De-Scope_Feasible "/>
    <s v="April'26"/>
    <s v="Narayan Parab"/>
    <s v="Yogesh Deshpande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2"/>
    <n v="228"/>
    <s v="MU"/>
    <s v="Vashi"/>
    <n v="4495"/>
    <s v="MU-4495"/>
    <n v="134.4"/>
    <n v="134.4"/>
    <n v="19.0823638"/>
    <n v="72.996405999999993"/>
    <n v="19.083031200000001"/>
    <n v="72.996351599999997"/>
    <s v="NMMC"/>
    <s v="-"/>
    <s v="SHNTSAGROF"/>
    <s v="SHANTI SASGAR,BLDG NO -2,SECTOR-10,VASHI,NAVI -400703"/>
    <s v="INDUS"/>
    <s v="Fibmax"/>
    <s v="Co-build"/>
    <s v="De-Scope_Feasible "/>
    <s v="Dec'25"/>
    <s v="Abdul Quadir"/>
    <s v="Yogesh Deshpande"/>
    <s v="Feasible"/>
    <s v="10004743"/>
    <d v="2025-03-25T00:00:00"/>
    <d v="2026-03-25T00:00:00"/>
    <n v="134"/>
    <s v="Ok"/>
    <n v="-0.40000000000000568"/>
    <s v="PO Released"/>
    <s v="Part of 99"/>
    <m/>
    <s v="FF_NW2122_68240"/>
    <s v="CWIP-76939"/>
    <s v="RFAI Awaited "/>
    <s v="PO Released"/>
    <s v="-"/>
    <m/>
    <n v="0"/>
    <n v="-134"/>
    <s v="-"/>
    <m/>
    <s v="Yes"/>
    <m/>
  </r>
  <r>
    <x v="3"/>
    <n v="229"/>
    <s v="MU"/>
    <s v="Ghansoli"/>
    <s v="MA3916"/>
    <s v="MU-MA3916"/>
    <n v="280"/>
    <n v="280"/>
    <n v="19.1241576"/>
    <n v="72.993288300000003"/>
    <n v="19.124399495692199"/>
    <n v="72.992291699861298"/>
    <s v="NMMC"/>
    <s v="-"/>
    <s v="Ramesh Patil ( alt of SHAM PATIL)"/>
    <s v="Ramesh Patil ,Asha Shyam Patil, Ghansoli, Koul Ali, navi Mumbai - 400 701"/>
    <s v="ATC"/>
    <s v="Fibmax"/>
    <s v="Co-build"/>
    <s v="De-Scope_Feasible "/>
    <s v="April'25"/>
    <s v="Abdul Quadir"/>
    <s v="Yogesh Deshpande"/>
    <s v="Feasible"/>
    <s v="10004746"/>
    <d v="2025-03-25T00:00:00"/>
    <d v="2026-03-25T00:00:00"/>
    <n v="280"/>
    <s v="Ok"/>
    <n v="0"/>
    <s v="PO Released"/>
    <s v="Part of 99"/>
    <m/>
    <s v="FF_NW2122_785488"/>
    <s v="CWIP-76940"/>
    <s v="Received"/>
    <s v="PO Released"/>
    <s v="-"/>
    <m/>
    <n v="0"/>
    <n v="-280"/>
    <s v="-"/>
    <m/>
    <s v="Yes"/>
    <m/>
  </r>
  <r>
    <x v="0"/>
    <n v="230"/>
    <s v="MU"/>
    <s v="Kalwa"/>
    <s v="MA3683"/>
    <s v="MU-MA3683"/>
    <n v="280"/>
    <n v="280"/>
    <n v="19.2010608"/>
    <n v="72.990543400000007"/>
    <n v="19.199804499999999"/>
    <n v="72.991079299999996"/>
    <s v="TMC"/>
    <s v="-"/>
    <s v="Matoshree Janki Plot"/>
    <s v="Opp. Chawl No. 8 &amp; 9, Matoshree Jankinagar Rahivashi Sangh, Creek Road, Manisha Nagar, Kalwa (W.), Thane - 400 605"/>
    <s v="INDUS"/>
    <s v="Fibmax"/>
    <s v="Co-build"/>
    <s v="De-Scope_Feasible "/>
    <s v="May'25"/>
    <s v="Jayhind Yadav"/>
    <s v="Praveen Nigam"/>
    <s v="Not Feasible"/>
    <s v="-"/>
    <s v="-"/>
    <s v="-"/>
    <n v="0"/>
    <s v="PO Pending"/>
    <m/>
    <s v="Not Feasible by BG"/>
    <s v="-"/>
    <m/>
    <s v="Not created"/>
    <s v="-"/>
    <s v="Received"/>
    <s v="Not Feasible by BG"/>
    <s v="-"/>
    <m/>
    <n v="0"/>
    <n v="0"/>
    <s v="-"/>
    <m/>
    <s v="Yes"/>
    <m/>
  </r>
  <r>
    <x v="0"/>
    <n v="231"/>
    <s v="MU"/>
    <s v="Balkum"/>
    <n v="2245"/>
    <s v="MU-2245"/>
    <n v="280.00000000000006"/>
    <n v="280.00000000000006"/>
    <n v="19.2159218"/>
    <n v="72.989805000000004"/>
    <n v="19.216774986346799"/>
    <n v="72.990870452495699"/>
    <s v="TMC"/>
    <s v="-"/>
    <s v="MADVI BUILDING"/>
    <s v="Saket Rd, Laxmi Nagar, Balkum, Majiwada, Thane W"/>
    <s v="INDUS"/>
    <s v="Fibmax"/>
    <s v="Co-build"/>
    <s v="De-Scope_Feasible "/>
    <s v="Dec'25"/>
    <s v="Jayhind Yadav"/>
    <s v="Praveen Nigam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2"/>
    <n v="232"/>
    <s v="MU"/>
    <s v="Thane"/>
    <s v="MA943"/>
    <s v="MU-MA943"/>
    <n v="168.00000000000003"/>
    <n v="168.00000000000003"/>
    <n v="19.253618400000001"/>
    <n v="72.986413499999998"/>
    <n v="19.253744661626399"/>
    <n v="72.985615522000899"/>
    <s v="TMC"/>
    <s v="-"/>
    <s v="HIRANANDANI Labour Camp_ Naik Open Plot"/>
    <s v="PALM TREE LANE, HIRANANDANI ESTATE, THANE W, THANE MUMBAI, MAHARASHTRA. 400607"/>
    <s v="INDUS"/>
    <s v="Fibmax"/>
    <s v="Co-build"/>
    <s v="De-Scope_Feasible "/>
    <s v="Dec'25"/>
    <s v="Jayhind Yadav"/>
    <s v="Praveen Nigam"/>
    <s v="Feasible"/>
    <s v="10004757"/>
    <d v="2025-03-25T00:00:00"/>
    <d v="2026-03-25T00:00:00"/>
    <n v="168"/>
    <s v="Ok"/>
    <n v="0"/>
    <s v="PO Released"/>
    <s v="Part of 99"/>
    <m/>
    <s v="FF_NW2122_785489"/>
    <s v="CWIP-76941"/>
    <s v="Received"/>
    <s v="PO Released"/>
    <s v="-"/>
    <m/>
    <n v="0"/>
    <n v="-168"/>
    <s v="Pending"/>
    <m/>
    <s v="Yes"/>
    <m/>
  </r>
  <r>
    <x v="0"/>
    <n v="233"/>
    <s v="MU"/>
    <s v="Thane"/>
    <s v="MB3890"/>
    <s v="MU-MB3890"/>
    <n v="280"/>
    <n v="280"/>
    <n v="19.240359999999999"/>
    <n v="72.981380000000001"/>
    <n v="19.240063847056"/>
    <n v="72.980875860597806"/>
    <s v="TMC"/>
    <s v="-"/>
    <s v="BHARMAND PHASE 1 CHS"/>
    <s v="BHARMAND PHASE 1 CHS,BRAHMAND PHASE1, SANDOZ BAUG, THANE WEST, THANE,POST OFFICE-SANDOZ BAUG POST OFFICE,POLICE STATION-MANORAMA NAGAR POLICE CHOWKI"/>
    <s v="INDUS"/>
    <s v="Fibmax"/>
    <s v="Co-build"/>
    <s v="De-Scope_Feasible "/>
    <s v="May'25"/>
    <s v="Jayhind Yadav"/>
    <s v="Praveen Nigam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0"/>
    <n v="234"/>
    <s v="MU"/>
    <s v="Thane"/>
    <s v="MA3180"/>
    <s v="MU-MA3180"/>
    <n v="280"/>
    <n v="280"/>
    <n v="19.187275400000001"/>
    <n v="72.978280600000005"/>
    <n v="19.187714493555301"/>
    <n v="72.976992579088304"/>
    <s v="TMC"/>
    <s v="-"/>
    <s v="Earth Galaxy"/>
    <s v="Behind S. T. Bus Depot,, Chendani, Koliwada, Thane West, Maharashtra 400602"/>
    <s v="ATC"/>
    <s v="Fibmax"/>
    <s v="Co-build"/>
    <s v="De-Scope_Feasible "/>
    <s v="Nov'25"/>
    <s v="Jayhind Yadav"/>
    <s v="Praveen Nigam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13"/>
    <n v="235"/>
    <s v="MU"/>
    <s v="Mulund"/>
    <n v="5286"/>
    <s v="MU-5286"/>
    <n v="56.000000000000007"/>
    <n v="56.000000000000007"/>
    <n v="19.173594000000001"/>
    <n v="72.964435399999999"/>
    <n v="19.1737396209646"/>
    <n v="72.964184553550098"/>
    <s v="MCGM"/>
    <s v="T"/>
    <s v="AKSHAYAPOF"/>
    <s v="Akshay Apartment, Gavanpada Road, Mulund East, Mumbai, Maharashtra 400081  MUMBAI"/>
    <s v="INDUS"/>
    <s v="Fibmax"/>
    <s v="Co-build"/>
    <s v="De-Scope_Feasible "/>
    <s v="April'26"/>
    <s v="Swapnil Salvi"/>
    <s v="Yogesh Deshpande"/>
    <s v="Feasible"/>
    <s v="10004702"/>
    <d v="2025-03-24T00:00:00"/>
    <d v="2026-03-24T00:00:00"/>
    <n v="56"/>
    <s v="Ok"/>
    <n v="0"/>
    <s v="PO Released"/>
    <s v="-"/>
    <m/>
    <s v="Not created"/>
    <s v="CWIP-76942"/>
    <s v="Received"/>
    <s v="PO Released"/>
    <s v="-"/>
    <m/>
    <n v="0"/>
    <n v="-56"/>
    <s v="-"/>
    <m/>
    <s v="Yes"/>
    <m/>
  </r>
  <r>
    <x v="11"/>
    <n v="236"/>
    <s v="MU"/>
    <s v="Santacruz"/>
    <s v="MB4482"/>
    <s v="MU-MB4482"/>
    <n v="112.00000000000001"/>
    <n v="112.00000000000001"/>
    <n v="19.220028899999999"/>
    <n v="72.962123899999995"/>
    <n v="19.219964557853501"/>
    <n v="72.962394084547796"/>
    <s v="TMC"/>
    <s v="-"/>
    <s v="Bethany hospital"/>
    <s v="Bethany Hospital, Pokharan Rd Number 2, Shastri Nagar, Thane West, Thane, Maharashtra 400606"/>
    <s v="Crest Digitel"/>
    <s v="Fibmax"/>
    <s v="Co-build"/>
    <s v="De-Scope_Feasible "/>
    <s v="Nov'25"/>
    <s v="Jayhind Yadav"/>
    <s v="Praveen Nigam"/>
    <s v="Feasible"/>
    <s v="10004749"/>
    <d v="2025-03-25T00:00:00"/>
    <d v="2026-03-25T00:00:00"/>
    <n v="112"/>
    <s v="Ok"/>
    <n v="0"/>
    <s v="PO Released-Hold by Airtel"/>
    <s v="-"/>
    <m/>
    <s v="Not created"/>
    <s v="CWIP-76943"/>
    <s v="RFAI Awaited "/>
    <s v="PO Released"/>
    <s v="-"/>
    <m/>
    <n v="0"/>
    <n v="-112"/>
    <s v="-"/>
    <m/>
    <m/>
    <m/>
  </r>
  <r>
    <x v="13"/>
    <n v="237"/>
    <s v="MU"/>
    <s v="Mulund"/>
    <n v="1788"/>
    <s v="MU-1788"/>
    <n v="168.00000000000003"/>
    <n v="168.00000000000003"/>
    <n v="19.176400099999999"/>
    <n v="72.959930700000001"/>
    <n v="19.177714973000999"/>
    <n v="72.959809972451794"/>
    <s v="MCGM"/>
    <s v="T"/>
    <s v="Nirmal Ecstacy (Spacetelelink Sharing)"/>
    <s v="Ecstasy Business Park, City of Joy, Jata Shankar Dosa Road, Mulund West, Mumbai, Maharashtra-400080"/>
    <s v="Crest Digitel"/>
    <s v="Fibmax"/>
    <s v="Co-build"/>
    <s v="De-Scope_Feasible "/>
    <s v="April'26"/>
    <s v="Swapnil Salvi"/>
    <s v="Yogesh Deshpande"/>
    <s v="Feasible"/>
    <s v="10004700"/>
    <d v="2025-03-24T00:00:00"/>
    <d v="2026-03-24T00:00:00"/>
    <n v="168"/>
    <s v="Ok"/>
    <n v="0"/>
    <s v="PO Released-Hold by Airtel"/>
    <s v="-"/>
    <m/>
    <s v="Not created"/>
    <s v="CWIP-76944"/>
    <s v="RFAI Awaited "/>
    <s v="PO Released"/>
    <s v="-"/>
    <m/>
    <n v="0"/>
    <n v="-168"/>
    <s v="-"/>
    <m/>
    <m/>
    <s v="Site under Relocation"/>
  </r>
  <r>
    <x v="13"/>
    <n v="238"/>
    <s v="MU"/>
    <s v="Trombay"/>
    <n v="4014"/>
    <s v="MU-4014"/>
    <n v="168.00000000000003"/>
    <n v="168.00000000000003"/>
    <n v="19.035023899999999"/>
    <n v="72.949213999999998"/>
    <n v="19.035936899999999"/>
    <n v="72.948627099999996"/>
    <s v="MCGM"/>
    <s v="M/E"/>
    <s v="SOYUZCMPO"/>
    <s v="Trombay koliwala,sion trombay road,Mum-88"/>
    <s v="INDUS"/>
    <s v="Fibmax"/>
    <s v="Co-build"/>
    <s v="De-Scope_Feasible "/>
    <s v="April'26"/>
    <s v="Sandeep randive"/>
    <s v="Yogesh Deshpande"/>
    <s v="Feasible"/>
    <s v="10004737"/>
    <d v="2025-03-25T00:00:00"/>
    <d v="2026-03-25T00:00:00"/>
    <n v="168"/>
    <s v="Ok"/>
    <n v="0"/>
    <s v="PO Released"/>
    <s v="-"/>
    <m/>
    <s v="Not created"/>
    <s v="CWIP-76945"/>
    <s v="RFAI Awaited "/>
    <s v="PO Released"/>
    <s v="-"/>
    <m/>
    <n v="0"/>
    <n v="-168"/>
    <s v="-"/>
    <m/>
    <s v="Yes"/>
    <m/>
  </r>
  <r>
    <x v="13"/>
    <n v="239"/>
    <s v="MU"/>
    <s v="Vikroli"/>
    <n v="2122"/>
    <s v="MU-2122"/>
    <n v="112.00000000000001"/>
    <n v="112.00000000000001"/>
    <n v="19.117486100000001"/>
    <n v="72.938256100000004"/>
    <n v="19.1176163968209"/>
    <n v="72.938052076041302"/>
    <s v="MCGM"/>
    <s v="S"/>
    <s v="Sanman A Wing"/>
    <s v="sanman,Opp. Maharashtra Kamgar Kalyan Mandal."/>
    <s v="ATC"/>
    <s v="Fibmax"/>
    <s v="Co-build"/>
    <s v="De-Scope_Feasible "/>
    <s v="April'26"/>
    <s v="Swapnil Salvi"/>
    <s v="Yogesh Deshpande"/>
    <s v="Feasible"/>
    <s v="10004759"/>
    <d v="2025-03-25T00:00:00"/>
    <d v="2026-03-25T00:00:00"/>
    <n v="112"/>
    <s v="Ok"/>
    <n v="0"/>
    <s v="PO Released"/>
    <s v="-"/>
    <m/>
    <s v="Not created"/>
    <s v="CWIP-76946"/>
    <s v="RFAI Awaited "/>
    <s v="PO Released"/>
    <s v="-"/>
    <m/>
    <n v="0"/>
    <n v="-112"/>
    <s v="-"/>
    <m/>
    <s v="Yes"/>
    <m/>
  </r>
  <r>
    <x v="12"/>
    <n v="240"/>
    <s v="MU"/>
    <s v="Mulund"/>
    <n v="6169"/>
    <s v="MU-6169"/>
    <n v="280"/>
    <n v="280"/>
    <n v="19.176698200000001"/>
    <n v="72.9371972"/>
    <n v="19.178233999025899"/>
    <n v="72.938105004104301"/>
    <s v="MCGM"/>
    <s v="T"/>
    <s v="Mulund Gurudwara"/>
    <s v="MULUND GURUDWARA, HANUMAN PADA, MULUND WEST, MUMBAI, MAHARASHTRA 400082"/>
    <s v="INDUS"/>
    <s v="Fibmax"/>
    <s v="Co-build"/>
    <s v="De-Scope_Feasible "/>
    <s v="March'26"/>
    <s v="Swapnil Salvi"/>
    <s v="Yogesh Deshpande"/>
    <s v="Feasible"/>
    <n v="10004745"/>
    <d v="2025-03-25T00:00:00"/>
    <d v="2026-03-25T00:00:00"/>
    <n v="280"/>
    <s v="Ok"/>
    <n v="0"/>
    <s v="PO Released"/>
    <s v="-"/>
    <m/>
    <s v="Not created"/>
    <s v="CWIP-76947"/>
    <s v="Received"/>
    <s v="PO Released"/>
    <s v="In-Process"/>
    <m/>
    <n v="0"/>
    <n v="-280"/>
    <s v="-"/>
    <m/>
    <s v="Yes"/>
    <m/>
  </r>
  <r>
    <x v="12"/>
    <n v="241"/>
    <s v="MU"/>
    <s v="Vikroli"/>
    <s v="MA4100"/>
    <s v="MU-MA4100"/>
    <n v="280"/>
    <n v="280"/>
    <n v="19.1154099"/>
    <n v="72.9329635"/>
    <n v="19.114699377217899"/>
    <n v="72.9344111945978"/>
    <s v="MCGM"/>
    <s v="S"/>
    <s v="Maqsood House_Netsol"/>
    <s v="Lane NO-08B, Tagore Nagar, Vikhroli East, Mumbai, Maharashtra 400083"/>
    <s v="Netsol"/>
    <s v="Fibmax"/>
    <s v="Co-build"/>
    <s v="De-Scope_Feasible "/>
    <s v="March'26"/>
    <s v="Swapnil Salvi"/>
    <s v="Yogesh Deshpande"/>
    <s v="Feasible"/>
    <s v="10004691"/>
    <d v="2025-03-24T00:00:00"/>
    <d v="2026-03-24T00:00:00"/>
    <n v="280"/>
    <s v="Ok"/>
    <n v="0"/>
    <s v="PO Released-Hold by Airtel"/>
    <s v="-"/>
    <m/>
    <s v="Not created"/>
    <s v="CWIP-76948"/>
    <s v="RFAI Awaited "/>
    <s v="PO Released"/>
    <s v="-"/>
    <m/>
    <n v="0"/>
    <n v="-280"/>
    <s v="-"/>
    <m/>
    <m/>
    <m/>
  </r>
  <r>
    <x v="12"/>
    <n v="242"/>
    <s v="MU"/>
    <s v="Vikroli"/>
    <s v="MA5495"/>
    <s v="MU-MA5495"/>
    <n v="134.4"/>
    <n v="134.4"/>
    <n v="19.119364099999999"/>
    <n v="72.929781599999998"/>
    <n v="19.119182581306301"/>
    <n v="72.930345191328996"/>
    <s v="MCGM"/>
    <s v="S"/>
    <s v="Jamaluddin House"/>
    <s v="309, BUDDH VIHAR RD, SONA INTP COLONY, TAGORE NAGAR,VIKHROLI, MUMBAI, 400083"/>
    <s v="Suyog"/>
    <s v="Fibmax"/>
    <s v="Co-build"/>
    <s v="De-Scope_Feasible "/>
    <s v="March'26"/>
    <s v="Swapnil Salvi"/>
    <s v="Yogesh Deshpande"/>
    <s v="Feasible"/>
    <s v="10004751"/>
    <d v="2025-03-25T00:00:00"/>
    <d v="2026-03-25T00:00:00"/>
    <n v="134"/>
    <s v="Ok"/>
    <n v="-0.40000000000000568"/>
    <s v="PO Released-Hold by Airtel"/>
    <s v="-"/>
    <m/>
    <s v="Not created"/>
    <s v="CWIP-76949"/>
    <s v="Received"/>
    <s v="PO Released"/>
    <s v="-"/>
    <m/>
    <n v="0"/>
    <n v="-134"/>
    <s v="-"/>
    <m/>
    <m/>
    <m/>
  </r>
  <r>
    <x v="13"/>
    <n v="243"/>
    <s v="MU"/>
    <s v="Govandi"/>
    <n v="5682"/>
    <s v="MU-5682"/>
    <n v="224.00000000000003"/>
    <n v="224.00000000000003"/>
    <n v="19.064810999999999"/>
    <n v="72.924028399999997"/>
    <n v="19.065973899999999"/>
    <n v="72.923888300000002"/>
    <s v="MCGM"/>
    <s v="M/E"/>
    <s v="IMRAN HOUSE NO-1"/>
    <s v="Imran House No-1,Road No-5,Nr Anvar Jama Masjid,Shivaji Nagar,Govandi, Mumbai, Maharashtra 400043"/>
    <s v="ATC"/>
    <s v="Fibmax"/>
    <s v="Co-build"/>
    <s v="De-Scope_Feasible "/>
    <s v="April'26"/>
    <s v="Ranjit Wadkar"/>
    <s v="Yogesh Deshpande"/>
    <s v="Feasible"/>
    <s v="10004758"/>
    <d v="2025-03-25T00:00:00"/>
    <d v="2026-03-25T00:00:00"/>
    <n v="224"/>
    <s v="Ok"/>
    <n v="0"/>
    <s v="PO Released"/>
    <s v="-"/>
    <m/>
    <s v="Not created"/>
    <s v="CWIP-76950"/>
    <s v="Received"/>
    <s v="PO Released"/>
    <s v="-"/>
    <m/>
    <n v="0"/>
    <n v="-224"/>
    <s v="-"/>
    <m/>
    <s v="Yes"/>
    <m/>
  </r>
  <r>
    <x v="13"/>
    <n v="244"/>
    <s v="MU"/>
    <s v="Govandi"/>
    <n v="3901"/>
    <s v="MU-3901"/>
    <n v="280.00000000000006"/>
    <n v="280.00000000000006"/>
    <n v="19.062778000000002"/>
    <n v="72.923714799999999"/>
    <n v="19.061208296841802"/>
    <n v="72.924562197513893"/>
    <s v="MCGM"/>
    <s v="M/E"/>
    <s v="JAMATE BAITUL"/>
    <s v="Saibaba Nagar, Road No.6, Shivaji nagar, Ghatkopar Mankhurd Link Road"/>
    <s v="INDUS"/>
    <s v="Fibmax"/>
    <s v="Co-build"/>
    <s v="De-Scope_Feasible "/>
    <s v="April'26"/>
    <s v="Ranjit Wadkar"/>
    <s v="Yogesh Deshpande"/>
    <s v="Feasible"/>
    <s v="10004755"/>
    <d v="2025-03-25T00:00:00"/>
    <d v="2026-03-25T00:00:00"/>
    <n v="280"/>
    <s v="Ok"/>
    <n v="0"/>
    <s v="PO Released"/>
    <s v="-"/>
    <m/>
    <s v="Not created"/>
    <s v="CWIP-76951"/>
    <s v="RFAI Awaited "/>
    <s v="PO Released"/>
    <s v="-"/>
    <m/>
    <n v="0"/>
    <n v="-280"/>
    <s v="-"/>
    <m/>
    <s v="Yes"/>
    <m/>
  </r>
  <r>
    <x v="13"/>
    <n v="245"/>
    <s v="MU"/>
    <s v="Ghatkoper"/>
    <n v="2510"/>
    <s v="MU-2510"/>
    <n v="134.4"/>
    <n v="134.4"/>
    <n v="19.088918400000001"/>
    <n v="72.897862900000007"/>
    <n v="19.0882110155931"/>
    <n v="72.898262425845601"/>
    <s v="MCGM"/>
    <s v="N"/>
    <s v="MADHU MANSION"/>
    <s v="Madhu Chirag Nagar,Chirag Nagar,Gatkopar(W),Mumbai-400086"/>
    <s v="INDUS"/>
    <s v="Fibmax"/>
    <s v="Co-build"/>
    <s v="De-Scope_Feasible "/>
    <s v="April'26"/>
    <s v="Ranjit Wadkar"/>
    <s v="Yogesh Deshpande"/>
    <s v="Feasible"/>
    <s v="10004694"/>
    <d v="2025-03-24T00:00:00"/>
    <d v="2026-03-24T00:00:00"/>
    <n v="134"/>
    <s v="Ok"/>
    <n v="-0.40000000000000568"/>
    <s v="PO Released"/>
    <s v="-"/>
    <m/>
    <s v="Not created"/>
    <s v="CWIP-76952"/>
    <s v="RFAI Awaited "/>
    <s v="PO Released"/>
    <s v="-"/>
    <m/>
    <n v="0"/>
    <n v="-134"/>
    <s v="-"/>
    <m/>
    <s v="Yes"/>
    <m/>
  </r>
  <r>
    <x v="5"/>
    <n v="246"/>
    <s v="MU"/>
    <s v="Kurla"/>
    <n v="3107"/>
    <s v="MU-3107"/>
    <n v="291.20000000000005"/>
    <n v="291.20000000000005"/>
    <n v="19.083311299999998"/>
    <n v="72.889063199999995"/>
    <n v="19.084757018064099"/>
    <n v="72.8888079180647"/>
    <s v="MCGM"/>
    <s v="L"/>
    <s v="BABA APARTMENT"/>
    <s v="A Wing, Navapada Lane, Kurla Kamani, Kurla West, Mumbai 400 070"/>
    <s v="INDUS"/>
    <s v="Fibmax"/>
    <s v="Co-build"/>
    <s v="De-Scope_Feasible "/>
    <s v="May'26"/>
    <s v="Swapnil Salvi"/>
    <s v="Yogesh Deshpande"/>
    <s v="Feasible"/>
    <s v="10004724"/>
    <d v="2025-03-24T00:00:00"/>
    <d v="2026-03-24T00:00:00"/>
    <n v="291"/>
    <s v="Ok"/>
    <n v="-0.20000000000004547"/>
    <s v="PO Released"/>
    <s v="-"/>
    <m/>
    <s v="Not created"/>
    <s v="CWIP-76953"/>
    <s v="RFAI Awaited "/>
    <s v="PO Released"/>
    <s v="-"/>
    <m/>
    <n v="0"/>
    <n v="-291"/>
    <s v="-"/>
    <m/>
    <s v="Yes"/>
    <m/>
  </r>
  <r>
    <x v="12"/>
    <n v="247"/>
    <s v="MU"/>
    <s v="Andheri"/>
    <n v="744"/>
    <s v="MU-744"/>
    <n v="112.00000000000001"/>
    <n v="112.00000000000001"/>
    <n v="19.115304600000002"/>
    <n v="72.880909900000006"/>
    <n v="19.115919191429001"/>
    <n v="72.881160591519901"/>
    <s v="MCGM"/>
    <s v="K/E"/>
    <s v="SUMERPLZINI1"/>
    <s v="Marol, Andheri East, Mumbai, Maharashtra"/>
    <s v="Airtel Own"/>
    <s v="Fibmax"/>
    <s v="Co-build"/>
    <s v="De-Scope_Feasible "/>
    <s v="Dec'25"/>
    <s v="Hari Yadav"/>
    <s v="Satish Singh"/>
    <s v="Feasible"/>
    <s v="10004708"/>
    <d v="2025-03-24T00:00:00"/>
    <d v="2026-03-24T00:00:00"/>
    <n v="112"/>
    <s v="Ok"/>
    <n v="0"/>
    <s v="PO Released"/>
    <s v="-"/>
    <m/>
    <s v="Not created"/>
    <s v="CWIP-76954"/>
    <s v="RFAI Awaited "/>
    <s v="PO Released"/>
    <s v="-"/>
    <m/>
    <n v="0"/>
    <n v="-112"/>
    <s v="-"/>
    <m/>
    <s v="Yes"/>
    <m/>
  </r>
  <r>
    <x v="5"/>
    <n v="248"/>
    <s v="MU"/>
    <s v="Kandivali"/>
    <n v="1659"/>
    <s v="MU-1659"/>
    <n v="224.00000000000003"/>
    <n v="224.00000000000003"/>
    <n v="19.205674399999999"/>
    <n v="72.877266300000002"/>
    <n v="19.206848155575798"/>
    <n v="72.877247189527907"/>
    <s v="MCGM"/>
    <s v="R/S"/>
    <s v="Universal"/>
    <s v="UNIVERSAL THAKUR SHAYAM NARAYN MARG THAKUR VILLAJE,Kandivali East Mumbai"/>
    <s v="INDUS"/>
    <s v="Fibmax"/>
    <s v="Co-build"/>
    <s v="De-Scope_Feasible "/>
    <s v="May'26"/>
    <s v="Sabhajeet Maurya"/>
    <s v="Satish Singh"/>
    <s v="Feasible"/>
    <s v="10004696"/>
    <d v="2025-03-24T00:00:00"/>
    <d v="2026-03-24T00:00:00"/>
    <n v="224"/>
    <s v="Ok"/>
    <n v="0"/>
    <s v="PO Released"/>
    <s v="-"/>
    <m/>
    <s v="Not created"/>
    <s v="CWIP-76955"/>
    <s v="RFAI Awaited "/>
    <s v="PO Released"/>
    <s v="-"/>
    <m/>
    <n v="0"/>
    <n v="-224"/>
    <s v="-"/>
    <m/>
    <s v="Yes"/>
    <m/>
  </r>
  <r>
    <x v="12"/>
    <n v="249"/>
    <s v="MU"/>
    <s v="Andheri"/>
    <n v="1365"/>
    <s v="MU-1365"/>
    <n v="134.4"/>
    <n v="134.4"/>
    <n v="19.104551699999998"/>
    <n v="72.8706727"/>
    <n v="19.105555556406099"/>
    <n v="72.870250000117295"/>
    <s v="MCGM"/>
    <s v="K/E"/>
    <s v="ROYALMERO"/>
    <s v="Hotel Le Meridian, Sahar Airport Road, Andheri (E)"/>
    <s v="Airtel Own"/>
    <s v="Fibmax"/>
    <s v="Co-build"/>
    <s v="De-Scope_Feasible "/>
    <s v="Dec'25"/>
    <s v="Hari Yadav"/>
    <s v="Satish Singh"/>
    <s v="Feasible"/>
    <s v="10004888"/>
    <d v="2025-03-26T00:00:00"/>
    <d v="2026-03-26T00:00:00"/>
    <n v="134"/>
    <s v="Ok"/>
    <n v="-0.40000000000000568"/>
    <s v="PO Released"/>
    <s v="-"/>
    <m/>
    <s v="Not created"/>
    <s v="CWIP-76956"/>
    <s v="RFAI Awaited "/>
    <s v="PO Released"/>
    <s v="-"/>
    <m/>
    <n v="0"/>
    <n v="-134"/>
    <s v="-"/>
    <m/>
    <s v="Yes"/>
    <m/>
  </r>
  <r>
    <x v="12"/>
    <n v="250"/>
    <s v="MU"/>
    <s v="Miraroad"/>
    <s v="MA184"/>
    <s v="MU-MA184"/>
    <n v="291.20000000000005"/>
    <n v="291.20000000000005"/>
    <n v="19.277192500000002"/>
    <n v="72.864538999999994"/>
    <n v="19.2776536303063"/>
    <n v="72.864294068477093"/>
    <s v="MBMC"/>
    <s v="-"/>
    <s v="Ashok nill chs"/>
    <s v="ASHOK NILL CHS , POONAM COMPLEX, MIRA ROAD, MIRA BHAYANDAR, MUMBAI,  MAHARASHTRA 401107"/>
    <s v="INDUS"/>
    <s v="Fibmax"/>
    <s v="Co-build"/>
    <s v="De-Scope_Feasible "/>
    <s v="Dec'25"/>
    <s v="Sabhajeet Maurya"/>
    <s v="Satish Singh"/>
    <s v="Feasible"/>
    <s v="10004698"/>
    <d v="2025-03-24T00:00:00"/>
    <d v="2026-03-24T00:00:00"/>
    <n v="291"/>
    <s v="Ok"/>
    <n v="-0.20000000000004547"/>
    <s v="PO Released"/>
    <s v="-"/>
    <m/>
    <s v="Not created"/>
    <s v="CWIP-76957"/>
    <s v="RFAI Awaited "/>
    <s v="PO Released"/>
    <s v="In-Process"/>
    <m/>
    <n v="259"/>
    <n v="-32"/>
    <s v="-"/>
    <m/>
    <s v="Yes"/>
    <m/>
  </r>
  <r>
    <x v="12"/>
    <n v="251"/>
    <s v="MU"/>
    <s v="Miraroad"/>
    <n v="596"/>
    <s v="MU-596"/>
    <n v="134.4"/>
    <n v="134.4"/>
    <n v="19.2991703"/>
    <n v="72.860452300000006"/>
    <n v="19.298533623798999"/>
    <n v="72.861216635254394"/>
    <s v="MBMC"/>
    <s v="-"/>
    <s v="Gandhi Udyan"/>
    <s v="Gandhi Udyan, SONAM SHAKTI,New Golden Nest,Phase 9, Bldg.9, Mira Bhayandar Road,Bhayandar(East), Dist.Thane - 401 105."/>
    <s v="ATC"/>
    <s v="Fibmax"/>
    <s v="Co-build"/>
    <s v="De-Scope_Feasible "/>
    <s v="Dec'25"/>
    <s v="Sabhajeet Maurya"/>
    <s v="Satish Singh"/>
    <s v="Feasible"/>
    <s v="10004695"/>
    <d v="2025-03-24T00:00:00"/>
    <d v="2026-03-24T00:00:00"/>
    <n v="134"/>
    <s v="Ok"/>
    <n v="-0.40000000000000568"/>
    <s v="PO Released"/>
    <s v="-"/>
    <m/>
    <s v="Not created"/>
    <s v="CWIP-76958"/>
    <s v="Received"/>
    <s v="PO Released"/>
    <s v="-"/>
    <m/>
    <n v="0"/>
    <n v="-134"/>
    <s v="-"/>
    <m/>
    <s v="Yes"/>
    <m/>
  </r>
  <r>
    <x v="11"/>
    <n v="252"/>
    <s v="MU"/>
    <s v="Borivali"/>
    <n v="6154"/>
    <s v="MU-6154"/>
    <n v="246.40000000000003"/>
    <n v="246.40000000000003"/>
    <n v="19.223552999999999"/>
    <n v="72.860029299999994"/>
    <n v="19.224070099999999"/>
    <n v="72.8583043"/>
    <s v="MCGM"/>
    <s v="R/C"/>
    <s v="Govind"/>
    <s v="Jaya Nagar Rd, Rajendra Nagar, Borivali East, Mumbai, Maharashtra 400066"/>
    <s v="INDUS"/>
    <s v="Fibmax"/>
    <s v="Co-build"/>
    <s v="De-Scope_Feasible "/>
    <s v="Nov'25"/>
    <s v="Sabhajeet Maurya"/>
    <s v="Satish Singh"/>
    <s v="Feasible"/>
    <n v="10004760"/>
    <d v="2025-03-25T00:00:00"/>
    <d v="2026-03-25T00:00:00"/>
    <n v="246"/>
    <s v="PO Pending"/>
    <m/>
    <s v="PO Released"/>
    <s v="-"/>
    <m/>
    <s v="Not created"/>
    <s v="CWIP-76959"/>
    <s v="Received"/>
    <s v="PO Released"/>
    <s v="-"/>
    <m/>
    <n v="0"/>
    <n v="-246"/>
    <s v="-"/>
    <m/>
    <s v="No"/>
    <m/>
  </r>
  <r>
    <x v="11"/>
    <n v="253"/>
    <s v="MU"/>
    <s v="Borivali"/>
    <n v="5980"/>
    <s v="MU-5980"/>
    <n v="44.800000000000004"/>
    <n v="44.800000000000004"/>
    <n v="19.2405288"/>
    <n v="72.859909500000001"/>
    <n v="19.240347597037399"/>
    <n v="72.8595732783062"/>
    <s v="MCGM"/>
    <s v="R/N"/>
    <s v="JETHETWROF"/>
    <s v="Jethe Tower,S V Road Ambavadi Dahisar E"/>
    <s v="INDUS"/>
    <s v="Fibmax"/>
    <s v="Co-build"/>
    <s v="De-Scope_Feasible "/>
    <s v="Nov'25"/>
    <s v="Sabhajeet Maurya"/>
    <s v="Satish Singh"/>
    <s v="Feasible"/>
    <s v="10004762"/>
    <d v="2025-03-25T00:00:00"/>
    <d v="2026-03-25T00:00:00"/>
    <n v="45"/>
    <s v="Ok"/>
    <n v="0.19999999999999574"/>
    <s v="PO Released"/>
    <s v="-"/>
    <m/>
    <s v="Not created"/>
    <s v="CWIP-76960"/>
    <s v="Received"/>
    <s v="PO Released"/>
    <s v="-"/>
    <m/>
    <n v="0"/>
    <n v="-45"/>
    <s v="-"/>
    <m/>
    <s v="Yes"/>
    <m/>
  </r>
  <r>
    <x v="2"/>
    <n v="254"/>
    <s v="MU"/>
    <s v="Dahisar"/>
    <s v="MB2495"/>
    <s v="MU-MB2495"/>
    <n v="224.00000000000003"/>
    <n v="224.00000000000003"/>
    <n v="19.2453775"/>
    <n v="72.858670599999996"/>
    <n v="19.246767440834301"/>
    <n v="72.859130111303898"/>
    <s v="MCGM"/>
    <s v="R/N"/>
    <s v="GURUKUL A WING CHS"/>
    <s v="Gurukul Wing-A CHS Ltd.- Jaiwant Sawant RoadGurukul Apartment, Leo Peter Wadi, Dahisar West, Mumbai, Maharashtra 400068,Post office:- Dahisar,Police station:- Dahisar"/>
    <s v="INDUS"/>
    <s v="Fibmax"/>
    <s v="Co-build"/>
    <s v="De-Scope_Feasible "/>
    <s v="May'26"/>
    <s v="Hari Yadav"/>
    <s v="Satish Singh"/>
    <s v="Feasible"/>
    <s v="10004717"/>
    <d v="2025-03-24T00:00:00"/>
    <d v="2026-03-24T00:00:00"/>
    <n v="224"/>
    <s v="Ok"/>
    <n v="0"/>
    <s v="PO Released"/>
    <s v="Part of 99"/>
    <m/>
    <s v="FF_NW2122_785490"/>
    <s v="CWIP-76961"/>
    <s v="Received"/>
    <s v="PO Released"/>
    <n v="124158"/>
    <s v="Santosh Yadav"/>
    <n v="172"/>
    <n v="-52"/>
    <s v="-"/>
    <m/>
    <s v="Yes"/>
    <m/>
  </r>
  <r>
    <x v="0"/>
    <n v="255"/>
    <s v="MU"/>
    <s v="Borivali"/>
    <n v="6015"/>
    <s v="MU-6015"/>
    <n v="280"/>
    <n v="280"/>
    <n v="19.229373299999999"/>
    <n v="72.858224000000007"/>
    <n v="19.2277106359615"/>
    <n v="72.858014307530695"/>
    <s v="MCGM"/>
    <s v="R/C"/>
    <s v="UOMAYASHOF"/>
    <s v="Kasturba Cross Rd Number 7,Chinchpada, Borivali,Mumbai, Maharashtra 400066"/>
    <s v="INDUS"/>
    <s v="Fibmax"/>
    <s v="Co-build"/>
    <s v="De-Scope_Feasible "/>
    <s v="Nov'25"/>
    <s v="Sabhajeet Maurya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15"/>
    <n v="256"/>
    <s v="MU"/>
    <s v="Airoli"/>
    <s v="MA4977"/>
    <s v="MU-MA4977"/>
    <n v="257.60000000000002"/>
    <n v="257.60000000000002"/>
    <n v="19.163462500000001"/>
    <n v="72.996739899999994"/>
    <n v="19.163201134034001"/>
    <n v="72.995409439669999"/>
    <s v="NMMC"/>
    <s v="-"/>
    <s v="SAINI TOWER"/>
    <s v="Sector-02,Airoli Navi Mumbai"/>
    <s v="Suyog"/>
    <s v="Fibmax"/>
    <s v="Co-build"/>
    <s v="De-Scope_Feasible "/>
    <s v="Jan'26"/>
    <s v="Abdul Quadir"/>
    <s v="Yogesh Deshpande"/>
    <s v="Feasible"/>
    <s v="10004747"/>
    <d v="2025-03-25T00:00:00"/>
    <d v="2026-03-25T00:00:00"/>
    <n v="258"/>
    <s v="Ok"/>
    <n v="0.39999999999997726"/>
    <s v="PO Released-Hold by Airtel"/>
    <s v="-"/>
    <m/>
    <s v="Not created"/>
    <s v="CWIP-76962"/>
    <s v="Received"/>
    <s v="PO Released"/>
    <s v="-"/>
    <m/>
    <n v="0"/>
    <n v="-258"/>
    <s v="-"/>
    <m/>
    <m/>
    <m/>
  </r>
  <r>
    <x v="5"/>
    <n v="257"/>
    <s v="MU"/>
    <s v="Wadala East"/>
    <s v="MB2505"/>
    <s v="MU-MB2505"/>
    <n v="256.70400000000006"/>
    <n v="256.70400000000006"/>
    <n v="19.0143399"/>
    <n v="72.852916699999994"/>
    <n v="19.015175482611799"/>
    <n v="72.851785172891695"/>
    <s v="MCGM"/>
    <s v="F/N"/>
    <s v="Wadala_BEST"/>
    <s v="Wadala Depot,Plot No:-02,Opposite Ambedkar College, GD Ambekar Marg, Sahkar Nagar, Wadala, Mumbai, Maharashtra 400031. Post Office:-Wadala, Police Station:-Wadala"/>
    <s v="INDUS"/>
    <s v="Fibmax"/>
    <s v="Co-build"/>
    <s v="De-Scope_Feasible "/>
    <s v="May'26"/>
    <s v="Sandeep randive"/>
    <s v="Yogesh Deshpande"/>
    <s v="Feasible"/>
    <s v="10004750"/>
    <d v="2025-03-25T00:00:00"/>
    <d v="2026-03-25T00:00:00"/>
    <n v="257"/>
    <s v="Ok"/>
    <n v="0.29599999999993543"/>
    <s v="PO Released"/>
    <s v="-"/>
    <m/>
    <s v="Not created"/>
    <s v="CWIP-76963"/>
    <s v="RFAI Awaited "/>
    <s v="PO Released"/>
    <s v="-"/>
    <m/>
    <n v="0"/>
    <n v="-257"/>
    <s v="-"/>
    <m/>
    <s v="Yes"/>
    <m/>
  </r>
  <r>
    <x v="5"/>
    <n v="258"/>
    <s v="MU"/>
    <s v="Dharavi "/>
    <n v="6479"/>
    <s v="MU-6479"/>
    <n v="190.4"/>
    <n v="190.4"/>
    <n v="19.042490000000001"/>
    <n v="72.851996700000001"/>
    <n v="19.041599996628101"/>
    <n v="72.852800003817805"/>
    <s v="MCGM"/>
    <s v="G/N"/>
    <s v="GOLDEN SUNRISE"/>
    <s v="Golden Sunrise,Dharavi Cross Rd,Nr 60 feet rd,Dharavi,Mum 17"/>
    <s v="INDUS"/>
    <s v="Fibmax"/>
    <s v="Co-build"/>
    <s v="De-Scope_Feasible "/>
    <s v="May'26"/>
    <s v="Sandeep randive"/>
    <s v="Yogesh Deshpande"/>
    <s v="Feasible"/>
    <s v="10004888"/>
    <d v="2025-03-26T00:00:00"/>
    <d v="2026-03-26T00:00:00"/>
    <n v="190"/>
    <s v="Ok"/>
    <n v="-0.40000000000000568"/>
    <s v="PO Released"/>
    <s v="-"/>
    <m/>
    <s v="Not created"/>
    <s v="CWIP-76964"/>
    <s v="RFAI Awaited "/>
    <s v="PO Released"/>
    <s v="-"/>
    <m/>
    <n v="0"/>
    <n v="-190"/>
    <s v="-"/>
    <m/>
    <s v="Yes"/>
    <m/>
  </r>
  <r>
    <x v="5"/>
    <n v="259"/>
    <s v="MU"/>
    <s v="Santacruz"/>
    <n v="2477"/>
    <s v="MU-2477"/>
    <n v="134.4"/>
    <n v="134.4"/>
    <n v="19.0759291"/>
    <n v="72.851809399999993"/>
    <n v="19.075513656614799"/>
    <n v="72.850991610357099"/>
    <s v="MCGM"/>
    <s v="H/E"/>
    <s v="Shanti Nagar Coop India Ltd"/>
    <s v="OPP GRAND HYATT HOTEL,VAKOLA,SANTACRUZ,(E),MUMBAI"/>
    <s v="ATC"/>
    <s v="Fibmax"/>
    <s v="Co-build"/>
    <s v="De-Scope_Feasible "/>
    <s v="May'26"/>
    <s v="Hari Yadav"/>
    <s v="Satish Singh"/>
    <s v="Feasible"/>
    <s v="10004820"/>
    <d v="2025-03-26T00:00:00"/>
    <d v="2026-03-26T00:00:00"/>
    <n v="134"/>
    <s v="Ok"/>
    <n v="-0.40000000000000568"/>
    <s v="PO Released"/>
    <s v="-"/>
    <m/>
    <s v="Not created"/>
    <s v="CWIP-76965"/>
    <s v="RFAI Awaited "/>
    <s v="PO Released"/>
    <s v="-"/>
    <m/>
    <n v="0"/>
    <n v="-134"/>
    <s v="-"/>
    <m/>
    <s v="Yes"/>
    <m/>
  </r>
  <r>
    <x v="15"/>
    <n v="260"/>
    <s v="MU"/>
    <s v="Miraroad"/>
    <s v="MA366"/>
    <s v="MU-MA366"/>
    <n v="224.00000000000003"/>
    <n v="224.00000000000003"/>
    <n v="19.3037171"/>
    <n v="72.8514579"/>
    <n v="19.304202657566201"/>
    <n v="72.852258487213305"/>
    <s v="MBMC"/>
    <s v="-"/>
    <s v="Pallavi CHSL"/>
    <s v="PALLAVI CHS , 60 FEET ROAD NR JAIN MANDIR BHYANDER EAST, MUMBAI, MAHARASHTRA.  401101"/>
    <s v="INDUS"/>
    <s v="Fibmax"/>
    <s v="Co-build"/>
    <s v="De-Scope_Feasible "/>
    <s v="Jan'26"/>
    <s v="Sabhajeet Maurya"/>
    <s v="Satish Singh"/>
    <s v="Feasible"/>
    <s v="10004722"/>
    <d v="2025-03-24T00:00:00"/>
    <d v="2026-03-24T00:00:00"/>
    <n v="224"/>
    <s v="Ok"/>
    <n v="0"/>
    <s v="PO Released"/>
    <s v="-"/>
    <m/>
    <s v="Not created"/>
    <s v="CWIP-76966"/>
    <s v="RFAI Awaited "/>
    <s v="PO Released"/>
    <s v="-"/>
    <m/>
    <n v="0"/>
    <n v="-224"/>
    <s v="-"/>
    <m/>
    <s v="Yes"/>
    <m/>
  </r>
  <r>
    <x v="10"/>
    <n v="261"/>
    <s v="MU"/>
    <s v="Miraroad"/>
    <s v="MA2282"/>
    <s v="MU-MA2282"/>
    <n v="89.600000000000009"/>
    <n v="89.600000000000009"/>
    <n v="19.299500599999998"/>
    <n v="72.848852399999998"/>
    <n v="19.299913636141401"/>
    <n v="72.848161648253196"/>
    <s v="MBMC"/>
    <s v="-"/>
    <s v="SALASAR CHS."/>
    <s v="Near Nagar Bhawan X ing, Bhayander West, Mumbai"/>
    <s v="INDUS"/>
    <s v="Fibmax"/>
    <s v="Co-build"/>
    <s v="De-Scope_Feasible "/>
    <s v="Oct'25"/>
    <s v="Sabhajeet Maurya"/>
    <s v="Satish Singh"/>
    <s v="Feasible"/>
    <s v="10004823"/>
    <d v="2025-03-26T00:00:00"/>
    <d v="2026-03-26T00:00:00"/>
    <n v="90"/>
    <s v="Ok"/>
    <n v="0.39999999999999147"/>
    <s v="PO Released"/>
    <s v="-"/>
    <m/>
    <s v="Not created"/>
    <s v="CWIP-76967"/>
    <s v="RFAI Awaited "/>
    <s v="PO Released"/>
    <s v="-"/>
    <m/>
    <n v="0"/>
    <n v="-90"/>
    <s v="-"/>
    <m/>
    <s v="Yes"/>
    <m/>
  </r>
  <r>
    <x v="0"/>
    <n v="262"/>
    <s v="MU"/>
    <s v="Vile Parle"/>
    <n v="5155"/>
    <s v="MU-5155"/>
    <n v="145.60000000000002"/>
    <n v="145.60000000000002"/>
    <n v="19.113458699999999"/>
    <n v="72.848636900000002"/>
    <n v="19.113010989091201"/>
    <n v="72.847829420398796"/>
    <s v="MCGM"/>
    <s v="K/E"/>
    <s v="TIRUPATIONM1"/>
    <s v="Tirupathi Balaji Chs,Sahar Road,Near Vijay Nagar Hall,Andheri (E),Mumbai-400053"/>
    <s v="INDUS"/>
    <s v="Fibmax"/>
    <s v="Co-build"/>
    <s v="De-Scope_Feasible "/>
    <s v="May'26"/>
    <s v="Hari Yadav"/>
    <s v="Satish Singh"/>
    <s v="Not 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0"/>
    <n v="263"/>
    <s v="MU"/>
    <s v="Bandra"/>
    <n v="5898"/>
    <s v="MU-5898"/>
    <n v="134.4"/>
    <n v="134.4"/>
    <n v="19.0667145"/>
    <n v="72.848566199999993"/>
    <n v="19.065704210314902"/>
    <n v="72.849432575238595"/>
    <s v="MCGM"/>
    <s v="H/E"/>
    <s v="RAJASRI SAHU MAHARAJ VIDHRATHI VASTI GRUH"/>
    <s v="RAJASRI SAHU MAHARAJ VIDHRATHI VASTI GRUH,SARDA DEVI ROAD,BANDRA(E),MUMBAI"/>
    <s v="INDUS"/>
    <s v="Fibmax"/>
    <s v="Co-build"/>
    <s v="De-Scope_Feasible "/>
    <s v="May'25"/>
    <s v="Prem Verma"/>
    <s v="Satish Singh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15"/>
    <n v="264"/>
    <s v="MU"/>
    <s v="Miraroad"/>
    <n v="5627"/>
    <s v="MU-5627"/>
    <n v="161.28000000000003"/>
    <n v="161.28000000000003"/>
    <n v="19.3030987"/>
    <n v="72.847746000000001"/>
    <n v="19.301756401857901"/>
    <n v="72.848332585906306"/>
    <s v="MBMC"/>
    <s v="-"/>
    <s v="HUSSAINIONM1"/>
    <s v="Teheri Hussaini,Teheri Hussaini,fakhri colony,bhayander-w"/>
    <s v="INDUS"/>
    <s v="Fibmax"/>
    <s v="Co-build"/>
    <s v="De-Scope_Feasible "/>
    <s v="Jan'26"/>
    <s v="Sabhajeet Maurya"/>
    <s v="Satish Singh"/>
    <s v="Feasible"/>
    <s v="10004861"/>
    <d v="2025-03-26T00:00:00"/>
    <d v="2026-03-26T00:00:00"/>
    <n v="161"/>
    <s v="Ok"/>
    <n v="-0.28000000000002956"/>
    <s v="PO Released"/>
    <s v="-"/>
    <m/>
    <s v="Not created"/>
    <s v="CWIP-76968"/>
    <s v="Received"/>
    <s v="PO Released"/>
    <s v="-"/>
    <m/>
    <n v="0"/>
    <n v="-161"/>
    <s v="-"/>
    <m/>
    <s v="Yes"/>
    <m/>
  </r>
  <r>
    <x v="2"/>
    <n v="265"/>
    <s v="MU"/>
    <s v="Bandra"/>
    <n v="3386"/>
    <s v="MU-3386"/>
    <n v="280.00000000000006"/>
    <n v="280.00000000000006"/>
    <n v="19.061541500000001"/>
    <n v="72.838875599999994"/>
    <n v="19.061532566255099"/>
    <n v="72.837447390867396"/>
    <s v="MCGM"/>
    <s v="H/W"/>
    <s v="GAIETYQQIUI1"/>
    <s v="Gaity Galaxy, Bandra (W), Mumbai-400050"/>
    <s v="Airtel Own"/>
    <s v="Fibmax"/>
    <s v="Co-build"/>
    <s v="De-Scope_Feasible "/>
    <s v="May'25"/>
    <s v="VIJAY NIKAM"/>
    <s v="Satish Singh"/>
    <s v="Feasible"/>
    <n v="10004879"/>
    <d v="2025-03-26T00:00:00"/>
    <d v="2026-03-26T00:00:00"/>
    <n v="280"/>
    <s v="Ok"/>
    <n v="0"/>
    <s v="PO Released"/>
    <s v="Part of 99"/>
    <m/>
    <s v="FF_NW1920_14256"/>
    <s v="CWIP-76969"/>
    <s v="RFAI Awaited "/>
    <s v="PO Released"/>
    <n v="79718"/>
    <s v="Santosh Yadav"/>
    <n v="186"/>
    <n v="-94"/>
    <s v="-"/>
    <m/>
    <s v="Yes"/>
    <m/>
  </r>
  <r>
    <x v="5"/>
    <n v="266"/>
    <s v="MU"/>
    <s v="Dadar"/>
    <s v="MB5491"/>
    <s v="MU-MB5491"/>
    <n v="224.00000000000003"/>
    <n v="224.00000000000003"/>
    <n v="19.020187499999999"/>
    <n v="72.836113800000007"/>
    <n v="19.021691100000002"/>
    <n v="72.835129699999996"/>
    <s v="MCGM"/>
    <s v="G/N"/>
    <s v="Saraswati Dham"/>
    <s v="Vijay Manjrekar Rd, Chandrakant Dhuru Wadi, Dadar, Mumbai, Maharashtra 400028"/>
    <s v="ATC"/>
    <s v="Fibmax"/>
    <s v="Co-build"/>
    <s v="De-Scope_Feasible "/>
    <s v="May'26"/>
    <s v="Swapnil Salvi"/>
    <s v="Yogesh Deshpande"/>
    <s v="Feasible"/>
    <s v="10004797"/>
    <d v="2025-03-26T00:00:00"/>
    <d v="2026-03-26T00:00:00"/>
    <n v="224"/>
    <s v="Ok"/>
    <n v="0"/>
    <s v="PO Released"/>
    <s v="-"/>
    <m/>
    <s v="Not created"/>
    <s v="CWIP-76970"/>
    <s v="RFAI Awaited "/>
    <s v="PO Released"/>
    <s v="-"/>
    <m/>
    <n v="0"/>
    <n v="-224"/>
    <s v="-"/>
    <m/>
    <s v="Yes"/>
    <m/>
  </r>
  <r>
    <x v="2"/>
    <n v="267"/>
    <s v="MU"/>
    <s v="Vile Parle"/>
    <s v="MA4076"/>
    <s v="MU-MA4076"/>
    <n v="89.600000000000009"/>
    <n v="89.600000000000009"/>
    <n v="19.106957999999999"/>
    <n v="72.835895500000007"/>
    <n v="19.1071921624374"/>
    <n v="72.836650046593803"/>
    <s v="MCGM"/>
    <s v="K/W"/>
    <s v="Heena Smruti"/>
    <s v="HEENA SMRUTI, INDRAVADAN OZA RD,JVPD SCHEME, JUHU,MUMBAI,VILEPARLE (W) MAHARASHTRA 400056"/>
    <s v="INDUS"/>
    <s v="Fibmax"/>
    <s v="Co-build"/>
    <s v="De-Scope_Feasible "/>
    <s v="May'26"/>
    <s v="Hari Yadav"/>
    <s v="Satish Singh"/>
    <s v="Feasible"/>
    <n v="10004814"/>
    <d v="2025-03-26T00:00:00"/>
    <d v="2026-03-26T00:00:00"/>
    <n v="90"/>
    <s v="Ok"/>
    <n v="0.39999999999999147"/>
    <s v="PO Released"/>
    <s v="Part of 99"/>
    <m/>
    <s v="FF_NW2122_785491"/>
    <s v="CWIP-76971"/>
    <s v="RFAI Awaited "/>
    <s v="PO Released"/>
    <s v="-"/>
    <s v="Santosh Yadav"/>
    <n v="96"/>
    <n v="6"/>
    <s v="LA Considered"/>
    <m/>
    <s v="Yes"/>
    <m/>
  </r>
  <r>
    <x v="5"/>
    <n v="268"/>
    <s v="MU"/>
    <s v="Colaba"/>
    <n v="3604"/>
    <s v="MU-3604"/>
    <n v="56.000000000000007"/>
    <n v="56.000000000000007"/>
    <n v="18.921868100000001"/>
    <n v="72.828517300000001"/>
    <n v="18.921856984677099"/>
    <n v="72.828064453436895"/>
    <s v="MCGM"/>
    <s v="A"/>
    <s v="TAJWLIFTLMI1"/>
    <s v="Taj Wellington, Nathalal Parikh Road, Colba Causeway, Churchgate, Mumbai"/>
    <s v="Airtel Own"/>
    <s v="Fibmax"/>
    <s v="Co-build"/>
    <s v="De-Scope_Feasible "/>
    <s v="May'26"/>
    <s v="Prem Verma"/>
    <s v="Yogesh Deshpande"/>
    <s v="Feasible"/>
    <n v="10004707"/>
    <d v="2025-03-24T00:00:00"/>
    <d v="2026-03-24T00:00:00"/>
    <n v="56"/>
    <s v="Ok"/>
    <n v="0"/>
    <s v="PO Released"/>
    <s v="-"/>
    <m/>
    <s v="Not created"/>
    <s v="CWIP-76972"/>
    <s v="RFAI Awaited "/>
    <s v="PO Released"/>
    <s v="-"/>
    <s v="Shrikant Chavan"/>
    <n v="30"/>
    <n v="-26"/>
    <s v="-"/>
    <m/>
    <s v="Yes"/>
    <m/>
  </r>
  <r>
    <x v="2"/>
    <n v="269"/>
    <s v="MU"/>
    <s v="Bandra"/>
    <n v="5541"/>
    <s v="MU-5541"/>
    <n v="235.20000000000002"/>
    <n v="235.20000000000002"/>
    <n v="19.059820899999998"/>
    <n v="72.826074000000006"/>
    <n v="19.0597044316645"/>
    <n v="72.824492882103399"/>
    <s v="MCGM"/>
    <s v="H/W"/>
    <s v="Winnie Apatment CHSL"/>
    <s v="Winnie Apatment CHSL, Turner road opp D monte park bandra west -40050"/>
    <s v="INDUS"/>
    <s v="Fibmax"/>
    <s v="Co-build"/>
    <s v="De-Scope_Feasible "/>
    <s v="May'25"/>
    <s v="Prem Verma"/>
    <s v="Satish Singh"/>
    <s v="Feasible"/>
    <n v="10004701"/>
    <d v="2025-03-24T00:00:00"/>
    <d v="2026-03-24T00:00:00"/>
    <n v="235"/>
    <s v="Ok"/>
    <n v="-0.20000000000001705"/>
    <s v="PO Released"/>
    <s v="Part of 99"/>
    <m/>
    <s v="FF_NW2122_785492"/>
    <s v="CWIP-76973"/>
    <s v="RFAI Awaited "/>
    <s v="PO Released"/>
    <n v="919813"/>
    <s v="Santosh Yadav"/>
    <n v="230"/>
    <n v="-5"/>
    <s v="Pending"/>
    <m/>
    <s v="Yes"/>
    <m/>
  </r>
  <r>
    <x v="11"/>
    <n v="270"/>
    <s v="MU"/>
    <s v="Thane"/>
    <s v="MA4416"/>
    <s v="MU-MA4416"/>
    <n v="280"/>
    <n v="280"/>
    <n v="19.2653544"/>
    <n v="72.965212500000007"/>
    <n v="19.266421102644099"/>
    <n v="72.965584629054106"/>
    <s v="TMC"/>
    <s v="-"/>
    <s v="TATA Business Support -BMC Park"/>
    <s v="TATA Business Support Near G corp Blg Kasarwadawadi Ghodbandar road,MBC Park,Cwing Thane W"/>
    <s v="Airtel Own"/>
    <s v="Fibmax"/>
    <s v="Co-build"/>
    <s v="De-Scope_Feasible "/>
    <s v="Nov'25"/>
    <s v="Jayhind Yadav"/>
    <s v="Praveen Nigam"/>
    <s v="Feasible"/>
    <s v="10004792"/>
    <d v="2025-03-26T00:00:00"/>
    <d v="2026-03-26T00:00:00"/>
    <n v="280"/>
    <s v="Ok"/>
    <n v="0"/>
    <s v="PO Released"/>
    <s v="-"/>
    <m/>
    <s v="Not created"/>
    <s v="CWIP-76974"/>
    <s v="RFAI Awaited "/>
    <s v="PO Released"/>
    <s v="-"/>
    <m/>
    <n v="0"/>
    <n v="-280"/>
    <s v="-"/>
    <m/>
    <s v="Yes"/>
    <m/>
  </r>
  <r>
    <x v="11"/>
    <n v="271"/>
    <s v="MU"/>
    <s v="Thane"/>
    <n v="2628"/>
    <s v="MU-2628"/>
    <n v="168.00000000000003"/>
    <n v="168.00000000000003"/>
    <n v="19.201914500000001"/>
    <n v="72.951278099999996"/>
    <n v="19.200602829962602"/>
    <n v="72.951465959164693"/>
    <s v="TMC"/>
    <s v="-"/>
    <s v="Gajanan chaya"/>
    <s v="Gajanan Chaya,Sathe Nagar,Road No-34,Wagle Estate,Thane(W)"/>
    <s v="INDUS"/>
    <s v="Fibmax"/>
    <s v="Co-build"/>
    <s v="De-Scope_Feasible "/>
    <s v="Nov'25"/>
    <s v="Jayhind Yadav"/>
    <s v="Praveen Nigam"/>
    <s v="Feasible"/>
    <s v="10004713"/>
    <d v="2025-03-24T00:00:00"/>
    <d v="2026-03-24T00:00:00"/>
    <n v="168"/>
    <s v="Ok"/>
    <n v="0"/>
    <s v="PO Released"/>
    <s v="-"/>
    <m/>
    <s v="Not created"/>
    <s v="CWIP-76975"/>
    <s v="Received"/>
    <s v="PO Released"/>
    <s v="-"/>
    <m/>
    <n v="0"/>
    <n v="-168"/>
    <s v="-"/>
    <m/>
    <s v="Yes"/>
    <m/>
  </r>
  <r>
    <x v="12"/>
    <n v="272"/>
    <s v="MU"/>
    <s v="Govandi"/>
    <s v="MA2512"/>
    <s v="MU-MA2512"/>
    <n v="56.000000000000007"/>
    <n v="56.000000000000007"/>
    <n v="19.0598025"/>
    <n v="72.916259499999995"/>
    <n v="19.0598137397991"/>
    <n v="72.916413266950798"/>
    <s v="MCGM"/>
    <s v="M/E"/>
    <s v="Shrinath Gupta"/>
    <s v="NEW GAUTAM NAGAR, PLOT NO 1 SHIVAJI NAGAR, ROAD GOVANDI, MUMBAI, MAHARASHTRA.- 43"/>
    <s v="ATC"/>
    <s v="Fibmax"/>
    <s v="Co-build"/>
    <s v="De-Scope_Feasible "/>
    <s v="March'26"/>
    <s v="Swapnil Salvi"/>
    <s v="Yogesh Deshpande"/>
    <s v="Feasible"/>
    <s v="10004727"/>
    <d v="2025-03-24T00:00:00"/>
    <d v="2026-03-24T00:00:00"/>
    <n v="56"/>
    <s v="Ok"/>
    <n v="0"/>
    <s v="PO Released"/>
    <s v="-"/>
    <m/>
    <s v="Not created"/>
    <s v="CWIP-76976"/>
    <s v="RFAI Awaited "/>
    <s v="PO Released"/>
    <s v="-"/>
    <m/>
    <n v="0"/>
    <n v="-56"/>
    <s v="-"/>
    <m/>
    <s v="Yes"/>
    <m/>
  </r>
  <r>
    <x v="3"/>
    <n v="273"/>
    <s v="MU"/>
    <s v="Chembur"/>
    <n v="2958"/>
    <s v="MU-2958"/>
    <n v="224.00000000000003"/>
    <n v="224.00000000000003"/>
    <n v="19.0586664"/>
    <n v="72.902379100000005"/>
    <n v="19.058647835082098"/>
    <n v="72.900629058727304"/>
    <s v="MCGM"/>
    <s v="M/W"/>
    <s v="Mahesh Kutir"/>
    <s v="MAHESH KUTIR, 12th ROAD, NEAR DRAMBEDKAR GARDEN, CHEMBUR(E)"/>
    <s v="ATC"/>
    <s v="Fibmax"/>
    <s v="Co-build"/>
    <s v="De-Scope_Feasible "/>
    <s v="Nov'25"/>
    <s v="Swapnil Salvi"/>
    <s v="Yogesh Deshpande"/>
    <s v="Feasible"/>
    <s v="10004801"/>
    <d v="2025-03-26T00:00:00"/>
    <d v="2026-03-26T00:00:00"/>
    <n v="224"/>
    <s v="Ok"/>
    <n v="0"/>
    <s v="PO Released"/>
    <s v="Part of 99"/>
    <m/>
    <s v="FF_NW2122_785493"/>
    <s v="CWIP-76977"/>
    <s v="RFAI Awaited "/>
    <s v="PO Released"/>
    <n v="712961"/>
    <m/>
    <n v="210"/>
    <n v="-14"/>
    <s v="Pending"/>
    <m/>
    <s v="Yes"/>
    <m/>
  </r>
  <r>
    <x v="3"/>
    <n v="274"/>
    <s v="MU"/>
    <s v="Dahisar"/>
    <s v="MA4828"/>
    <s v="MU-MA4828"/>
    <n v="230.72000000000003"/>
    <n v="230.72000000000003"/>
    <n v="19.248333299999999"/>
    <n v="72.869976300000005"/>
    <n v="19.249352408337199"/>
    <n v="72.870197346063506"/>
    <s v="MCGM"/>
    <s v="R/N"/>
    <s v="Marble Heights_Crack"/>
    <s v="Ambica Society, Ghartan Pada,Rawal Pada, Dahisar East, Mumbai, Maharashtra 400068"/>
    <s v="INDUS"/>
    <s v="Fibmax"/>
    <s v="Co-build"/>
    <s v="De-Scope_Feasible "/>
    <s v="Nov'25"/>
    <s v="Sabhajeet Maurya"/>
    <s v="Satish Singh"/>
    <s v="Feasible"/>
    <n v="10004723"/>
    <d v="2025-03-24T00:00:00"/>
    <d v="2026-03-24T00:00:00"/>
    <n v="231"/>
    <s v="Ok"/>
    <n v="0.27999999999997272"/>
    <s v="PO Released"/>
    <s v="Part of 99"/>
    <m/>
    <s v="FF_NW2122_785494"/>
    <s v="CWIP-76978"/>
    <s v="RFAI Awaited "/>
    <s v="PO Released"/>
    <n v="356844"/>
    <s v="Santosh Yadav"/>
    <n v="198"/>
    <n v="-33"/>
    <s v="-"/>
    <m/>
    <s v="Yes"/>
    <m/>
  </r>
  <r>
    <x v="15"/>
    <n v="275"/>
    <s v="MU"/>
    <s v="Miraroad"/>
    <s v="MA6274"/>
    <s v="MU-MA6274"/>
    <n v="156.80000000000001"/>
    <n v="156.80000000000001"/>
    <n v="19.299422700000001"/>
    <n v="72.867677200000003"/>
    <n v="19.300544593893601"/>
    <n v="72.868294254264498"/>
    <s v="MBMC"/>
    <s v="-"/>
    <s v="Sagar Garden Plaza"/>
    <s v=" 7/8, GARDEN PLAZA, DEEPAK HOSPITAL RD, RAMDEV PARK, INDRALOK, BHAYANDAR EAST,THANE,  401105"/>
    <s v="INDUS"/>
    <s v="Fibmax"/>
    <s v="Co-build"/>
    <s v="De-Scope_Feasible "/>
    <s v="Jan'26"/>
    <s v="Sabhajeet Maurya"/>
    <s v="Satish Singh"/>
    <s v="Feasible"/>
    <s v="10004712"/>
    <d v="2025-03-24T00:00:00"/>
    <d v="2026-03-24T00:00:00"/>
    <n v="157"/>
    <s v="Ok"/>
    <n v="0.19999999999998863"/>
    <s v="PO Released"/>
    <s v="-"/>
    <m/>
    <s v="Not created"/>
    <s v="CWIP-76979"/>
    <s v="RFAI Awaited "/>
    <s v="PO Released"/>
    <s v="-"/>
    <m/>
    <n v="0"/>
    <n v="-157"/>
    <s v="-"/>
    <m/>
    <s v="Yes"/>
    <m/>
  </r>
  <r>
    <x v="3"/>
    <n v="276"/>
    <s v="MU"/>
    <s v="Mahim"/>
    <s v="MB1785"/>
    <s v="MU-MB1785"/>
    <n v="162.84800000000001"/>
    <n v="162.84800000000001"/>
    <n v="19.0375893"/>
    <n v="72.842927700000004"/>
    <n v="19.036920001102899"/>
    <n v="72.841659998285195"/>
    <s v="MCGM"/>
    <s v="G/N"/>
    <s v="Suraj Venture A-Wing"/>
    <s v="Suraj Ventures, Behind Paradise Cinema, Bhagoji Kheer Marg, Mahim (W, Geeta Nagar, Wanjawadi, New Dinkar Co Operative Housing Society, Mahim, Mumbai, Maharashtra 400016,post office:-Mahim,police:-Mahim"/>
    <s v="INDUS"/>
    <s v="Fibmax"/>
    <s v="Co-build"/>
    <s v="De-Scope_Feasible "/>
    <s v="Dec'25"/>
    <s v="Prem Verma"/>
    <s v="Yogesh Deshpande"/>
    <s v="Feasible"/>
    <s v="10004888"/>
    <d v="2025-03-26T00:00:00"/>
    <d v="2026-03-26T00:00:00"/>
    <n v="163"/>
    <s v="Ok"/>
    <n v="0.15199999999998681"/>
    <s v="PO Released"/>
    <s v="Part of 99"/>
    <m/>
    <s v="FF_NW2122_785495"/>
    <s v="CWIP-76980"/>
    <s v="RFAI Awaited "/>
    <s v="PO Released"/>
    <s v="-"/>
    <m/>
    <n v="0"/>
    <n v="-163"/>
    <s v="-"/>
    <m/>
    <s v="Yes"/>
    <m/>
  </r>
  <r>
    <x v="5"/>
    <n v="277"/>
    <s v="MU"/>
    <s v="Santacruz"/>
    <n v="142"/>
    <s v="MU-142"/>
    <n v="145.60000000000002"/>
    <n v="145.60000000000002"/>
    <n v="19.079526900000001"/>
    <n v="72.840919400000004"/>
    <n v="19.080594989106601"/>
    <n v="72.840905097784102"/>
    <s v="MCGM"/>
    <s v="H/W"/>
    <s v="Landmark CHS"/>
    <s v="Landmark ,1st Hasina baugLane, Santacruz (w)"/>
    <s v="INDUS"/>
    <s v="Fibmax"/>
    <s v="Co-build"/>
    <s v="De-Scope_Feasible "/>
    <s v="May'26"/>
    <s v="Hari Yadav"/>
    <s v="Satish Singh"/>
    <s v="Feasible"/>
    <s v="10004705"/>
    <d v="2025-03-24T00:00:00"/>
    <d v="2026-03-24T00:00:00"/>
    <n v="146"/>
    <s v="Ok"/>
    <n v="0.39999999999997726"/>
    <s v="PO Released"/>
    <s v="-"/>
    <m/>
    <s v="Not created"/>
    <s v="CWIP-76981"/>
    <s v="RFAI Awaited "/>
    <s v="PO Released"/>
    <s v="-"/>
    <m/>
    <n v="0"/>
    <n v="-146"/>
    <s v="-"/>
    <m/>
    <s v="Yes"/>
    <m/>
  </r>
  <r>
    <x v="2"/>
    <n v="278"/>
    <s v="MU"/>
    <s v="Andheri"/>
    <s v="MA3580"/>
    <s v="MU-MA3580"/>
    <n v="190.4"/>
    <n v="190.4"/>
    <n v="19.111752599999999"/>
    <n v="72.836869300000004"/>
    <n v="19.112701951970202"/>
    <n v="72.837106859852994"/>
    <s v="MCGM"/>
    <s v="K/W"/>
    <s v="Diwani Mahal"/>
    <s v="Diwani Mahal,Plot No. 6, Opp. Irla Masjid, Gulmohar Road No.1, JVPD Scheme, Vile Parle West, Mumbai 400057"/>
    <s v="ATC"/>
    <s v="Fibmax"/>
    <s v="Co-build"/>
    <s v="De-Scope_Feasible "/>
    <s v="Dec'25"/>
    <s v="Hari Yadav"/>
    <s v="Satish Singh"/>
    <s v="Feasible"/>
    <s v="10004798"/>
    <d v="2025-03-26T00:00:00"/>
    <d v="2026-03-26T00:00:00"/>
    <n v="190"/>
    <s v="Ok"/>
    <n v="-0.40000000000000568"/>
    <s v="PO Released"/>
    <s v="Part of 99"/>
    <m/>
    <s v="FF_NW1920_15424"/>
    <s v="CWIP-76982"/>
    <s v="RFAI Awaited "/>
    <s v="PO Released"/>
    <s v="-"/>
    <s v="Santosh Yadav"/>
    <n v="0"/>
    <n v="-190"/>
    <s v="-"/>
    <m/>
    <s v="Yes"/>
    <m/>
  </r>
  <r>
    <x v="2"/>
    <n v="279"/>
    <s v="MU"/>
    <s v="Khadakpada"/>
    <s v="MA3442"/>
    <s v="MU-MA3442"/>
    <n v="168.00000000000003"/>
    <n v="168.00000000000003"/>
    <n v="19.2567263"/>
    <n v="73.138617100000005"/>
    <n v="19.2568004143438"/>
    <n v="73.139033247756203"/>
    <s v="KDMC"/>
    <s v="-"/>
    <s v="Wayale Sports Club"/>
    <s v="WAYALE SPORTS CLUB, NR RAJARAM HALL, AMRUT NAGRI ROAD, KHADAKPADA, KALYAN,W, MUMBAI, MAHARASHTRA 421301"/>
    <s v="INDUS"/>
    <s v="Fibmax"/>
    <s v="Co-build"/>
    <s v="De-Scope_Feasible "/>
    <s v="May'25"/>
    <s v="Jayhind Yadav"/>
    <s v="Praveen Nigam"/>
    <s v="Feasible"/>
    <s v="10004826"/>
    <d v="2025-03-26T00:00:00"/>
    <d v="2026-03-26T00:00:00"/>
    <n v="168"/>
    <s v="Ok"/>
    <n v="0"/>
    <s v="PO Released"/>
    <s v="Part of 99"/>
    <m/>
    <s v="FF_NW1920_15423"/>
    <s v="CWIP-76983"/>
    <s v="Received"/>
    <s v="PO Released"/>
    <s v="-"/>
    <m/>
    <n v="0"/>
    <n v="-168"/>
    <s v="Pending"/>
    <m/>
    <s v="Yes"/>
    <m/>
  </r>
  <r>
    <x v="15"/>
    <n v="280"/>
    <s v="MU"/>
    <s v="Dombivali"/>
    <n v="5590"/>
    <s v="MU-5590"/>
    <n v="224.00000000000003"/>
    <n v="224.00000000000003"/>
    <n v="19.2223018"/>
    <n v="73.086736099999996"/>
    <n v="19.222933554922498"/>
    <n v="73.086665962625801"/>
    <s v="KDMC"/>
    <s v="-"/>
    <s v="MATHURABOF"/>
    <s v="Mahatma Phule Rd, Opp Hindustan Bank, Dombivali(W)-421202"/>
    <s v="INDUS"/>
    <s v="Fibmax"/>
    <s v="Co-build"/>
    <s v="De-Scope_Feasible "/>
    <s v="Jan'26"/>
    <s v="Jayhind Yadav"/>
    <s v="Praveen Nigam"/>
    <s v="Feasible"/>
    <s v="10004800"/>
    <d v="2025-03-26T00:00:00"/>
    <d v="2026-03-26T00:00:00"/>
    <n v="224"/>
    <s v="Ok"/>
    <n v="0"/>
    <s v="PO Released"/>
    <s v="-"/>
    <m/>
    <s v="Not created"/>
    <s v="CWIP-76984"/>
    <s v="Received"/>
    <s v="PO Released"/>
    <s v="-"/>
    <m/>
    <n v="0"/>
    <n v="-224"/>
    <s v="-"/>
    <m/>
    <s v="Yes"/>
    <m/>
  </r>
  <r>
    <x v="12"/>
    <n v="281"/>
    <s v="MU"/>
    <s v="Dombivali"/>
    <s v="MA5750"/>
    <s v="MU-MA5750"/>
    <n v="168.00000000000003"/>
    <n v="168.00000000000003"/>
    <n v="19.229961100000001"/>
    <n v="73.083527000000004"/>
    <n v="19.230509998019699"/>
    <n v="73.083629999482596"/>
    <s v="KDMC"/>
    <s v="-"/>
    <s v="KANCHAN BUNGLOW OPEN PLOT"/>
    <s v="KANCHAN BUNGLOW OPEN PLOT, SAI DHAM COLONY,DEVI CHA WADA, MAHATMA FULE RD,GARIBACHAWADA ,DOMBIVLI W MUMBAI, MAHARASHTRA."/>
    <s v="INDUS"/>
    <s v="Fibmax"/>
    <s v="Co-build"/>
    <s v="De-Scope_Feasible "/>
    <s v="Dec'25"/>
    <s v="Jayhind Yadav"/>
    <s v="Praveen Nigam"/>
    <s v="Feasible"/>
    <s v="10004888"/>
    <d v="2025-03-26T00:00:00"/>
    <d v="2026-03-26T00:00:00"/>
    <n v="168"/>
    <s v="Ok"/>
    <n v="0"/>
    <s v="PO Released"/>
    <s v="-"/>
    <m/>
    <s v="Not created"/>
    <s v="CWIP-76985"/>
    <s v="Received"/>
    <s v="PO Released"/>
    <s v="-"/>
    <m/>
    <n v="0"/>
    <n v="-168"/>
    <s v="-"/>
    <m/>
    <s v="Yes"/>
    <m/>
  </r>
  <r>
    <x v="2"/>
    <n v="282"/>
    <s v="MU"/>
    <s v="Kharghar"/>
    <s v="MA3897"/>
    <s v="MU-MA3897"/>
    <n v="224.00000000000003"/>
    <n v="224.00000000000003"/>
    <n v="19.0543133"/>
    <n v="73.064767000000003"/>
    <n v="19.0527960031758"/>
    <n v="73.064957998264404"/>
    <s v="PMC"/>
    <s v="-"/>
    <s v="CIDCO - Opp Iskon Temple (Next Navjeevan Hospital)"/>
    <s v="Utsav Chowk - CISF Rd, Sector 23, Kharghar, Navi Mumbai, Maharashtra 410210"/>
    <s v="INDUS"/>
    <s v="Fibmax"/>
    <s v="Co-build"/>
    <s v="De-Scope_Feasible "/>
    <s v="May'25"/>
    <s v="Abdul Quadir"/>
    <s v="Yogesh Deshpande"/>
    <s v="Feasible"/>
    <s v="10004888"/>
    <d v="2025-03-26T00:00:00"/>
    <d v="2026-03-26T00:00:00"/>
    <n v="224"/>
    <s v="Ok"/>
    <n v="0"/>
    <s v="PO Released"/>
    <s v="Part of 99"/>
    <m/>
    <s v="FF_NW2122_785496"/>
    <s v="CWIP-76986"/>
    <s v="RFAI Awaited "/>
    <s v="PO Released"/>
    <s v="-"/>
    <m/>
    <n v="0"/>
    <n v="-224"/>
    <s v="Pending"/>
    <m/>
    <s v="Yes"/>
    <m/>
  </r>
  <r>
    <x v="0"/>
    <n v="283"/>
    <s v="MU"/>
    <s v="Thane"/>
    <s v="MA658"/>
    <s v="MU-MA658"/>
    <n v="168.00000000000003"/>
    <n v="168.00000000000003"/>
    <n v="19.202115200000001"/>
    <n v="72.946056100000007"/>
    <n v="19.201558404352301"/>
    <n v="72.946737522983994"/>
    <s v="TMC"/>
    <s v="-"/>
    <s v="Pawan Athwal House_Crack"/>
    <s v="PAWAN ATHWAL HOUSE, HANUMAN NAGAR, WAGLE INDUSTRIAL ESTATE, THANE WEST, THANE, MUMBAI, MAHARASHTRA 400604"/>
    <s v="Purple Soil"/>
    <s v="Fibmax"/>
    <s v="Co-build"/>
    <s v="De-Scope_Feasible "/>
    <s v="Nov'25"/>
    <s v="Jayhind Yadav"/>
    <s v="Praveen Nigam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5"/>
    <n v="284"/>
    <s v="MU"/>
    <s v="Bhandup"/>
    <n v="1924"/>
    <s v="MU-1924"/>
    <n v="280"/>
    <n v="280"/>
    <n v="19.1486728"/>
    <n v="72.927873500000004"/>
    <n v="19.147175600000001"/>
    <n v="72.927527400000002"/>
    <s v="MCGM"/>
    <s v="S"/>
    <s v="OSAIPRASO"/>
    <s v="Patil Compound, Gadav Naka, Tembhipada Road, Bhandup West, Mumbai-78"/>
    <s v="INDUS"/>
    <s v="Fibmax"/>
    <s v="Co-build"/>
    <s v="De-Scope_Feasible "/>
    <s v="May'26"/>
    <s v="Swapnil Salvi"/>
    <s v="Yogesh Deshpande"/>
    <s v="Feasible"/>
    <n v="10005005"/>
    <d v="2025-05-07T00:00:00"/>
    <d v="2026-05-07T00:00:00"/>
    <n v="280"/>
    <s v="Old PO 10004859 Cancellled and new added on dated 7 May 25"/>
    <n v="0"/>
    <s v="PO Released"/>
    <s v="-"/>
    <m/>
    <s v="Not created"/>
    <s v="CWIP-76987"/>
    <s v="RFAI Awaited "/>
    <s v="PR in Process"/>
    <s v="-"/>
    <m/>
    <n v="0"/>
    <n v="-280"/>
    <s v="-"/>
    <m/>
    <s v="Yes"/>
    <m/>
  </r>
  <r>
    <x v="5"/>
    <n v="285"/>
    <s v="MU"/>
    <s v="Chembur"/>
    <n v="1490"/>
    <s v="MU-1490"/>
    <n v="280"/>
    <n v="280"/>
    <n v="19.043963900000001"/>
    <n v="72.909341999999995"/>
    <n v="19.0453866708731"/>
    <n v="72.909499221249106"/>
    <s v="MCGM"/>
    <s v="M/E"/>
    <s v="SPACEAGEO"/>
    <s v="Shivaji Chowk, Deonar Circle, Mumbai-400085"/>
    <s v="INDUS"/>
    <s v="Fibmax"/>
    <s v="Co-build"/>
    <s v="De-Scope_Feasible "/>
    <s v="May'26"/>
    <s v="Swapnil Salvi"/>
    <s v="Yogesh Deshpande"/>
    <s v="Feasible"/>
    <s v="10004888"/>
    <d v="2025-03-26T00:00:00"/>
    <d v="2026-03-26T00:00:00"/>
    <n v="280"/>
    <s v="Ok"/>
    <n v="0"/>
    <s v="PO Released"/>
    <s v="-"/>
    <m/>
    <s v="Not created"/>
    <s v="CWIP-76988"/>
    <s v="RFAI Awaited "/>
    <s v="PO Released"/>
    <s v="-"/>
    <m/>
    <n v="0"/>
    <n v="-280"/>
    <s v="-"/>
    <m/>
    <s v="Yes"/>
    <m/>
  </r>
  <r>
    <x v="5"/>
    <n v="286"/>
    <s v="MU"/>
    <s v="Saki Naka"/>
    <n v="5687"/>
    <s v="MU-5687"/>
    <n v="280"/>
    <n v="280"/>
    <n v="19.1013351"/>
    <n v="72.895625600000002"/>
    <n v="19.099953500000002"/>
    <n v="72.896204299999994"/>
    <s v="MCGM"/>
    <s v="L"/>
    <s v="ABDULKRMOF"/>
    <s v="New India Market, Wajid Ali Compound, Khairani Road, Sakinaka, Mumbai -400072"/>
    <s v="INDUS"/>
    <s v="Fibmax"/>
    <s v="Co-build"/>
    <s v="De-Scope_Feasible "/>
    <s v="May'26"/>
    <s v="Swapnil Salvi"/>
    <s v="Yogesh Deshpande"/>
    <s v="Feasible"/>
    <s v="10004793"/>
    <d v="2025-03-26T00:00:00"/>
    <d v="2026-03-26T00:00:00"/>
    <n v="280"/>
    <s v="Ok"/>
    <n v="0"/>
    <s v="PO Released"/>
    <s v="-"/>
    <m/>
    <s v="Not created"/>
    <s v="CWIP-76989"/>
    <s v="RFAI Awaited "/>
    <s v="PO Released"/>
    <s v="-"/>
    <m/>
    <n v="0"/>
    <n v="-280"/>
    <s v="-"/>
    <m/>
    <s v="Yes"/>
    <m/>
  </r>
  <r>
    <x v="0"/>
    <n v="287"/>
    <s v="MU"/>
    <s v="Kandivali"/>
    <n v="2367"/>
    <s v="MU-2367"/>
    <n v="179.20000000000002"/>
    <n v="179.20000000000002"/>
    <n v="19.2025319"/>
    <n v="72.853463500000004"/>
    <n v="19.201560001968002"/>
    <n v="72.853120004143094"/>
    <s v="MCGM"/>
    <s v="R/S"/>
    <s v="Kandiwali East skywalk"/>
    <s v="Apna Nagar, Kandivali East,Kandiwali East Skywalk"/>
    <s v="Suyog"/>
    <s v="Fibmax"/>
    <s v="Co-build"/>
    <s v="De-Scope_Feasible "/>
    <s v="May'26"/>
    <s v="Sabhajeet Maurya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11"/>
    <n v="288"/>
    <s v="MU"/>
    <s v="Borivali"/>
    <s v="MB3106"/>
    <s v="MU-MB3106"/>
    <n v="190.4"/>
    <n v="190.4"/>
    <n v="19.235066700000001"/>
    <n v="72.851815000000002"/>
    <n v="19.2352326058821"/>
    <n v="72.853344789214702"/>
    <s v="MCGM"/>
    <s v="R/C"/>
    <s v="Girnar Apt"/>
    <s v="Building No-22,Girnar Apartments, Gymkhana Road, Himmat Nagar, Borivali West, Mumbai, Maharashtra 400091,Post office :-Borivali,Police station:-Borivali"/>
    <s v="INDUS"/>
    <s v="Fibmax"/>
    <s v="Co-build"/>
    <s v="De-Scope_Feasible "/>
    <s v="Nov'25"/>
    <s v="Sabhajeet Maurya"/>
    <s v="Satish Singh"/>
    <s v="Feasible"/>
    <s v="10004689"/>
    <d v="2025-03-24T00:00:00"/>
    <d v="2026-03-24T00:00:00"/>
    <n v="190"/>
    <s v="Ok"/>
    <n v="-0.40000000000000568"/>
    <s v="PO Released"/>
    <s v="-"/>
    <m/>
    <s v="Not created"/>
    <s v="CWIP-76990"/>
    <s v="RFAI Awaited "/>
    <s v="PO Released"/>
    <s v="-"/>
    <m/>
    <n v="0"/>
    <n v="-190"/>
    <s v="-"/>
    <m/>
    <s v="Yes"/>
    <m/>
  </r>
  <r>
    <x v="0"/>
    <n v="289"/>
    <s v="MU"/>
    <s v="Kandivali"/>
    <n v="4131"/>
    <s v="MU-4131"/>
    <n v="224"/>
    <n v="224"/>
    <n v="19.250568699999999"/>
    <n v="72.850376100000005"/>
    <n v="19.249620045439599"/>
    <n v="72.8497040605602"/>
    <s v="MCGM"/>
    <s v="R/N"/>
    <s v="GAURAVQ"/>
    <s v="Gaurav CHS -C, Municipal Empoees Gaurav CHSL, Holy Cross Road, IC Colony, Borivali (W),Mumbai"/>
    <s v="INDUS"/>
    <s v="Fibmax"/>
    <s v="Co-build"/>
    <s v="De-Scope_Feasible "/>
    <s v="May'26"/>
    <s v="Sabhajeet Maurya"/>
    <s v="Satish Singh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0"/>
    <n v="290"/>
    <s v="MU"/>
    <s v="Miraroad"/>
    <s v="MA1939"/>
    <s v="MU-MA1939"/>
    <n v="134.4"/>
    <n v="134.4"/>
    <n v="19.304092000000001"/>
    <n v="72.8474887"/>
    <n v="19.304730001781198"/>
    <n v="72.847909995710296"/>
    <s v="MBMC"/>
    <s v="-"/>
    <s v="Mahavir Nagar"/>
    <s v=" FAKHRI COLONY, SHASHIKANTH NAGAR, BHAYANDAR WEST,THANE, STATE-MAHARASHTRA, PINCODE- 401101"/>
    <s v="INDUS"/>
    <s v="Fibmax"/>
    <s v="Co-build"/>
    <s v="De-Scope_Feasible "/>
    <s v="Jan'26"/>
    <s v="Sabhajeet Maurya"/>
    <s v="Satish Singh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5"/>
    <n v="291"/>
    <s v="MU"/>
    <s v="Pali Hill"/>
    <n v="400"/>
    <s v="MU-400"/>
    <n v="156.80000000000001"/>
    <n v="156.80000000000001"/>
    <n v="19.064724600000002"/>
    <n v="72.830485100000004"/>
    <n v="19.0643020176304"/>
    <n v="72.829696175490497"/>
    <s v="MCGM"/>
    <s v="H/W"/>
    <s v="West Wind CHSL"/>
    <s v="Palli Village,16th Rd, Pali Village, Khar West, Mumbai, Maharashtra 400050"/>
    <s v="ATC"/>
    <s v="Fibmax"/>
    <s v="Co-build"/>
    <s v="De-Scope_Feasible "/>
    <s v="May'26"/>
    <s v="Prem Verma"/>
    <s v="Yogesh Deshpande"/>
    <s v="Feasible"/>
    <s v="10004795"/>
    <d v="2025-03-26T00:00:00"/>
    <d v="2026-03-26T00:00:00"/>
    <n v="157"/>
    <s v="Ok"/>
    <n v="0.19999999999998863"/>
    <s v="PO Released"/>
    <s v="-"/>
    <m/>
    <s v="Not created"/>
    <s v="CWIP-76991"/>
    <s v="RFAI Awaited "/>
    <s v="PO Released"/>
    <s v="-"/>
    <m/>
    <n v="0"/>
    <n v="-157"/>
    <s v="-"/>
    <m/>
    <s v="Yes"/>
    <m/>
  </r>
  <r>
    <x v="11"/>
    <n v="292"/>
    <s v="MU"/>
    <s v="Nariman Point"/>
    <n v="3398"/>
    <s v="MU-3398"/>
    <n v="134.4"/>
    <n v="134.4"/>
    <n v="18.926440400000001"/>
    <n v="72.823003600000007"/>
    <n v="18.925810664001599"/>
    <n v="72.822830255013798"/>
    <s v="MCGM"/>
    <s v="A"/>
    <s v="CROSSRD2IFI1"/>
    <s v="Behind Mantralay, Churchgate"/>
    <s v="Airtel Own"/>
    <s v="Fibmax"/>
    <s v="Co-build"/>
    <s v="De-Scope_Feasible "/>
    <s v="Oct'26"/>
    <s v="Prem Verma"/>
    <s v="Yogesh Deshpande"/>
    <s v="Feasible"/>
    <s v="10004862"/>
    <d v="2025-03-26T00:00:00"/>
    <d v="2026-03-26T00:00:00"/>
    <n v="134"/>
    <s v="Ok"/>
    <n v="-0.40000000000000568"/>
    <s v="PO Released"/>
    <s v="-"/>
    <m/>
    <s v="Not created"/>
    <s v="CWIP-76992"/>
    <s v="RFAI Awaited "/>
    <s v="PO Released"/>
    <s v="-"/>
    <m/>
    <n v="0"/>
    <n v="-134"/>
    <s v="-"/>
    <m/>
    <s v="Yes"/>
    <m/>
  </r>
  <r>
    <x v="2"/>
    <n v="293"/>
    <s v="MU"/>
    <s v="Bandra"/>
    <n v="6006"/>
    <s v="MU-6006"/>
    <n v="145.60000000000002"/>
    <n v="145.60000000000002"/>
    <n v="19.059340899999999"/>
    <n v="72.842685000000003"/>
    <n v="19.058360700000001"/>
    <n v="72.842981699999996"/>
    <s v="MCGM"/>
    <s v="H/E"/>
    <s v="TRIMURTIO"/>
    <s v="Trimurti,BULDING NO.27  PLOT NO 27 ROAD NO.8 KHER NAGAR KHERWADI BANDRA WEST MUMBAI"/>
    <s v="INDUS"/>
    <s v="Fibmax"/>
    <s v="Co-build"/>
    <s v="De-Scope_Feasible "/>
    <s v="Dec'25"/>
    <s v="Prem Verma"/>
    <s v="Satish Singh"/>
    <s v="Feasible"/>
    <n v="10005004"/>
    <d v="2025-05-07T00:00:00"/>
    <d v="2026-05-07T00:00:00"/>
    <n v="150"/>
    <s v="Old PO 10004860 Cancellled and new added on dated 7 May 25"/>
    <n v="4.3999999999999773"/>
    <s v="PO Released"/>
    <s v="Part of 99"/>
    <m/>
    <s v="FF_NW2122_785497"/>
    <s v="CWIP-76993"/>
    <s v="RFAI Awaited "/>
    <s v="PR in Process"/>
    <s v="-"/>
    <m/>
    <n v="0"/>
    <n v="-150"/>
    <s v="-"/>
    <m/>
    <s v="Yes"/>
    <m/>
  </r>
  <r>
    <x v="12"/>
    <n v="294"/>
    <s v="MU"/>
    <s v="Vitthalwadi"/>
    <s v="MB3226"/>
    <s v="MU-MB3226"/>
    <n v="168.00000000000003"/>
    <n v="168.00000000000003"/>
    <n v="19.221662599999998"/>
    <n v="73.145981699999993"/>
    <n v="19.222805826750101"/>
    <n v="73.145937494842997"/>
    <s v="KDMC"/>
    <s v="-"/>
    <s v="Vaishnavi Park CHS A-6"/>
    <s v="VAISHNAVI PARK CHSA-6,A3/301 VAISHNAVI PARK, SHANKAR PAWSHE RD, SAI BABA NAGAR, KATEMANIVALI, KALYAN EAST, KALYAN, MAHARASHTRA ,POST  OFFICE :-KALYAN,POLICE STATION :-KALYAN"/>
    <s v="INDUS"/>
    <s v="Fibmax"/>
    <s v="Co-build"/>
    <s v="De-Scope_Feasible "/>
    <s v="March'26"/>
    <s v="Jayhind Yadav"/>
    <s v="Praveen Nigam"/>
    <s v="Feasible"/>
    <s v="10004875"/>
    <d v="2025-03-26T00:00:00"/>
    <d v="2026-03-26T00:00:00"/>
    <n v="168"/>
    <s v="Ok"/>
    <n v="0"/>
    <s v="PO Released"/>
    <s v="-"/>
    <m/>
    <s v="Not created"/>
    <s v="CWIP-76994"/>
    <s v="RFAI Awaited "/>
    <s v="PO Released"/>
    <s v="-"/>
    <m/>
    <n v="0"/>
    <n v="-168"/>
    <s v="-"/>
    <m/>
    <s v="Yes"/>
    <m/>
  </r>
  <r>
    <x v="13"/>
    <n v="295"/>
    <s v="MU"/>
    <s v="Panvel"/>
    <s v="MA4786"/>
    <s v="MU-MA4786"/>
    <n v="291.20000000000005"/>
    <n v="291.20000000000005"/>
    <n v="18.995116599999999"/>
    <n v="73.108257899999998"/>
    <n v="18.994357324266499"/>
    <n v="73.1070765031523"/>
    <s v="PMC"/>
    <s v="-"/>
    <s v="Sneh Building"/>
    <s v="Sneh Building, Swami Nityanand Marg, Near Sahasrabuddhe Hospital, HOC Colony, Old Panvel, Navi Mumbai, Maharashtra- 410206  PANVEL"/>
    <s v="INDUS"/>
    <s v="Fibmax"/>
    <s v="Co-build"/>
    <s v="De-Scope_Feasible "/>
    <s v="Feb'26"/>
    <s v="Abdul Quadir"/>
    <s v="Yogesh Deshpande"/>
    <s v="Feasible"/>
    <s v="10004720"/>
    <d v="2025-03-24T00:00:00"/>
    <d v="2026-03-24T00:00:00"/>
    <n v="291"/>
    <s v="Ok"/>
    <n v="-0.20000000000004547"/>
    <s v="PO Released"/>
    <s v="-"/>
    <m/>
    <s v="Not created"/>
    <s v="CWIP-76995"/>
    <s v="RFAI Awaited "/>
    <s v="PO Released"/>
    <s v="-"/>
    <m/>
    <n v="0"/>
    <n v="-291"/>
    <s v="-"/>
    <m/>
    <s v="Yes"/>
    <m/>
  </r>
  <r>
    <x v="15"/>
    <n v="296"/>
    <s v="MU"/>
    <s v="Dombivali"/>
    <s v="MA4011"/>
    <s v="MU-MA4011"/>
    <n v="224.00000000000003"/>
    <n v="224.00000000000003"/>
    <n v="19.2169022"/>
    <n v="73.086456900000002"/>
    <n v="19.215901187881499"/>
    <n v="73.086798679759099"/>
    <s v="KDMC"/>
    <s v="-"/>
    <s v="DOMBIVALI POLICE STATION (Ram Nagar)"/>
    <s v="Ram Nagar  police station,Near Dombivali Station,Dombivali E"/>
    <s v="INDUS"/>
    <s v="Fibmax"/>
    <s v="Co-build"/>
    <s v="De-Scope_Feasible "/>
    <s v="Jan'26"/>
    <s v="Jayhind Yadav"/>
    <s v="Praveen Nigam"/>
    <s v="Feasible"/>
    <s v="10004828"/>
    <d v="2025-03-26T00:00:00"/>
    <d v="2026-03-26T00:00:00"/>
    <n v="224"/>
    <s v="Ok"/>
    <n v="0"/>
    <s v="PO Released"/>
    <s v="-"/>
    <m/>
    <s v="Not created"/>
    <s v="CWIP-76996"/>
    <s v="Received"/>
    <s v="PO Released"/>
    <s v="-"/>
    <m/>
    <n v="0"/>
    <n v="-224"/>
    <s v="-"/>
    <m/>
    <s v="Yes"/>
    <m/>
  </r>
  <r>
    <x v="2"/>
    <n v="297"/>
    <s v="MU"/>
    <s v="Belapur"/>
    <s v="MA3567"/>
    <s v="MU-MA3567"/>
    <n v="280"/>
    <n v="280"/>
    <n v="19.0222783"/>
    <n v="73.032296099999996"/>
    <n v="19.021260003863201"/>
    <n v="73.033170004093506"/>
    <s v="NMMC"/>
    <s v="-"/>
    <s v="MAYOR BUNGLOW"/>
    <s v="Sector 30, CBD Belapur, Navi Mumbai, Maharashtra"/>
    <s v="ATC"/>
    <s v="Fibmax"/>
    <s v="Co-build"/>
    <s v="De-Scope_Feasible "/>
    <s v="May'25"/>
    <s v="Abdul Quadir"/>
    <s v="Yogesh Deshpande"/>
    <s v="Feasible"/>
    <s v="10004888"/>
    <d v="2025-03-26T00:00:00"/>
    <d v="2026-03-26T00:00:00"/>
    <n v="280"/>
    <s v="Ok"/>
    <n v="0"/>
    <s v="PO Released"/>
    <s v="Part of 99"/>
    <m/>
    <s v="FF_NW2122_785498"/>
    <s v="CWIP-76997"/>
    <s v="RFAI Awaited "/>
    <s v="PO Released"/>
    <s v="-"/>
    <m/>
    <n v="0"/>
    <n v="-280"/>
    <s v="Pending"/>
    <m/>
    <s v="Yes"/>
    <m/>
  </r>
  <r>
    <x v="11"/>
    <n v="298"/>
    <s v="MU"/>
    <s v="Vartak Nagar"/>
    <s v="MA2370"/>
    <s v="MU-MA2370"/>
    <n v="224.00000000000003"/>
    <n v="224.00000000000003"/>
    <n v="19.210279499999999"/>
    <n v="72.964762800000003"/>
    <n v="19.2096536402039"/>
    <n v="72.9646262448953"/>
    <s v="TMC"/>
    <s v="-"/>
    <s v="Raymond-Thane(w)"/>
    <s v="Raymond- Solitaire, IT And ISS Bldg,,Vartak Nagar,Pokhran Road No-2,Thane(w)"/>
    <s v="Airtel Own"/>
    <s v="Fibmax"/>
    <s v="Co-build"/>
    <s v="De-Scope_Feasible "/>
    <s v="Nov'25"/>
    <s v="Jayhind Yadav"/>
    <s v="Praveen Nigam"/>
    <s v="Feasible"/>
    <s v="10004872"/>
    <d v="2025-03-26T00:00:00"/>
    <d v="2026-03-26T00:00:00"/>
    <n v="224"/>
    <s v="Ok"/>
    <n v="0"/>
    <s v="PO Released"/>
    <s v="-"/>
    <m/>
    <s v="Not created"/>
    <s v="CWIP-76998"/>
    <s v="RFAI Awaited "/>
    <s v="PO Released"/>
    <s v="-"/>
    <m/>
    <n v="0"/>
    <n v="-224"/>
    <s v="-"/>
    <m/>
    <s v="Yes"/>
    <m/>
  </r>
  <r>
    <x v="11"/>
    <n v="299"/>
    <s v="MU"/>
    <s v="Thane"/>
    <n v="4198"/>
    <s v="MU-4198"/>
    <n v="168.00000000000003"/>
    <n v="168.00000000000003"/>
    <n v="19.1994328"/>
    <n v="72.945780499999998"/>
    <n v="19.200016487793999"/>
    <n v="72.945877208496"/>
    <s v="TMC"/>
    <s v="-"/>
    <s v="ABSCUST"/>
    <s v="Abacus Textiles,A-3,Road No 27,Thane(Wagle)Industrial Estate,Thane-west"/>
    <s v="INDUS"/>
    <s v="Fibmax"/>
    <s v="Co-build"/>
    <s v="De-Scope_Feasible "/>
    <s v="Nov'25"/>
    <s v="Jayhind Yadav"/>
    <s v="Praveen Nigam"/>
    <s v="Feasible"/>
    <s v="10004806"/>
    <d v="2025-03-26T00:00:00"/>
    <d v="2026-03-26T00:00:00"/>
    <n v="168"/>
    <s v="Ok"/>
    <n v="0"/>
    <s v="PO Released"/>
    <s v="-"/>
    <m/>
    <s v="Not created"/>
    <s v="CWIP-76999"/>
    <s v="RFAI Awaited "/>
    <s v="PO Released"/>
    <s v="-"/>
    <m/>
    <n v="0"/>
    <n v="-168"/>
    <s v="-"/>
    <m/>
    <s v="Yes"/>
    <m/>
  </r>
  <r>
    <x v="0"/>
    <n v="300"/>
    <s v="MU"/>
    <s v="Govandi"/>
    <s v="MA6546"/>
    <s v="MU-MA6546"/>
    <n v="280.00000000000006"/>
    <n v="280.00000000000006"/>
    <n v="19.059838200000002"/>
    <n v="72.927329599999993"/>
    <n v="19.060899200000001"/>
    <n v="72.928381099999996"/>
    <s v="MCGM"/>
    <s v="M/E"/>
    <s v="Irfan House"/>
    <s v="Govandi West, Shivaji Nagar Mumbai, Maharashtra 400043"/>
    <s v="Suyog"/>
    <s v="Fibmax"/>
    <s v="Co-build"/>
    <s v="De-Scope_Feasible "/>
    <s v="Oct'26"/>
    <s v="Swapnil Salvi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0"/>
    <n v="301"/>
    <s v="MU"/>
    <s v="Govandi"/>
    <s v="MA2096"/>
    <s v="MU-MA2096"/>
    <n v="112.00000000000001"/>
    <n v="112.00000000000001"/>
    <n v="19.060585499999998"/>
    <n v="72.917011400000007"/>
    <n v="19.0608110169197"/>
    <n v="72.916546171828401"/>
    <s v="MCGM"/>
    <s v="M/E"/>
    <s v="City Hospital"/>
    <s v="CITY HOSPITAL, NEW GOWTHAM NAGAR, GOVANDI, MUMBAI, MAHARASHTRA 400043"/>
    <s v="Suyog"/>
    <s v="Fibmax"/>
    <s v="Co-build"/>
    <s v="De-Scope_Feasible "/>
    <s v="Oct'26"/>
    <s v="Swapnil Salvi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0"/>
    <n v="302"/>
    <s v="MU"/>
    <s v="Chandivali"/>
    <s v="MA3601"/>
    <s v="MU-MA3601"/>
    <n v="280"/>
    <n v="280"/>
    <n v="19.109397300000001"/>
    <n v="72.893712699999995"/>
    <n v="19.111129399999999"/>
    <n v="72.893300699999998"/>
    <s v="MCGM"/>
    <s v="L"/>
    <s v="Soheb Shaikh House"/>
    <s v="Plot No. 23 Yadav Nagar, Chandivali, Powai, Mumbai, Maharashtra 400072"/>
    <s v="Suyog"/>
    <s v="Fibmax"/>
    <s v="Co-build"/>
    <s v="De-Scope_Feasible "/>
    <s v="Oct'26"/>
    <s v="Swapnil Salvi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11"/>
    <n v="303"/>
    <s v="MU"/>
    <s v="Kurla"/>
    <s v="MB3457"/>
    <s v="MU-MB3457"/>
    <n v="78.400000000000006"/>
    <n v="78.400000000000006"/>
    <n v="19.079781000000001"/>
    <n v="72.887782000000001"/>
    <n v="19.080789529904699"/>
    <n v="72.888474724282801"/>
    <s v="MCGM"/>
    <s v="L"/>
    <s v="Premier Exotica 1-E-Wing"/>
    <s v="PREMIER EXOTICA 1-E-WING,NETAJI NAGAR, KURLA WEST, KURLA, MUMBAI, MAHARASHTRA . POST OFFICE:-KURLA, POLICE STATION:-KURLA"/>
    <s v="INDUS"/>
    <s v="Fibmax"/>
    <s v="Co-build"/>
    <s v="De-Scope_Feasible "/>
    <s v="Oct'26"/>
    <s v="Manoj Ligade"/>
    <s v="Yogesh Deshpande"/>
    <s v="Feasible"/>
    <s v="10004812"/>
    <d v="2025-03-26T00:00:00"/>
    <d v="2026-03-26T00:00:00"/>
    <n v="78"/>
    <s v="Ok"/>
    <n v="-0.40000000000000568"/>
    <s v="PO Released"/>
    <s v="-"/>
    <m/>
    <s v="Not created"/>
    <s v="CWIP-77000"/>
    <s v="RFAI Awaited "/>
    <s v="PO Released"/>
    <s v="-"/>
    <m/>
    <n v="0"/>
    <n v="-78"/>
    <s v="-"/>
    <m/>
    <s v="Yes"/>
    <m/>
  </r>
  <r>
    <x v="8"/>
    <n v="304"/>
    <s v="MU"/>
    <s v="Kandivali"/>
    <n v="379"/>
    <s v="MU-379"/>
    <n v="190.4"/>
    <n v="190.4"/>
    <n v="19.201435199999999"/>
    <n v="72.870690199999999"/>
    <n v="19.200626622121799"/>
    <n v="72.8720328716702"/>
    <s v="MCGM"/>
    <s v="R/S"/>
    <s v="MAHINDRA &amp; MAHINDRA (AADHAR BUILDING)"/>
    <s v="MAHINDRA &amp; MAHINDRA AADHAR BUILDING OPP LOKHANDWALA COMPOUND KANDIVALI (E) Mumbai, Maharashtra 400101"/>
    <s v="Airtel Own"/>
    <s v="Fibmax"/>
    <s v="Co-build"/>
    <s v="De-Scope_Feasible "/>
    <s v="Nov'26"/>
    <s v="Sabhajeet Maurya"/>
    <s v="Satish Singh"/>
    <s v="Feasible"/>
    <s v="10004813"/>
    <d v="2025-03-26T00:00:00"/>
    <d v="2026-03-26T00:00:00"/>
    <n v="190"/>
    <s v="Ok"/>
    <n v="-0.40000000000000568"/>
    <s v="PO Released"/>
    <s v="-"/>
    <m/>
    <s v="Not created"/>
    <s v="CWIP-77001"/>
    <s v="RFAI Awaited "/>
    <s v="PO Released"/>
    <s v="-"/>
    <m/>
    <n v="0"/>
    <n v="-190"/>
    <s v="-"/>
    <m/>
    <s v="Yes"/>
    <m/>
  </r>
  <r>
    <x v="13"/>
    <n v="305"/>
    <s v="MU"/>
    <s v="Miraroad"/>
    <s v="MB2981"/>
    <s v="MU-MB2981"/>
    <n v="257.60000000000002"/>
    <n v="257.60000000000002"/>
    <n v="19.2800887"/>
    <n v="72.867563099999998"/>
    <n v="19.280140243300501"/>
    <n v="72.867269661810298"/>
    <s v="MBMC"/>
    <s v="-"/>
    <s v=" OM PALACE CHS "/>
    <s v="SHREE OM PALACE O-50, HAPPY HOME COMPLEX, Shanti Park, Mira Road, Mira Bhayandar, Maharashtra 401107Post office:-Mira Bhayandar,Police station:-Mira Bhayandar"/>
    <s v="INDUS"/>
    <s v="Fibmax"/>
    <s v="Co-build"/>
    <s v="De-Scope_Feasible "/>
    <s v="Feb'26"/>
    <s v="Sabhajeet Maurya"/>
    <s v="Satish Singh"/>
    <s v="Feasible"/>
    <s v="10004845"/>
    <d v="2025-03-26T00:00:00"/>
    <d v="2026-03-26T00:00:00"/>
    <n v="258"/>
    <s v="Ok"/>
    <n v="0.39999999999997726"/>
    <s v="PO Released"/>
    <s v="-"/>
    <m/>
    <s v="Not created"/>
    <s v="CWIP-77002"/>
    <s v="Received"/>
    <s v="PO Released"/>
    <s v="-"/>
    <m/>
    <n v="0"/>
    <n v="-258"/>
    <s v="-"/>
    <m/>
    <s v="Yes"/>
    <m/>
  </r>
  <r>
    <x v="13"/>
    <n v="306"/>
    <s v="MU"/>
    <s v="Miraroad"/>
    <n v="721"/>
    <s v="MU-721"/>
    <n v="112.00000000000001"/>
    <n v="112.00000000000001"/>
    <n v="19.3071685"/>
    <n v="72.861744799999997"/>
    <n v="19.307064199574398"/>
    <n v="72.862838095394395"/>
    <s v="MBMC"/>
    <s v="-"/>
    <s v="Navoday Kiran CHS"/>
    <s v="Navghar Rd, Salasar Nagar, Navghar Naka, Bhayandar East, Mira Bhayandar, Maharashtra 401105  MIRA-BHAYENDER"/>
    <s v="INDUS"/>
    <s v="Fibmax"/>
    <s v="Co-build"/>
    <s v="De-Scope_Feasible "/>
    <s v="Feb'26"/>
    <s v="Sabhajeet Maurya"/>
    <s v="Satish Singh"/>
    <s v="Feasible"/>
    <s v="10004799"/>
    <d v="2025-03-26T00:00:00"/>
    <d v="2026-03-26T00:00:00"/>
    <n v="112"/>
    <s v="Ok"/>
    <n v="0"/>
    <s v="PO Released"/>
    <s v="-"/>
    <m/>
    <s v="Not created"/>
    <s v="CWIP-77003"/>
    <s v="RFAI Awaited "/>
    <s v="PO Released"/>
    <s v="In-Process"/>
    <m/>
    <n v="112"/>
    <n v="0"/>
    <s v="-"/>
    <m/>
    <s v="Yes"/>
    <m/>
  </r>
  <r>
    <x v="8"/>
    <n v="307"/>
    <s v="MU"/>
    <s v="Vile Parle"/>
    <s v="MA4210"/>
    <s v="MU-MA4210"/>
    <n v="11.200000000000001"/>
    <n v="11.200000000000001"/>
    <n v="19.085804499999998"/>
    <n v="72.854971500000005"/>
    <n v="19.084587795815999"/>
    <n v="72.855018696053904"/>
    <s v="MCGM"/>
    <s v="H/E"/>
    <s v="Mishra House"/>
    <s v="E-13, Pipeline Rd, P and T Colony, Sector 1, Santacruz East, Mumbai, Maharashtra 400047"/>
    <s v="Netsol"/>
    <s v="Fibmax"/>
    <s v="Co-build"/>
    <s v="De-Scope_Feasible "/>
    <s v="Nov'26"/>
    <s v="Hari Yadav"/>
    <s v="Satish Singh"/>
    <s v="Feasible"/>
    <s v="10004881"/>
    <d v="2025-03-26T00:00:00"/>
    <d v="2026-03-26T00:00:00"/>
    <n v="11"/>
    <s v="Ok"/>
    <n v="-0.20000000000000107"/>
    <s v="PO Released-Hold by Airtel"/>
    <s v="-"/>
    <m/>
    <s v="Not created"/>
    <s v="CWIP-77004"/>
    <s v="RFAI Awaited "/>
    <s v="PO Released"/>
    <s v="-"/>
    <m/>
    <n v="0"/>
    <n v="-11"/>
    <s v="-"/>
    <m/>
    <m/>
    <m/>
  </r>
  <r>
    <x v="8"/>
    <n v="308"/>
    <s v="MU"/>
    <s v="Vile Parle"/>
    <n v="3411"/>
    <s v="MU-3411"/>
    <n v="16.8"/>
    <n v="16.8"/>
    <n v="19.0966752"/>
    <n v="72.853712999999999"/>
    <n v="19.096342137956999"/>
    <n v="72.853821138682804"/>
    <s v="MCGM"/>
    <s v="K/E"/>
    <s v="BAWAINQQINI1"/>
    <s v="BAWA HOTEL, Plot No, T1, Near, 2087, Nehru Rd,,WESTERN EXPRESS HIGHWAY,VILE PARLE W"/>
    <s v="Airtel Own"/>
    <s v="Fibmax"/>
    <s v="Co-build"/>
    <s v="De-Scope_Feasible "/>
    <s v="Nov'26"/>
    <s v="Hari Yadav"/>
    <s v="Satish Singh"/>
    <s v="Feasible"/>
    <s v="10004831"/>
    <d v="2025-03-26T00:00:00"/>
    <d v="2026-03-26T00:00:00"/>
    <n v="17"/>
    <s v="Ok"/>
    <n v="0.19999999999999929"/>
    <s v="PO Released"/>
    <s v="-"/>
    <m/>
    <s v="Not created"/>
    <s v="CWIP-77005"/>
    <s v="RFAI Awaited "/>
    <s v="PO Released"/>
    <s v="-"/>
    <m/>
    <n v="0"/>
    <n v="-17"/>
    <s v="-"/>
    <m/>
    <s v="Yes"/>
    <m/>
  </r>
  <r>
    <x v="0"/>
    <n v="309"/>
    <s v="MU"/>
    <s v="Khar"/>
    <s v="MA701"/>
    <s v="MU-MA701"/>
    <n v="168.00000000000003"/>
    <n v="168.00000000000003"/>
    <n v="19.0672803"/>
    <n v="72.844472600000003"/>
    <n v="19.066393999999999"/>
    <n v="72.843346100000005"/>
    <s v="MCGM"/>
    <s v="H/E"/>
    <s v="Vaishali Borade House"/>
    <s v="VAISHALI BORADE HOUSE, TOPIWALA CHAWL, PIPE LINE, JAWAHAR NAGAR, KHAR EAST, MUMBAI, MAHARASHTRA 400051"/>
    <s v="Rakshit"/>
    <s v="Fibmax"/>
    <s v="Co-build"/>
    <s v="De-Scope_Feasible "/>
    <s v="Nov'25"/>
    <s v="Hari Yadav"/>
    <s v="Satish Singh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0"/>
    <n v="310"/>
    <s v="MU"/>
    <s v="Lower Parel"/>
    <n v="111"/>
    <s v="MU-111"/>
    <n v="25.088000000000005"/>
    <n v="25.088000000000005"/>
    <n v="18.9903227"/>
    <n v="72.838408900000005"/>
    <n v="18.9903002"/>
    <n v="72.838475099999997"/>
    <s v="MCGM"/>
    <s v="F/S"/>
    <s v="NARYANUDGMCRGF3G"/>
    <s v="Chiwda Galli , Lalbaug, 400012"/>
    <s v="Airtel Own"/>
    <s v="Fibmax"/>
    <s v="Co-build"/>
    <s v="De-Scope_Feasible "/>
    <s v="Nov'26"/>
    <s v="Narayan Parab"/>
    <s v="Yogesh Deshpande"/>
    <s v="Not Feasible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Yes"/>
    <m/>
  </r>
  <r>
    <x v="8"/>
    <n v="311"/>
    <s v="MU"/>
    <s v="Gorai"/>
    <s v="MA4632"/>
    <s v="MU-MA4632"/>
    <n v="291.20000000000005"/>
    <n v="291.20000000000005"/>
    <n v="19.2246509"/>
    <n v="72.830271699999997"/>
    <n v="19.226132313700699"/>
    <n v="72.830106361018395"/>
    <s v="MCGM"/>
    <s v="R/C"/>
    <s v="TEJAS BUNGLOW"/>
    <s v="GORAI, BORIVALI, Mumbai"/>
    <s v="INDUS"/>
    <s v="Fibmax"/>
    <s v="Co-build"/>
    <s v="De-Scope_Feasible "/>
    <s v="Nov'26"/>
    <s v="Sabhajeet Maurya"/>
    <s v="Yogesh Deshpande"/>
    <s v="Feasible"/>
    <s v="10004704"/>
    <d v="2025-03-24T00:00:00"/>
    <d v="2026-03-24T00:00:00"/>
    <n v="291"/>
    <s v="Ok"/>
    <n v="-0.20000000000004547"/>
    <s v="PO Released"/>
    <s v="-"/>
    <m/>
    <s v="Not created"/>
    <s v="CWIP-77006"/>
    <s v="RFAI Awaited "/>
    <s v="PO Released"/>
    <s v="-"/>
    <m/>
    <n v="0"/>
    <n v="-291"/>
    <s v="-"/>
    <m/>
    <s v="Yes"/>
    <m/>
  </r>
  <r>
    <x v="8"/>
    <n v="312"/>
    <s v="MU"/>
    <s v="Santacruz"/>
    <n v="5237"/>
    <s v="MU-5237"/>
    <n v="11.200000000000001"/>
    <n v="11.200000000000001"/>
    <n v="19.080178100000001"/>
    <n v="72.829798299999993"/>
    <n v="19.0801102854772"/>
    <n v="72.829650277571801"/>
    <s v="MCGM"/>
    <s v="H/W"/>
    <s v="GURUKRIPOMM1"/>
    <s v="S B Patil Road, Gazdhar Bandh, Santacruz, Mumbai 400054"/>
    <s v="INDUS"/>
    <s v="Fibmax"/>
    <s v="Co-build"/>
    <s v="De-Scope_Feasible "/>
    <s v="Nov'26"/>
    <s v="Dudhnath Tiwari"/>
    <s v="Satish Singh"/>
    <s v="Feasible"/>
    <s v="10004840"/>
    <d v="2025-03-26T00:00:00"/>
    <d v="2026-03-26T00:00:00"/>
    <n v="11"/>
    <s v="Ok"/>
    <n v="-0.20000000000000107"/>
    <s v="PO Released"/>
    <s v="-"/>
    <m/>
    <s v="Not created"/>
    <s v="CWIP-77007"/>
    <s v="RFAI Awaited "/>
    <s v="PO Released"/>
    <s v="-"/>
    <m/>
    <n v="0"/>
    <n v="-11"/>
    <s v="-"/>
    <m/>
    <s v="Yes"/>
    <m/>
  </r>
  <r>
    <x v="8"/>
    <n v="313"/>
    <s v="MU"/>
    <s v="Mumbai Central"/>
    <s v="MA960"/>
    <s v="MU-MA960"/>
    <n v="234.93120000000005"/>
    <n v="234.93120000000005"/>
    <n v="18.967072099999999"/>
    <n v="72.826477699999998"/>
    <n v="18.967205499999999"/>
    <n v="72.8278629"/>
    <s v="MCGM"/>
    <s v="E"/>
    <s v="Alexandra Building"/>
    <s v="Building No.44/46, Manaji Rauji Road, 14th Ln, Kamathipura, Mumbai, Maharashtra 400008"/>
    <s v="Purple Soil"/>
    <s v="Fibmax"/>
    <s v="Co-build"/>
    <s v="De-Scope_Feasible "/>
    <s v="Nov'26"/>
    <s v="Vaijesh Patil"/>
    <s v="Yogesh Deshpande"/>
    <s v="Feasible"/>
    <s v="10004888"/>
    <d v="2025-03-26T00:00:00"/>
    <d v="2026-03-26T00:00:00"/>
    <n v="235"/>
    <s v="Ok"/>
    <n v="6.8799999999953343E-2"/>
    <s v="PO Released-Hold by Airtel"/>
    <s v="-"/>
    <m/>
    <s v="Not created"/>
    <s v="CWIP-77008"/>
    <s v="RFAI Awaited "/>
    <s v="PO Released"/>
    <s v="-"/>
    <m/>
    <n v="0"/>
    <n v="-235"/>
    <s v="-"/>
    <m/>
    <m/>
    <m/>
  </r>
  <r>
    <x v="8"/>
    <n v="314"/>
    <s v="MU"/>
    <s v="Churchgate"/>
    <n v="3071"/>
    <s v="MU-3071"/>
    <n v="156.80000000000001"/>
    <n v="156.80000000000001"/>
    <n v="18.9338549"/>
    <n v="72.824945"/>
    <n v="18.933647360405701"/>
    <n v="72.823925567203204"/>
    <s v="MCGM"/>
    <s v="A"/>
    <s v="AMBSSDRQIMI1"/>
    <s v="Bharti  Veer Nariman Road, Marine Line, Churchgate, Mumbai 400020"/>
    <s v="Airtel Own"/>
    <s v="Fibmax"/>
    <s v="Co-build"/>
    <s v="De-Scope_Feasible "/>
    <s v="Nov'26"/>
    <s v="Prem Verma"/>
    <s v="Yogesh Deshpande"/>
    <s v="Feasible"/>
    <s v="10004848"/>
    <d v="2025-03-26T00:00:00"/>
    <d v="2026-03-26T00:00:00"/>
    <n v="157"/>
    <s v="Ok"/>
    <n v="0.19999999999998863"/>
    <s v="PO Released"/>
    <s v="-"/>
    <m/>
    <s v="Not created"/>
    <s v="CWIP-77009"/>
    <s v="RFAI Awaited "/>
    <s v="PO Released"/>
    <s v="-"/>
    <m/>
    <n v="122"/>
    <n v="-35"/>
    <s v="-"/>
    <m/>
    <s v="Yes"/>
    <m/>
  </r>
  <r>
    <x v="0"/>
    <n v="315"/>
    <s v="MU"/>
    <s v="Marine Line"/>
    <n v="2996"/>
    <s v="MU-2996"/>
    <n v="62.720000000000013"/>
    <n v="62.720000000000013"/>
    <n v="18.937287699999999"/>
    <n v="72.824756399999998"/>
    <n v="18.9370413197502"/>
    <n v="72.824566887659998"/>
    <s v="MCGM"/>
    <s v="A"/>
    <s v="Krishna Mahal"/>
    <s v="63, Netaji Subhash Chandra Bose Rd Churchgate Mumbai, Maharashtra"/>
    <s v="INDUS"/>
    <s v="Fibmax"/>
    <s v="Co-build"/>
    <s v="De-Scope_Feasible "/>
    <s v="Nov'26"/>
    <s v="Vaijesh Patil"/>
    <s v="Yogesh Deshpande"/>
    <s v="Feasible"/>
    <s v="-"/>
    <s v="-"/>
    <s v="-"/>
    <n v="0"/>
    <s v="Site Drop by Airtel"/>
    <m/>
    <s v="Dropped"/>
    <s v="-"/>
    <m/>
    <s v="Not created"/>
    <s v="-"/>
    <s v="-"/>
    <s v="Dropped"/>
    <s v="-"/>
    <m/>
    <n v="0"/>
    <n v="0"/>
    <s v="-"/>
    <m/>
    <m/>
    <m/>
  </r>
  <r>
    <x v="2"/>
    <n v="316"/>
    <s v="MU"/>
    <s v="Nariman Point"/>
    <n v="2010"/>
    <s v="MU-2010"/>
    <n v="250.88000000000005"/>
    <n v="250.88000000000005"/>
    <n v="18.927096200000001"/>
    <n v="72.820435900000007"/>
    <n v="18.926763065326799"/>
    <n v="72.821030867631606"/>
    <s v="MCGM"/>
    <s v="A"/>
    <s v="OBROIQQQIFI1"/>
    <s v="Oberoi, R N Goneka Marg, Churchgate, Mumbai"/>
    <s v="Airtel Own"/>
    <s v="Fibmax"/>
    <s v="Co-build"/>
    <s v="De-Scope_Feasible "/>
    <s v="Nov'26"/>
    <s v="Narayan Parab"/>
    <s v="Yogesh Deshpande"/>
    <s v="Feasible"/>
    <s v="10004779"/>
    <d v="2025-03-26T00:00:00"/>
    <d v="2026-03-26T00:00:00"/>
    <n v="251"/>
    <s v="Ok"/>
    <n v="0.1199999999999477"/>
    <s v="PO Released"/>
    <s v="Part of 99"/>
    <m/>
    <s v="FF_NW1920_14167"/>
    <s v="CWIP-77010"/>
    <s v="RFAI Awaited "/>
    <s v="PO Released"/>
    <s v="-"/>
    <m/>
    <n v="0"/>
    <n v="-251"/>
    <s v="-"/>
    <m/>
    <s v="Yes"/>
    <m/>
  </r>
  <r>
    <x v="2"/>
    <n v="317"/>
    <s v="MU"/>
    <s v="Malad"/>
    <n v="341"/>
    <s v="MU-341"/>
    <n v="121"/>
    <n v="0"/>
    <n v="19.182497999999999"/>
    <n v="72.816350700000001"/>
    <n v="19.182317159687098"/>
    <n v="72.817274718599805"/>
    <s v="MCGM"/>
    <s v="P/N"/>
    <s v="Safee House"/>
    <s v="Safee House, 08/858, Gayakwad Nagarg,Gate No-8 , Malwani Malad E , Near AC- DC Masjid,"/>
    <s v="Suyog"/>
    <s v="Fibmax"/>
    <s v="Co-build"/>
    <s v="De-Scope_Feasible "/>
    <s v="Nov'26"/>
    <s v="Virendra"/>
    <s v="Satish Singh"/>
    <s v="Feasible"/>
    <s v="10004721"/>
    <d v="2025-03-24T00:00:00"/>
    <d v="2026-03-24T00:00:00"/>
    <n v="121"/>
    <s v="PO length is greater than Feasibility Length"/>
    <n v="121"/>
    <s v="PO Released-Hold by Airtel"/>
    <s v="Part of 99"/>
    <m/>
    <s v="Not created"/>
    <s v="CWIP-77011"/>
    <s v="Received"/>
    <s v="PO Released"/>
    <s v="-"/>
    <m/>
    <n v="122"/>
    <n v="1"/>
    <s v="Pending"/>
    <m/>
    <m/>
    <m/>
  </r>
  <r>
    <x v="8"/>
    <n v="318"/>
    <s v="MU"/>
    <s v="Santacruz"/>
    <s v="MA1794"/>
    <s v="MU-MA1794"/>
    <n v="187"/>
    <n v="0"/>
    <n v="19.077919900000001"/>
    <n v="72.829117499999995"/>
    <n v="19.079018422343101"/>
    <n v="72.829226650007698"/>
    <s v="MCGM"/>
    <s v="H/W"/>
    <s v="Patel House"/>
    <s v="GAZDAR BANDH NORTH AVENUE SANTACRUZ WEST, INDRAJIT SOCIETY, VITHALDAS NAGAR, SANTACRUZ WEST, MUMBAI, MAHARASHTRA 400054"/>
    <s v="ATC"/>
    <s v="Fibmax"/>
    <s v="Co-build"/>
    <s v="De-Scope_Feasible "/>
    <s v="Nov'26"/>
    <s v="Dudhnath Tiwari"/>
    <s v="Satish Singh"/>
    <s v="Feasible"/>
    <s v="10004824"/>
    <d v="2025-03-26T00:00:00"/>
    <d v="2026-03-26T00:00:00"/>
    <n v="187"/>
    <s v="Ok"/>
    <n v="187"/>
    <s v="PO Released"/>
    <s v="-"/>
    <m/>
    <s v="Not created"/>
    <s v="CWIP-77012"/>
    <s v="RFAI Awaited "/>
    <s v="PO Released"/>
    <s v="-"/>
    <m/>
    <n v="0"/>
    <n v="-187"/>
    <s v="-"/>
    <m/>
    <s v="Yes"/>
    <m/>
  </r>
  <r>
    <x v="0"/>
    <n v="319"/>
    <s v="MU"/>
    <s v="Juinagar"/>
    <s v="MB36"/>
    <s v="MU-MB36"/>
    <n v="2000"/>
    <n v="0"/>
    <n v="19.050663"/>
    <n v="73.014205000000004"/>
    <e v="#N/A"/>
    <e v="#N/A"/>
    <s v="NMMC"/>
    <s v="-"/>
    <s v="Shree Samarth"/>
    <s v="Near Yogi's Kitchen,Sitabia Hira Naik Marg, Jui Gaon, Sector 23, Juinagar, Navi Mumbai, Maharashtra 400705"/>
    <s v="INDUS"/>
    <s v="Fibmax"/>
    <s v="Co-build"/>
    <s v="Not Feasible"/>
    <s v="Dec'25"/>
    <s v="Abdul Quadir"/>
    <s v="Yogesh Deshpande"/>
    <e v="#N/A"/>
    <s v="-"/>
    <s v="-"/>
    <s v="-"/>
    <n v="0"/>
    <s v="PO Pending"/>
    <m/>
    <s v="Not Feasible by BG"/>
    <s v="-"/>
    <m/>
    <s v="Not created"/>
    <s v="-"/>
    <s v="-"/>
    <s v="Not Feasible by BG"/>
    <s v="-"/>
    <m/>
    <n v="0"/>
    <n v="0"/>
    <s v="-"/>
    <m/>
    <s v="No"/>
    <m/>
  </r>
  <r>
    <x v="7"/>
    <n v="320"/>
    <s v="MU"/>
    <s v="Navi Mumbai"/>
    <n v="3273"/>
    <s v="MU-3273"/>
    <n v="480"/>
    <n v="0"/>
    <n v="19.088197999999998"/>
    <n v="73.001530000000002"/>
    <e v="#N/A"/>
    <e v="#N/A"/>
    <s v="NMMC"/>
    <s v="-"/>
    <s v="Kusum Apt"/>
    <s v="Kusum,sec 11,near icici bank,vashi"/>
    <s v="ATC"/>
    <s v="Fibmax"/>
    <s v="Co-build"/>
    <s v="Newly Add"/>
    <s v="Dec'25"/>
    <s v="Abdul Quadir"/>
    <s v="Yogesh Deshpande"/>
    <s v="Feasible"/>
    <n v="10004888"/>
    <d v="2025-03-26T00:00:00"/>
    <d v="2026-03-26T00:00:00"/>
    <n v="480"/>
    <s v="Ok"/>
    <n v="480"/>
    <s v="PO Released"/>
    <s v="-"/>
    <m/>
    <s v="Not created"/>
    <s v="CWIP-77013"/>
    <s v="Received"/>
    <s v="PO Released"/>
    <s v="-"/>
    <m/>
    <n v="0"/>
    <n v="-480"/>
    <s v="-"/>
    <m/>
    <s v="No"/>
    <m/>
  </r>
  <r>
    <x v="7"/>
    <n v="321"/>
    <s v="MU"/>
    <s v="Navi Mumbai"/>
    <n v="3144"/>
    <s v="MU-3144"/>
    <n v="460"/>
    <n v="0"/>
    <n v="19.025144000000001"/>
    <n v="73.047040999999993"/>
    <e v="#N/A"/>
    <e v="#N/A"/>
    <s v="NMMC"/>
    <s v="-"/>
    <s v="Gurudwara"/>
    <s v="Plot No 16/A, Sector-8/B, CBD Belapur, Navi Mumbai - 400 614"/>
    <s v="INDUS"/>
    <s v="Fibmax"/>
    <s v="Co-build"/>
    <s v="Newly Add"/>
    <s v="Dec'25"/>
    <s v="Abdul Quadir"/>
    <s v="Yogesh Deshpande"/>
    <s v="Feasible"/>
    <n v="10004888"/>
    <d v="2025-03-26T00:00:00"/>
    <d v="2026-03-26T00:00:00"/>
    <n v="460"/>
    <s v="Ok"/>
    <n v="460"/>
    <s v="PO Released"/>
    <s v="-"/>
    <m/>
    <s v="Not created"/>
    <s v="CWIP-77014"/>
    <s v="RFAI Awaited "/>
    <s v="PO Released"/>
    <s v="-"/>
    <m/>
    <n v="0"/>
    <n v="-460"/>
    <s v="-"/>
    <m/>
    <s v="Yes"/>
    <m/>
  </r>
  <r>
    <x v="7"/>
    <n v="322"/>
    <s v="MU"/>
    <s v="Navi Mumbai"/>
    <n v="1797"/>
    <s v="MU-1797"/>
    <n v="460"/>
    <n v="0"/>
    <n v="19.027664999999999"/>
    <n v="73.023111999999998"/>
    <e v="#N/A"/>
    <e v="#N/A"/>
    <s v="NMMC"/>
    <s v="-"/>
    <s v="Suyog CHSl"/>
    <s v="SUYOG CHS, Kamladevi Birajdar Marg, Sector 19A, Nerul, Navi Mumbai, Maharashtra"/>
    <s v="INDUS"/>
    <s v="Fibmax"/>
    <s v="Co-build"/>
    <s v="Newly Add"/>
    <s v="Dec'25"/>
    <s v="Abdul Quadir"/>
    <s v="Yogesh Deshpande"/>
    <s v="Feasible"/>
    <n v="10004888"/>
    <d v="2025-03-26T00:00:00"/>
    <d v="2026-03-26T00:00:00"/>
    <n v="460"/>
    <s v="Ok"/>
    <n v="460"/>
    <s v="PO Released"/>
    <s v="-"/>
    <m/>
    <s v="Not created"/>
    <s v="CWIP-5697"/>
    <s v="RFAI Awaited "/>
    <s v="PO Released"/>
    <s v="-"/>
    <m/>
    <n v="0"/>
    <n v="-460"/>
    <s v="-"/>
    <m/>
    <s v="Yes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2">
  <r>
    <x v="0"/>
    <n v="1"/>
    <s v="MU"/>
    <s v="Airoli"/>
    <s v="MB817"/>
    <s v="MU-MB817"/>
    <n v="165"/>
    <n v="165"/>
    <n v="19.174004"/>
    <n v="72.993071900000004"/>
    <n v="19.174930570000001"/>
    <n v="72.993295329999995"/>
    <s v="NMMC"/>
    <s v="-"/>
    <s v="Gigaplex IT Park-Buidling No.09"/>
    <s v="MIDC, Plot No 1 I.T.5,Airoli Knowledge Park Rd, TTC Industrial Area, Airoli , Navi Mumbai, Maharashtra 400708.. "/>
    <s v="FIREFLY"/>
    <x v="0"/>
    <s v="Co-build"/>
    <s v="Feasible"/>
    <s v="Nov'25"/>
    <s v="Abdul Quadir"/>
    <x v="0"/>
    <s v="Feasible"/>
    <s v="-"/>
    <s v="-"/>
    <s v="-"/>
    <n v="0"/>
  </r>
  <r>
    <x v="1"/>
    <n v="2"/>
    <s v="MU"/>
    <s v="Dahisar"/>
    <s v="MA3428"/>
    <s v="MU-MA3428"/>
    <n v="55.000000000000007"/>
    <n v="55.000000000000007"/>
    <n v="19.254706500000001"/>
    <n v="72.869480800000005"/>
    <n v="19.25450232"/>
    <n v="72.869665600000005"/>
    <s v="MCGM"/>
    <s v="R/N"/>
    <s v="Dahiser fly over"/>
    <s v="Near check  naka dhaiser east,Dahisar, Mumbai, Maharashtra- 400068"/>
    <s v="Suyog"/>
    <x v="0"/>
    <s v="Co-build"/>
    <s v="Feasible"/>
    <s v="Dec'25"/>
    <s v="Sabhajeet Maurya"/>
    <x v="1"/>
    <s v="Feasible"/>
    <n v="10004817"/>
    <d v="2025-03-26T00:00:00"/>
    <d v="2026-03-26T00:00:00"/>
    <n v="55"/>
  </r>
  <r>
    <x v="2"/>
    <n v="3"/>
    <s v="MU"/>
    <s v="Kandivali"/>
    <n v="6195"/>
    <s v="MU-6195"/>
    <n v="242.00000000000003"/>
    <n v="242.00000000000003"/>
    <n v="19.212782600000001"/>
    <n v="72.874422499999994"/>
    <n v="19.21347832"/>
    <n v="72.87449574"/>
    <s v="MCGM"/>
    <s v="R/S"/>
    <s v="THAKURHSOF"/>
    <s v="Thakur Shyamnarayan school,opp evershine green park,thakur villege,kandivali(e)"/>
    <s v="INDUS"/>
    <x v="0"/>
    <s v="Co-build"/>
    <s v="Feasible"/>
    <s v="Dec'25"/>
    <s v="Sabhajeet Maurya"/>
    <x v="1"/>
    <s v="Feasible"/>
    <n v="10004835"/>
    <d v="2025-03-26T00:00:00"/>
    <d v="2026-03-26T00:00:00"/>
    <n v="242"/>
  </r>
  <r>
    <x v="0"/>
    <n v="4"/>
    <s v="MU"/>
    <s v="Santacruz"/>
    <s v="MB1474"/>
    <s v="MU-MB1474"/>
    <n v="11"/>
    <n v="11"/>
    <n v="19.080250800000002"/>
    <n v="72.847246900000002"/>
    <n v="19.080121720000001"/>
    <n v="72.847179429999997"/>
    <s v="MCGM"/>
    <s v="H/E"/>
    <s v="Santacruz FOB"/>
    <s v="Santacruz FOB , Nehru Rd, Anand Nagar, Vakola, Santacruz East, Mumbai, Maharashtra 400055"/>
    <s v="Suyog"/>
    <x v="0"/>
    <s v="Co-build"/>
    <s v="Feasible"/>
    <s v="Dec'25"/>
    <s v="Hari Yadav"/>
    <x v="1"/>
    <s v="Not Feasible"/>
    <s v="-"/>
    <s v="-"/>
    <s v="-"/>
    <n v="0"/>
  </r>
  <r>
    <x v="2"/>
    <n v="5"/>
    <s v="MU"/>
    <s v="Vile Parle"/>
    <s v="MA2736"/>
    <s v="MU-MA2736"/>
    <n v="22"/>
    <n v="22"/>
    <n v="19.0847455"/>
    <n v="72.833918400000002"/>
    <n v="19.084656209999999"/>
    <n v="72.834032300000004"/>
    <s v="MCGM"/>
    <s v="H/W"/>
    <s v="Muslim Mazlish"/>
    <s v="opp juhu police station juhu tara road Santa kruz west"/>
    <s v="INDUS"/>
    <x v="0"/>
    <s v="Co-build"/>
    <s v="Feasible"/>
    <s v="May'25"/>
    <s v="Hari Yadav"/>
    <x v="1"/>
    <s v="Feasible"/>
    <n v="10004770"/>
    <d v="2025-03-25T00:00:00"/>
    <d v="2026-03-25T00:00:00"/>
    <n v="22"/>
  </r>
  <r>
    <x v="2"/>
    <n v="6"/>
    <s v="MU"/>
    <s v="Andheri"/>
    <s v="MA5407"/>
    <s v="MU-MA5407"/>
    <n v="11"/>
    <n v="11"/>
    <n v="19.130277400000001"/>
    <n v="72.818666800000003"/>
    <n v="19.130061619999999"/>
    <n v="72.818403700000005"/>
    <s v="MCGM"/>
    <s v="K/W"/>
    <s v="P-05_Varsova"/>
    <s v="WM-P-05_VARSOVA, VERSOVA, ANDHERI WEST,MUMBAI, MAHARASHTRA 400061"/>
    <s v="INDUS"/>
    <x v="0"/>
    <s v="Co-build"/>
    <s v="Feasible"/>
    <s v="May'25"/>
    <s v="Sabhajeet Maurya"/>
    <x v="1"/>
    <s v="Feasible"/>
    <s v="10004770"/>
    <d v="2025-03-25T00:00:00"/>
    <d v="2026-03-25T00:00:00"/>
    <n v="11"/>
  </r>
  <r>
    <x v="1"/>
    <n v="7"/>
    <s v="MU"/>
    <s v="Shahad"/>
    <s v="MB2460"/>
    <s v="MU-MB2460"/>
    <n v="168.00000000000003"/>
    <n v="168.00000000000003"/>
    <n v="19.248130499999998"/>
    <n v="73.153539800000004"/>
    <n v="19.247949999999999"/>
    <n v="73.153559999999999"/>
    <s v="KDMC"/>
    <s v="-"/>
    <s v="Yogidham Canbera CHSL"/>
    <s v="Building No:-D13,Yogidham Clifton Co-Operative Housing Society,Opposite Yogidham Clubhouse, Kalyan-Murbad Road, Kalyan, Maharashtra 421301"/>
    <s v="Purple Soil"/>
    <x v="0"/>
    <s v="Co-build"/>
    <s v="Feasible"/>
    <s v="Dec'25"/>
    <s v="Jayhind Yadav"/>
    <x v="2"/>
    <s v="Feasible"/>
    <s v="10004739"/>
    <d v="2025-03-25T00:00:00"/>
    <d v="2026-03-25T00:00:00"/>
    <n v="168"/>
  </r>
  <r>
    <x v="0"/>
    <n v="8"/>
    <s v="MU"/>
    <s v="Kalyan"/>
    <s v="MA3795"/>
    <s v="MU-MA3795"/>
    <n v="224.00000000000003"/>
    <n v="224.00000000000003"/>
    <n v="19.241385699999999"/>
    <n v="73.147760599999998"/>
    <n v="19.241399999999999"/>
    <n v="73.147800000000004"/>
    <s v="KDMC"/>
    <s v="-"/>
    <s v="Hotel Heritage"/>
    <s v="KALYAN-MURBAD RD, CHOWK, MURBAD ROAD, OPP. HERITAGE HOTEL, PURNIMA, KALYAN, MUMBAI, MAHARASHTRA. 421301"/>
    <s v="Microqual"/>
    <x v="0"/>
    <s v="Co-build"/>
    <s v="Feasible"/>
    <s v="April'25"/>
    <s v="Jayhind Yadav"/>
    <x v="2"/>
    <s v="Feasible"/>
    <s v="-"/>
    <s v="-"/>
    <s v="-"/>
    <n v="0"/>
  </r>
  <r>
    <x v="2"/>
    <n v="9"/>
    <s v="MU"/>
    <s v="Khadakpada"/>
    <s v="MA4535"/>
    <s v="MU-MA4535"/>
    <n v="280"/>
    <n v="280"/>
    <n v="19.252943500000001"/>
    <n v="73.144789200000005"/>
    <n v="19.252662740000002"/>
    <n v="73.144136209999999"/>
    <s v="KDMC"/>
    <s v="-"/>
    <s v="Kene Plot"/>
    <s v="BHOIRWADI, KALYAN, MAHARASHTRA PINCODE- 421301"/>
    <s v="INDUS"/>
    <x v="0"/>
    <s v="Co-build"/>
    <s v="Feasible"/>
    <s v="Dec'25"/>
    <s v="Jayhind Yadav"/>
    <x v="2"/>
    <s v="Feasible"/>
    <s v="10004768"/>
    <d v="2025-03-25T00:00:00"/>
    <d v="2026-03-25T00:00:00"/>
    <n v="280"/>
  </r>
  <r>
    <x v="3"/>
    <n v="10"/>
    <s v="MU"/>
    <s v="Kalyan"/>
    <n v="5592"/>
    <s v="MU-5592"/>
    <n v="280"/>
    <n v="280"/>
    <n v="19.2482775"/>
    <n v="73.143259599999993"/>
    <n v="19.24847681"/>
    <n v="73.143649519999997"/>
    <s v="KDMC"/>
    <s v="-"/>
    <s v="Uma Darshan"/>
    <s v="Uma Darshan,Opp Birla Collage,Kalyan West"/>
    <s v="ATC"/>
    <x v="0"/>
    <s v="Co-build"/>
    <s v="Feasible"/>
    <s v="Nov'25"/>
    <s v="Jayhind Yadav"/>
    <x v="2"/>
    <s v="Feasible"/>
    <s v="10004748"/>
    <d v="2025-03-25T00:00:00"/>
    <d v="2026-03-25T00:00:00"/>
    <n v="280"/>
  </r>
  <r>
    <x v="2"/>
    <n v="11"/>
    <s v="MU"/>
    <s v="Khadakpada"/>
    <n v="274"/>
    <s v="MU-274"/>
    <n v="224.00000000000003"/>
    <n v="224.00000000000003"/>
    <n v="19.255490399999999"/>
    <n v="73.1396759"/>
    <n v="19.254908270000001"/>
    <n v="73.139519190000001"/>
    <s v="KDMC"/>
    <s v="-"/>
    <s v="MANGALA PARK"/>
    <s v="MANGALA PARK,GODREJ HILL ROAD,KHADAKPADA,KALYAN (W), 421301"/>
    <s v="INDUS"/>
    <x v="0"/>
    <s v="Co-build"/>
    <s v="Feasible"/>
    <s v="April'25"/>
    <s v="Jayhind Yadav"/>
    <x v="2"/>
    <s v="Feasible"/>
    <s v="10004742"/>
    <d v="2025-03-25T00:00:00"/>
    <d v="2026-03-25T00:00:00"/>
    <n v="224"/>
  </r>
  <r>
    <x v="2"/>
    <n v="12"/>
    <s v="MU"/>
    <s v="Khadakpada"/>
    <n v="855"/>
    <s v="MU-855"/>
    <n v="168.00000000000003"/>
    <n v="168.00000000000003"/>
    <n v="19.260966499999999"/>
    <n v="73.133927499999999"/>
    <n v="19.260508919999999"/>
    <n v="73.133706480000001"/>
    <s v="KDMC"/>
    <s v="-"/>
    <s v="kharbhari Gala"/>
    <s v="kharbhari Gala,Gandhari,nr.Golden wok hotel,Adharwadi jail Rd,Kalyan (w) 421301"/>
    <s v="Suyog"/>
    <x v="0"/>
    <s v="Co-build"/>
    <s v="Feasible"/>
    <s v="April'25"/>
    <s v="Jayhind Yadav"/>
    <x v="2"/>
    <s v="Feasible"/>
    <s v="10004888"/>
    <d v="2025-03-26T00:00:00"/>
    <d v="2026-03-26T00:00:00"/>
    <n v="168"/>
  </r>
  <r>
    <x v="0"/>
    <n v="13"/>
    <s v="MU"/>
    <s v="Kalyan"/>
    <s v="MA6103"/>
    <s v="MU-MA6103"/>
    <n v="224.00000000000003"/>
    <n v="224.00000000000003"/>
    <n v="19.2128215"/>
    <n v="73.132062700000006"/>
    <n v="19.21244282"/>
    <n v="73.132093069999996"/>
    <s v="KDMC"/>
    <s v="-"/>
    <s v="SADGURU VILLA"/>
    <s v="SADGURU VILLA NANDIWALI KALYAN,"/>
    <s v="High G"/>
    <x v="0"/>
    <s v="Co-build"/>
    <s v="Feasible"/>
    <s v="Nov'25"/>
    <s v="Jayhind Yadav"/>
    <x v="2"/>
    <s v="Feasible"/>
    <s v="-"/>
    <s v="-"/>
    <s v="-"/>
    <n v="0"/>
  </r>
  <r>
    <x v="3"/>
    <n v="14"/>
    <s v="MU"/>
    <s v="Kalyan"/>
    <s v="MB3478"/>
    <s v="MU-MB3478"/>
    <n v="112.00000000000001"/>
    <n v="112.00000000000001"/>
    <n v="19.224234599999999"/>
    <n v="73.130313200000003"/>
    <n v="19.22493437"/>
    <n v="73.130160230000001"/>
    <s v="KDMC"/>
    <s v="-"/>
    <s v="Vijushree Elite"/>
    <s v="VIJUSHREE ELITE,BUILDING NO. 1,SANTOSH NAGAR, KALYAN, MAHARASHTRA .  POST OFFICE:-KALYAN,POLICE STATION:- KALYAN"/>
    <s v="INDUS"/>
    <x v="0"/>
    <s v="Co-build"/>
    <s v="Feasible"/>
    <s v="Nov'25"/>
    <s v="Jayhind Yadav"/>
    <x v="2"/>
    <s v="Feasible"/>
    <s v="10004718"/>
    <d v="2025-03-24T00:00:00"/>
    <d v="2026-03-24T00:00:00"/>
    <n v="112"/>
  </r>
  <r>
    <x v="3"/>
    <n v="15"/>
    <s v="MU"/>
    <s v="Kalyan"/>
    <n v="5709"/>
    <s v="MU-5709"/>
    <n v="112.00000000000001"/>
    <n v="112.00000000000001"/>
    <n v="19.239814599999999"/>
    <n v="73.122336099999998"/>
    <n v="19.239764319999999"/>
    <n v="73.122420939999998"/>
    <s v="KDMC"/>
    <s v="-"/>
    <s v="Aksa Tower"/>
    <s v="Aksa Tower,Opp Memon Masjid,Valipeer Road,Kalyan(W) Mumbai-421301"/>
    <s v="INDUS"/>
    <x v="0"/>
    <s v="Co-build"/>
    <s v="Feasible"/>
    <s v="Nov'25"/>
    <s v="Jayhind Yadav"/>
    <x v="2"/>
    <s v="Feasible"/>
    <s v="10004767"/>
    <d v="2025-03-25T00:00:00"/>
    <d v="2026-03-25T00:00:00"/>
    <n v="112"/>
  </r>
  <r>
    <x v="1"/>
    <n v="16"/>
    <s v="MU"/>
    <s v="Dombivali"/>
    <n v="6520"/>
    <s v="MU-6520"/>
    <n v="224.00000000000003"/>
    <n v="224.00000000000003"/>
    <n v="19.212522799999999"/>
    <n v="73.082466199999999"/>
    <n v="19.212527000000001"/>
    <n v="73.082519570000002"/>
    <s v="KDMC"/>
    <s v="-"/>
    <s v="New Ayre Rd_Pandurang Niwas"/>
    <s v="Pandurang Niwas,New ayera Road,sainath Nagar,Near Sai baba Mandir,Dombivali(E),Mumbai"/>
    <s v="ATC"/>
    <x v="0"/>
    <s v="Co-build"/>
    <s v="Feasible"/>
    <s v="Dec'25"/>
    <s v="Jayhind Yadav"/>
    <x v="2"/>
    <s v="Feasible"/>
    <s v="10004774"/>
    <d v="2025-03-25T00:00:00"/>
    <d v="2026-03-25T00:00:00"/>
    <n v="224"/>
  </r>
  <r>
    <x v="1"/>
    <n v="17"/>
    <s v="MU"/>
    <s v="Shilphata"/>
    <n v="1251"/>
    <s v="MU-1251"/>
    <n v="168.00000000000003"/>
    <n v="168.00000000000003"/>
    <n v="19.144504600000001"/>
    <n v="73.051533800000001"/>
    <n v="19.144056849999998"/>
    <n v="73.051805740000006"/>
    <s v="TMC"/>
    <s v="-"/>
    <s v="SHILPATAO"/>
    <s v="Survey No 87, Hissa No 2, Village Digar, Shilphata, Taluka Thane 421204"/>
    <s v="INDUS"/>
    <x v="0"/>
    <s v="Co-build"/>
    <s v="Feasible"/>
    <s v="Dec'25"/>
    <s v="Jayhind Yadav"/>
    <x v="2"/>
    <s v="Feasible"/>
    <s v="10004763"/>
    <d v="2025-03-25T00:00:00"/>
    <d v="2026-03-25T00:00:00"/>
    <n v="168"/>
  </r>
  <r>
    <x v="1"/>
    <n v="18"/>
    <s v="MU"/>
    <s v="Diva"/>
    <n v="1256"/>
    <s v="MU-1256"/>
    <n v="896.00000000000011"/>
    <n v="896.00000000000011"/>
    <n v="19.190719999999999"/>
    <n v="73.044385199999994"/>
    <n v="19.186530090000002"/>
    <n v="73.039791190000003"/>
    <s v="TMC"/>
    <s v="-"/>
    <s v="DIVATOWEO"/>
    <s v="Survey No 41/2, Navin (Shart), Talathi-Diva, Taluka Thane-400612"/>
    <s v="INDUS"/>
    <x v="0"/>
    <s v="Co-build"/>
    <s v="Feasible"/>
    <s v="Dec'25"/>
    <s v="Jayhind Yadav"/>
    <x v="2"/>
    <s v="Feasible"/>
    <s v="-"/>
    <s v="-"/>
    <s v="-"/>
    <n v="0"/>
  </r>
  <r>
    <x v="3"/>
    <n v="19"/>
    <s v="MU"/>
    <s v="Koparkhairane"/>
    <s v="MB4699"/>
    <s v="MU-MB4699"/>
    <n v="134.4"/>
    <n v="134.4"/>
    <n v="19.1053"/>
    <n v="73.028270000000006"/>
    <n v="19.104786149999999"/>
    <n v="73.028221689999995"/>
    <s v="NMMC"/>
    <s v="-"/>
    <s v="Aramex India Pvt Ltd_Mahape "/>
    <s v="ABHINAV BUILDING,PLOT-P-107,TTC INDUSTRIAL AREA,MIDC,MAHAPE"/>
    <s v="INDUS"/>
    <x v="0"/>
    <s v="Co-build"/>
    <s v="Feasible"/>
    <s v="Nov'25"/>
    <s v="Abdul Quadir"/>
    <x v="0"/>
    <s v="Feasible"/>
    <s v="10004715"/>
    <d v="2025-03-24T00:00:00"/>
    <d v="2026-03-24T00:00:00"/>
    <n v="134"/>
  </r>
  <r>
    <x v="0"/>
    <n v="20"/>
    <s v="MU"/>
    <s v="Sanpada"/>
    <s v="MB1935"/>
    <s v="MU-MB1935"/>
    <n v="224.00000000000003"/>
    <n v="224.00000000000003"/>
    <n v="19.063866399999998"/>
    <n v="73.025002900000004"/>
    <n v="19.06290838"/>
    <n v="73.024783470000003"/>
    <s v="NMMC"/>
    <s v="-"/>
    <s v="SB Communication"/>
    <s v="SB Communication, Plot No:-D-30/6, MIDC Industrial Area, Turbhe, Navi Mumbai, Maharashtra 400613. Post Office:-Turbhe, Police Station:-Turbhe, Thane"/>
    <s v="INDUS"/>
    <x v="0"/>
    <s v="Co-build"/>
    <s v="Feasible"/>
    <s v="April'25"/>
    <s v="Abdul Quadir"/>
    <x v="0"/>
    <s v="Feasible"/>
    <s v="-"/>
    <s v="-"/>
    <s v="-"/>
    <n v="0"/>
  </r>
  <r>
    <x v="3"/>
    <n v="21"/>
    <s v="MU"/>
    <s v="Ghansoli"/>
    <n v="4719"/>
    <s v="MU-4719"/>
    <n v="112.00000000000001"/>
    <n v="112.00000000000001"/>
    <n v="19.113989400000001"/>
    <n v="73.005485100000001"/>
    <n v="19.114077000000002"/>
    <n v="73.005421999999996"/>
    <s v="NMMC"/>
    <s v="-"/>
    <s v="BLSMCHS"/>
    <s v="Blossoms Chs,Plot No:11 , Sector 3 , Npore Durges , Ghanjoli , Navi Mumbai-400701"/>
    <s v="INDUS"/>
    <x v="0"/>
    <s v="Co-build"/>
    <s v="Feasible"/>
    <s v="Nov'25"/>
    <s v="Abdul Quadir"/>
    <x v="0"/>
    <s v="Feasible"/>
    <s v="10004773"/>
    <d v="2025-03-25T00:00:00"/>
    <d v="2026-03-25T00:00:00"/>
    <n v="112"/>
  </r>
  <r>
    <x v="3"/>
    <n v="22"/>
    <s v="MU"/>
    <s v="Ghansoli"/>
    <n v="4971"/>
    <s v="MU-4971"/>
    <n v="100"/>
    <n v="0"/>
    <n v="19.119728200000001"/>
    <n v="73.000253900000004"/>
    <n v="19.119720000000001"/>
    <n v="73.000249999999994"/>
    <s v="NMMC"/>
    <s v="-"/>
    <s v="OMGANESHO"/>
    <s v="Om Ganesh, Sector 6, Kopar Khairne, Thane - Belapur Highway, Mumbai-400701"/>
    <s v="INDUS"/>
    <x v="0"/>
    <s v="Co-build"/>
    <s v="Feasible"/>
    <s v="Nov'25"/>
    <s v="Abdul Quadir"/>
    <x v="0"/>
    <s v="Feasible"/>
    <s v="10004888"/>
    <d v="2025-03-26T00:00:00"/>
    <d v="2026-03-26T00:00:00"/>
    <n v="100"/>
  </r>
  <r>
    <x v="2"/>
    <n v="23"/>
    <s v="MU"/>
    <s v="Thane"/>
    <n v="5979"/>
    <s v="MU-5979"/>
    <n v="280"/>
    <n v="280"/>
    <n v="19.1950504"/>
    <n v="72.971018299999997"/>
    <n v="19.195039619999999"/>
    <n v="72.97063516"/>
    <s v="TMC"/>
    <s v="-"/>
    <s v="Vandana Cinema"/>
    <s v="VANDANA S.T.DEPO,LBS ROAD, PANCH-PAKHDI, THANE WEST, 400602"/>
    <s v="Crest Digitel"/>
    <x v="0"/>
    <s v="Co-build"/>
    <s v="Feasible"/>
    <s v="Dec'25"/>
    <s v="Jayhind Yadav"/>
    <x v="2"/>
    <s v="Feasible"/>
    <s v="10004744"/>
    <d v="2025-03-25T00:00:00"/>
    <d v="2026-03-25T00:00:00"/>
    <n v="280"/>
  </r>
  <r>
    <x v="2"/>
    <n v="24"/>
    <s v="MU"/>
    <s v="Vartak Nagar"/>
    <n v="2610"/>
    <s v="MU-2610"/>
    <n v="168.00000000000003"/>
    <n v="168.00000000000003"/>
    <n v="19.210679500000001"/>
    <n v="72.961054799999999"/>
    <n v="19.210329959999999"/>
    <n v="72.961096310000002"/>
    <s v="TMC"/>
    <s v="-"/>
    <s v="NarmadaBldg"/>
    <s v="NARMADABLDG, LOKMANYA NAGAR, THANE WEST, DISTRICT-THANE, STATE-MAHARASHTRA, PINCODE- 400606"/>
    <s v="ATC"/>
    <x v="0"/>
    <s v="Co-build"/>
    <s v="Feasible"/>
    <s v="Dec'25"/>
    <s v="Jayhind Yadav"/>
    <x v="2"/>
    <s v="Feasible"/>
    <s v="10004769"/>
    <d v="2025-03-25T00:00:00"/>
    <d v="2026-03-25T00:00:00"/>
    <n v="168"/>
  </r>
  <r>
    <x v="2"/>
    <n v="25"/>
    <s v="MU"/>
    <s v="Vartak Nagar"/>
    <s v="MA1044"/>
    <s v="MU-MA1044"/>
    <n v="168.00000000000003"/>
    <n v="168.00000000000003"/>
    <n v="19.208435099999999"/>
    <n v="72.960137700000004"/>
    <n v="19.208675249999999"/>
    <n v="72.959990750000003"/>
    <s v="TMC"/>
    <s v="-"/>
    <s v="Smelting Koras Road-1"/>
    <s v="Smelting Koras Road, Vartak Nagar, Thane West"/>
    <s v="ATC"/>
    <x v="0"/>
    <s v="Co-build"/>
    <s v="Feasible"/>
    <s v="Dec'25"/>
    <s v="Jayhind Yadav"/>
    <x v="2"/>
    <s v="Feasible"/>
    <s v="10004866"/>
    <d v="2025-03-26T00:00:00"/>
    <d v="2026-03-26T00:00:00"/>
    <n v="168"/>
  </r>
  <r>
    <x v="2"/>
    <n v="26"/>
    <s v="MU"/>
    <s v="Mulund"/>
    <n v="4234"/>
    <s v="MU-4234"/>
    <n v="56.000000000000007"/>
    <n v="56.000000000000007"/>
    <n v="19.1737033"/>
    <n v="72.951003600000007"/>
    <n v="19.173399750000002"/>
    <n v="72.950771329999995"/>
    <s v="MCGM"/>
    <s v="T"/>
    <s v="KALPAVRUOF"/>
    <s v="Kalpvruksha CHS,RHB Rd. mulund(W)"/>
    <s v="INDUS"/>
    <x v="0"/>
    <s v="Co-build"/>
    <s v="Feasible"/>
    <s v="May'25"/>
    <s v="Swapnil Salvi"/>
    <x v="2"/>
    <s v="Feasible"/>
    <s v="10004714"/>
    <d v="2025-03-24T00:00:00"/>
    <d v="2026-03-24T00:00:00"/>
    <n v="56"/>
  </r>
  <r>
    <x v="2"/>
    <n v="27"/>
    <s v="MU"/>
    <s v="Thane"/>
    <n v="3123"/>
    <s v="MU-3123"/>
    <n v="280"/>
    <n v="280"/>
    <n v="19.191158099999999"/>
    <n v="72.945699899999994"/>
    <n v="19.191199990000001"/>
    <n v="72.94700005"/>
    <s v="TMC"/>
    <s v="-"/>
    <s v="shinde estate office"/>
    <s v="SHINDE ESTATE OFFICE , OPPO MAVIS GYM  ,SHREENAGER WAGHALE ESTATE THANE(W), MUMBAI, MAHARASHTRA."/>
    <s v="INDUS"/>
    <x v="0"/>
    <s v="Co-build"/>
    <s v="Feasible"/>
    <s v="Dec'25"/>
    <s v="Jayhind Yadav"/>
    <x v="2"/>
    <s v="Feasible"/>
    <s v="10004825"/>
    <d v="2025-03-26T00:00:00"/>
    <d v="2026-03-26T00:00:00"/>
    <n v="280"/>
  </r>
  <r>
    <x v="4"/>
    <n v="28"/>
    <s v="MU"/>
    <s v="Vartak Nagar"/>
    <s v="MA4012"/>
    <s v="MU-MA4012"/>
    <n v="112.00000000000001"/>
    <n v="112.00000000000001"/>
    <n v="19.197558799999999"/>
    <n v="72.945421699999997"/>
    <n v="19.197244770000001"/>
    <n v="72.945478140000006"/>
    <s v="TMC"/>
    <s v="-"/>
    <s v="Khan Shop"/>
    <s v="PLOT NO. 162-164, RD NUMBER 27, WAGLE INDUSTRIAL ESTATE,THANE WEST, STATE-MAHARASHTRA, PINCODE-400604"/>
    <s v="Suyog"/>
    <x v="0"/>
    <s v="Co-build"/>
    <s v="Feasible"/>
    <s v="Jan'26"/>
    <s v="Jayhind Yadav"/>
    <x v="2"/>
    <s v="Feasible"/>
    <s v="10004846"/>
    <d v="2025-03-26T00:00:00"/>
    <d v="2026-03-26T00:00:00"/>
    <n v="112"/>
  </r>
  <r>
    <x v="2"/>
    <n v="29"/>
    <s v="MU"/>
    <s v="Mulund"/>
    <n v="4381"/>
    <s v="MU-4381"/>
    <n v="56.000000000000007"/>
    <n v="56.000000000000007"/>
    <n v="19.1684737"/>
    <n v="72.945039399999999"/>
    <n v="19.16834514"/>
    <n v="72.945043670000004"/>
    <s v="MCGM"/>
    <s v="T"/>
    <s v="AIROTAQQOMM1"/>
    <s v="Airota Ind Estate,NEAR SATSANG HALL, POOJA BLOOD BANK,P K ROAD,MULUND W"/>
    <s v="INDUS"/>
    <x v="0"/>
    <s v="Co-build"/>
    <s v="Feasible"/>
    <s v="Dec'25"/>
    <s v="Swapnil Salvi"/>
    <x v="2"/>
    <s v="Feasible"/>
    <s v="10004777"/>
    <d v="2025-03-26T00:00:00"/>
    <d v="2026-03-26T00:00:00"/>
    <n v="56"/>
  </r>
  <r>
    <x v="4"/>
    <n v="30"/>
    <s v="MU"/>
    <s v="Kanjurmarg East"/>
    <n v="1342"/>
    <s v="MU-1342"/>
    <n v="56.000000000000007"/>
    <n v="56.000000000000007"/>
    <n v="19.141031999999999"/>
    <n v="72.937391599999998"/>
    <n v="19.141174070000002"/>
    <n v="72.937653119999993"/>
    <s v="MCGM"/>
    <s v="S"/>
    <s v="CGHS Colony_CCTV"/>
    <s v="C.G.S. Colony, BhandupEast, Mumbai,Maharashtra400042"/>
    <s v="Suyog"/>
    <x v="0"/>
    <s v="Co-build"/>
    <s v="Feasible"/>
    <s v="Jan'26"/>
    <s v="Swapnil Salvi"/>
    <x v="2"/>
    <s v="Feasible"/>
    <s v="10004703"/>
    <d v="2025-03-24T00:00:00"/>
    <d v="2026-03-24T00:00:00"/>
    <n v="56"/>
  </r>
  <r>
    <x v="2"/>
    <n v="31"/>
    <s v="MU"/>
    <s v="Chembur"/>
    <s v="MA1811"/>
    <s v="MU-MA1811"/>
    <n v="78.400000000000006"/>
    <n v="78.400000000000006"/>
    <n v="19.053077099999999"/>
    <n v="72.913895499999995"/>
    <n v="19.052684589999998"/>
    <n v="72.914110870000002"/>
    <s v="MCGM"/>
    <s v="M/E"/>
    <s v="Hashu Adwani School"/>
    <s v="BS Devashi Marg, Patwardhan Colony, Govandi East, Mumbai, Maharashtra 400088"/>
    <s v="ATC"/>
    <x v="0"/>
    <s v="Co-build"/>
    <s v="Feasible"/>
    <s v="Feb'26"/>
    <s v="Swapnil Salvi"/>
    <x v="2"/>
    <s v="Feasible"/>
    <n v="10004697"/>
    <d v="2025-03-24T00:00:00"/>
    <d v="2026-03-24T00:00:00"/>
    <n v="78"/>
  </r>
  <r>
    <x v="2"/>
    <n v="32"/>
    <s v="MU"/>
    <s v="Ghatkoper"/>
    <n v="3463"/>
    <s v="MU-3463"/>
    <n v="67.2"/>
    <n v="67.2"/>
    <n v="19.103768599999999"/>
    <n v="72.911631299999996"/>
    <n v="19.103770000000001"/>
    <n v="72.911640000000006"/>
    <s v="MCGM"/>
    <s v="N"/>
    <s v="Ashish CHS"/>
    <s v="Amrut Nagar, Ghatkopar West, Mumbai-400086"/>
    <s v="INDUS"/>
    <x v="0"/>
    <s v="Co-build"/>
    <s v="Feasible"/>
    <s v="Feb'26"/>
    <s v="Swapnil Salvi"/>
    <x v="2"/>
    <s v="Feasible"/>
    <s v="-"/>
    <m/>
    <m/>
    <n v="0"/>
  </r>
  <r>
    <x v="0"/>
    <n v="33"/>
    <s v="MU"/>
    <s v="Andheri"/>
    <n v="1420"/>
    <s v="MU-1420"/>
    <n v="33.6"/>
    <n v="33.6"/>
    <n v="19.1215753"/>
    <n v="72.885541200000006"/>
    <n v="19.1215887"/>
    <n v="72.885726009999999"/>
    <s v="MCGM"/>
    <s v="K/E"/>
    <s v="SHIVAM APT"/>
    <s v="Near Ganesh Pada Bus Stop, Military Road, Marol, Andheri East-400059"/>
    <s v="INDUS"/>
    <x v="0"/>
    <s v="Co-build"/>
    <s v="Feasible"/>
    <s v="Nov'25"/>
    <s v="Hari Yadav"/>
    <x v="1"/>
    <s v="Feasible"/>
    <s v="-"/>
    <s v="-"/>
    <s v="-"/>
    <n v="0"/>
  </r>
  <r>
    <x v="2"/>
    <n v="34"/>
    <s v="MU"/>
    <s v="Miraroad"/>
    <s v="MB2148"/>
    <s v="MU-MB2148"/>
    <n v="44.800000000000004"/>
    <n v="44.800000000000004"/>
    <n v="19.276440000000001"/>
    <n v="72.878910000000005"/>
    <n v="19.276479999999999"/>
    <n v="72.878699999999995"/>
    <s v="MBMC"/>
    <s v="-"/>
    <s v="Poonam Green CHS"/>
    <s v="A-102,New Poonam Green co op society, near Fashion Factory, Pleasant Park, Mira Road East, Maharashtra 401107,post office:-Mira Road,police station:-Mira Road"/>
    <s v="INDUS"/>
    <x v="0"/>
    <s v="Co-build"/>
    <s v="Feasible"/>
    <s v="April'25"/>
    <s v="Sabhajeet Maurya"/>
    <x v="1"/>
    <s v="Feasible"/>
    <s v="10004849"/>
    <d v="2025-03-26T00:00:00"/>
    <d v="2026-03-26T00:00:00"/>
    <n v="45"/>
  </r>
  <r>
    <x v="5"/>
    <n v="35"/>
    <s v="MU"/>
    <s v="Miraroad"/>
    <s v="MA2816"/>
    <s v="MU-MA2816"/>
    <n v="112.00000000000001"/>
    <n v="112.00000000000001"/>
    <n v="19.280478599999999"/>
    <n v="72.876998599999993"/>
    <n v="19.280480000000001"/>
    <n v="72.876999999999995"/>
    <s v="MBMC"/>
    <s v="-"/>
    <s v="Ankur bld_Samruddhi Bldg_Crack"/>
    <s v="SAMRUDHI BLDG , HATKESH UDYOG MIRA BHYANDER ROAD MIRA ROAD EAST, MUMBAI, MAHARASHTRA.t"/>
    <s v="INDUS"/>
    <x v="0"/>
    <s v="Co-build"/>
    <s v="Feasible"/>
    <s v="Nov'25"/>
    <s v="Sabhajeet Maurya"/>
    <x v="1"/>
    <s v="Feasible"/>
    <s v="10004706"/>
    <d v="2025-03-24T00:00:00"/>
    <d v="2026-03-24T00:00:00"/>
    <n v="112"/>
  </r>
  <r>
    <x v="6"/>
    <n v="36"/>
    <s v="MU"/>
    <s v="Sion"/>
    <s v="MA2877"/>
    <s v="MU-MA2877"/>
    <n v="78.400000000000006"/>
    <n v="78.400000000000006"/>
    <n v="19.052607600000002"/>
    <n v="72.8749897"/>
    <n v="19.052859999999999"/>
    <n v="72.875083970000006"/>
    <s v="MCGM"/>
    <s v="L"/>
    <s v="Akansha CHSL"/>
    <s v="Near ashirwad hotel, VN Purav Road, Samarth Nagar,Chuna Bhatti, Sion Mumbai"/>
    <s v="ATC"/>
    <x v="0"/>
    <s v="Co-build"/>
    <s v="Feasible"/>
    <s v="March'26"/>
    <s v="Swapnil Salvi"/>
    <x v="3"/>
    <s v="Feasible"/>
    <s v="10004821"/>
    <d v="2025-03-26T00:00:00"/>
    <d v="2026-03-26T00:00:00"/>
    <n v="78"/>
  </r>
  <r>
    <x v="6"/>
    <n v="37"/>
    <s v="MU"/>
    <s v="Goregaon"/>
    <s v="MA18"/>
    <s v="MU-MA18"/>
    <n v="123.20000000000002"/>
    <n v="123.20000000000002"/>
    <n v="19.176211299999999"/>
    <n v="72.874496800000003"/>
    <n v="19.17585549"/>
    <n v="72.874255469999994"/>
    <s v="MCGM"/>
    <s v="P/N"/>
    <s v="Muneer House_Crack GBT"/>
    <s v="Muneer,Gala no.3 Khadakpada near film citi road malad east, Azad Nagar, Sankalp Colony,Gokuldham Colony, Goregaon, Mumbai, Maharashtra 400097"/>
    <s v="Suyog"/>
    <x v="0"/>
    <s v="Co-build"/>
    <s v="Feasible"/>
    <s v="March'26"/>
    <s v="Virendra"/>
    <x v="1"/>
    <s v="Feasible"/>
    <n v="10004730"/>
    <d v="2025-03-24T00:00:00"/>
    <d v="2026-03-24T00:00:00"/>
    <n v="123"/>
  </r>
  <r>
    <x v="2"/>
    <n v="38"/>
    <s v="MU"/>
    <s v="Sion"/>
    <n v="1000"/>
    <s v="MU-1000"/>
    <n v="89.600000000000009"/>
    <n v="89.600000000000009"/>
    <n v="19.052223900000001"/>
    <n v="72.872525699999997"/>
    <n v="19.052848279999999"/>
    <n v="72.872624419999994"/>
    <s v="MCGM"/>
    <s v="L"/>
    <s v="Vasant Vaibhav"/>
    <s v="Vasant Vaibhav,Gulmohar Road,Chunabhatti(E) 400022"/>
    <s v="INDUS"/>
    <x v="0"/>
    <s v="Co-build"/>
    <s v="Feasible"/>
    <s v="Feb'26"/>
    <s v="Swapnil Salvi"/>
    <x v="3"/>
    <s v="Feasible"/>
    <s v="10004699"/>
    <d v="2025-03-24T00:00:00"/>
    <d v="2026-03-24T00:00:00"/>
    <n v="90"/>
  </r>
  <r>
    <x v="2"/>
    <n v="39"/>
    <s v="MU"/>
    <s v="Borivali"/>
    <s v="MA3372"/>
    <s v="MU-MA3372"/>
    <n v="44.800000000000004"/>
    <n v="44.800000000000004"/>
    <n v="19.236676500000002"/>
    <n v="72.8687094"/>
    <n v="19.23664986"/>
    <n v="72.868874539999993"/>
    <s v="MCGM"/>
    <s v="R/C"/>
    <s v="SAI ENCLAVE CHS"/>
    <s v="Sant Eknath Marg, Kajupada, Borivali East, Mumbai, Maharashtra 400066"/>
    <s v="INDUS"/>
    <x v="0"/>
    <s v="Co-build"/>
    <s v="Feasible"/>
    <s v="May'25"/>
    <s v="Sabhajeet Maurya"/>
    <x v="1"/>
    <s v="Feasible"/>
    <s v="10004865"/>
    <d v="2025-03-26T00:00:00"/>
    <d v="2026-03-26T00:00:00"/>
    <n v="45"/>
  </r>
  <r>
    <x v="7"/>
    <n v="40"/>
    <s v="MU"/>
    <s v="Sion"/>
    <s v="MB1155"/>
    <s v="MU-MB1155"/>
    <n v="78.400000000000006"/>
    <n v="78.400000000000006"/>
    <n v="19.0397888"/>
    <n v="72.866372299999995"/>
    <n v="19.039805900000001"/>
    <n v="72.867137409999998"/>
    <s v="MCGM"/>
    <s v="F/N"/>
    <s v="Pramjal"/>
    <s v="PRANJAL CHS,SARDAR NAGAR NO 01,SION KOLIWADA, MUMBAI, MAHARASHTRA-400022"/>
    <s v="INDUS"/>
    <x v="0"/>
    <s v="Co-build"/>
    <s v="Feasible"/>
    <s v="April'25"/>
    <s v="Swapnil Salvi"/>
    <x v="3"/>
    <s v="Feasible"/>
    <s v="10004843"/>
    <d v="2025-03-26T00:00:00"/>
    <d v="2026-03-26T00:00:00"/>
    <n v="78"/>
  </r>
  <r>
    <x v="0"/>
    <n v="41"/>
    <s v="MU"/>
    <s v="Wadala East"/>
    <n v="6138"/>
    <s v="MU-6138"/>
    <n v="87.808000000000021"/>
    <n v="87.808000000000021"/>
    <n v="19.022618099999999"/>
    <n v="72.865819000000002"/>
    <n v="19.022472239999999"/>
    <n v="72.865865560000003"/>
    <s v="MCGM"/>
    <s v="F/N"/>
    <s v="Shopee link_Indus"/>
    <s v="SHOPEE LINK, ANTOP HILL RD, DOSTI ACRES, -WORLI NAKA ,DISTRICT-MUMBAI, STATE- MAHARASHTRA, PINCODE- 400037"/>
    <s v="INDUS"/>
    <x v="0"/>
    <s v="Co-build"/>
    <s v="Feasible"/>
    <s v="April'25"/>
    <s v="Sandeep randive"/>
    <x v="3"/>
    <s v="Feasible"/>
    <s v="-"/>
    <s v="-"/>
    <s v="-"/>
    <n v="0"/>
  </r>
  <r>
    <x v="5"/>
    <n v="42"/>
    <s v="MU"/>
    <s v="Andheri"/>
    <n v="6021"/>
    <s v="MU-6021"/>
    <n v="112.00000000000001"/>
    <n v="112.00000000000001"/>
    <n v="19.096604299999999"/>
    <n v="72.865256000000002"/>
    <n v="19.096689999999999"/>
    <n v="72.865120000000005"/>
    <s v="MCGM"/>
    <s v="K/E"/>
    <s v="RANGOLI"/>
    <s v="120-122, Sahar Road, Andheri (East)"/>
    <s v="INDUS"/>
    <x v="0"/>
    <s v="Co-build"/>
    <s v="Feasible"/>
    <s v="Nov'25"/>
    <s v="Hari Yadav"/>
    <x v="1"/>
    <s v="Feasible"/>
    <s v="10004827"/>
    <d v="2025-03-26T00:00:00"/>
    <d v="2026-03-26T00:00:00"/>
    <n v="112"/>
  </r>
  <r>
    <x v="7"/>
    <n v="43"/>
    <s v="MU"/>
    <s v="Borivali"/>
    <n v="5831"/>
    <s v="MU-5831"/>
    <n v="67.2"/>
    <n v="67.2"/>
    <n v="19.2404233"/>
    <n v="72.858211900000001"/>
    <n v="19.24066942"/>
    <n v="72.858577699999998"/>
    <s v="MCGM"/>
    <s v="R/N"/>
    <s v="Amrut apt."/>
    <s v="Sai Amrut, Jaywant Sawant Road, Ambawadi, Dahisar West, Mumbai"/>
    <s v="ATC"/>
    <x v="0"/>
    <s v="Co-build"/>
    <s v="Feasible"/>
    <s v="May'25"/>
    <s v="Sabhajeet Maurya"/>
    <x v="1"/>
    <s v="Feasible"/>
    <s v="10004791"/>
    <d v="2025-03-26T00:00:00"/>
    <d v="2026-03-26T00:00:00"/>
    <n v="67"/>
  </r>
  <r>
    <x v="7"/>
    <n v="44"/>
    <s v="MU"/>
    <s v="Sion"/>
    <n v="3330"/>
    <s v="MU-3330"/>
    <n v="44.800000000000004"/>
    <n v="44.800000000000004"/>
    <n v="19.035693999999999"/>
    <n v="72.857117900000006"/>
    <n v="19.03547592"/>
    <n v="72.857383999999996"/>
    <s v="MCGM"/>
    <s v="F/N"/>
    <s v="Sion Shivaji Nagar"/>
    <s v="Plot No6 (pt), 9 (pt), of Sion Division, Bhaudaji Road Extn, Sion (W), Mumbai- 400 022"/>
    <s v="ATC"/>
    <x v="0"/>
    <s v="Co-build"/>
    <s v="Feasible"/>
    <s v="April'25"/>
    <s v="Swapnil Salvi"/>
    <x v="3"/>
    <s v="Feasible"/>
    <n v="10004874"/>
    <d v="2025-03-26T00:00:00"/>
    <d v="2026-03-26T00:00:00"/>
    <n v="45"/>
  </r>
  <r>
    <x v="7"/>
    <n v="45"/>
    <s v="MU"/>
    <s v="Sewri"/>
    <s v="MA751"/>
    <s v="MU-MA751"/>
    <n v="78.400000000000006"/>
    <n v="78.400000000000006"/>
    <n v="18.995158"/>
    <n v="72.855754500000003"/>
    <n v="18.995200000000001"/>
    <n v="72.855800000000002"/>
    <s v="MCGM"/>
    <s v="F/S"/>
    <s v="L&amp;T's MMRDA MTHL Project (Package-1), Sewri"/>
    <s v="SEWRI MMRDA, MPT, SEWRI, MUMBAI, MAHARASHTRA 400015"/>
    <s v="Airtel Own"/>
    <x v="0"/>
    <s v="Co-build"/>
    <s v="Feasible"/>
    <s v="April'25"/>
    <s v="Swapnil Salvi"/>
    <x v="3"/>
    <s v="Feasible"/>
    <s v="-"/>
    <m/>
    <m/>
    <n v="0"/>
  </r>
  <r>
    <x v="7"/>
    <n v="46"/>
    <s v="MU"/>
    <s v="Miraroad"/>
    <n v="3166"/>
    <s v="MU-3166"/>
    <n v="67.2"/>
    <n v="67.2"/>
    <n v="19.309551200000001"/>
    <n v="72.854017499999998"/>
    <n v="19.309639300000001"/>
    <n v="72.85336393"/>
    <s v="MBMC"/>
    <s v="-"/>
    <s v="Sarkar Bhavan"/>
    <s v="Sarkar Bhavan,Chandan nagar, Bhayandar East Mira Bhayandar, Maharashtra 401105"/>
    <s v="INDUS"/>
    <x v="0"/>
    <s v="Co-build"/>
    <s v="Feasible"/>
    <s v="April'25"/>
    <s v="Sabhajeet Maurya"/>
    <x v="1"/>
    <s v="Feasible"/>
    <n v="10004781"/>
    <d v="2025-03-26T00:00:00"/>
    <d v="2026-03-26T00:00:00"/>
    <n v="67"/>
  </r>
  <r>
    <x v="5"/>
    <n v="47"/>
    <s v="MU"/>
    <s v="Jogeshwari"/>
    <n v="4883"/>
    <s v="MU-4883"/>
    <n v="50.400000000000006"/>
    <n v="50.400000000000006"/>
    <n v="19.144439599999998"/>
    <n v="72.845585099999994"/>
    <n v="19.144671349999999"/>
    <n v="72.845589219999994"/>
    <s v="MCGM"/>
    <s v="K/W"/>
    <s v="HAPYHOMEOF"/>
    <s v="Vaishali Nagar, Off S V Road, Jogeshwari West, Mumbai-400102"/>
    <s v="INDUS"/>
    <x v="0"/>
    <s v="Co-build"/>
    <s v="Feasible"/>
    <s v="Nov'25"/>
    <s v="Dudhnath Tiwari"/>
    <x v="1"/>
    <s v="Feasible"/>
    <s v="10004778"/>
    <d v="2025-03-26T00:00:00"/>
    <d v="2026-03-26T00:00:00"/>
    <n v="50"/>
  </r>
  <r>
    <x v="7"/>
    <n v="48"/>
    <s v="MU"/>
    <s v="Mahim"/>
    <n v="2317"/>
    <s v="MU-2317"/>
    <n v="156.80000000000001"/>
    <n v="156.80000000000001"/>
    <n v="19.035395900000001"/>
    <n v="72.844574800000004"/>
    <n v="19.03519979"/>
    <n v="72.844307389999997"/>
    <s v="MCGM"/>
    <s v="G/N"/>
    <s v="Victory mansion"/>
    <s v="Mr. Rajman (9769293371),VICTORY MANSION,Sitla devi Temple Road, New Dinkar Co Operative Housing Society, Mahim, Mumbai, Maharashtra 400016, India  MUMBAI"/>
    <s v="INDUS"/>
    <x v="0"/>
    <s v="Co-build"/>
    <s v="Feasible"/>
    <s v="May'25"/>
    <s v="Prem Verma"/>
    <x v="3"/>
    <s v="Feasible"/>
    <n v="10004847"/>
    <d v="2025-03-26T00:00:00"/>
    <d v="2026-03-26T00:00:00"/>
    <n v="157"/>
  </r>
  <r>
    <x v="7"/>
    <n v="49"/>
    <s v="MU"/>
    <s v="Dadar"/>
    <n v="1308"/>
    <s v="MU-1308"/>
    <n v="78.400000000000006"/>
    <n v="78.400000000000006"/>
    <n v="19.0179194"/>
    <n v="72.844043999999997"/>
    <n v="19.01783228"/>
    <n v="72.844307939999993"/>
    <s v="MCGM"/>
    <s v="F/N"/>
    <s v="HOTELSHUO"/>
    <s v="Hotel Shubham,Café Premier, L. N. Road, Opposite Swami Narayan Mandir, Dadar (East), Mumbai - 400014"/>
    <s v="INDUS"/>
    <x v="0"/>
    <s v="Co-build"/>
    <s v="Feasible"/>
    <s v="Nov'25"/>
    <s v="Swapnil Salvi"/>
    <x v="3"/>
    <s v="Feasible"/>
    <s v="10004808"/>
    <d v="2025-03-26T00:00:00"/>
    <d v="2026-03-26T00:00:00"/>
    <n v="78"/>
  </r>
  <r>
    <x v="7"/>
    <n v="50"/>
    <s v="MU"/>
    <s v="Vile Parle"/>
    <n v="3151"/>
    <s v="MU-3151"/>
    <n v="78.400000000000006"/>
    <n v="78.400000000000006"/>
    <n v="19.106246299999999"/>
    <n v="72.843508299999996"/>
    <n v="19.106173699999999"/>
    <n v="72.844153550000001"/>
    <s v="MCGM"/>
    <s v="K/W"/>
    <s v="MEGHDENU"/>
    <s v="Irla Road, Near East West Flyover, Vile Parle West, Mumbai-400058"/>
    <s v="INDUS"/>
    <x v="0"/>
    <s v="Co-build"/>
    <s v="Feasible"/>
    <s v="Nov'25"/>
    <s v="Hari Yadav"/>
    <x v="1"/>
    <s v="Feasible"/>
    <n v="10004729"/>
    <d v="2025-03-24T00:00:00"/>
    <d v="2026-03-24T00:00:00"/>
    <n v="78"/>
  </r>
  <r>
    <x v="7"/>
    <n v="51"/>
    <s v="MU"/>
    <s v="Andheri"/>
    <n v="2322"/>
    <s v="MU-2322"/>
    <n v="100.80000000000001"/>
    <n v="100.80000000000001"/>
    <n v="19.126277099999999"/>
    <n v="72.843316299999998"/>
    <n v="19.12581067"/>
    <n v="72.843294060000005"/>
    <s v="MCGM"/>
    <s v="K/W"/>
    <s v="Bhagya Apt,"/>
    <s v="23, Bhardawadi Ln,Dhakoji Sethpada, Navneeth Colony, Amboli,Mumbai, Maharashtra 400058"/>
    <s v="ATC"/>
    <x v="0"/>
    <s v="Co-build"/>
    <s v="Feasible"/>
    <s v="Nov'25"/>
    <s v="Hari Yadav"/>
    <x v="1"/>
    <s v="Feasible"/>
    <n v="10004710"/>
    <d v="2025-03-24T00:00:00"/>
    <d v="2026-03-24T00:00:00"/>
    <n v="101"/>
  </r>
  <r>
    <x v="7"/>
    <n v="52"/>
    <s v="MU"/>
    <s v="Goregaon"/>
    <s v="MA4247"/>
    <s v="MU-MA4247"/>
    <n v="179.20000000000002"/>
    <n v="179.20000000000002"/>
    <n v="19.162624399999999"/>
    <n v="72.840233100000006"/>
    <n v="19.162426010000001"/>
    <n v="72.839854529999997"/>
    <s v="MCGM"/>
    <s v="P/S"/>
    <s v="MAMTA CHSL"/>
    <s v="Sv Road, Tilak Nagar, Goregaon West, Mumbai"/>
    <s v="INDUS"/>
    <x v="0"/>
    <s v="Co-build"/>
    <s v="Feasible"/>
    <s v="Nov'25"/>
    <s v="Virendra"/>
    <x v="1"/>
    <s v="Feasible"/>
    <n v="10004719"/>
    <d v="2025-03-24T00:00:00"/>
    <d v="2026-03-24T00:00:00"/>
    <n v="179"/>
  </r>
  <r>
    <x v="0"/>
    <n v="53"/>
    <s v="MU"/>
    <s v="Masjid Bundar"/>
    <s v="MB1723"/>
    <s v="MU-MB1723"/>
    <n v="313.60000000000002"/>
    <n v="313.60000000000002"/>
    <n v="18.9604091"/>
    <n v="72.834429200000002"/>
    <n v="18.961040000000001"/>
    <n v="72.834530000000001"/>
    <s v="MCGM"/>
    <s v="B"/>
    <s v="Imamiya masjid"/>
    <s v="Plot No:13,Mirzali St,Balu Changu Patil Marg, Umerkhadi, Mumbai, Maharashtra 400009. Post Office:-Umerkhadi,Police Station:-Dongari"/>
    <s v="INDUS"/>
    <x v="0"/>
    <s v="Co-build"/>
    <s v="Feasible"/>
    <s v="Dec'25"/>
    <s v="Narayan Parab"/>
    <x v="3"/>
    <s v="Not Feasible"/>
    <s v="-"/>
    <s v="-"/>
    <s v="-"/>
    <n v="0"/>
  </r>
  <r>
    <x v="8"/>
    <n v="54"/>
    <s v="MU"/>
    <s v="Vile Parle"/>
    <s v="MA4127"/>
    <s v="MU-MA4127"/>
    <n v="145.60000000000002"/>
    <n v="145.60000000000002"/>
    <n v="19.107600699999999"/>
    <n v="72.832097399999995"/>
    <n v="19.107211029999998"/>
    <n v="72.832341740000004"/>
    <s v="MCGM"/>
    <s v="K/W"/>
    <s v="Nirmal Prabhu"/>
    <s v="NIRMAL PRABHU CHS,GURU NANAK ROAD,LAKSHMIKANT MARG,NS RD,VILE PARLE (W)-4000049."/>
    <s v="INDUS"/>
    <x v="0"/>
    <s v="Co-build"/>
    <s v="Feasible"/>
    <s v="Dec'25"/>
    <s v="Hari Yadav"/>
    <x v="1"/>
    <s v="Feasible"/>
    <s v="10004868"/>
    <d v="2025-03-26T00:00:00"/>
    <d v="2026-03-26T00:00:00"/>
    <n v="146"/>
  </r>
  <r>
    <x v="0"/>
    <n v="55"/>
    <s v="MU"/>
    <s v="Bandra"/>
    <n v="333"/>
    <s v="MU-333"/>
    <n v="50.400000000000006"/>
    <n v="50.400000000000006"/>
    <n v="19.06204"/>
    <n v="72.831794299999999"/>
    <n v="19.062260760000001"/>
    <n v="72.832040899999996"/>
    <s v="MCGM"/>
    <s v="H/W"/>
    <s v="Fortune Heritage"/>
    <s v="DR KB HEDGEKAR ROAD, PALLI VILLAGE BANDRA (W)."/>
    <s v="ATC"/>
    <x v="0"/>
    <s v="Co-build"/>
    <s v="Feasible"/>
    <s v="Nov'25"/>
    <s v="Prem Verma"/>
    <x v="3"/>
    <s v="Not Feasible"/>
    <s v="-"/>
    <s v="-"/>
    <s v="-"/>
    <n v="0"/>
  </r>
  <r>
    <x v="2"/>
    <n v="56"/>
    <s v="MU"/>
    <s v="Santacruz"/>
    <s v="MA183"/>
    <s v="MU-MA183"/>
    <n v="106.4"/>
    <n v="106.4"/>
    <n v="19.079042399999999"/>
    <n v="72.829969599999998"/>
    <n v="19.079018420000001"/>
    <n v="72.829226649999995"/>
    <s v="MCGM"/>
    <s v="H/W"/>
    <s v="Guru Ashish"/>
    <s v="North Avenue Road, Dhan Pothohar Nagar, Santacruz West, Mumbai"/>
    <s v="INDUS"/>
    <x v="0"/>
    <s v="Co-build"/>
    <s v="Feasible"/>
    <s v="Dec'25"/>
    <s v="Hari Yadav"/>
    <x v="1"/>
    <s v="Feasible"/>
    <s v="10004693"/>
    <d v="2025-03-24T00:00:00"/>
    <d v="2026-03-24T00:00:00"/>
    <n v="106"/>
  </r>
  <r>
    <x v="2"/>
    <n v="57"/>
    <s v="MU"/>
    <s v="Vile Parle"/>
    <s v="MA129"/>
    <s v="MU-MA129"/>
    <n v="28.000000000000004"/>
    <n v="28.000000000000004"/>
    <n v="19.1139513"/>
    <n v="72.829636300000004"/>
    <n v="19.113867079999999"/>
    <n v="72.829829000000004"/>
    <s v="MCGM"/>
    <s v="K/W"/>
    <s v="Raval CHS"/>
    <s v="Eden Square, NS Road No.10, Samarth Ramdas Marg, JVPD Scheme, Vile Parle West"/>
    <s v="INDUS"/>
    <x v="0"/>
    <s v="Co-build"/>
    <s v="Feasible"/>
    <s v="Dec'25"/>
    <s v="Hari Yadav"/>
    <x v="1"/>
    <s v="Feasible"/>
    <s v="10004803"/>
    <d v="2025-03-26T00:00:00"/>
    <d v="2026-03-26T00:00:00"/>
    <n v="28"/>
  </r>
  <r>
    <x v="2"/>
    <n v="58"/>
    <s v="MU"/>
    <s v="Kandivali"/>
    <n v="3589"/>
    <s v="MU-3589"/>
    <n v="280"/>
    <n v="280"/>
    <n v="19.209594800000001"/>
    <n v="72.8294633"/>
    <n v="19.209579919999999"/>
    <n v="72.830148660000006"/>
    <s v="MCGM"/>
    <s v="R/S"/>
    <s v="Technosys Limited"/>
    <s v="ZOHA ICE CREAM, NEAR SHAYDRI NAGAR, FRONT OFF BHARTIYA STATE BANK, CHARKOP, KANDIVALI WEST"/>
    <s v="ATC"/>
    <x v="0"/>
    <s v="Co-build"/>
    <s v="Feasible"/>
    <s v="Dec'25"/>
    <s v="Sabhajeet Maurya"/>
    <x v="1"/>
    <s v="Feasible"/>
    <s v="10004782"/>
    <d v="2025-03-26T00:00:00"/>
    <d v="2026-03-26T00:00:00"/>
    <n v="280"/>
  </r>
  <r>
    <x v="5"/>
    <n v="59"/>
    <s v="MU"/>
    <s v="Khar"/>
    <s v="MA5238"/>
    <s v="MU-MA5238"/>
    <n v="89.600000000000009"/>
    <n v="89.600000000000009"/>
    <n v="19.0743875"/>
    <n v="72.825567300000003"/>
    <n v="19.074130499999999"/>
    <n v="72.826147359999993"/>
    <s v="MCGM"/>
    <s v="H/W"/>
    <s v="Hermitage Villa"/>
    <s v="Hermitage Villa,Chuim Village, Danda Pada, Khar Danda, Khar West, Mumbai"/>
    <s v="INDUS"/>
    <x v="0"/>
    <s v="Co-build"/>
    <s v="Feasible"/>
    <s v="Nov'25"/>
    <s v="Hari Yadav"/>
    <x v="1"/>
    <s v="Feasible"/>
    <s v="10004716"/>
    <d v="2025-03-24T00:00:00"/>
    <d v="2026-03-24T00:00:00"/>
    <n v="90"/>
  </r>
  <r>
    <x v="2"/>
    <n v="60"/>
    <s v="MU"/>
    <s v="Kandivali"/>
    <s v="MB3183"/>
    <s v="MU-MB3183"/>
    <n v="4.4800000000000004"/>
    <n v="4.4800000000000004"/>
    <n v="19.2134459"/>
    <n v="72.823863599999996"/>
    <n v="19.21359657"/>
    <n v="72.823998799999998"/>
    <s v="MCGM"/>
    <s v="R/S"/>
    <s v="Ramjaruka"/>
    <s v="Ram Jharokha Cooperative Housing Society Limited, Cluster_mumbai Suburban_271, RSC Rd Number 11, Kandivali, Charkop, Sector 2 Charkop, Kandivali West, Mumbai, Maharashtra 400067,Post office:-Charkop,police station:-Charkop"/>
    <s v="INDUS"/>
    <x v="0"/>
    <s v="Co-build"/>
    <s v="Feasible"/>
    <s v="Dec'25"/>
    <s v="Sabhajeet Maurya"/>
    <x v="1"/>
    <s v="Feasible"/>
    <s v="10004788"/>
    <d v="2025-03-26T00:00:00"/>
    <d v="2026-03-26T00:00:00"/>
    <n v="40"/>
  </r>
  <r>
    <x v="5"/>
    <n v="61"/>
    <s v="MU"/>
    <s v="Worli"/>
    <n v="1027"/>
    <s v="MU-1027"/>
    <n v="145.60000000000002"/>
    <n v="145.60000000000002"/>
    <n v="18.994957299999999"/>
    <n v="72.822855599999997"/>
    <n v="18.995883060000001"/>
    <n v="72.822784440000007"/>
    <s v="MCGM"/>
    <s v="G/S"/>
    <s v="SAHYADRIOF"/>
    <s v="Kasturba Gandhi Nagar, Dainik Shivner Marg, Worli"/>
    <s v="INDUS"/>
    <x v="0"/>
    <s v="Co-build"/>
    <s v="Feasible"/>
    <s v="Nov'25"/>
    <s v="Prem Verma"/>
    <x v="3"/>
    <s v="Feasible"/>
    <s v="10004864"/>
    <d v="2025-03-26T00:00:00"/>
    <d v="2026-03-26T00:00:00"/>
    <n v="146"/>
  </r>
  <r>
    <x v="8"/>
    <n v="62"/>
    <s v="MU"/>
    <s v="Malabar Hill"/>
    <n v="1264"/>
    <s v="MU-1264"/>
    <n v="12.544000000000002"/>
    <n v="12.544000000000002"/>
    <n v="18.964867000000002"/>
    <n v="72.803737799999993"/>
    <n v="18.965063870000002"/>
    <n v="72.80384952"/>
    <s v="MCGM"/>
    <s v="D"/>
    <s v="MEHERABAOF"/>
    <s v="1/ 594, Warden Road Junction,_Mumbai- 26"/>
    <s v="INDUS"/>
    <x v="0"/>
    <s v="Co-build"/>
    <s v="Feasible"/>
    <s v="Nov'25"/>
    <s v="Vaijesh Patil"/>
    <x v="3"/>
    <s v="Feasible"/>
    <s v="10004784"/>
    <d v="2025-03-26T00:00:00"/>
    <d v="2026-03-26T00:00:00"/>
    <n v="30"/>
  </r>
  <r>
    <x v="8"/>
    <n v="63"/>
    <s v="MU"/>
    <s v="Malabar Hill"/>
    <n v="5436"/>
    <s v="MU-5436"/>
    <n v="106.4"/>
    <n v="106.4"/>
    <n v="18.954270600000001"/>
    <n v="72.798615699999999"/>
    <n v="18.954683150000001"/>
    <n v="72.798521609999995"/>
    <s v="MCGM"/>
    <s v="D"/>
    <s v="Rajat Apartment"/>
    <s v="Rajat Apts.,Mount Pleasant Road, Malabar Hill, Mumbai 400 006"/>
    <s v="ATC"/>
    <x v="0"/>
    <s v="Co-build"/>
    <s v="Feasible"/>
    <s v="Nov'25"/>
    <s v="Vaijesh Patil"/>
    <x v="3"/>
    <s v="Feasible"/>
    <s v="10004780"/>
    <d v="2025-03-26T00:00:00"/>
    <d v="2026-03-26T00:00:00"/>
    <n v="106"/>
  </r>
  <r>
    <x v="8"/>
    <n v="64"/>
    <s v="MU"/>
    <s v="Malabar Hill"/>
    <n v="5525"/>
    <s v="MU-5525"/>
    <n v="388.41600000000005"/>
    <n v="388.41600000000005"/>
    <n v="18.949716800000001"/>
    <n v="72.796301099999994"/>
    <n v="18.948145579999998"/>
    <n v="72.797578380000004"/>
    <s v="MCGM"/>
    <s v="D"/>
    <s v="Anupam CHSL"/>
    <s v="Anupam CHS, Manav Mandir Road, Malabar hill, Mumbai-400006"/>
    <s v="ATC"/>
    <x v="0"/>
    <s v="Co-build"/>
    <s v="Feasible"/>
    <s v="Nov'25"/>
    <s v="Vaijesh Patil"/>
    <x v="3"/>
    <s v="Feasible"/>
    <s v="10004776"/>
    <d v="2025-03-26T00:00:00"/>
    <d v="2026-03-26T00:00:00"/>
    <n v="338"/>
  </r>
  <r>
    <x v="4"/>
    <n v="65"/>
    <s v="MU"/>
    <s v="Govandi"/>
    <s v="MB4330"/>
    <s v="MU-MB4330"/>
    <n v="228.03200000000001"/>
    <n v="228.03200000000001"/>
    <n v="19.061169499999998"/>
    <n v="72.918766199999993"/>
    <n v="19.061484"/>
    <n v="72.918240999999995"/>
    <s v="MCGM"/>
    <s v="M/E"/>
    <s v="Khaliliya Massjid"/>
    <s v="Mankurd Link Road,Bhimvadi,New Gautam Nagar,Govandi,Mumbai 400043"/>
    <s v="INDUS"/>
    <x v="0"/>
    <s v="Co-build"/>
    <s v="Feasible"/>
    <s v="Jan'26"/>
    <s v="Ranjit Wadkar"/>
    <x v="2"/>
    <s v="Feasible"/>
    <s v="10004796"/>
    <d v="2025-03-26T00:00:00"/>
    <d v="2026-03-26T00:00:00"/>
    <n v="228"/>
  </r>
  <r>
    <x v="6"/>
    <n v="66"/>
    <s v="MU"/>
    <s v="Miraroad"/>
    <s v="MB1608"/>
    <s v="MU-MB1608"/>
    <n v="56.000000000000007"/>
    <n v="56.000000000000007"/>
    <n v="19.278387800000001"/>
    <n v="72.863238499999994"/>
    <n v="19.278479999999998"/>
    <n v="72.862899999999996"/>
    <s v="MBMC"/>
    <s v="-"/>
    <s v="Arihant CHS"/>
    <s v="ARIHANT CHS,3A-4, BHAGWAN MAHAVIR MARG, SECTOR 7, SHANTI NAGAR, MIRA ROAD EAST, MIRA BHAYANDAR, MAHAR,POST OFFICE:-MIRA ROAD,POLICE STATION:-MIRA ROAD"/>
    <s v="INDUS"/>
    <x v="0"/>
    <s v="Co-build"/>
    <s v="Feasible"/>
    <s v="April'25"/>
    <s v="Sabhajeet Maurya"/>
    <x v="1"/>
    <s v="Feasible"/>
    <s v="10004869"/>
    <d v="2025-03-26T00:00:00"/>
    <d v="2026-03-26T00:00:00"/>
    <n v="56"/>
  </r>
  <r>
    <x v="6"/>
    <n v="67"/>
    <s v="MU"/>
    <s v="Khadakpada"/>
    <s v="MB1585"/>
    <s v="MU-MB1585"/>
    <n v="112.00000000000001"/>
    <n v="112.00000000000001"/>
    <n v="19.2526303"/>
    <n v="73.127104099999997"/>
    <n v="19.252389520000001"/>
    <n v="73.127260590000006"/>
    <s v="KDMC"/>
    <s v="-"/>
    <s v="Shree Ganesh Vandan CHSL"/>
    <s v="Ganesh Vandan Building, Shop No: 7, Near Lotus Hospital, Aadharwadi Chowk, Birla College Rd, Kalyan West, Thane, Maharashtra 421301  _x000a_"/>
    <s v="ATC"/>
    <x v="0"/>
    <s v="Co-build"/>
    <s v="Feasible"/>
    <s v="Jan'26"/>
    <s v="Jayhind Yadav"/>
    <x v="2"/>
    <s v="Feasible"/>
    <s v="10004873"/>
    <d v="2025-03-26T00:00:00"/>
    <d v="2026-03-26T00:00:00"/>
    <n v="112"/>
  </r>
  <r>
    <x v="4"/>
    <n v="68"/>
    <s v="MU"/>
    <s v="Naupada"/>
    <s v="MB1728"/>
    <s v="MU-MB1728"/>
    <n v="112.00000000000001"/>
    <n v="112.00000000000001"/>
    <n v="19.188169200000001"/>
    <n v="72.9759332"/>
    <n v="19.18817"/>
    <n v="72.975939999999994"/>
    <s v="TMC"/>
    <s v="-"/>
    <s v="Fenkin Emperior"/>
    <s v="Dr. Bhanushali Hospital Kaushalya', Shivaji path, near Thane Rly station, Thane, Maharashtra 400601,Post office :-Thane,police station:-Thane"/>
    <s v="INDUS"/>
    <x v="0"/>
    <s v="Co-build"/>
    <s v="Feasible"/>
    <s v="Jan'26"/>
    <s v="Jayhind Yadav"/>
    <x v="2"/>
    <s v="Feasible"/>
    <s v="10004805"/>
    <d v="2025-03-26T00:00:00"/>
    <d v="2026-03-26T00:00:00"/>
    <n v="112"/>
  </r>
  <r>
    <x v="4"/>
    <n v="69"/>
    <s v="MU"/>
    <s v="Mulund"/>
    <s v="MB2983"/>
    <s v="MU-MB2983"/>
    <n v="112.00000000000001"/>
    <n v="112.00000000000001"/>
    <n v="19.173556900000001"/>
    <n v="72.957390099999998"/>
    <n v="19.173200000000001"/>
    <n v="72.957099999999997"/>
    <s v="MCGM"/>
    <s v="T"/>
    <s v="Shanti"/>
    <s v="New Arihant Shopping Centre Office No.23, 2nd floor J.D road Near Station Mulund Mumbai West, Maharashtra 400080,Post office:-Mulund,Police Station:-Mulund"/>
    <s v="ATC"/>
    <x v="0"/>
    <s v="Co-build"/>
    <s v="Feasible"/>
    <s v="Jan'26"/>
    <s v="Swapnil Salvi"/>
    <x v="2"/>
    <s v="Feasible"/>
    <s v="10004888"/>
    <d v="2025-03-26T00:00:00"/>
    <d v="2026-03-26T00:00:00"/>
    <n v="112"/>
  </r>
  <r>
    <x v="5"/>
    <n v="70"/>
    <s v="MU"/>
    <s v="Bhandup"/>
    <n v="4609"/>
    <s v="MU-4609"/>
    <n v="224.00000000000003"/>
    <n v="224.00000000000003"/>
    <n v="19.139876300000001"/>
    <n v="72.927962300000004"/>
    <n v="19.140203639999999"/>
    <n v="72.928188550000002"/>
    <s v="MCGM"/>
    <s v="S"/>
    <s v="Fuggawala compound"/>
    <s v="Fugewala Compound, Maharashtra Nagr Bus stop, Bhandup w"/>
    <s v="Suyog"/>
    <x v="0"/>
    <s v="Co-build"/>
    <s v="Feasible"/>
    <s v="Nov'25"/>
    <s v="Swapnil Salvi"/>
    <x v="2"/>
    <s v="Feasible"/>
    <s v="10004810"/>
    <d v="2025-03-26T00:00:00"/>
    <d v="2026-03-26T00:00:00"/>
    <n v="224"/>
  </r>
  <r>
    <x v="4"/>
    <n v="71"/>
    <s v="MU"/>
    <s v="Santacruz"/>
    <n v="174"/>
    <s v="MU-174"/>
    <n v="190.4"/>
    <n v="190.4"/>
    <n v="19.0757428"/>
    <n v="72.832074199999994"/>
    <n v="19.075903220000001"/>
    <n v="72.832616999999999"/>
    <s v="MCGM"/>
    <s v="H/W"/>
    <s v="Little Star CHSL"/>
    <s v="15th Road, Ramkrishna Mission Road, Santacruz (w) Mumbai â€“ 400054"/>
    <s v="INDUS"/>
    <x v="0"/>
    <s v="Co-build"/>
    <s v="Feasible"/>
    <s v="Jan'26"/>
    <s v="Hari Yadav"/>
    <x v="1"/>
    <s v="Feasible"/>
    <s v="10004711"/>
    <d v="2025-03-24T00:00:00"/>
    <d v="2026-03-24T00:00:00"/>
    <n v="190"/>
  </r>
  <r>
    <x v="4"/>
    <n v="72"/>
    <s v="MU"/>
    <s v="Kandivali"/>
    <s v="MB2484"/>
    <s v="MU-MB2484"/>
    <n v="22.400000000000002"/>
    <n v="22.400000000000002"/>
    <n v="19.207215399999999"/>
    <n v="72.877496399999998"/>
    <n v="19.20756201"/>
    <n v="72.877320119999993"/>
    <s v="MCGM"/>
    <s v="R/S"/>
    <s v="Windsor Chsl"/>
    <s v="Windsor Chsl,Phase No:-2,The Windsor,Opp. Esis Hospital,Damu Nagar,Thakur Village,Kandivali East, Mumbai,Maharashtra:400101"/>
    <s v="INDUS"/>
    <x v="0"/>
    <s v="Co-build"/>
    <s v="Feasible"/>
    <s v="Jan'26"/>
    <s v="Sabhajeet Maurya"/>
    <x v="1"/>
    <s v="Feasible"/>
    <s v="10004794"/>
    <d v="2025-03-26T00:00:00"/>
    <d v="2026-03-26T00:00:00"/>
    <n v="30"/>
  </r>
  <r>
    <x v="6"/>
    <n v="73"/>
    <s v="MU"/>
    <s v="Mahape"/>
    <s v="MB640"/>
    <s v="MU-MB640"/>
    <n v="112.00000000000001"/>
    <n v="112.00000000000001"/>
    <n v="19.110036699999998"/>
    <n v="73.017228399999993"/>
    <n v="19.110171000000001"/>
    <n v="73.017343999999994"/>
    <s v="NMMC"/>
    <s v="-"/>
    <s v="SPIRE BPO SERVICE LLP_BLDG NO.1_MBP"/>
    <s v="3rd ,2nd &amp; Ground floor, A Wing, Bldg No. 1(61), Sector 2, Millennium Business Park, Mahape, Navi Mumbai _x000a_"/>
    <s v="Airtel Own"/>
    <x v="0"/>
    <s v="Co-build"/>
    <s v="Feasible"/>
    <s v="Jan'26"/>
    <s v="Abdul Quadir"/>
    <x v="0"/>
    <s v="Feasible"/>
    <s v="10004829"/>
    <d v="2025-03-26T00:00:00"/>
    <d v="2026-03-26T00:00:00"/>
    <n v="112"/>
  </r>
  <r>
    <x v="4"/>
    <n v="74"/>
    <s v="MU"/>
    <s v="Thane"/>
    <n v="6087"/>
    <s v="MU-MM6087"/>
    <n v="112.00000000000001"/>
    <n v="112.00000000000001"/>
    <n v="19.203268300000001"/>
    <n v="72.958195500000002"/>
    <n v="19.20316596"/>
    <n v="72.958232210000006"/>
    <s v="TMC"/>
    <s v="-"/>
    <n v="0"/>
    <s v="Devkar Niwas,Road No 33, Dnyaneshwar nagar, Thane [W]."/>
    <s v="INDUS"/>
    <x v="0"/>
    <s v="Co-build"/>
    <s v="Feasible"/>
    <s v="Jan'26"/>
    <s v="Jayhind Yadav"/>
    <x v="2"/>
    <s v="Feasible"/>
    <s v="10004888"/>
    <d v="2025-03-26T00:00:00"/>
    <d v="2026-03-26T00:00:00"/>
    <n v="112"/>
  </r>
  <r>
    <x v="4"/>
    <n v="75"/>
    <s v="MU"/>
    <s v="Kurla"/>
    <s v="MA3670"/>
    <s v="MU-MA3670"/>
    <n v="67.2"/>
    <n v="67.2"/>
    <n v="19.064186299999999"/>
    <n v="72.874920000000003"/>
    <n v="19.064219999999999"/>
    <n v="72.874849999999995"/>
    <s v="MCGM"/>
    <s v="L"/>
    <s v="Devi-Darshan Apartment_Netsol/Dilip Gone (Rel of Devi Darshan) Indus-NB Team"/>
    <s v="SAINATH CHOWK,LBS ROAD,NEAR KURLA TELUGU BAPTISH CHURCH, Opp. KURLA COURT KURLA(W),MUMBAI, MAHARASHTRA 400070"/>
    <s v="Netsol"/>
    <x v="0"/>
    <s v="Co-build"/>
    <s v="Feasible"/>
    <s v="Jan'26"/>
    <s v="Swapnil Salvi"/>
    <x v="2"/>
    <s v="Feasible"/>
    <s v="10004876"/>
    <d v="2025-03-26T00:00:00"/>
    <d v="2026-03-26T00:00:00"/>
    <n v="67"/>
  </r>
  <r>
    <x v="4"/>
    <n v="76"/>
    <s v="MU"/>
    <s v="Dahisar"/>
    <n v="247"/>
    <s v="MU-MM247"/>
    <n v="112.00000000000001"/>
    <n v="112.00000000000001"/>
    <n v="19.249902500000001"/>
    <n v="72.870555300000007"/>
    <n v="19.24935241"/>
    <n v="72.870197349999998"/>
    <s v="MCGM"/>
    <s v="R/N"/>
    <n v="0"/>
    <s v="Ghartan Pada, Dahisar East, Mumbai, Maharashtra 400068"/>
    <s v="INDUS"/>
    <x v="0"/>
    <s v="Co-build"/>
    <s v="Feasible"/>
    <s v="Jan'26"/>
    <s v="Sabhajeet Maurya"/>
    <x v="1"/>
    <s v="Feasible"/>
    <s v="10004888"/>
    <d v="2025-03-26T00:00:00"/>
    <d v="2026-03-26T00:00:00"/>
    <n v="112"/>
  </r>
  <r>
    <x v="6"/>
    <n v="77"/>
    <s v="MU"/>
    <s v="Miraroad"/>
    <s v="MB2489"/>
    <s v="MU-MB2489"/>
    <n v="33.6"/>
    <n v="33.6"/>
    <n v="19.277037400000001"/>
    <n v="72.870143600000006"/>
    <n v="19.276701970000001"/>
    <n v="72.870604130000004"/>
    <s v="MBMC"/>
    <s v="-"/>
    <s v="Krishna Tower CHSL"/>
    <s v="Building No:-1 &amp; 2,Krishna Tower, RNA Complex,Om Shanti Chowk, Mira Road, Mira Bhayandar, Maharashtra 401107"/>
    <s v="INDUS"/>
    <x v="0"/>
    <s v="Co-build"/>
    <s v="Feasible"/>
    <s v="Jan'26"/>
    <s v="Sabhajeet Maurya"/>
    <x v="1"/>
    <s v="Feasible"/>
    <s v="10004789"/>
    <d v="2025-03-26T00:00:00"/>
    <d v="2026-03-26T00:00:00"/>
    <n v="34"/>
  </r>
  <r>
    <x v="2"/>
    <n v="78"/>
    <s v="MU"/>
    <s v="Vile Parle"/>
    <n v="334"/>
    <s v="MU-334"/>
    <n v="112.00000000000001"/>
    <n v="112.00000000000001"/>
    <n v="19.103505999999999"/>
    <n v="72.851243699999998"/>
    <n v="19.1036076"/>
    <n v="72.851283499999994"/>
    <s v="MCGM"/>
    <s v="K/E"/>
    <s v="Anish Appt"/>
    <s v="Hanuman nagar Opp.ICICI bank, Parle €, Mumbai"/>
    <s v="ATC"/>
    <x v="0"/>
    <s v="Co-build"/>
    <s v="Feasible"/>
    <s v="Dec'25"/>
    <s v="Hari Yadav"/>
    <x v="1"/>
    <s v="Feasible"/>
    <s v="10004804"/>
    <d v="2025-03-26T00:00:00"/>
    <d v="2026-03-26T00:00:00"/>
    <n v="112"/>
  </r>
  <r>
    <x v="8"/>
    <n v="79"/>
    <s v="MU"/>
    <s v="Vile Parle"/>
    <s v="MA2"/>
    <s v="MU-MA2"/>
    <n v="78.400000000000006"/>
    <n v="78.400000000000006"/>
    <n v="19.096749800000001"/>
    <n v="72.850144799999995"/>
    <n v="19.09706542"/>
    <n v="72.850486320000002"/>
    <s v="MCGM"/>
    <s v="K/E"/>
    <s v="HOTEL JOY PALACE"/>
    <s v="Hotel Joy Palace,N Patkar Marg, Vile Parle, Vile Parle East"/>
    <s v="INDUS"/>
    <x v="0"/>
    <s v="Co-build"/>
    <s v="Feasible"/>
    <s v="Dec'25"/>
    <s v="Sushil Patil"/>
    <x v="1"/>
    <s v="Feasible"/>
    <n v="10004770"/>
    <d v="2025-03-25T00:00:00"/>
    <d v="2026-03-25T00:00:00"/>
    <n v="78"/>
  </r>
  <r>
    <x v="0"/>
    <n v="80"/>
    <s v="MU"/>
    <s v="Andheri"/>
    <n v="4295"/>
    <s v="MU-4295"/>
    <n v="112.00000000000001"/>
    <n v="112.00000000000001"/>
    <n v="19.114977100000001"/>
    <n v="72.850121400000006"/>
    <n v="19.115198920000001"/>
    <n v="72.850520360000004"/>
    <s v="MCGM"/>
    <s v="K/E"/>
    <s v="HUB TOWN SOLARIS"/>
    <s v="HUB TOWN SOLARIS, Ghokhle pool, ProfNS Phadke Marg, Teli Galli, Andheri(E), Mumbai"/>
    <s v="IBUS"/>
    <x v="0"/>
    <s v="Co-build"/>
    <s v="Feasible"/>
    <s v="Nov'25"/>
    <s v="Hari Yadav"/>
    <x v="1"/>
    <s v="Feasible"/>
    <s v="-"/>
    <s v="-"/>
    <s v="-"/>
    <n v="0"/>
  </r>
  <r>
    <x v="2"/>
    <n v="81"/>
    <s v="MU"/>
    <s v="Vile Parle"/>
    <n v="1387"/>
    <s v="MU-1387"/>
    <n v="78.400000000000006"/>
    <n v="78.400000000000006"/>
    <n v="19.1086977"/>
    <n v="72.848533900000007"/>
    <n v="19.108879779999999"/>
    <n v="72.848789080000003"/>
    <s v="MCGM"/>
    <s v="K/E"/>
    <s v="Jeevan Dhara"/>
    <s v="Jeevan Dhara Co Hsg Soc Ltd, Shahaji Raje Marg, Near Prabodhan Thackeray Krida Sankul, Shivaji Nagar, Vile Parle East, Mumbai, Maharashtra- 400057  MUMBAI"/>
    <s v="ATC"/>
    <x v="0"/>
    <s v="Co-build"/>
    <s v="Feasible"/>
    <s v="Dec'25"/>
    <s v="Hari Yadav"/>
    <x v="1"/>
    <s v="Feasible"/>
    <s v="10004863"/>
    <d v="2025-03-26T00:00:00"/>
    <d v="2026-03-26T00:00:00"/>
    <n v="78"/>
  </r>
  <r>
    <x v="0"/>
    <n v="82"/>
    <s v="MU"/>
    <s v="Vile Parle"/>
    <n v="5387"/>
    <s v="MU-5387"/>
    <n v="33.6"/>
    <n v="33.6"/>
    <n v="19.102521400000001"/>
    <n v="72.835753199999999"/>
    <n v="19.10269856"/>
    <n v="72.835695479999998"/>
    <s v="MCGM"/>
    <s v="K/W"/>
    <s v="GNGNIWASONM1"/>
    <s v="Ganga Niwas, VM Road, Opposite SVKM&quot;s College of Management, Vile Parle(W), Mumbai-400066"/>
    <s v="INDUS"/>
    <x v="0"/>
    <s v="Co-build"/>
    <s v="Feasible"/>
    <s v="Dec'25"/>
    <s v="Hari Yadav"/>
    <x v="1"/>
    <s v="Feasible"/>
    <s v="-"/>
    <s v="-"/>
    <s v="-"/>
    <n v="0"/>
  </r>
  <r>
    <x v="6"/>
    <n v="83"/>
    <s v="MU"/>
    <s v="Bandra"/>
    <n v="148"/>
    <s v="MU-148"/>
    <n v="67.2"/>
    <n v="67.2"/>
    <n v="19.0637449"/>
    <n v="72.829604399999994"/>
    <n v="19.06430202"/>
    <n v="72.829696179999999"/>
    <s v="MCGM"/>
    <s v="H/W"/>
    <s v="Panjitani Villa"/>
    <s v="Dr.Ambedkar Road Pali Hill Bandra /west,Maharashtra"/>
    <s v="INDUS"/>
    <x v="0"/>
    <s v="Co-build"/>
    <s v="Feasible"/>
    <s v="Nov'25"/>
    <s v="Prem Verma"/>
    <x v="3"/>
    <s v="Feasible"/>
    <n v="10004692"/>
    <d v="2025-03-24T00:00:00"/>
    <d v="2026-03-24T00:00:00"/>
    <n v="67"/>
  </r>
  <r>
    <x v="4"/>
    <n v="84"/>
    <s v="MU"/>
    <s v="Gorai"/>
    <s v="MA4659"/>
    <s v="MU-MA4659"/>
    <n v="67.2"/>
    <n v="67.2"/>
    <n v="19.2248506"/>
    <n v="72.827992899999998"/>
    <n v="19.224428289999999"/>
    <n v="72.827662709999998"/>
    <s v="MCGM"/>
    <s v="R/C"/>
    <s v="Rakesh reddy house"/>
    <s v="38-A/23, RDP RD NUMBER 5, BHIM NAGAR, BORIVALI WEST, MUMBAI, MAHARASHTRA 400091"/>
    <s v="INDUS"/>
    <x v="0"/>
    <s v="Co-build"/>
    <s v="Feasible"/>
    <s v="Jan'26"/>
    <s v="Sabhajeet Maurya"/>
    <x v="1"/>
    <s v="Feasible"/>
    <s v="10004822"/>
    <d v="2025-03-26T00:00:00"/>
    <d v="2026-03-26T00:00:00"/>
    <n v="67"/>
  </r>
  <r>
    <x v="8"/>
    <n v="85"/>
    <s v="MU"/>
    <s v="Nariman Point"/>
    <n v="1008"/>
    <s v="MU-1008"/>
    <n v="67.2"/>
    <n v="67.2"/>
    <n v="18.923553099999999"/>
    <n v="72.823563100000001"/>
    <n v="18.923244830000002"/>
    <n v="72.823771460000003"/>
    <s v="MCGM"/>
    <s v="A"/>
    <s v="RAHEJACTOF"/>
    <s v="Plot No 214, Free Press Journal Marg"/>
    <s v="INDUS"/>
    <x v="0"/>
    <s v="Co-build"/>
    <s v="Feasible"/>
    <s v="Nov'25"/>
    <s v="Prem Verma"/>
    <x v="3"/>
    <s v="Feasible"/>
    <n v="10004709"/>
    <d v="2025-03-24T00:00:00"/>
    <d v="2026-03-24T00:00:00"/>
    <n v="67"/>
  </r>
  <r>
    <x v="8"/>
    <n v="86"/>
    <s v="MU"/>
    <s v="Charni Road"/>
    <n v="356"/>
    <s v="MU-356"/>
    <n v="123.20000000000002"/>
    <n v="123.20000000000002"/>
    <n v="18.9558787"/>
    <n v="72.808619300000004"/>
    <n v="18.955549019999999"/>
    <n v="72.80800816"/>
    <s v="MCGM"/>
    <s v="D"/>
    <s v="Mahayoonas Cashabh, ISLAM CLUB"/>
    <s v="ISLAM CLUB, BEGMOHAMMAD MANSION ABOVE ISLAM CLUB SEAFACE CHOWPATTY"/>
    <s v="INDUS"/>
    <x v="0"/>
    <s v="Co-build"/>
    <s v="Feasible"/>
    <s v="Dec'25"/>
    <s v="Prem Verma"/>
    <x v="3"/>
    <s v="Feasible"/>
    <s v="10004728"/>
    <d v="2025-03-24T00:00:00"/>
    <d v="2026-03-24T00:00:00"/>
    <n v="123"/>
  </r>
  <r>
    <x v="4"/>
    <n v="87"/>
    <s v="MU"/>
    <s v="Vitthalwadi"/>
    <n v="6323"/>
    <s v="MU-6323"/>
    <n v="224.00000000000003"/>
    <n v="224.00000000000003"/>
    <n v="19.225618699999998"/>
    <n v="73.151830700000005"/>
    <n v="19.225406339999999"/>
    <n v="73.152491960000006"/>
    <s v="KDMC"/>
    <s v="-"/>
    <s v="SALMAN"/>
    <s v="Mr. Kaab Ansari (9987143713),Shree Ganesh Colony, Pune Link Rd, Khadegolwali, Vitthalwadi, Kalyan, Maharashtra 421004  KALYAN"/>
    <s v="ATC"/>
    <x v="0"/>
    <s v="Co-build"/>
    <s v="Feasible"/>
    <s v="Jan'26"/>
    <s v="Jayhind Yadav"/>
    <x v="2"/>
    <s v="Feasible"/>
    <s v="10004785"/>
    <d v="2025-03-26T00:00:00"/>
    <d v="2026-03-26T00:00:00"/>
    <n v="224"/>
  </r>
  <r>
    <x v="6"/>
    <n v="88"/>
    <s v="MU"/>
    <s v="Miraroad"/>
    <n v="4409"/>
    <s v="MU-4409"/>
    <n v="110"/>
    <n v="110"/>
    <n v="19.2922634"/>
    <n v="72.9061485"/>
    <n v="19.292205920000001"/>
    <n v="72.905518229999998"/>
    <s v="MBMC"/>
    <s v="-"/>
    <s v="HAVELIINO"/>
    <s v="Hotel Haveli Inn GBT,Ahmedabad Natiomal Highway,Near Versova Bridge Ghodbunder Road,Thane"/>
    <s v="INDUS"/>
    <x v="0"/>
    <s v="Co-build"/>
    <s v="Feasible"/>
    <s v="Nov'25"/>
    <s v="Sabhajeet Maurya"/>
    <x v="1"/>
    <s v="Feasible"/>
    <s v="10004841"/>
    <d v="2025-03-26T00:00:00"/>
    <d v="2026-03-26T00:00:00"/>
    <n v="110"/>
  </r>
  <r>
    <x v="2"/>
    <n v="89"/>
    <s v="MU"/>
    <s v="Airoli"/>
    <n v="273"/>
    <s v="MU-273"/>
    <n v="448.00000000000006"/>
    <n v="448.00000000000006"/>
    <n v="19.158186499999999"/>
    <n v="72.996539999999996"/>
    <n v="19.160108000000001"/>
    <n v="72.995553000000001"/>
    <s v="NMMC"/>
    <s v="-"/>
    <s v="Namaskar CHS"/>
    <s v="Namaskar Chsl,Plot No191,Sec-3,Super Market,Airoli,Navi Mumbai"/>
    <s v="INDUS"/>
    <x v="0"/>
    <s v="Co-build"/>
    <s v="Feasible"/>
    <s v="Dec'25"/>
    <s v="Abdul Quadir"/>
    <x v="0"/>
    <s v="Feasible"/>
    <s v="10004888"/>
    <d v="2025-03-26T00:00:00"/>
    <d v="2026-03-26T00:00:00"/>
    <n v="448"/>
  </r>
  <r>
    <x v="0"/>
    <n v="90"/>
    <s v="MU"/>
    <s v="Thane"/>
    <n v="3292"/>
    <s v="MU-3292"/>
    <n v="560.00000000000011"/>
    <n v="560.00000000000011"/>
    <n v="19.205732099999999"/>
    <n v="73.002181800000002"/>
    <n v="19.20692"/>
    <n v="73.003270000000001"/>
    <s v="TMC"/>
    <s v="-"/>
    <s v="RATI PUSHPAGANDHA"/>
    <s v="NEAR BHAVIKA VIDYALAYA, PAKADI,KHAREGOAN,KALWA(W) THANE 400605"/>
    <s v="INDUS"/>
    <x v="0"/>
    <s v="Co-build"/>
    <s v="Feasible"/>
    <s v="Jan'26"/>
    <s v="Ranjit Wadkar"/>
    <x v="2"/>
    <s v="Not Feasible"/>
    <s v="-"/>
    <s v="-"/>
    <s v="-"/>
    <n v="0"/>
  </r>
  <r>
    <x v="6"/>
    <n v="91"/>
    <s v="MU"/>
    <s v="Bandra"/>
    <n v="1371"/>
    <s v="MU-1371"/>
    <n v="66"/>
    <n v="66"/>
    <n v="19.0688359"/>
    <n v="72.8238415"/>
    <n v="19.069037609999999"/>
    <n v="72.824138629999993"/>
    <s v="MCGM"/>
    <s v="H/W"/>
    <s v="Moon Craft"/>
    <s v="Mooncraft,Carter Road , Next to 175 Carter Road, Bandra West, Mumbai"/>
    <s v="ATC"/>
    <x v="0"/>
    <s v="Co-build"/>
    <s v="Feasible"/>
    <s v="Nov'25"/>
    <s v="Vaijesh Patil"/>
    <x v="3"/>
    <s v="Feasible"/>
    <n v="10004832"/>
    <d v="2025-03-26T00:00:00"/>
    <d v="2026-03-26T00:00:00"/>
    <n v="66"/>
  </r>
  <r>
    <x v="8"/>
    <n v="92"/>
    <s v="MU"/>
    <s v="Borivali"/>
    <n v="4534"/>
    <s v="MU-4534"/>
    <n v="220"/>
    <n v="220"/>
    <n v="19.227843400000001"/>
    <n v="72.858387399999998"/>
    <n v="19.227710640000002"/>
    <n v="72.858014310000002"/>
    <s v="MCGM"/>
    <s v="R/C"/>
    <s v="MANGESHSO"/>
    <s v="Carter Road, Borivili (E)"/>
    <s v="INDUS"/>
    <x v="0"/>
    <s v="Co-build"/>
    <s v="Feasible"/>
    <s v="May'25"/>
    <s v="Sabhajeet Maurya"/>
    <x v="1"/>
    <s v="Feasible"/>
    <s v="10004807"/>
    <d v="2025-03-26T00:00:00"/>
    <d v="2026-03-26T00:00:00"/>
    <n v="220"/>
  </r>
  <r>
    <x v="2"/>
    <n v="93"/>
    <s v="MU"/>
    <s v="Vikroli"/>
    <s v="MB1311"/>
    <s v="MU-MB1311"/>
    <n v="373"/>
    <n v="373"/>
    <n v="19.119129399999998"/>
    <n v="72.939540399999998"/>
    <n v="19.117502030000001"/>
    <n v="72.939310680000006"/>
    <s v="MCGM"/>
    <s v="S"/>
    <s v="Rajashree Shahu Maharaj_Indus"/>
    <s v="Rajshree shahu Maharaj, Near Vikas Vidyalaya, Road No. 1, Kannamwar Nagar II, Vikhroli East, Mumbai, Maharashtra- 400083  MUMBAI"/>
    <s v="INDUS"/>
    <x v="0"/>
    <s v="Co-build"/>
    <s v="Feasible"/>
    <s v="Dec'25"/>
    <s v="Ranjit Wadkar"/>
    <x v="2"/>
    <s v="Feasible"/>
    <s v="10004877"/>
    <d v="2025-03-26T00:00:00"/>
    <d v="2026-03-26T00:00:00"/>
    <n v="373"/>
  </r>
  <r>
    <x v="6"/>
    <n v="94"/>
    <s v="MU"/>
    <s v="Panvel"/>
    <n v="4998"/>
    <s v="MU-4998"/>
    <n v="330"/>
    <n v="330"/>
    <n v="18.973968599999999"/>
    <n v="73.121123699999998"/>
    <n v="18.97512695"/>
    <n v="73.120792989999998"/>
    <s v="PMC"/>
    <s v="-"/>
    <s v="ASHOKPARO"/>
    <s v="Ashok Pardeshi,Ashok Pardeshi, Bhingari ONGC Tal Panvel 410206"/>
    <s v="INDUS"/>
    <x v="0"/>
    <s v="Co-build"/>
    <s v="Feasible"/>
    <s v="Nov'25"/>
    <s v="Manoj Ligade"/>
    <x v="0"/>
    <s v="Feasible"/>
    <s v="10004770"/>
    <d v="2025-03-25T00:00:00"/>
    <d v="2026-03-25T00:00:00"/>
    <n v="300"/>
  </r>
  <r>
    <x v="6"/>
    <n v="95"/>
    <s v="MU"/>
    <s v="Panvel"/>
    <s v="MA3675"/>
    <s v="MU-MA3675"/>
    <n v="187"/>
    <n v="187"/>
    <n v="18.968203299999999"/>
    <n v="73.134007999999994"/>
    <n v="18.968209349999999"/>
    <n v="73.134923929999999"/>
    <s v="PMC"/>
    <s v="-"/>
    <s v="HARESH THADWANI FARM"/>
    <s v="ANUPAM NURSUREY,81 / 2,83 / 1,KOLKHE VILLAGE,MUMBAI - PUNE ROAD,PALAS PHATA, PANVEL, NAVI MUMBAI 410221"/>
    <s v="INDUS"/>
    <x v="0"/>
    <s v="Co-build"/>
    <s v="Feasible"/>
    <s v="Nov'25"/>
    <s v="Manoj Ligade"/>
    <x v="0"/>
    <s v="Feasible"/>
    <s v="10004770"/>
    <d v="2025-03-25T00:00:00"/>
    <d v="2026-03-25T00:00:00"/>
    <n v="187"/>
  </r>
  <r>
    <x v="0"/>
    <n v="96"/>
    <s v="MU"/>
    <s v="Panvel"/>
    <n v="6177"/>
    <s v="MU-6177"/>
    <n v="220"/>
    <n v="220"/>
    <n v="18.998252900000001"/>
    <n v="73.107902999999993"/>
    <n v="18.999307120000001"/>
    <n v="73.108485619999996"/>
    <s v="PMC"/>
    <s v="-"/>
    <s v="MUNOTAPTOF"/>
    <s v="Old Panvel, HOC Colony, Panvel, Navi Mumbai, Maharashtra 410206"/>
    <s v="INDUS"/>
    <x v="0"/>
    <s v="Co-build"/>
    <s v="Feasible"/>
    <s v="Nov'25"/>
    <s v="Manoj Ligade"/>
    <x v="0"/>
    <s v="Not Feasible"/>
    <s v="-"/>
    <s v="-"/>
    <s v="-"/>
    <n v="0"/>
  </r>
  <r>
    <x v="6"/>
    <n v="97"/>
    <s v="MU"/>
    <s v="Juinagar"/>
    <s v="MB4281"/>
    <s v="MU-MB4281"/>
    <n v="220"/>
    <n v="220"/>
    <n v="19.045849"/>
    <n v="73.017295000000004"/>
    <n v="19.045488720000002"/>
    <n v="73.017775479999997"/>
    <s v="NMMC"/>
    <s v="-"/>
    <s v="Khare Open Plot"/>
    <s v="Sukhshanti nursery beside budhh vihar close to Afjal auto works, opposite Chincholi talaw, Sector 25, Juinagar West, Navi Mumbai, Maharashtra 400705"/>
    <s v="INDUS"/>
    <x v="0"/>
    <s v="Co-build"/>
    <s v="Feasible"/>
    <s v="April'25"/>
    <s v="Abdul Quadir"/>
    <x v="0"/>
    <s v="Feasible"/>
    <s v="10004852"/>
    <d v="2025-03-26T00:00:00"/>
    <d v="2026-03-26T00:00:00"/>
    <n v="220"/>
  </r>
  <r>
    <x v="2"/>
    <n v="98"/>
    <s v="MU"/>
    <s v="Thane"/>
    <n v="4546"/>
    <s v="MU-4546"/>
    <n v="200"/>
    <n v="200"/>
    <n v="19.2101726"/>
    <n v="72.980801799999995"/>
    <n v="19.2112473"/>
    <n v="72.980589320000007"/>
    <s v="TMC"/>
    <s v="-"/>
    <s v="RUTUQQQ"/>
    <s v="National Highway ,Thane West,Majiwada, Thane (W)-400601"/>
    <s v="INDUS"/>
    <x v="0"/>
    <s v="Co-build"/>
    <s v="Feasible"/>
    <s v="Feb'26"/>
    <s v="Ranjit Wadkar"/>
    <x v="2"/>
    <s v="Feasible"/>
    <s v="10004770"/>
    <d v="2025-03-25T00:00:00"/>
    <d v="2026-03-25T00:00:00"/>
    <n v="200"/>
  </r>
  <r>
    <x v="2"/>
    <n v="99"/>
    <s v="MU"/>
    <s v="Thane"/>
    <n v="1670"/>
    <s v="MU-1670"/>
    <n v="104.5"/>
    <n v="104.5"/>
    <n v="19.258775100000001"/>
    <n v="72.971044000000006"/>
    <n v="19.258450929999999"/>
    <n v="72.97004124"/>
    <s v="TMC"/>
    <s v="-"/>
    <s v="KANCHANPO"/>
    <s v="Kavesar, Thane WestThane, Maharashtra Thane Gobunder Road"/>
    <s v="INDUS"/>
    <x v="0"/>
    <s v="Co-build"/>
    <s v="Feasible"/>
    <s v="Feb'26"/>
    <s v="Ranjit Wadkar"/>
    <x v="2"/>
    <s v="Feasible"/>
    <s v="10004770"/>
    <d v="2025-03-25T00:00:00"/>
    <d v="2026-03-25T00:00:00"/>
    <n v="104"/>
  </r>
  <r>
    <x v="6"/>
    <n v="100"/>
    <s v="MU"/>
    <s v="Saki Naka"/>
    <s v="MA5034"/>
    <s v="MU-MA5034"/>
    <n v="110"/>
    <n v="110"/>
    <n v="19.0933016"/>
    <n v="72.883519399999997"/>
    <n v="19.093571919999999"/>
    <n v="72.883056409999995"/>
    <s v="MCGM"/>
    <s v="L"/>
    <s v="kurla exhibitors mall"/>
    <s v="90 FIT ROAD,JARIMARI,NEAR HINDUSTAN WAY BRIDGE,ANDHERI KURLA ROAD MUMBAI, MAHARASHTRA.400093"/>
    <s v="ATC"/>
    <x v="0"/>
    <s v="Co-build"/>
    <s v="Feasible"/>
    <s v="Nov'25"/>
    <s v="Manoj Ligade"/>
    <x v="3"/>
    <s v="Feasible"/>
    <s v="10004770"/>
    <d v="2025-03-25T00:00:00"/>
    <d v="2026-03-25T00:00:00"/>
    <n v="110"/>
  </r>
  <r>
    <x v="4"/>
    <n v="101"/>
    <s v="MU"/>
    <s v="Kurla"/>
    <s v="MA2088"/>
    <s v="MU-MA2088"/>
    <n v="57.2"/>
    <n v="57.2"/>
    <n v="19.086709299999999"/>
    <n v="72.881339800000006"/>
    <n v="19.086537799999999"/>
    <n v="72.881028349999994"/>
    <s v="MCGM"/>
    <s v="L"/>
    <s v="Khan House"/>
    <s v="Khan House, Near Municipal School, Bail Bazaar, Kurla West, Mumbai 400070"/>
    <s v="Suyog"/>
    <x v="0"/>
    <s v="Co-build"/>
    <s v="Feasible"/>
    <s v="Jan'26"/>
    <s v="Manoj Ligade"/>
    <x v="2"/>
    <s v="Feasible"/>
    <s v="10004770"/>
    <d v="2025-03-25T00:00:00"/>
    <d v="2026-03-25T00:00:00"/>
    <n v="58"/>
  </r>
  <r>
    <x v="6"/>
    <n v="102"/>
    <s v="MU"/>
    <s v="Andheri"/>
    <n v="4088"/>
    <s v="MU-4088"/>
    <n v="253"/>
    <n v="253"/>
    <n v="19.131216899999998"/>
    <n v="72.876574500000004"/>
    <n v="19.129761210000002"/>
    <n v="72.876401220000005"/>
    <s v="MCGM"/>
    <s v="K/E"/>
    <s v="BLDGNOQ"/>
    <s v="Bldg No-1,Sharitup, Rup Nagar,Jogeshwari - Vi33oli Link Road, Jogeshwari,Mumbai"/>
    <s v="INDUS"/>
    <x v="0"/>
    <s v="Co-build"/>
    <s v="Feasible"/>
    <s v="Nov'25"/>
    <s v="Dudhnath Tiwari"/>
    <x v="1"/>
    <s v="Feasible"/>
    <s v="10004770"/>
    <d v="2025-03-25T00:00:00"/>
    <d v="2026-03-25T00:00:00"/>
    <n v="253"/>
  </r>
  <r>
    <x v="4"/>
    <n v="103"/>
    <s v="MU"/>
    <s v="Jogeshwari"/>
    <n v="2643"/>
    <s v="MU-2643"/>
    <n v="16.5"/>
    <n v="16.5"/>
    <n v="19.137680100000001"/>
    <n v="72.864401700000002"/>
    <n v="19.13767"/>
    <n v="72.864050000000006"/>
    <s v="MCGM"/>
    <s v="K/E"/>
    <s v="Arena Space"/>
    <s v="Arena Spacce, Station Rd, Shyam Nagar, Jogeshwari East, Mumbai, Maharashtra"/>
    <s v="Airtel Own"/>
    <x v="0"/>
    <s v="Co-build"/>
    <s v="Feasible"/>
    <s v="Jan'26"/>
    <s v="Dudhnath Tiwari"/>
    <x v="1"/>
    <s v="Feasible"/>
    <s v="10004770"/>
    <d v="2025-03-25T00:00:00"/>
    <d v="2026-03-25T00:00:00"/>
    <n v="16"/>
  </r>
  <r>
    <x v="2"/>
    <n v="104"/>
    <s v="MU"/>
    <s v="Santacruz"/>
    <n v="194"/>
    <s v="MU-194"/>
    <n v="99"/>
    <n v="99"/>
    <n v="19.077739999999999"/>
    <n v="72.859217000000001"/>
    <n v="19.078563389999999"/>
    <n v="72.859579179999997"/>
    <s v="MCGM"/>
    <s v="H/E"/>
    <s v="Nikita Building"/>
    <s v="Vakola Village Road, Kalina, Santacruz East, Mumbai-400044"/>
    <s v="ATC"/>
    <x v="0"/>
    <s v="Co-build"/>
    <s v="Feasible"/>
    <s v="Feb'26"/>
    <s v="Hari Yadav"/>
    <x v="1"/>
    <s v="Feasible"/>
    <s v="10004770"/>
    <d v="2025-03-25T00:00:00"/>
    <d v="2026-03-25T00:00:00"/>
    <n v="99"/>
  </r>
  <r>
    <x v="8"/>
    <n v="105"/>
    <s v="MU"/>
    <s v="Andheri"/>
    <s v="MA5982"/>
    <s v="MU-MA5982"/>
    <n v="11"/>
    <n v="11"/>
    <n v="19.140061500000002"/>
    <n v="72.829098700000003"/>
    <n v="19.139894949999999"/>
    <n v="72.829322959999999"/>
    <s v="MCGM"/>
    <s v="K/W"/>
    <s v="RAHEJA CREAST"/>
    <s v="Shashtri Nagar Road, Near Bhakti Vedanta School, Andheri W , Mumbai - 400058."/>
    <s v="ATC"/>
    <x v="0"/>
    <s v="Co-build"/>
    <s v="Feasible"/>
    <s v="May'25"/>
    <s v="Hari Yadav"/>
    <x v="1"/>
    <s v="Feasible"/>
    <n v="10004770"/>
    <d v="2025-03-25T00:00:00"/>
    <d v="2026-03-25T00:00:00"/>
    <n v="11"/>
  </r>
  <r>
    <x v="0"/>
    <n v="106"/>
    <s v="MU"/>
    <s v="Juhu"/>
    <n v="6213"/>
    <s v="MU-6213"/>
    <n v="297"/>
    <n v="297"/>
    <n v="19.090173700000001"/>
    <n v="72.828496900000005"/>
    <n v="19.088256479999998"/>
    <n v="72.827037709999999"/>
    <s v="MCGM"/>
    <s v="K/W"/>
    <s v="JALTARNGOF"/>
    <s v="Jal Tarang,kishor Kumar Road,Juhu Tara ,Juhu."/>
    <s v="INDUS"/>
    <x v="0"/>
    <s v="Co-build"/>
    <s v="Feasible"/>
    <s v="Jan'26"/>
    <s v="Hari Yadav"/>
    <x v="1"/>
    <s v="Not Feasible"/>
    <s v="-"/>
    <s v="-"/>
    <s v="-"/>
    <n v="0"/>
  </r>
  <r>
    <x v="0"/>
    <n v="107"/>
    <s v="MU"/>
    <s v="Thane"/>
    <s v="MA1056"/>
    <s v="MU-MA1056"/>
    <n v="297"/>
    <n v="297"/>
    <n v="19.234923899999998"/>
    <n v="72.9769881"/>
    <n v="19.2343394"/>
    <n v="72.976345859999995"/>
    <s v="TMC"/>
    <s v="-"/>
    <s v="Odedra Apartment"/>
    <s v="Odedra,Nr. Petrol pump Manpada, Ghodbunder road, Thane"/>
    <s v="ATC"/>
    <x v="0"/>
    <s v="Co-build"/>
    <s v="Feasible"/>
    <s v="Jan'26"/>
    <s v="Manoj Ligade"/>
    <x v="2"/>
    <s v="Not Feasible"/>
    <s v="-"/>
    <s v="-"/>
    <s v="-"/>
    <n v="0"/>
  </r>
  <r>
    <x v="8"/>
    <n v="108"/>
    <s v="MU"/>
    <s v="Andheri"/>
    <s v="MB2466"/>
    <s v="MU-MB2466"/>
    <n v="110"/>
    <n v="110"/>
    <n v="19.130804900000001"/>
    <n v="72.823116299999995"/>
    <n v="19.131204350000001"/>
    <n v="72.822140610000005"/>
    <s v="MCGM"/>
    <s v="K/W"/>
    <s v="Anurag Chsl"/>
    <s v="Anurag Chs, A-Wing, Jp Rd, Mudran Press Colony, Andheri West, Mumbai, Maharashtra ,Police Station:-Andheri,Post Office-Andheri, Mumbai"/>
    <s v="INDUS"/>
    <x v="0"/>
    <s v="Co-build"/>
    <s v="Feasible"/>
    <s v="May'25"/>
    <s v="Hari Yadav"/>
    <x v="1"/>
    <s v="Feasible"/>
    <s v="10004770"/>
    <d v="2025-03-25T00:00:00"/>
    <d v="2026-03-25T00:00:00"/>
    <n v="110"/>
  </r>
  <r>
    <x v="9"/>
    <n v="109"/>
    <s v="MU"/>
    <s v="Santacruz"/>
    <n v="636"/>
    <s v="MU-636"/>
    <n v="253"/>
    <n v="253"/>
    <n v="19.0789826"/>
    <n v="72.865635900000001"/>
    <n v="19.078441550000001"/>
    <n v="72.866564870000005"/>
    <s v="MCGM"/>
    <s v="H/E"/>
    <s v="Ajanta Madhulata"/>
    <s v="Ajanta Madhulata, Arvind Nagar, Kalina, Santacruz East, Mumbai, Maharashtra 400029  MUMBAI"/>
    <s v="ATC"/>
    <x v="0"/>
    <s v="Co-build"/>
    <s v="Feasible"/>
    <s v="Jan'26"/>
    <s v="Hari Yadav"/>
    <x v="1"/>
    <s v="Feasible"/>
    <s v="10004770"/>
    <d v="2025-03-25T00:00:00"/>
    <d v="2026-03-25T00:00:00"/>
    <n v="253"/>
  </r>
  <r>
    <x v="7"/>
    <n v="110"/>
    <s v="MU"/>
    <s v="Santacruz"/>
    <s v="MA981"/>
    <s v="MU-MA981"/>
    <n v="110"/>
    <n v="110"/>
    <n v="19.0797989"/>
    <n v="72.859105900000003"/>
    <n v="19.080322859999999"/>
    <n v="72.859144630000003"/>
    <s v="MCGM"/>
    <s v="H/E"/>
    <s v="LOTUS CHS."/>
    <s v="MILETRY ROAD, BEHIND DOLPHINE HERITAGE,  KALINA CAMP SANTAKRUZ E."/>
    <s v="INDUS"/>
    <x v="0"/>
    <s v="Co-build"/>
    <s v="Feasible"/>
    <s v="Dec'25"/>
    <s v="Hari Yadav"/>
    <x v="1"/>
    <s v="Feasible"/>
    <s v="10004770"/>
    <d v="2025-03-25T00:00:00"/>
    <d v="2026-03-25T00:00:00"/>
    <n v="110"/>
  </r>
  <r>
    <x v="8"/>
    <n v="111"/>
    <s v="MU"/>
    <s v="Jogeshwari"/>
    <n v="5158"/>
    <s v="MU-5158"/>
    <n v="253"/>
    <n v="253"/>
    <n v="19.145530000000001"/>
    <n v="72.836008000000007"/>
    <n v="19.14628098"/>
    <n v="72.835993130000006"/>
    <s v="MCGM"/>
    <s v="K/W"/>
    <s v="LINPALACOF"/>
    <s v="Link Palace ,Link Rd, Kadam Nagar, Jogeshwari West 400102"/>
    <s v="INDUS"/>
    <x v="0"/>
    <s v="Co-build"/>
    <s v="Feasible"/>
    <s v="Dec'25"/>
    <s v="Hari Yadav"/>
    <x v="1"/>
    <s v="Feasible"/>
    <s v="10004770"/>
    <d v="2025-03-25T00:00:00"/>
    <d v="2026-03-25T00:00:00"/>
    <n v="253"/>
  </r>
  <r>
    <x v="7"/>
    <n v="112"/>
    <s v="MU"/>
    <s v="Digha"/>
    <s v="MA1840"/>
    <s v="MU-MA1840"/>
    <n v="253"/>
    <n v="253"/>
    <n v="19.177543400000001"/>
    <n v="73.003637499999996"/>
    <n v="19.177005340000001"/>
    <n v="73.002946170000001"/>
    <s v="NMMC"/>
    <s v="-"/>
    <s v="Jai Bajarang Automobile"/>
    <s v="Digha Naka, Dighe, Navi Mumbai, Maharashtra 400708"/>
    <s v="INDUS"/>
    <x v="0"/>
    <s v="Co-build"/>
    <s v="Feasible"/>
    <s v="Dec'25"/>
    <s v="Abdul Quadir"/>
    <x v="0"/>
    <s v="Feasible"/>
    <s v="10004770"/>
    <d v="2025-03-25T00:00:00"/>
    <d v="2026-03-25T00:00:00"/>
    <n v="253"/>
  </r>
  <r>
    <x v="7"/>
    <n v="113"/>
    <s v="MU"/>
    <s v="Airoli"/>
    <n v="4093"/>
    <s v="MU-4093"/>
    <n v="165"/>
    <n v="165"/>
    <n v="19.153545399999999"/>
    <n v="72.994115699999995"/>
    <n v="19.153541499999999"/>
    <n v="72.994909809999996"/>
    <s v="NMMC"/>
    <s v="-"/>
    <s v="TERAPANQOF"/>
    <s v="Samarth Ramdas Swami Road, Airoli, Navi Mumbai-400708"/>
    <s v="INDUS"/>
    <x v="0"/>
    <s v="Co-build"/>
    <s v="Feasible"/>
    <s v="Dec'25"/>
    <s v="Abdul Quadir"/>
    <x v="0"/>
    <s v="Feasible"/>
    <s v="10004770"/>
    <d v="2025-03-25T00:00:00"/>
    <d v="2026-03-25T00:00:00"/>
    <n v="165"/>
  </r>
  <r>
    <x v="9"/>
    <n v="114"/>
    <s v="MU"/>
    <s v="Thane"/>
    <n v="1474"/>
    <s v="MU-1474"/>
    <n v="33"/>
    <n v="33"/>
    <n v="19.208551100000001"/>
    <n v="72.985055099999997"/>
    <n v="19.208549999999999"/>
    <n v="72.985050000000001"/>
    <s v="TMC"/>
    <s v="-"/>
    <s v="BRINDAVAAN Socity Buliding No. 71 Thane (W)."/>
    <s v="Bldg. No.71 B,Brindavan Society Complex, Thane West."/>
    <s v="INDUS"/>
    <x v="0"/>
    <s v="Co-build"/>
    <s v="Feasible"/>
    <s v="Jan'26"/>
    <s v="Ranjit Wadkar"/>
    <x v="2"/>
    <s v="Feasible"/>
    <s v="10004770"/>
    <d v="2025-03-25T00:00:00"/>
    <d v="2026-03-25T00:00:00"/>
    <n v="33"/>
  </r>
  <r>
    <x v="2"/>
    <n v="115"/>
    <s v="MU"/>
    <s v="Thane"/>
    <n v="4936"/>
    <s v="MU-4936"/>
    <n v="24.2"/>
    <n v="24.2"/>
    <n v="19.255245200000001"/>
    <n v="72.971979700000006"/>
    <n v="19.255240000000001"/>
    <n v="72.971969999999999"/>
    <s v="TMC"/>
    <s v="-"/>
    <s v="Siddheshwar Arcade"/>
    <s v="Sidheshwar Arcade,Suraj Water Park,Thane W"/>
    <s v="INDUS"/>
    <x v="0"/>
    <s v="Co-build"/>
    <s v="Feasible"/>
    <s v="Feb'26"/>
    <s v="Ranjit Wadkar"/>
    <x v="2"/>
    <s v="Feasible"/>
    <s v="10004760"/>
    <d v="2025-03-25T00:00:00"/>
    <d v="2026-03-25T00:00:00"/>
    <n v="25"/>
  </r>
  <r>
    <x v="0"/>
    <n v="116"/>
    <s v="MU"/>
    <s v="Thane"/>
    <s v="MA1436"/>
    <s v="MU-MA1436"/>
    <n v="11"/>
    <n v="11"/>
    <n v="19.271600200000002"/>
    <n v="72.965537499999996"/>
    <n v="19.271224050000001"/>
    <n v="72.964430640000003"/>
    <s v="TMC"/>
    <s v="-"/>
    <s v="VASTU-B"/>
    <s v="Kasarvadavali, Thane West, Thane, Maharashtra 400615"/>
    <s v="High G"/>
    <x v="0"/>
    <s v="Co-build"/>
    <s v="Feasible"/>
    <s v="Feb'26"/>
    <s v="Ranjit Wadkar"/>
    <x v="2"/>
    <s v="Feasible"/>
    <s v="-"/>
    <s v="-"/>
    <s v="-"/>
    <n v="0"/>
  </r>
  <r>
    <x v="2"/>
    <n v="117"/>
    <s v="MU"/>
    <s v="Thane"/>
    <n v="5395"/>
    <s v="MU-5395"/>
    <n v="38.5"/>
    <n v="38.5"/>
    <n v="19.2741872"/>
    <n v="72.961164199999999"/>
    <n v="19.274180000000001"/>
    <n v="72.961160000000007"/>
    <s v="TMC"/>
    <s v="-"/>
    <s v="Global Gallaria Ovla"/>
    <s v="Global Gallerie, Gloroa Hall,Godhbunder road, Ovala Goan, thane west"/>
    <s v="Airtel Own"/>
    <x v="0"/>
    <s v="Co-build"/>
    <s v="Feasible"/>
    <s v="Feb'26"/>
    <s v="Ranjit Wadkar"/>
    <x v="2"/>
    <s v="Feasible"/>
    <s v="10004760"/>
    <d v="2025-03-25T00:00:00"/>
    <d v="2026-03-25T00:00:00"/>
    <n v="38"/>
  </r>
  <r>
    <x v="2"/>
    <n v="118"/>
    <s v="MU"/>
    <s v="Thane"/>
    <s v="MA3827"/>
    <s v="MU-MA3827"/>
    <n v="22"/>
    <n v="22"/>
    <n v="19.2837909"/>
    <n v="72.948449999999994"/>
    <n v="19.28379"/>
    <n v="72.948449999999994"/>
    <s v="TMC"/>
    <s v="-"/>
    <s v="Dayanand House"/>
    <s v="DUBEY OPEN PLOT, PLOT NO. 41/A, GALA 2-3, GAIMUKH GAON,THANE,  400615"/>
    <s v="ATC"/>
    <x v="0"/>
    <s v="Co-build"/>
    <s v="Feasible"/>
    <s v="Feb'26"/>
    <s v="Ranjit Wadkar"/>
    <x v="2"/>
    <s v="Feasible"/>
    <s v="10004760"/>
    <d v="2025-03-25T00:00:00"/>
    <d v="2026-03-25T00:00:00"/>
    <n v="22"/>
  </r>
  <r>
    <x v="8"/>
    <n v="119"/>
    <s v="MU"/>
    <s v="kalwa"/>
    <s v="MB1084"/>
    <s v="MU-MB1084"/>
    <n v="220"/>
    <n v="220"/>
    <n v="19.203898800000001"/>
    <n v="73.002646200000001"/>
    <n v="19.202498970000001"/>
    <n v="73.002905670000004"/>
    <s v="TMC"/>
    <s v="-"/>
    <s v="Sai Chaya CHS"/>
    <s v="NEAR JARIMARI TEMPLE,  KALWA ,THANE 400605"/>
    <s v="ATC"/>
    <x v="0"/>
    <s v="Co-build"/>
    <s v="Feasible"/>
    <s v="Jan'26"/>
    <s v="Manoj Ligade"/>
    <x v="2"/>
    <s v="Feasible"/>
    <s v="10004853"/>
    <d v="2025-03-26T00:00:00"/>
    <d v="2026-03-26T00:00:00"/>
    <n v="220"/>
  </r>
  <r>
    <x v="7"/>
    <n v="120"/>
    <s v="MU"/>
    <s v="Thane"/>
    <s v="MA1156"/>
    <s v="MU-MA1156"/>
    <n v="50"/>
    <n v="50"/>
    <n v="19.226520099999998"/>
    <n v="72.970962700000001"/>
    <n v="19.226520000000001"/>
    <n v="72.970960000000005"/>
    <s v="TMC"/>
    <s v="-"/>
    <s v="Hiranandini Medows-Mayflower bldg"/>
    <s v="MAYFLOWER, HIRANDANI MEDOWS PAWAR NAGER THANE (W), MUMBAI, MAHARASHTRA."/>
    <s v="INDUS"/>
    <x v="0"/>
    <s v="Co-build"/>
    <s v="Feasible"/>
    <s v="Dec'25"/>
    <s v="Manoj Ligade"/>
    <x v="2"/>
    <s v="Feasible"/>
    <s v="10004760"/>
    <d v="2025-03-25T00:00:00"/>
    <d v="2026-03-25T00:00:00"/>
    <n v="50"/>
  </r>
  <r>
    <x v="7"/>
    <n v="121"/>
    <s v="MU"/>
    <s v="Mulund"/>
    <n v="4485"/>
    <s v="MU-4485"/>
    <n v="20"/>
    <n v="20"/>
    <n v="19.169471600000001"/>
    <n v="72.963949299999996"/>
    <n v="19.16947"/>
    <n v="72.963939999999994"/>
    <s v="MCGM"/>
    <s v="T"/>
    <s v="SRGANESHOF"/>
    <s v="Shree Ganesh Kripa ,Atlanta Tower, Bhoir Nagar, Vidyalaya Marg, Mulund (East), Mumbai - 400081"/>
    <s v="INDUS"/>
    <x v="0"/>
    <s v="Co-build"/>
    <s v="Feasible"/>
    <s v="Dec'25"/>
    <s v="Manoj Ligade"/>
    <x v="2"/>
    <s v="Feasible"/>
    <n v="10004854"/>
    <d v="2025-03-26T00:00:00"/>
    <d v="2026-03-26T00:00:00"/>
    <n v="20"/>
  </r>
  <r>
    <x v="9"/>
    <n v="122"/>
    <s v="MU"/>
    <s v="Dahisar"/>
    <s v="MA2545"/>
    <s v="MU-MA2545"/>
    <n v="11"/>
    <n v="11"/>
    <n v="19.253082500000001"/>
    <n v="72.858406200000005"/>
    <n v="19.253080000000001"/>
    <n v="72.858400000000003"/>
    <s v="MCGM"/>
    <s v="R/N"/>
    <s v="Durga Niwas 19.253 72.8584"/>
    <s v="Damodar Mhatre Rd, Mhatre Wadi, Dahisar West, Mumbai, Maharashtra 400068"/>
    <s v="INDUS"/>
    <x v="0"/>
    <s v="Co-build"/>
    <s v="Feasible"/>
    <s v="Jan'26"/>
    <s v="Dudhnath Tiwari"/>
    <x v="1"/>
    <s v="Feasible"/>
    <s v="10004858"/>
    <d v="2025-03-26T00:00:00"/>
    <d v="2026-03-26T00:00:00"/>
    <n v="113"/>
  </r>
  <r>
    <x v="8"/>
    <n v="123"/>
    <s v="MU"/>
    <s v="Dahisar"/>
    <s v="MB6370"/>
    <s v="MU-MB6370"/>
    <n v="33"/>
    <n v="33"/>
    <n v="19.249379999999999"/>
    <n v="72.853620000000006"/>
    <n v="19.249504049999999"/>
    <n v="72.85339415"/>
    <s v="MCGM"/>
    <s v="R/N"/>
    <s v="Raj Heritage CHS"/>
    <s v="Navagaon, Mandapeshwar, Dahisar West, Mumbai, Maharashtra 400068"/>
    <s v="INDUS"/>
    <x v="0"/>
    <s v="Co-build"/>
    <s v="Feasible"/>
    <s v="Jan'26"/>
    <s v="Dudhnath Tiwari"/>
    <x v="1"/>
    <s v="Feasible"/>
    <n v="10004838"/>
    <d v="2025-03-26T00:00:00"/>
    <d v="2026-03-26T00:00:00"/>
    <n v="33"/>
  </r>
  <r>
    <x v="6"/>
    <n v="124"/>
    <s v="MU"/>
    <s v="Nilje gaon"/>
    <n v="6281"/>
    <s v="MU-6281"/>
    <n v="165"/>
    <n v="165"/>
    <n v="19.146796200000001"/>
    <n v="73.080897800000002"/>
    <n v="19.14614066"/>
    <n v="72.834911829999996"/>
    <s v="MCGM"/>
    <s v="K/W"/>
    <s v="Pole near Volga"/>
    <s v="Pole near Volga, Lodha Casario, Nilje, Dombivali East,Mumbai-421204"/>
    <s v="INDUS"/>
    <x v="0"/>
    <s v="Co-build"/>
    <s v="Feasible"/>
    <s v="Nov'25"/>
    <s v="Virendra"/>
    <x v="1"/>
    <s v="Feasible"/>
    <s v="10004760"/>
    <d v="2025-03-25T00:00:00"/>
    <d v="2026-03-25T00:00:00"/>
    <n v="165"/>
  </r>
  <r>
    <x v="7"/>
    <n v="125"/>
    <s v="MU"/>
    <s v="Andheri"/>
    <n v="5886"/>
    <s v="MU-5886"/>
    <n v="110"/>
    <n v="110"/>
    <n v="19.1259078"/>
    <n v="72.838705300000001"/>
    <n v="19.125096320000001"/>
    <n v="72.838125559999995"/>
    <s v="MCGM"/>
    <s v="K/W"/>
    <s v="JEEVAN SANGAM"/>
    <s v="Above SBI Bank, Near Bhavans College, J P Road, Andheri West, Mumbai-400058"/>
    <s v="INDUS"/>
    <x v="0"/>
    <s v="Co-build"/>
    <s v="Feasible"/>
    <s v="Dec'25"/>
    <s v="Hari Yadav"/>
    <x v="1"/>
    <s v="Feasible"/>
    <s v="10004815"/>
    <d v="2025-03-26T00:00:00"/>
    <d v="2026-03-26T00:00:00"/>
    <n v="140"/>
  </r>
  <r>
    <x v="7"/>
    <n v="126"/>
    <s v="MU"/>
    <s v="Andheri"/>
    <s v="MA4575"/>
    <s v="MU-MA4575"/>
    <n v="286"/>
    <n v="286"/>
    <n v="19.119915899999999"/>
    <n v="72.8531914"/>
    <n v="19.11824"/>
    <n v="72.852760000000004"/>
    <s v="MCGM"/>
    <s v="K/E"/>
    <s v="Suhana CHSL"/>
    <s v=" GUNDAWALI AZAD RD, GUNDAVALI GAOTHAN,ANDHERI EAST, MUMBAI,  400053"/>
    <s v="INDUS"/>
    <x v="0"/>
    <s v="Co-build"/>
    <s v="Feasible"/>
    <s v="Dec'25"/>
    <s v="Hari Yadav"/>
    <x v="1"/>
    <s v="Feasible"/>
    <s v="10004760"/>
    <d v="2025-03-25T00:00:00"/>
    <d v="2026-03-25T00:00:00"/>
    <n v="286"/>
  </r>
  <r>
    <x v="8"/>
    <n v="127"/>
    <s v="MU"/>
    <s v="Borivali"/>
    <s v="MA928"/>
    <s v="MU-MA928"/>
    <n v="368.5"/>
    <n v="368.5"/>
    <n v="19.2276767"/>
    <n v="72.842368199999996"/>
    <n v="19.22767"/>
    <n v="72.842359999999999"/>
    <s v="MCGM"/>
    <s v="R/C"/>
    <s v="Shri Pancham CHSL"/>
    <s v="Shri Pancham Chsl, PM Kulkarni Road, Koliwada, Vazira, Borivali West, Mumbai, Maharashtra- 400092  MUMBAI"/>
    <s v="INDUS"/>
    <x v="0"/>
    <s v="Co-build"/>
    <s v="Feasible"/>
    <s v="May'25"/>
    <s v="Virendra"/>
    <x v="1"/>
    <s v="Feasible"/>
    <n v="10004856"/>
    <d v="2025-03-26T00:00:00"/>
    <d v="2026-03-26T00:00:00"/>
    <n v="368"/>
  </r>
  <r>
    <x v="8"/>
    <n v="128"/>
    <s v="MU"/>
    <s v="Borivali"/>
    <s v="MA2115"/>
    <s v="MU-MA2115"/>
    <n v="11"/>
    <n v="11"/>
    <n v="19.228383699999998"/>
    <n v="72.840504100000004"/>
    <n v="19.228352560000001"/>
    <n v="72.840560440000004"/>
    <s v="MCGM"/>
    <s v="R/C"/>
    <s v="Krishna Heritage-Gorai Asmita CHSL"/>
    <s v="Link Road, Opp. Don Bosco, Borivali (W), Mumbai 400092"/>
    <s v="INDUS"/>
    <x v="0"/>
    <s v="Co-build"/>
    <s v="Feasible"/>
    <s v="May'25"/>
    <s v="Virendra"/>
    <x v="1"/>
    <s v="Feasible"/>
    <n v="10004833"/>
    <d v="2025-03-26T00:00:00"/>
    <d v="2026-03-26T00:00:00"/>
    <n v="34"/>
  </r>
  <r>
    <x v="0"/>
    <n v="129"/>
    <s v="MU"/>
    <s v="Goregaon"/>
    <s v="MA699"/>
    <s v="MU-MA699"/>
    <n v="22"/>
    <n v="22"/>
    <n v="19.1641628"/>
    <n v="72.857807600000001"/>
    <n v="19.164159300000001"/>
    <n v="72.858043289999998"/>
    <s v="MCGM"/>
    <s v="P/S"/>
    <s v="RADIUM APT."/>
    <s v="RADIUM TOWER, PAHADI RD, MADHUSHEE CO-OPERATIVE HOUSING SOCIETY, JAY PRAKASH NAGAR, GOREGAON, MUMBAI, MAHARASHTRA 400063"/>
    <s v="ATC"/>
    <x v="0"/>
    <s v="Co-build"/>
    <s v="Feasible"/>
    <s v="Dec'25"/>
    <s v="Virendra"/>
    <x v="1"/>
    <s v="Not Feasible"/>
    <s v="-"/>
    <s v="-"/>
    <s v="-"/>
    <n v="0"/>
  </r>
  <r>
    <x v="10"/>
    <n v="130"/>
    <s v="MU"/>
    <s v="Nilje gaon"/>
    <n v="3128"/>
    <s v="MU-3128"/>
    <n v="165"/>
    <n v="165"/>
    <n v="19.155722699999998"/>
    <n v="73.074401499999993"/>
    <n v="19.158899999999999"/>
    <n v="73.076300000000003"/>
    <s v="KDMC"/>
    <s v="-"/>
    <s v="Chandresh Jyoti"/>
    <s v="Chandresh Jyoti Chs, Nilje Gaon, Kalyan-Shilphata Road, Maharashtra- 421204  DOMBIVALI"/>
    <s v="ATC"/>
    <x v="0"/>
    <s v="Co-build"/>
    <s v="Feasible"/>
    <s v="Oct'25"/>
    <s v="Abdul Quadir"/>
    <x v="2"/>
    <s v="Feasible"/>
    <s v="10004760"/>
    <d v="2025-03-25T00:00:00"/>
    <d v="2026-03-25T00:00:00"/>
    <n v="165"/>
  </r>
  <r>
    <x v="6"/>
    <n v="131"/>
    <s v="MU"/>
    <s v="Andheri"/>
    <n v="2931"/>
    <s v="MU-2931"/>
    <n v="385"/>
    <n v="385"/>
    <n v="19.1138534"/>
    <n v="72.8512901"/>
    <n v="19.114798440000001"/>
    <n v="72.851366720000001"/>
    <s v="MCGM"/>
    <s v="K/E"/>
    <s v="Sai Charan"/>
    <s v="Sai_Charan_C_Wing,NS_Phadke_Road,Saiwadi,Near_Regency_Hotel,Andheri-East,Mumbai-400053"/>
    <s v="INDUS"/>
    <x v="0"/>
    <s v="Co-build"/>
    <s v="Feasible"/>
    <s v="April'25"/>
    <s v="Hari Yadav"/>
    <x v="1"/>
    <s v="Feasible"/>
    <s v="10004855"/>
    <d v="2025-03-26T00:00:00"/>
    <d v="2026-03-26T00:00:00"/>
    <n v="372"/>
  </r>
  <r>
    <x v="6"/>
    <n v="132"/>
    <s v="MU"/>
    <s v="Bhayander East"/>
    <n v="4081"/>
    <s v="MU-4081"/>
    <n v="165"/>
    <n v="165"/>
    <n v="19.3045613"/>
    <n v="72.853710399999997"/>
    <n v="19.304559999999999"/>
    <n v="72.853710000000007"/>
    <s v="MBMC"/>
    <s v="-"/>
    <s v="JESALCMPOF"/>
    <s v="Jesal Apt.,Jesal Complex, A, Cabin Cross road, Near foot over bridge, Bhayander ( E ), Mumbai"/>
    <s v="INDUS"/>
    <x v="0"/>
    <s v="Co-build"/>
    <s v="Feasible"/>
    <s v="Dec'25"/>
    <s v="Sabhajeet Maurya"/>
    <x v="1"/>
    <s v="Feasible"/>
    <s v="10004760"/>
    <d v="2025-03-25T00:00:00"/>
    <d v="2026-03-25T00:00:00"/>
    <n v="165"/>
  </r>
  <r>
    <x v="0"/>
    <n v="133"/>
    <s v="MU"/>
    <s v="Dongri"/>
    <n v="4858"/>
    <s v="MU-4858"/>
    <n v="30.8"/>
    <n v="30.8"/>
    <n v="18.958458199999999"/>
    <n v="72.835508599999997"/>
    <n v="18.958449999999999"/>
    <n v="72.835499999999996"/>
    <s v="MCGM"/>
    <s v="B"/>
    <s v="LKHDWALAO"/>
    <s v="Lokhandwala Building, S V P Road, Near Delhi Darbar, Dongri, Masjid Bunder, Mumbai-400009"/>
    <s v="INDUS"/>
    <x v="0"/>
    <s v="Co-build"/>
    <s v="Feasible"/>
    <s v="Jan'26"/>
    <s v="Narayan Parab"/>
    <x v="3"/>
    <s v="Not Feasible"/>
    <s v="-"/>
    <s v="-"/>
    <s v="-"/>
    <n v="0"/>
  </r>
  <r>
    <x v="0"/>
    <n v="134"/>
    <s v="MU"/>
    <s v="Mazgaon"/>
    <n v="4880"/>
    <s v="MU-4880"/>
    <n v="55"/>
    <n v="55"/>
    <n v="18.9674075"/>
    <n v="72.839219600000007"/>
    <n v="18.967400000000001"/>
    <n v="72.839209999999994"/>
    <s v="MCGM"/>
    <s v="E"/>
    <s v="SHIREEN MANZIL (Vikrikar Bhavan )"/>
    <s v="Shirin Manzil,18/24,behind Vikrikar Bhavan,St Mary rd,Mazgaon,Mum10"/>
    <s v="ATC"/>
    <x v="0"/>
    <s v="Co-build"/>
    <s v="Feasible"/>
    <s v="Jan'26"/>
    <s v="Narayan Parab"/>
    <x v="3"/>
    <s v="Not Feasible"/>
    <s v="-"/>
    <s v="-"/>
    <s v="-"/>
    <n v="0"/>
  </r>
  <r>
    <x v="6"/>
    <n v="135"/>
    <s v="MU"/>
    <s v="Taloja"/>
    <s v="MA649"/>
    <s v="MU-MA649"/>
    <n v="542"/>
    <n v="542"/>
    <n v="19.073509600000001"/>
    <n v="73.099040400000007"/>
    <n v="19.07067954"/>
    <n v="73.099593380000002"/>
    <s v="PMC"/>
    <s v="-"/>
    <s v="SHUBH ENCLAVE"/>
    <s v="Shubh Enclave, Sector 16, Taloja Panchanand, Taloja, Navi Mumbai - 410208"/>
    <s v="INDUS"/>
    <x v="0"/>
    <s v="Co-build"/>
    <s v="Feasible"/>
    <s v="Nov'25"/>
    <s v="Abdul Quadir"/>
    <x v="0"/>
    <s v="Feasible"/>
    <s v="10004802"/>
    <d v="2025-03-26T00:00:00"/>
    <d v="2026-03-26T00:00:00"/>
    <n v="542"/>
  </r>
  <r>
    <x v="6"/>
    <n v="136"/>
    <s v="MU"/>
    <s v="Bhayander East"/>
    <s v="MA1621"/>
    <s v="MU-MA1621"/>
    <n v="165"/>
    <n v="165"/>
    <n v="19.309404000000001"/>
    <n v="72.862072299999994"/>
    <n v="19.3094"/>
    <n v="72.862070000000003"/>
    <s v="MBMC"/>
    <s v="-"/>
    <s v="Shree Dham CHSL"/>
    <s v="Ganesh Lane, Navghar Road, Bhayander (E.) - 401105"/>
    <s v="ATC"/>
    <x v="0"/>
    <s v="Co-build"/>
    <s v="Feasible"/>
    <s v="Dec'25"/>
    <s v="Sabhajeet Maurya"/>
    <x v="1"/>
    <s v="Feasible"/>
    <s v="10004882"/>
    <d v="2025-03-26T00:00:00"/>
    <d v="2026-03-26T00:00:00"/>
    <n v="165"/>
  </r>
  <r>
    <x v="3"/>
    <n v="137"/>
    <s v="MU"/>
    <s v="Titwala "/>
    <s v="MA2398"/>
    <s v="MU-MA2398"/>
    <n v="346.5"/>
    <n v="346.5"/>
    <n v="19.297351599999999"/>
    <n v="73.210997899999995"/>
    <n v="19.295544289999999"/>
    <n v="73.212091189999995"/>
    <s v="KDMC"/>
    <s v="-"/>
    <s v="Bhoye plot"/>
    <s v="Bhoye Open Plot, Near Regency Park, Ganpati Mandir Road, Manda, Titwala(E)-421605"/>
    <s v="Suyog"/>
    <x v="0"/>
    <s v="Co-build"/>
    <s v="Feasible"/>
    <s v="Feb'26"/>
    <s v="Jayhind Yadav"/>
    <x v="2"/>
    <s v="Feasible"/>
    <s v="10004787"/>
    <d v="2025-03-26T00:00:00"/>
    <d v="2026-03-26T00:00:00"/>
    <n v="346"/>
  </r>
  <r>
    <x v="6"/>
    <n v="138"/>
    <s v="MU"/>
    <s v="Diva"/>
    <s v="MA6227"/>
    <s v="MU-MA6227"/>
    <n v="154"/>
    <n v="154"/>
    <n v="19.1851026"/>
    <n v="73.042010199999993"/>
    <n v="19.184291000000002"/>
    <n v="73.043993999999998"/>
    <s v="TMC"/>
    <s v="-"/>
    <s v="Chandras Shopping Center"/>
    <s v="Shop Number 4 Sai Krupa Chawl Station Road Near Shiv Sena Office Diva East, Sabe Gaon, Thane, Maharashtra 400612"/>
    <s v="INDUS"/>
    <x v="0"/>
    <s v="Co-build"/>
    <s v="Feasible"/>
    <s v="Dec'25"/>
    <s v="Manoj Ligade"/>
    <x v="2"/>
    <s v="Feasible"/>
    <s v="10004850"/>
    <d v="2025-03-26T00:00:00"/>
    <d v="2026-03-26T00:00:00"/>
    <n v="154"/>
  </r>
  <r>
    <x v="9"/>
    <n v="139"/>
    <s v="MU"/>
    <s v="Kalyan"/>
    <s v="MA241"/>
    <s v="MU-MA241"/>
    <n v="297"/>
    <n v="297"/>
    <n v="19.1726533"/>
    <n v="73.111178100000004"/>
    <n v="19.171060000000001"/>
    <n v="73.113299999999995"/>
    <s v="KDMC"/>
    <s v="-"/>
    <s v="Lodha Location 1"/>
    <s v="Mr. Ganesh (9867504678), Lodha Location 1, Khoni Village, Khoni Phata, Gate No.3, Dombivali (E),  Maharashtra 421204, India"/>
    <s v="INDUS"/>
    <x v="0"/>
    <s v="Co-build"/>
    <s v="Feasible"/>
    <s v="Jan'26"/>
    <s v="Ranjit Wadkar"/>
    <x v="2"/>
    <s v="Feasible"/>
    <n v="10004857"/>
    <d v="2025-03-25T00:00:00"/>
    <d v="2026-03-25T00:00:00"/>
    <n v="297"/>
  </r>
  <r>
    <x v="9"/>
    <n v="140"/>
    <s v="MU"/>
    <s v="Marol"/>
    <n v="2372"/>
    <s v="MU-2372"/>
    <n v="10"/>
    <n v="10"/>
    <n v="19.122722899999999"/>
    <n v="72.882853299999994"/>
    <n v="19.122720000000001"/>
    <n v="72.882850000000005"/>
    <s v="MCGM"/>
    <s v="K/E"/>
    <s v="Highland Park"/>
    <s v="Building No.1, Plot No.9, Bhawani Nagar, Off Marol Maroshi Road, Andheri (E.), Mumbai - 400 059"/>
    <s v="ATC"/>
    <x v="0"/>
    <s v="Co-build"/>
    <s v="Feasible"/>
    <s v="Jan'26"/>
    <s v="Hari Yadav"/>
    <x v="1"/>
    <s v="Feasible"/>
    <s v="10004816"/>
    <d v="2025-03-26T00:00:00"/>
    <d v="2026-03-26T00:00:00"/>
    <n v="360"/>
  </r>
  <r>
    <x v="6"/>
    <n v="141"/>
    <s v="MU"/>
    <s v="Bhayander East"/>
    <s v="MB2509"/>
    <s v="MU-MB2509"/>
    <n v="11"/>
    <n v="11"/>
    <n v="19.305261000000002"/>
    <n v="72.861497"/>
    <n v="19.304999160000001"/>
    <n v="72.861302899999998"/>
    <s v="MBMC"/>
    <s v="-"/>
    <s v="Govind Rao CHS"/>
    <s v="Navghar Naka, Bhayandar East, Mira Bhayandar, Maharashtra 401105"/>
    <s v="INDUS"/>
    <x v="0"/>
    <s v="Co-build"/>
    <s v="Feasible"/>
    <s v="April'25"/>
    <s v="Sabhajeet Maurya"/>
    <x v="1"/>
    <s v="Feasible"/>
    <s v="10004839"/>
    <d v="2025-03-26T00:00:00"/>
    <d v="2026-03-26T00:00:00"/>
    <n v="102"/>
  </r>
  <r>
    <x v="6"/>
    <n v="142"/>
    <s v="MU"/>
    <s v="Bandra"/>
    <s v="MA2576"/>
    <s v="MU-MA2576"/>
    <n v="38.5"/>
    <n v="38.5"/>
    <n v="19.067685399999998"/>
    <n v="72.832922800000006"/>
    <n v="19.067923239999999"/>
    <n v="72.832840649999994"/>
    <s v="MCGM"/>
    <s v="H/W"/>
    <s v="Link Apartment"/>
    <s v="Links Building  Khar-Pali Road  14th Road  Pali Village  Khar West  Mumbai  Maharashtra- 400052 MUMBAI"/>
    <s v="INDUS"/>
    <x v="0"/>
    <s v="Co-build"/>
    <s v="Feasible"/>
    <s v="April'25"/>
    <s v="Hari Yadav"/>
    <x v="3"/>
    <s v="Feasible"/>
    <s v="10004884"/>
    <d v="2025-03-26T00:00:00"/>
    <d v="2026-03-26T00:00:00"/>
    <n v="39"/>
  </r>
  <r>
    <x v="0"/>
    <n v="143"/>
    <s v="MU"/>
    <s v="Malad"/>
    <n v="1471"/>
    <s v="MU-1471"/>
    <n v="308"/>
    <n v="308"/>
    <n v="19.181380099999998"/>
    <n v="72.863785100000001"/>
    <n v="19.179970000000001"/>
    <n v="72.865409999999997"/>
    <s v="MCGM"/>
    <s v="P/N"/>
    <s v="AKANSHA"/>
    <s v="Mr. Nilesh Bhikaji Wangnekar- 9594312315, Akanksha HM2, Kurar Village, Triveni Nagar, Pathanwadi Road, Malad East, Maharashtra- 400097  MUMBAI"/>
    <s v="INDUS"/>
    <x v="0"/>
    <s v="Co-build"/>
    <s v="Feasible"/>
    <s v="Feb'26"/>
    <s v="Dudhnath Tiwari"/>
    <x v="1"/>
    <s v="Not Feasible"/>
    <s v="-"/>
    <s v="-"/>
    <s v="-"/>
    <n v="0"/>
  </r>
  <r>
    <x v="0"/>
    <n v="144"/>
    <s v="MU"/>
    <s v="Airoli"/>
    <n v="319"/>
    <s v="MU-319"/>
    <n v="286"/>
    <n v="286"/>
    <n v="19.166958000000001"/>
    <n v="73.003046100000006"/>
    <n v="19.166916659999998"/>
    <n v="73.004201710000004"/>
    <s v="NMMC"/>
    <s v="-"/>
    <s v="WAKURDE NIWAS"/>
    <s v="Near Reliable Tech Park, Central Road,Airoli, Navi Mumbai"/>
    <s v="UNITY"/>
    <x v="0"/>
    <s v="Co-build"/>
    <s v="Feasible"/>
    <s v="Dec'25"/>
    <s v="Abdul Quadir"/>
    <x v="0"/>
    <s v="Feasible"/>
    <s v="-"/>
    <s v="-"/>
    <s v="-"/>
    <n v="0"/>
  </r>
  <r>
    <x v="7"/>
    <n v="145"/>
    <s v="MU"/>
    <s v="Airoli"/>
    <s v="MB2367"/>
    <s v="MU-MB2367"/>
    <n v="143"/>
    <n v="143"/>
    <n v="19.159745999999998"/>
    <n v="72.991028"/>
    <n v="19.159502289999999"/>
    <n v="72.990221520000006"/>
    <s v="NMMC"/>
    <s v="-"/>
    <s v="Brahmaraj Developers"/>
    <s v="Sector-19, Airoli, Navi Mumbai, Maharashtra 400708"/>
    <s v="INDUS"/>
    <x v="0"/>
    <s v="Co-build"/>
    <s v="Feasible"/>
    <s v="Dec'25"/>
    <s v="Abdul Quadir"/>
    <x v="0"/>
    <s v="Feasible"/>
    <s v="10004760"/>
    <d v="2025-03-25T00:00:00"/>
    <d v="2026-03-25T00:00:00"/>
    <n v="143"/>
  </r>
  <r>
    <x v="6"/>
    <n v="146"/>
    <s v="MU"/>
    <s v="Andheri"/>
    <n v="370"/>
    <s v="MU-370"/>
    <n v="66"/>
    <n v="66"/>
    <n v="19.128737999999998"/>
    <n v="72.825742300000002"/>
    <n v="19.129391439999999"/>
    <n v="72.825727200000003"/>
    <s v="MCGM"/>
    <s v="K/W"/>
    <s v="Guru Nagar"/>
    <s v="Guru Nagar,Gharkul Society, Manish Nagar, Four Bungalows, Andheri West, Mumbai, Maharashtra 400053  MUMBAI"/>
    <s v="INDUS"/>
    <x v="0"/>
    <s v="Co-build"/>
    <s v="Feasible"/>
    <s v="April'25"/>
    <s v="Hari Yadav"/>
    <x v="1"/>
    <s v="Feasible"/>
    <s v="10004760"/>
    <d v="2025-03-25T00:00:00"/>
    <d v="2026-03-25T00:00:00"/>
    <n v="66"/>
  </r>
  <r>
    <x v="6"/>
    <n v="147"/>
    <s v="MU"/>
    <s v="Versova"/>
    <s v="MA1855"/>
    <s v="MU-MA1855"/>
    <n v="110"/>
    <n v="110"/>
    <n v="19.128270700000002"/>
    <n v="72.819754099999997"/>
    <n v="19.128270000000001"/>
    <n v="72.819749999999999"/>
    <s v="MCGM"/>
    <s v="K/W"/>
    <s v="Everest"/>
    <s v="SEVEN BUNGLOW GARDEN, ANDHERI(W) MUMBAI,MAHARASHTRA, PINCODE- 400061"/>
    <s v="INDUS"/>
    <x v="0"/>
    <s v="Co-build"/>
    <s v="Feasible"/>
    <s v="Feb'26"/>
    <s v="Hari Yadav"/>
    <x v="1"/>
    <s v="Feasible"/>
    <n v="10004760"/>
    <d v="2025-03-25T00:00:00"/>
    <d v="2026-03-25T00:00:00"/>
    <n v="110"/>
  </r>
  <r>
    <x v="1"/>
    <n v="148"/>
    <s v="MU"/>
    <s v="Vichumbe"/>
    <s v="MA4114"/>
    <s v="MU-MA4114"/>
    <n v="726"/>
    <n v="726"/>
    <n v="18.985204100000001"/>
    <n v="73.130272599999998"/>
    <n v="18.987295"/>
    <n v="73.126830999999996"/>
    <s v="PMC"/>
    <s v="-"/>
    <s v="Namarta"/>
    <s v="Namrata Complex, Sector 16, 32, Vichumbe Rd, Vichumbe Village, New Panvel East, Panvel, Navi Mumbai, Maharashtra 410206"/>
    <s v="INDUS"/>
    <x v="0"/>
    <s v="Co-build"/>
    <s v="Feasible"/>
    <s v="Dec'25"/>
    <s v="Abdul Quadir"/>
    <x v="0"/>
    <s v="Feasible"/>
    <s v="10004819"/>
    <d v="2025-03-26T00:00:00"/>
    <d v="2026-03-26T00:00:00"/>
    <n v="726"/>
  </r>
  <r>
    <x v="6"/>
    <n v="149"/>
    <s v="MU"/>
    <s v="Dombivali"/>
    <s v="MA3841"/>
    <s v="MU-MA3841"/>
    <n v="1210"/>
    <n v="1210"/>
    <n v="19.185305400000001"/>
    <n v="73.078963200000004"/>
    <n v="19.186963070000001"/>
    <n v="73.089073850000005"/>
    <s v="KDMC"/>
    <s v="-"/>
    <s v="Patil Plot"/>
    <s v="DIVA MANPADA RD,BHADRA NAGAR, DESALE PADA,DOMBIVLI, MUMBAI, MAHARASHTRA. 400612"/>
    <s v="INDUS"/>
    <x v="0"/>
    <s v="Co-build"/>
    <s v="Feasible"/>
    <s v="Dec'25"/>
    <s v="Sandeep randive"/>
    <x v="2"/>
    <s v="Feasible"/>
    <s v="-"/>
    <s v="-"/>
    <s v="-"/>
    <n v="0"/>
  </r>
  <r>
    <x v="6"/>
    <n v="150"/>
    <s v="MU"/>
    <s v="Chinchpokali"/>
    <n v="4337"/>
    <s v="MU-4337"/>
    <n v="742.5"/>
    <n v="742.5"/>
    <n v="18.983135399999998"/>
    <n v="72.838619100000003"/>
    <n v="18.983000860000001"/>
    <n v="72.838709309999999"/>
    <s v="MCGM"/>
    <s v="E"/>
    <s v="CENTINQ"/>
    <s v="Central Tin Bldg, Retiwala Ind Estate, Chinchpokli X Lane, Es Patanwala Road, Mumbai-400027"/>
    <s v="INDUS"/>
    <x v="0"/>
    <s v="Co-build"/>
    <s v="Feasible"/>
    <s v="Feb'26"/>
    <s v="Vaijesh Patil"/>
    <x v="3"/>
    <s v="Feasible"/>
    <s v="10004883"/>
    <d v="2025-03-26T00:00:00"/>
    <d v="2026-03-26T00:00:00"/>
    <n v="133"/>
  </r>
  <r>
    <x v="6"/>
    <n v="151"/>
    <s v="MU"/>
    <s v="Tembhode"/>
    <s v="MA3052"/>
    <s v="MU-MA3052"/>
    <n v="2552"/>
    <n v="2552"/>
    <n v="19.022177800000001"/>
    <n v="73.1246388"/>
    <n v="19.033695000000002"/>
    <n v="73.121026000000001"/>
    <s v="PMC"/>
    <s v="-"/>
    <s v="Sachin Kathra"/>
    <s v="Sachin Khatra,32,Vasan nagar,panvel"/>
    <s v="INDUS"/>
    <x v="0"/>
    <s v="Co-build"/>
    <s v="Feasible"/>
    <s v="Dec'25"/>
    <s v="Abdul Quadir"/>
    <x v="0"/>
    <s v="Feasible"/>
    <s v="-"/>
    <s v="-"/>
    <s v="-"/>
    <n v="0"/>
  </r>
  <r>
    <x v="8"/>
    <n v="152"/>
    <s v="MU"/>
    <s v="Cheda Nagar "/>
    <n v="4449"/>
    <s v="MU-4449"/>
    <n v="1155"/>
    <n v="1155"/>
    <n v="19.066330700000002"/>
    <n v="72.906046399999994"/>
    <n v="19.063089999999999"/>
    <n v="72.904764"/>
    <s v="MCGM"/>
    <s v="M/W"/>
    <s v="Naraynee chsl"/>
    <s v="Narayanee, CHEDDA NAGAR,ROAD NO.4,CHEMBUR."/>
    <s v="ATC"/>
    <x v="0"/>
    <s v="Co-build"/>
    <s v="Feasible"/>
    <s v="Feb'26"/>
    <s v="Narayan Parab"/>
    <x v="2"/>
    <s v="Feasible"/>
    <s v="10004818"/>
    <d v="2025-03-26T00:00:00"/>
    <d v="2026-03-26T00:00:00"/>
    <n v="1202"/>
  </r>
  <r>
    <x v="0"/>
    <n v="153"/>
    <s v="MU"/>
    <s v="Charkop"/>
    <n v="423"/>
    <s v="MU-423"/>
    <n v="1078"/>
    <n v="1078"/>
    <n v="19.219157599999999"/>
    <n v="72.818137800000002"/>
    <n v="19.21565"/>
    <n v="72.818820000000002"/>
    <s v="MCGM"/>
    <s v="R/C"/>
    <s v="OMKAR BUNGLOW"/>
    <s v="Sector 8, Kandivali West,Mumbai, Maharashtra 400067"/>
    <s v="INDUS"/>
    <x v="0"/>
    <s v="Co-build"/>
    <s v="Feasible"/>
    <s v="Feb'26"/>
    <s v="Dudhnath Tiwari"/>
    <x v="1"/>
    <s v="Not Feasible"/>
    <s v="-"/>
    <s v="-"/>
    <s v="-"/>
    <n v="0"/>
  </r>
  <r>
    <x v="5"/>
    <n v="154"/>
    <s v="MU"/>
    <s v="Panvel"/>
    <s v="MA2194"/>
    <s v="MU-MA2194"/>
    <n v="517"/>
    <n v="517"/>
    <n v="18.972321699999998"/>
    <n v="73.129270000000005"/>
    <n v="18.97358754"/>
    <n v="73.127720530000005"/>
    <s v="PMC"/>
    <s v="-"/>
    <s v="Samar Park"/>
    <s v="Palaspe Phata, New Panvel, Kalokhe, Mumbai"/>
    <s v="INDUS"/>
    <x v="0"/>
    <s v="Co-build"/>
    <s v="Not Feasible"/>
    <s v="Dec'25"/>
    <s v="Manoj Ligade"/>
    <x v="0"/>
    <s v="Feasible"/>
    <n v="10004760"/>
    <d v="2025-03-25T00:00:00"/>
    <d v="2026-03-25T00:00:00"/>
    <n v="517"/>
  </r>
  <r>
    <x v="0"/>
    <n v="155"/>
    <s v="MH"/>
    <s v="Panvel"/>
    <s v="ROM1533"/>
    <s v="MH-ROM1533"/>
    <n v="138.64399999999998"/>
    <n v="0"/>
    <n v="18.955132800000001"/>
    <n v="73.162300200000004"/>
    <n v="18.948948080000001"/>
    <n v="73.154930539999995"/>
    <s v="PMC"/>
    <s v="-"/>
    <e v="#N/A"/>
    <e v="#N/A"/>
    <s v="INDUS"/>
    <x v="0"/>
    <s v="Co-build"/>
    <s v="Not Feasible"/>
    <s v="Dec'25"/>
    <s v="Manoj Ligade"/>
    <x v="4"/>
    <s v="Not Feasible"/>
    <s v="-"/>
    <s v="-"/>
    <s v="-"/>
    <n v="0"/>
  </r>
  <r>
    <x v="0"/>
    <n v="156"/>
    <s v="MU"/>
    <s v="Andheri"/>
    <n v="306"/>
    <s v="MU-306"/>
    <n v="396"/>
    <n v="396"/>
    <n v="19.1182081"/>
    <n v="72.850938499999998"/>
    <n v="19.11824"/>
    <n v="72.852760000000004"/>
    <s v="MCGM"/>
    <s v="K/E"/>
    <s v="CRESPLAIIMI1"/>
    <s v="CRESCENT PLAZA, OPP HOTEL IMPERIAL BLUE, NEAR STATION ANDHERI (E), Mumbai 400069"/>
    <s v="Airtel Own"/>
    <x v="0"/>
    <s v="Co-build"/>
    <s v="Not Feasible"/>
    <s v="Dec'25"/>
    <s v="Hari Yadav"/>
    <x v="4"/>
    <s v="Not Feasible"/>
    <s v="-"/>
    <s v="-"/>
    <s v="-"/>
    <n v="0"/>
  </r>
  <r>
    <x v="5"/>
    <n v="157"/>
    <s v="MU"/>
    <s v="Andheri"/>
    <n v="3645"/>
    <s v="MU-3645"/>
    <n v="476.00000000000006"/>
    <n v="476.00000000000006"/>
    <n v="19.118249200000001"/>
    <n v="72.852764500000006"/>
    <n v="19.11824"/>
    <n v="72.852760000000004"/>
    <s v="MCGM"/>
    <s v="K/E"/>
    <s v="NEW MOON LIGHT"/>
    <s v="Gamdevi Bhendi Galli, Azad Nagar, Andheri Kurla Road, Andheri East, Mumbai-400053"/>
    <s v="INDUS"/>
    <x v="0"/>
    <s v="Co-build"/>
    <s v="Not Feasible"/>
    <s v="Dec'25"/>
    <s v="Dudhnath Tiwari"/>
    <x v="1"/>
    <s v="Feasible"/>
    <s v="10004790"/>
    <d v="2025-03-26T00:00:00"/>
    <d v="2026-03-26T00:00:00"/>
    <n v="476"/>
  </r>
  <r>
    <x v="0"/>
    <n v="158"/>
    <s v="MU"/>
    <s v="Vikroli"/>
    <n v="5331"/>
    <s v="MU-5331"/>
    <n v="103.05200000000001"/>
    <n v="0"/>
    <n v="19.1613878"/>
    <n v="72.836505399999993"/>
    <n v="19.161288160000002"/>
    <n v="72.836026469999993"/>
    <s v="MCGM"/>
    <s v="P/S"/>
    <s v="Dr. Ambedkar SRA CHSL R1"/>
    <s v="Mitha Nagar, Goregaon West Mumbai, Maharashtra 400104"/>
    <s v="INDUS"/>
    <x v="0"/>
    <s v="Co-build"/>
    <s v="Not Feasible"/>
    <s v="March'26"/>
    <s v="Dudhnath Tiwari"/>
    <x v="4"/>
    <s v="Not Feasible"/>
    <s v="-"/>
    <s v="-"/>
    <s v="-"/>
    <n v="0"/>
  </r>
  <r>
    <x v="0"/>
    <n v="159"/>
    <s v="MU"/>
    <s v="Rabale"/>
    <n v="679"/>
    <s v="MU-679"/>
    <n v="448.00000000000006"/>
    <n v="448.00000000000006"/>
    <n v="19.1457695"/>
    <n v="72.992301600000005"/>
    <n v="19.146560000000001"/>
    <n v="72.991297000000003"/>
    <s v="NMMC"/>
    <s v="-"/>
    <s v="Tanmay Villa"/>
    <s v="Tanmay Villa,Sector -9,Airoli ,Navi Mumbai 400708"/>
    <s v="INDUS"/>
    <x v="0"/>
    <s v="Co-build"/>
    <s v="Not Feasible"/>
    <s v="Feb'26"/>
    <s v="Abdul Quadir"/>
    <x v="4"/>
    <s v="Not Feasible"/>
    <s v="-"/>
    <s v="-"/>
    <s v="-"/>
    <n v="0"/>
  </r>
  <r>
    <x v="0"/>
    <n v="160"/>
    <s v="MU"/>
    <s v="Bandra"/>
    <n v="1467"/>
    <s v="MU-1467"/>
    <n v="1428.672"/>
    <n v="1428.672"/>
    <n v="19.048705399999999"/>
    <n v="72.825215999999998"/>
    <n v="19.049569999999999"/>
    <n v="72.823139999999995"/>
    <s v="MCGM"/>
    <s v="H/W"/>
    <s v="BLUEHEAVO"/>
    <s v="Baptista Road, Bandra Reclamation Road, Bandra West, Mumbai-400050"/>
    <s v="INDUS"/>
    <x v="0"/>
    <s v="Co-build"/>
    <s v="Not Feasible"/>
    <s v="Nov'25"/>
    <s v="Vaijesh Patil"/>
    <x v="4"/>
    <s v="Not Feasible"/>
    <s v="-"/>
    <s v="-"/>
    <s v="-"/>
    <n v="0"/>
  </r>
  <r>
    <x v="0"/>
    <n v="161"/>
    <s v="MU"/>
    <s v="Goregaon"/>
    <n v="4019"/>
    <s v="MU-4019"/>
    <n v="418"/>
    <n v="418"/>
    <n v="19.169183100000001"/>
    <n v="72.881139200000007"/>
    <n v="19.16864"/>
    <n v="72.880470000000003"/>
    <s v="MCGM"/>
    <s v="P/N"/>
    <s v="Mantri Park"/>
    <s v="Mantri Park,Mhada Colony,Near Goregaon Film City 400 104"/>
    <s v="Airtel Own"/>
    <x v="0"/>
    <s v="Co-build"/>
    <s v="Not Feasible"/>
    <s v="March'26"/>
    <s v="Virendra"/>
    <x v="4"/>
    <s v="Not Feasible"/>
    <s v="-"/>
    <s v="-"/>
    <s v="-"/>
    <n v="0"/>
  </r>
  <r>
    <x v="2"/>
    <n v="162"/>
    <s v="MU"/>
    <s v="Kashimira"/>
    <s v="MA882"/>
    <s v="MU-MA882"/>
    <n v="11"/>
    <n v="11"/>
    <n v="19.287987699999999"/>
    <n v="72.880446000000006"/>
    <n v="19.287980000000001"/>
    <n v="72.880439999999993"/>
    <s v="MBMC"/>
    <s v="-"/>
    <s v="Gaurav Ratan 5 &amp; 6"/>
    <s v="Gaurav Enclave Road, Mira Road (E.)Maharashtra 401107"/>
    <s v="ATC"/>
    <x v="0"/>
    <s v="Co-build"/>
    <s v="Not Feasible"/>
    <s v="May'25"/>
    <s v="Sabhajeet Maurya"/>
    <x v="1"/>
    <s v="Feasible"/>
    <n v="10004760"/>
    <d v="2025-03-25T00:00:00"/>
    <d v="2026-03-25T00:00:00"/>
    <n v="11"/>
  </r>
  <r>
    <x v="1"/>
    <n v="163"/>
    <s v="MU"/>
    <s v="Kandivali"/>
    <s v="MB3510"/>
    <s v="MU-MB3510"/>
    <n v="422.53200000000004"/>
    <n v="0"/>
    <n v="19.203583399999999"/>
    <n v="72.852980599999995"/>
    <n v="19.20468473"/>
    <n v="72.851327819999995"/>
    <s v="MCGM"/>
    <s v="R/S"/>
    <s v="Tirupati CHS"/>
    <s v="TIRUPATI CHS,AKURLI CROSS RD NUMBER 1, KANDIVALI, AARYA CHANAKYA NAGAR, KANDIVALI EAST,POST OFFICE:-KANDIVALI,POLICE STATION:-KANDIVALI"/>
    <s v="INDUS"/>
    <x v="0"/>
    <s v="Co-build"/>
    <s v="Not Feasible"/>
    <s v="March'26"/>
    <s v="Dudhnath Tiwari"/>
    <x v="1"/>
    <s v="Feasible"/>
    <s v="10004760"/>
    <d v="2025-03-25T00:00:00"/>
    <d v="2026-03-25T00:00:00"/>
    <n v="110"/>
  </r>
  <r>
    <x v="8"/>
    <n v="164"/>
    <s v="MU"/>
    <s v="Kandivali"/>
    <n v="5504"/>
    <s v="MU-5504"/>
    <n v="100"/>
    <n v="0"/>
    <n v="19.1960236"/>
    <n v="72.839043200000006"/>
    <n v="19.196020000000001"/>
    <n v="72.839039999999997"/>
    <s v="MCGM"/>
    <s v="P/N"/>
    <s v="CASBLNCAONM1"/>
    <s v="Casablanca,2nd Dominic Colony, near UTI Bank, Orlem, Malad West"/>
    <s v="INDUS"/>
    <x v="0"/>
    <s v="Co-build"/>
    <s v="Not Feasible"/>
    <s v="March'26"/>
    <s v="Dudhnath Tiwari"/>
    <x v="1"/>
    <s v="Feasible"/>
    <s v="10004851"/>
    <d v="2025-03-26T00:00:00"/>
    <d v="2026-03-26T00:00:00"/>
    <n v="25"/>
  </r>
  <r>
    <x v="0"/>
    <n v="165"/>
    <s v="MU"/>
    <s v="Versova"/>
    <n v="403"/>
    <s v="MU-403"/>
    <n v="429"/>
    <n v="429"/>
    <n v="19.139108"/>
    <n v="72.811340700000002"/>
    <n v="19.13997238"/>
    <n v="72.812583799999999"/>
    <s v="MCGM"/>
    <s v="K/W"/>
    <s v="ZA TOWER"/>
    <s v="Amit Nagar, Versova, Andheri West,Mumbai, Maharashtra 400047"/>
    <s v="INDUS"/>
    <x v="0"/>
    <s v="Co-build"/>
    <s v="Not Feasible"/>
    <s v="March'26"/>
    <s v="Virendra"/>
    <x v="4"/>
    <s v="Not Feasible"/>
    <s v="-"/>
    <s v="-"/>
    <s v="-"/>
    <n v="0"/>
  </r>
  <r>
    <x v="8"/>
    <n v="166"/>
    <s v="MU"/>
    <s v="Airoli"/>
    <n v="3099"/>
    <s v="MU-3099"/>
    <n v="682"/>
    <n v="682"/>
    <n v="19.152167299999999"/>
    <n v="72.995809300000005"/>
    <n v="19.152424199999999"/>
    <n v="72.995065640000007"/>
    <s v="NMMC"/>
    <s v="-"/>
    <s v="Mauli Vyapar Shankul"/>
    <s v="MAULI VYPAR SANKUL PLOT NO 40 SEC 5 AIROLI NAVI MUMBAI"/>
    <s v="ATC"/>
    <x v="0"/>
    <s v="Co-build"/>
    <s v="more than 500 mtr"/>
    <s v="Dec'25"/>
    <s v="Abdul Quadir"/>
    <x v="0"/>
    <s v="Feasible"/>
    <s v="10004760"/>
    <d v="2025-03-25T00:00:00"/>
    <d v="2026-03-25T00:00:00"/>
    <n v="517"/>
  </r>
  <r>
    <x v="0"/>
    <n v="167"/>
    <s v="MU"/>
    <s v="Bandra"/>
    <n v="5767"/>
    <s v="MU-5767"/>
    <n v="1430"/>
    <n v="1430"/>
    <n v="19.048429500000001"/>
    <n v="72.827001999999993"/>
    <n v="19.051483359999999"/>
    <n v="72.827109359999994"/>
    <s v="MCGM"/>
    <s v="H/W"/>
    <s v="Ambro Bldg"/>
    <s v="Emro CHS,Reclamation,Nr. Bus Depot, Bandra W."/>
    <s v="ATC"/>
    <x v="0"/>
    <s v="Co-build"/>
    <s v="more than 500 mtr"/>
    <s v="May'25"/>
    <s v="Hari Yadav"/>
    <x v="3"/>
    <s v="Not Feasible"/>
    <s v="-"/>
    <s v="-"/>
    <s v="-"/>
    <n v="0"/>
  </r>
  <r>
    <x v="0"/>
    <n v="168"/>
    <s v="MU"/>
    <s v="Borivali"/>
    <n v="1550"/>
    <s v="MU-1550"/>
    <n v="737"/>
    <n v="737"/>
    <n v="19.241154000000002"/>
    <n v="72.864244600000006"/>
    <n v="19.24146734"/>
    <n v="72.865011980000006"/>
    <s v="MCGM"/>
    <s v="R/N"/>
    <s v="NANCYFLYOVR"/>
    <s v="MR. VINOD- 9594760634, MMRDA-FOBR-NancyColony, Borivali-1, Near Western Express Highway, Ratan Nagar, Borivali East, Mumbai, Maharashtra- 400066  MUMBAI"/>
    <s v="Suyog"/>
    <x v="0"/>
    <s v="Co-build"/>
    <s v="more than 500 mtr"/>
    <s v="May'25"/>
    <s v="Virendra"/>
    <x v="1"/>
    <s v="Not Feasible"/>
    <s v="-"/>
    <s v="-"/>
    <s v="-"/>
    <n v="0"/>
  </r>
  <r>
    <x v="9"/>
    <n v="169"/>
    <s v="MU"/>
    <s v="Palava City"/>
    <n v="6279"/>
    <s v="MU-6279"/>
    <n v="2420"/>
    <n v="2420"/>
    <n v="19.146409500000001"/>
    <n v="73.077207299999998"/>
    <n v="19.157868130000001"/>
    <n v="73.11767974"/>
    <s v="KDMC"/>
    <s v="-"/>
    <s v="Casa Rio near Building River dale"/>
    <s v="Mr. Rajesh Mhatare (9930372079), Casa Rio, near Building River dale , Cooperative Housing Society, Nilje Gaon, Maharashtra 421204  DOMBIVALI"/>
    <s v="INDUS"/>
    <x v="0"/>
    <s v="Co-build"/>
    <s v="more than 500 mtr"/>
    <s v="Jan'26"/>
    <s v="Abdul Quadir"/>
    <x v="2"/>
    <s v="Feasible"/>
    <s v="-"/>
    <s v="-"/>
    <s v="-"/>
    <n v="0"/>
  </r>
  <r>
    <x v="0"/>
    <n v="170"/>
    <s v="MU"/>
    <s v="Taloja"/>
    <s v="MB2619"/>
    <s v="MU-MB2619"/>
    <n v="550"/>
    <n v="550"/>
    <n v="19.0650713"/>
    <n v="73.112514700000006"/>
    <n v="19.067253999999998"/>
    <n v="73.117782000000005"/>
    <s v="PMC"/>
    <s v="-"/>
    <s v="J J Electrofab"/>
    <s v="J.J.electrofab,PLOT NO. D1, TALOJA"/>
    <s v="ATC"/>
    <x v="0"/>
    <s v="Co-build"/>
    <s v="more than 500 mtr"/>
    <s v="Dec'25"/>
    <s v="Abdul Quadir"/>
    <x v="0"/>
    <s v="Not Feasible"/>
    <s v="-"/>
    <s v="-"/>
    <s v="-"/>
    <n v="0"/>
  </r>
  <r>
    <x v="7"/>
    <n v="171"/>
    <s v="MU"/>
    <s v="Titwala "/>
    <s v="MA1336"/>
    <s v="MU-MA1336"/>
    <n v="712.8"/>
    <n v="712.8"/>
    <n v="19.294344299999999"/>
    <n v="73.200873400000006"/>
    <n v="19.296399999999998"/>
    <n v="73.204800000000006"/>
    <s v="KDMC"/>
    <s v="-"/>
    <s v="Mahendra Service Center"/>
    <s v="Sangoda Rd, Titwala, Maharashtra 421605"/>
    <s v="ATC"/>
    <x v="0"/>
    <s v="Co-build"/>
    <s v="more than 500 mtr"/>
    <s v="Feb'26"/>
    <s v="Jayhind Yadav"/>
    <x v="2"/>
    <s v="Feasible"/>
    <s v="10004760"/>
    <d v="2025-03-25T00:00:00"/>
    <d v="2026-03-25T00:00:00"/>
    <n v="11"/>
  </r>
  <r>
    <x v="8"/>
    <n v="172"/>
    <s v="MU"/>
    <s v="Dombivali"/>
    <s v="MA4735"/>
    <s v="MU-MA4735"/>
    <n v="858"/>
    <n v="858"/>
    <n v="19.1846307"/>
    <n v="73.095827299999996"/>
    <n v="19.187830000000002"/>
    <n v="73.09254"/>
    <s v="KDMC"/>
    <s v="-"/>
    <s v="Vishnu Valley"/>
    <s v="KHONI-UMBHARLI GAON - KALAYN SHI RD, VILLAGE-MANGAON, SONAR PADA, DOMBIVLI EAST,THANE,MAHARASHTRA, PINCODE- 421203"/>
    <s v="ATC"/>
    <x v="0"/>
    <s v="Co-build"/>
    <s v="more than 500 mtr"/>
    <s v="Nov'25"/>
    <s v="Sandeep randive"/>
    <x v="2"/>
    <s v="Feasible"/>
    <s v="10004871"/>
    <d v="2025-03-26T00:00:00"/>
    <d v="2026-03-26T00:00:00"/>
    <n v="858"/>
  </r>
  <r>
    <x v="7"/>
    <n v="173"/>
    <s v="MU"/>
    <s v="Ambivli"/>
    <n v="1297"/>
    <s v="MU-1297"/>
    <n v="981.19999999999993"/>
    <n v="981.19999999999993"/>
    <n v="19.269894799999999"/>
    <n v="73.170517399999994"/>
    <n v="19.26483"/>
    <n v="73.173829999999995"/>
    <s v="KDMC"/>
    <s v="-"/>
    <s v="NUTANSHIVKR"/>
    <s v="Nuten Shiv Karpa Near Ambivali Station Road (W)-421102"/>
    <s v="ATC"/>
    <x v="0"/>
    <s v="Co-build"/>
    <s v="more than 500 mtr"/>
    <s v="Feb'26"/>
    <s v="Jayhind Yadav"/>
    <x v="2"/>
    <s v="Feasible"/>
    <s v="10004760"/>
    <d v="2025-03-25T00:00:00"/>
    <d v="2026-03-25T00:00:00"/>
    <n v="422"/>
  </r>
  <r>
    <x v="8"/>
    <n v="174"/>
    <s v="MU"/>
    <s v="Titwala "/>
    <s v="MA3828"/>
    <s v="MU-MA3828"/>
    <n v="903.1"/>
    <n v="903.1"/>
    <n v="19.296269299999999"/>
    <n v="73.200291699999994"/>
    <n v="19.296399999999998"/>
    <n v="73.204800000000006"/>
    <s v="KDMC"/>
    <s v="-"/>
    <s v="Ramchandra Heights"/>
    <s v="Ramchandra Height, Behind Police Station Manda, Sangoda Road, Manda, Titwala(W), Dist-Thane-421605"/>
    <s v="Suyog"/>
    <x v="0"/>
    <s v="Co-build"/>
    <s v="more than 500 mtr"/>
    <s v="March'26"/>
    <s v="Jayhind Yadav"/>
    <x v="2"/>
    <s v="Feasible"/>
    <s v="10004760"/>
    <d v="2025-03-25T00:00:00"/>
    <d v="2026-03-25T00:00:00"/>
    <n v="682"/>
  </r>
  <r>
    <x v="0"/>
    <n v="175"/>
    <s v="MU"/>
    <s v="Panvel"/>
    <s v="MB2693"/>
    <s v="MU-MB2693"/>
    <n v="550"/>
    <n v="550"/>
    <n v="18.9799945"/>
    <n v="73.095597299999994"/>
    <n v="18.978539359999999"/>
    <n v="73.093438309999996"/>
    <s v="PMC"/>
    <s v="-"/>
    <s v="Shankar Parvati niwas"/>
    <s v="Navi Mumbai, Maharashtra 410206"/>
    <s v="INDUS"/>
    <x v="0"/>
    <s v="Co-build"/>
    <s v="more than 500 mtr"/>
    <s v="Dec'25"/>
    <s v="Abdul Quadir"/>
    <x v="0"/>
    <s v="Not Feasible"/>
    <s v="-"/>
    <s v="-"/>
    <s v="-"/>
    <n v="0"/>
  </r>
  <r>
    <x v="0"/>
    <n v="176"/>
    <s v="MU"/>
    <s v="Kalwa"/>
    <n v="5095"/>
    <s v="MU-5095"/>
    <n v="891"/>
    <n v="891"/>
    <n v="19.193933600000001"/>
    <n v="72.992427300000003"/>
    <n v="19.196809999999999"/>
    <n v="72.991609999999994"/>
    <s v="TMC"/>
    <s v="-"/>
    <s v="AMRUT ARCADE"/>
    <s v="Amrut Arcade,Amrut Tower,Thane Chinchpada,Stn Road,Kalwa West"/>
    <s v="ATC"/>
    <x v="0"/>
    <s v="Co-build"/>
    <s v="more than 500 mtr"/>
    <s v="Dec'25"/>
    <s v="Manoj Ligade"/>
    <x v="2"/>
    <s v="Not Feasible"/>
    <s v="-"/>
    <s v="-"/>
    <s v="-"/>
    <n v="0"/>
  </r>
  <r>
    <x v="0"/>
    <n v="177"/>
    <s v="MU"/>
    <s v="Kalwa"/>
    <n v="660"/>
    <s v="MU-660"/>
    <n v="2750"/>
    <n v="2750"/>
    <n v="19.2090356"/>
    <n v="73.007723799999994"/>
    <n v="19.211370720000001"/>
    <n v="73.008156009999993"/>
    <s v="TMC"/>
    <s v="-"/>
    <s v="Appa salvi open plo"/>
    <s v="A-4, Parsik Nagar, Kalwa, Thane mumbai"/>
    <s v="INDUS"/>
    <x v="0"/>
    <s v="Co-build"/>
    <s v="more than 500 mtr"/>
    <s v="May'25"/>
    <s v="Manoj Ligade"/>
    <x v="2"/>
    <s v="Not Feasible"/>
    <s v="-"/>
    <s v="-"/>
    <s v="-"/>
    <n v="0"/>
  </r>
  <r>
    <x v="0"/>
    <n v="178"/>
    <s v="MU"/>
    <s v="Fort"/>
    <s v="MB328"/>
    <s v="MU-MB328"/>
    <n v="194.53"/>
    <n v="0"/>
    <n v="18.9411752"/>
    <n v="72.833316400000001"/>
    <n v="18.94061"/>
    <n v="72.832610000000003"/>
    <s v="MCGM"/>
    <s v="A"/>
    <s v="BMC Head Office"/>
    <s v="Municipal Corporation Of Greater Mumbai 4 Building-1, MCGM Sabhagruh Rd, Dhobi Talao, Chhatrapati Shivaji Terminus Area, Fort, Mumbai, Maharashtra 400001"/>
    <s v="Netsol"/>
    <x v="0"/>
    <s v="Co-build"/>
    <s v="Data mismatch"/>
    <s v="March'26"/>
    <s v="Narayan Parab"/>
    <x v="4"/>
    <s v="Not Feasible"/>
    <s v="-"/>
    <s v="-"/>
    <s v="-"/>
    <n v="0"/>
  </r>
  <r>
    <x v="11"/>
    <n v="179"/>
    <s v="MU"/>
    <s v="Bandra"/>
    <n v="434"/>
    <s v="MU-434"/>
    <n v="56.000000000000007"/>
    <n v="56.000000000000007"/>
    <n v="19.0626347"/>
    <n v="72.827477900000005"/>
    <n v="19.06277605"/>
    <n v="72.827722449999996"/>
    <s v="MCGM"/>
    <s v="H/W"/>
    <s v="PALI REC-STN(Adani Sub Station)"/>
    <s v="ADANI SUB STATION, PALI BANDRA, 223, ST ANDREWS RD, BANDRA WEST, MUMBAI, MAHARASHTRA 400050"/>
    <s v="INDUS"/>
    <x v="0"/>
    <s v="Co-build"/>
    <s v="Data mismatch"/>
    <s v="Nov'25"/>
    <s v="Prem Verma"/>
    <x v="3"/>
    <s v="Feasible"/>
    <s v="10004725"/>
    <d v="2025-03-24T00:00:00"/>
    <d v="2026-03-24T00:00:00"/>
    <n v="56"/>
  </r>
  <r>
    <x v="3"/>
    <n v="180"/>
    <s v="MU"/>
    <s v="Seawoods"/>
    <s v="MA1813"/>
    <s v="MU-MA1813"/>
    <n v="100"/>
    <n v="0"/>
    <n v="19.024164200000001"/>
    <n v="73.018546400000005"/>
    <n v="19.0242"/>
    <n v="73.018600000000006"/>
    <s v="NMMC"/>
    <s v="-"/>
    <s v="CENTRE COURT"/>
    <s v="Nr-SEAWOOD RLY STATION,SEC-23,NERUL,NAVI MUMBAI MAHARASHTRA-400706"/>
    <s v="INDUS"/>
    <x v="0"/>
    <s v="Co-build"/>
    <s v="Data mismatch"/>
    <s v="Feb'26"/>
    <s v="Abdul Quadir"/>
    <x v="0"/>
    <s v="Feasible"/>
    <s v="10004888"/>
    <d v="2025-03-26T00:00:00"/>
    <d v="2026-03-26T00:00:00"/>
    <n v="100"/>
  </r>
  <r>
    <x v="11"/>
    <n v="181"/>
    <s v="MU"/>
    <s v="Koparkhairane"/>
    <s v="MB2632"/>
    <s v="MU-MB2632"/>
    <n v="123.124"/>
    <n v="0"/>
    <n v="19.098492499999999"/>
    <n v="73.017304600000003"/>
    <n v="19.098490000000002"/>
    <n v="73.017300000000006"/>
    <s v="NMMC"/>
    <s v="-"/>
    <s v="Saif Chemical Pvt. Ltd."/>
    <s v="TTC industrial area, MIDC Industrial area,Kopar Khairne, Navi mumbai"/>
    <s v="ATC"/>
    <x v="0"/>
    <s v="Co-build"/>
    <s v="Data mismatch"/>
    <s v="Nov'25"/>
    <s v="Narayan Parab"/>
    <x v="0"/>
    <s v="Feasible"/>
    <s v="10004760"/>
    <d v="2025-03-25T00:00:00"/>
    <d v="2026-03-25T00:00:00"/>
    <n v="123"/>
  </r>
  <r>
    <x v="2"/>
    <n v="182"/>
    <s v="MU"/>
    <s v="Thane"/>
    <n v="4690"/>
    <s v="MU-4690"/>
    <n v="11"/>
    <n v="11"/>
    <n v="19.2371047"/>
    <n v="72.974070699999999"/>
    <n v="19.237100000000002"/>
    <n v="72.974069999999998"/>
    <s v="TMC"/>
    <s v="-"/>
    <s v="Babu Bhai Plot"/>
    <s v="NEAR GREEN STROKES ART GALLERY, MANPADA THANE WEST"/>
    <s v="INDUS"/>
    <x v="0"/>
    <s v="Co-build"/>
    <s v="Data mismatch"/>
    <s v="May'25"/>
    <s v="Ranjit Wadkar"/>
    <x v="2"/>
    <s v="Feasible"/>
    <s v="10004760"/>
    <d v="2025-03-25T00:00:00"/>
    <d v="2026-03-25T00:00:00"/>
    <n v="11"/>
  </r>
  <r>
    <x v="0"/>
    <n v="183"/>
    <s v="MU"/>
    <s v="Jogeshwari"/>
    <s v="MA5091"/>
    <s v="MU-MA5091"/>
    <n v="163.89000000000001"/>
    <n v="0"/>
    <n v="19.144792899999999"/>
    <n v="72.843454600000001"/>
    <n v="19.14479"/>
    <n v="72.843450000000004"/>
    <s v="MCGM"/>
    <s v="K/W"/>
    <s v="Lovely Home"/>
    <s v="SUFI SAYED KAMAL AHMED MARG, KHOJA SOCIETY, VAISHALI NAGAR, JOGESHWARI, MUMBAI, MAHARASHTRA 400102"/>
    <s v="INDUS"/>
    <x v="0"/>
    <s v="Co-build"/>
    <s v="Data mismatch"/>
    <s v="March'26"/>
    <s v="Dudhnath Tiwari"/>
    <x v="4"/>
    <s v="Not Feasible"/>
    <s v="-"/>
    <s v="-"/>
    <s v="-"/>
    <n v="0"/>
  </r>
  <r>
    <x v="2"/>
    <n v="184"/>
    <s v="MU"/>
    <s v="Kharghar"/>
    <n v="880"/>
    <s v="MU-880"/>
    <n v="420.89720000000005"/>
    <n v="0"/>
    <n v="19.035428400000001"/>
    <n v="73.076987700000004"/>
    <n v="19.035419999999998"/>
    <n v="73.076980000000006"/>
    <s v="PMC"/>
    <s v="-"/>
    <s v="Shivtirth"/>
    <s v="Shivtirth CHSL, Kopra Rd.,Anushakti nagar,sector 10, Kharghar, Navi Mumbai, Maharashtra 410210  KAMOTE"/>
    <s v="INDUS"/>
    <x v="0"/>
    <s v="Co-build"/>
    <s v="Data mismatch"/>
    <s v="May'25"/>
    <s v="Abdul Quadir"/>
    <x v="0"/>
    <s v="Feasible"/>
    <s v="10004760"/>
    <d v="2025-03-25T00:00:00"/>
    <d v="2026-03-25T00:00:00"/>
    <n v="420"/>
  </r>
  <r>
    <x v="2"/>
    <n v="185"/>
    <s v="MU"/>
    <s v="Kharghar"/>
    <n v="4997"/>
    <s v="MU-4997"/>
    <n v="606.04599999999994"/>
    <n v="0"/>
    <n v="19.034755799999999"/>
    <n v="73.074222399999996"/>
    <n v="19.03472"/>
    <n v="73.07423"/>
    <s v="PMC"/>
    <s v="-"/>
    <s v="Atmaram"/>
    <s v="Atmaram,Atmaram ghaikar residency,kopra Vill, Belapur panwel highway, kharghar"/>
    <s v="ATC"/>
    <x v="0"/>
    <s v="Co-build"/>
    <s v="Data mismatch"/>
    <s v="May'25"/>
    <s v="Abdul Quadir"/>
    <x v="0"/>
    <s v="Feasible"/>
    <s v="-"/>
    <s v="-"/>
    <s v="-"/>
    <n v="0"/>
  </r>
  <r>
    <x v="2"/>
    <n v="186"/>
    <s v="MU"/>
    <s v="Kharghar"/>
    <n v="3989"/>
    <s v="MU-3989"/>
    <n v="597.00400000000002"/>
    <n v="0"/>
    <n v="19.032802400000001"/>
    <n v="73.061565099999996"/>
    <n v="19.032800000000002"/>
    <n v="73.06156"/>
    <s v="PMC"/>
    <s v="-"/>
    <s v="ANUVIGYAN"/>
    <s v="Plot No10, Sector 4, Kharghar, Mumbai-410210"/>
    <s v="INDUS"/>
    <x v="0"/>
    <s v="Co-build"/>
    <s v="Data mismatch"/>
    <s v="May'25"/>
    <s v="Abdul Quadir"/>
    <x v="0"/>
    <s v="Feasible"/>
    <s v="-"/>
    <s v="-"/>
    <s v="-"/>
    <n v="0"/>
  </r>
  <r>
    <x v="5"/>
    <n v="187"/>
    <s v="MU"/>
    <s v="Airoli"/>
    <n v="5508"/>
    <s v="MU-5508"/>
    <n v="435.04199999999997"/>
    <n v="0"/>
    <n v="19.1512128"/>
    <n v="72.993155999999999"/>
    <n v="19.151209999999999"/>
    <n v="72.99315"/>
    <s v="NMMC"/>
    <s v="-"/>
    <s v="Airoli Plaza - B Chsl"/>
    <s v="Airoli Plaza-B CHSL,Sec 16,Airoli"/>
    <s v="INDUS"/>
    <x v="0"/>
    <s v="Co-build"/>
    <s v="Data mismatch"/>
    <s v="Dec'25"/>
    <s v="Abdul Quadir"/>
    <x v="0"/>
    <s v="Feasible"/>
    <s v="10004760"/>
    <d v="2025-03-25T00:00:00"/>
    <d v="2026-03-25T00:00:00"/>
    <n v="435"/>
  </r>
  <r>
    <x v="8"/>
    <n v="188"/>
    <s v="MU"/>
    <s v="Vile Parle"/>
    <s v="MB2355"/>
    <s v="MU-MB2355"/>
    <n v="157.26999999999998"/>
    <n v="0"/>
    <n v="19.093285000000002"/>
    <n v="72.848543899999996"/>
    <n v="19.09328"/>
    <n v="72.84854"/>
    <s v="MCGM"/>
    <s v="K/E"/>
    <s v="Vasant Smurti"/>
    <s v="Vasant Smruti,Plot No:- 352, Nanda Patkar Rd Ext, Navpada, Vile Parle East, Vile Parle, Mumbai, Maharashtra 400057"/>
    <s v="INDUS"/>
    <x v="0"/>
    <s v="Co-build"/>
    <s v="Data mismatch"/>
    <s v="March'26"/>
    <s v="Hari Yadav"/>
    <x v="1"/>
    <s v="Feasible"/>
    <s v="10004836"/>
    <d v="2025-03-26T00:00:00"/>
    <d v="2026-03-26T00:00:00"/>
    <n v="102"/>
  </r>
  <r>
    <x v="11"/>
    <n v="189"/>
    <s v="MU"/>
    <s v="Koparkhairane"/>
    <n v="8"/>
    <s v="MU-8"/>
    <n v="170.57400000000001"/>
    <n v="0"/>
    <n v="19.111378699999999"/>
    <n v="73.015146700000003"/>
    <n v="19.111214"/>
    <n v="73.015535999999997"/>
    <s v="NMMC"/>
    <s v="-"/>
    <s v="Rupa Solitaire"/>
    <s v="Rupa Solitaire , MBP, Mahape, Navi Mumbai"/>
    <s v="Airtel Own"/>
    <x v="0"/>
    <s v="Co-build"/>
    <s v="Data mismatch"/>
    <s v="Nov'25"/>
    <s v="Abdul Quadir"/>
    <x v="0"/>
    <s v="Feasible"/>
    <s v="10004809"/>
    <d v="2025-03-26T00:00:00"/>
    <d v="2026-03-26T00:00:00"/>
    <n v="171"/>
  </r>
  <r>
    <x v="0"/>
    <n v="190"/>
    <s v="MU"/>
    <s v="MANKHURD"/>
    <s v="MA769"/>
    <s v="MU-MA769"/>
    <n v="100"/>
    <n v="0"/>
    <n v="19.056306200000002"/>
    <n v="72.928899200000004"/>
    <n v="19.056509089999999"/>
    <n v="72.929136240000005"/>
    <s v="MCGM"/>
    <s v="M/E"/>
    <s v="Ayub Traders"/>
    <s v="MANHUROAD WEST, DR.BABSAHEB AMBEDKER NAGAR, GOVANDI EAST, MUMBAI, MAHARASHTRA 400001"/>
    <s v="Rakshit"/>
    <x v="0"/>
    <s v="Co-build"/>
    <s v="Data mismatch"/>
    <s v="March'26"/>
    <s v="Swapnil Salvi"/>
    <x v="2"/>
    <s v="Feasible"/>
    <s v="-"/>
    <s v="-"/>
    <s v="-"/>
    <n v="0"/>
  </r>
  <r>
    <x v="0"/>
    <n v="191"/>
    <s v="MU"/>
    <s v="Cheda Nagar "/>
    <s v="MB2229"/>
    <s v="MU-MB2229"/>
    <n v="100"/>
    <n v="0"/>
    <n v="19.071090000000002"/>
    <n v="72.907844400000002"/>
    <n v="19.071376409999999"/>
    <n v="72.907654010000002"/>
    <s v="MCGM"/>
    <s v="N"/>
    <s v="Chedhanagar Flyover"/>
    <s v="Flyover No:-01,AMSP-17,Chheda Ngr Junction Highway Ghatkopar,Mumbai - Agra National Hwy, Sector 3, Chedda Nagar, Mumbai, Maharashtra 400089"/>
    <s v="OSR"/>
    <x v="0"/>
    <s v="Co-build"/>
    <s v="Data mismatch"/>
    <s v="March'26"/>
    <s v="Swapnil Salvi"/>
    <x v="2"/>
    <s v="Feasible"/>
    <s v="-"/>
    <s v="-"/>
    <s v="-"/>
    <n v="0"/>
  </r>
  <r>
    <x v="0"/>
    <n v="192"/>
    <s v="MU"/>
    <s v="Chembur"/>
    <n v="1852"/>
    <s v="MU-1852"/>
    <n v="167.238"/>
    <n v="0"/>
    <n v="19.041054599999999"/>
    <n v="72.898606200000003"/>
    <n v="19.041049999999998"/>
    <n v="72.898600000000002"/>
    <s v="MCGM"/>
    <s v="M/E"/>
    <s v="GIRNARH"/>
    <s v="Dongre Park, Behind Rcf Colony, Chembur 400071"/>
    <s v="INDUS"/>
    <x v="0"/>
    <s v="Co-build"/>
    <s v="Data mismatch"/>
    <s v="March'26"/>
    <s v="Swapnil Salvi"/>
    <x v="2"/>
    <s v="Feasible"/>
    <s v="-"/>
    <s v="-"/>
    <s v="-"/>
    <n v="0"/>
  </r>
  <r>
    <x v="7"/>
    <n v="193"/>
    <s v="MU"/>
    <s v="Powai"/>
    <n v="4501"/>
    <s v="MU-4501"/>
    <n v="100"/>
    <n v="0"/>
    <n v="19.120075199999999"/>
    <n v="72.895034699999997"/>
    <n v="19.120166730000001"/>
    <n v="72.895291799999995"/>
    <s v="MCGM"/>
    <s v="L"/>
    <s v="GOLDENRAO"/>
    <s v="Golden Rays,Raheja Vihar Chandivali"/>
    <s v="INDUS"/>
    <x v="0"/>
    <s v="Co-build"/>
    <s v="Data mismatch"/>
    <s v="April'26"/>
    <e v="#N/A"/>
    <x v="2"/>
    <s v="Feasible"/>
    <s v="10004837"/>
    <d v="2025-03-26T00:00:00"/>
    <d v="2026-03-26T00:00:00"/>
    <n v="64"/>
  </r>
  <r>
    <x v="7"/>
    <n v="194"/>
    <s v="MU"/>
    <s v="Sion"/>
    <s v="MA3132"/>
    <s v="MU-MA3132"/>
    <n v="100"/>
    <n v="0"/>
    <n v="19.041605700000002"/>
    <n v="72.852818900000003"/>
    <n v="19.041599999999999"/>
    <n v="72.852800000000002"/>
    <s v="MCGM"/>
    <s v="G/N"/>
    <s v="Aziz House_Suyog Rizwan"/>
    <s v="RP NAGAR, DHARAVI, DISTRICT-MUMBAI, STATE- MAHARASHTRA, PINCODE- 400017"/>
    <s v="Suyog"/>
    <x v="0"/>
    <s v="Co-build"/>
    <s v="Data mismatch"/>
    <s v="April'26"/>
    <s v="Prem Verma"/>
    <x v="2"/>
    <s v="Feasible"/>
    <s v="10004760"/>
    <d v="2025-03-25T00:00:00"/>
    <d v="2026-03-25T00:00:00"/>
    <n v="100"/>
  </r>
  <r>
    <x v="5"/>
    <n v="195"/>
    <s v="MU"/>
    <s v="Navde"/>
    <s v="MB2765"/>
    <s v="MU-MB2765"/>
    <n v="100"/>
    <n v="0"/>
    <n v="19.049347900000001"/>
    <n v="73.103011699999996"/>
    <n v="19.049340000000001"/>
    <n v="73.103009999999998"/>
    <s v="PMC"/>
    <s v="-"/>
    <s v="Divya Sai Sahkari Gruhnirman Sanstha"/>
    <s v="Plot Number 51, Phase 2, Navde, Post office:- Navde, Police station:-Navde ,Navi Mumbai, Maharashtra 410208"/>
    <s v="Netsol"/>
    <x v="0"/>
    <s v="Co-build"/>
    <s v="Data mismatch"/>
    <s v="Dec'25"/>
    <s v="Abdul Quadir"/>
    <x v="0"/>
    <s v="Feasible"/>
    <s v="10004786"/>
    <d v="2025-03-26T00:00:00"/>
    <d v="2026-03-26T00:00:00"/>
    <n v="560"/>
  </r>
  <r>
    <x v="6"/>
    <n v="196"/>
    <s v="MU"/>
    <s v="Sewri"/>
    <s v="MB1615"/>
    <s v="MU-MB1615"/>
    <n v="100"/>
    <n v="0"/>
    <n v="18.977730300000001"/>
    <n v="72.842125499999995"/>
    <n v="18.977730000000001"/>
    <n v="72.842119999999994"/>
    <s v="MCGM"/>
    <s v="E"/>
    <s v="KIF Tower B wing"/>
    <s v="B Wing ,KIF Tower, Keshrinath Ramchandra Mhatre Marg , Mazgaon , Near Reay Road Rly Station [ W ] Mumbai - 400010"/>
    <s v="INDUS"/>
    <x v="0"/>
    <s v="Co-build"/>
    <s v="Data mismatch"/>
    <s v="April'26"/>
    <s v="Narayan Parab"/>
    <x v="3"/>
    <s v="Feasible"/>
    <s v="10004834"/>
    <d v="2025-03-26T00:00:00"/>
    <d v="2026-03-26T00:00:00"/>
    <n v="482"/>
  </r>
  <r>
    <x v="0"/>
    <n v="197"/>
    <s v="MU"/>
    <s v="Malad"/>
    <n v="6172"/>
    <s v="MU-6172"/>
    <n v="100"/>
    <n v="0"/>
    <n v="19.191739299999998"/>
    <n v="72.850220100000001"/>
    <n v="19.191700000000001"/>
    <n v="72.850200000000001"/>
    <s v="MCGM"/>
    <s v="P/N"/>
    <s v="CHANDRIKOF"/>
    <s v="Chandrika Apartment,Manchubhai Rd,Mahavir Nagar, Malad East,Mumbai, Maharashtra 400097"/>
    <s v="INDUS"/>
    <x v="0"/>
    <s v="Co-build"/>
    <s v="Data mismatch"/>
    <s v="April'26"/>
    <s v="Virendra"/>
    <x v="4"/>
    <s v="Not Feasible"/>
    <s v="-"/>
    <s v="-"/>
    <s v="-"/>
    <n v="0"/>
  </r>
  <r>
    <x v="2"/>
    <n v="198"/>
    <s v="MU"/>
    <s v="Kharghar"/>
    <n v="1734"/>
    <s v="MU-1734"/>
    <n v="100"/>
    <n v="0"/>
    <n v="19.0486644"/>
    <n v="73.078792800000002"/>
    <n v="19.048660000000002"/>
    <n v="73.078789999999998"/>
    <s v="PMC"/>
    <s v="-"/>
    <s v="Payal Heights"/>
    <s v="Payal Heights,Payal Heights,Kharghar."/>
    <s v="ATC"/>
    <x v="0"/>
    <s v="Co-build"/>
    <s v="Data mismatch"/>
    <s v="May'25"/>
    <s v="Narayan Parab"/>
    <x v="0"/>
    <s v="Feasible"/>
    <s v="10004811"/>
    <d v="2025-03-26T00:00:00"/>
    <d v="2026-03-26T00:00:00"/>
    <n v="302"/>
  </r>
  <r>
    <x v="8"/>
    <n v="199"/>
    <s v="MU"/>
    <s v="Bamandongri"/>
    <s v="MA3759"/>
    <s v="MU-MA3759"/>
    <n v="100"/>
    <n v="0"/>
    <n v="18.9761655"/>
    <n v="73.032601099999994"/>
    <n v="18.97616"/>
    <n v="73.032600000000002"/>
    <s v="PMC"/>
    <s v="-"/>
    <s v="Divine Royal"/>
    <s v="Plot No. 158, Sector-23, Ulwe, Navi Mumbai-410206"/>
    <s v="INDUS"/>
    <x v="0"/>
    <s v="Co-build"/>
    <s v="Data mismatch"/>
    <s v="Jan'26"/>
    <s v="Abdul Quadir"/>
    <x v="0"/>
    <s v="Feasible"/>
    <s v="10004870"/>
    <d v="2025-03-26T00:00:00"/>
    <d v="2026-03-26T00:00:00"/>
    <n v="450"/>
  </r>
  <r>
    <x v="7"/>
    <n v="200"/>
    <s v="MU"/>
    <s v="Mulund"/>
    <n v="5225"/>
    <s v="MU-5225"/>
    <n v="100"/>
    <n v="0"/>
    <n v="19.1772691"/>
    <n v="72.962207300000003"/>
    <n v="19.177475959999999"/>
    <n v="72.962503369999993"/>
    <s v="MCGM"/>
    <s v="T"/>
    <s v="SRIKRSHNOMM1"/>
    <s v="40 Feet Dp Road, Neelam Nagar, Mulund East, Mumbai-400081"/>
    <s v="INDUS"/>
    <x v="0"/>
    <s v="Co-build"/>
    <s v="Data mismatch"/>
    <s v="April'26"/>
    <s v="Swapnil Salvi"/>
    <x v="2"/>
    <s v="Feasible"/>
    <n v="10004760"/>
    <d v="2025-03-25T00:00:00"/>
    <d v="2026-03-25T00:00:00"/>
    <n v="100"/>
  </r>
  <r>
    <x v="0"/>
    <n v="201"/>
    <s v="MU"/>
    <s v="Saki Naka"/>
    <s v="MB1134"/>
    <s v="MU-MB1134"/>
    <n v="177.73600000000002"/>
    <n v="0"/>
    <n v="19.098597900000001"/>
    <n v="72.884389499999997"/>
    <n v="19.098590000000002"/>
    <n v="72.884379999999993"/>
    <s v="MCGM"/>
    <s v="L"/>
    <s v="Dattani_Plaza"/>
    <s v="Dattani Plaza, Mehra Compound Road, Safed Pul, Saki Naka, Mumbai, Maharashtra 400072"/>
    <s v="Kasper"/>
    <x v="0"/>
    <s v="Co-build"/>
    <s v="Data mismatch"/>
    <s v="April'26"/>
    <s v="Sabhajeet Maurya"/>
    <x v="2"/>
    <s v="Feasible"/>
    <s v="-"/>
    <s v="-"/>
    <s v="-"/>
    <n v="0"/>
  </r>
  <r>
    <x v="8"/>
    <n v="202"/>
    <s v="MU"/>
    <s v="Titwala "/>
    <s v="MA28"/>
    <s v="MU-MA28"/>
    <n v="168.00000000000003"/>
    <n v="168.00000000000003"/>
    <n v="19.295529999999999"/>
    <n v="73.207756000000003"/>
    <n v="19.2957927092089"/>
    <n v="73.207448420787401"/>
    <s v="KDMC"/>
    <s v="-"/>
    <s v="Ratnakar Patil Open Plot_Crack"/>
    <s v="Siddhivinayak Colony, Near Savarkar Nagar, Ganpati Mandir Road, Nimkar Naka,Titwala East, Titwala, Maharashtra 421605"/>
    <s v="INDUS"/>
    <x v="0"/>
    <s v="Co-build"/>
    <s v="De-Scope_Feasible "/>
    <s v="March'26"/>
    <s v="Jayhind Yadav"/>
    <x v="2"/>
    <s v="Feasible"/>
    <s v="10004783"/>
    <d v="2025-03-26T00:00:00"/>
    <d v="2026-03-26T00:00:00"/>
    <n v="168"/>
  </r>
  <r>
    <x v="8"/>
    <n v="203"/>
    <s v="MU"/>
    <s v="Titwala "/>
    <s v="MB1591"/>
    <s v="MU-MB1591"/>
    <n v="280"/>
    <n v="280"/>
    <n v="19.284457499999998"/>
    <n v="73.197752399999999"/>
    <n v="19.283307468961201"/>
    <n v="73.197430879614103"/>
    <s v="KDMC"/>
    <s v="-"/>
    <s v="Hibiscus CHSL A|Wing"/>
    <s v="Hibiscus CHSL A Wing , Baneli, Maharashtra 421102  _x000a_"/>
    <s v="ATC"/>
    <x v="0"/>
    <s v="Co-build"/>
    <s v="De-Scope_Feasible "/>
    <s v="March'26"/>
    <s v="Jayhind Yadav"/>
    <x v="2"/>
    <s v="Feasible"/>
    <s v="10004880"/>
    <d v="2025-03-26T00:00:00"/>
    <d v="2026-03-26T00:00:00"/>
    <n v="280"/>
  </r>
  <r>
    <x v="2"/>
    <n v="204"/>
    <s v="MU"/>
    <s v="Shahad"/>
    <s v="MA312"/>
    <s v="MU-MA312"/>
    <n v="112.00000000000001"/>
    <n v="112.00000000000001"/>
    <n v="19.251600700000001"/>
    <n v="73.1520139"/>
    <n v="19.251060397026301"/>
    <n v="73.1513206423637"/>
    <s v="KDMC"/>
    <s v="-"/>
    <s v="Prakriti-Suryakant Open Plot_Crack"/>
    <s v="NEAR BAJAJ PRAKRITI ANGAN, NEAR YOGIDHAM, GAURIPADA, KALYAN, MUMBAI,  MAHARASHTRA 421301"/>
    <s v="INDUS"/>
    <x v="0"/>
    <s v="Co-build"/>
    <s v="De-Scope_Feasible "/>
    <s v="March'26"/>
    <s v="Jayhind Yadav"/>
    <x v="2"/>
    <s v="Feasible"/>
    <s v="10004690"/>
    <d v="2025-03-24T00:00:00"/>
    <d v="2026-03-24T00:00:00"/>
    <n v="112"/>
  </r>
  <r>
    <x v="6"/>
    <n v="205"/>
    <s v="MU"/>
    <s v="Khadakpada"/>
    <s v="MA72"/>
    <s v="MU-MA72"/>
    <n v="112.00000000000001"/>
    <n v="112.00000000000001"/>
    <n v="19.2475725"/>
    <n v="73.150047000000001"/>
    <n v="19.248360395997"/>
    <n v="73.149422181149006"/>
    <s v="KDMC"/>
    <s v="-"/>
    <s v="Tusli Pushpa_Indus"/>
    <s v="TULSI PUSHPA, MILIND NAGER GAURUUPADA KALYAN (W),MUMBAI, MAHARASHTRA."/>
    <s v="INDUS"/>
    <x v="0"/>
    <s v="Co-build"/>
    <s v="De-Scope_Feasible "/>
    <s v="April'25"/>
    <s v="Jayhind Yadav"/>
    <x v="2"/>
    <s v="Feasible"/>
    <s v="10004844"/>
    <d v="2025-03-26T00:00:00"/>
    <d v="2026-03-26T00:00:00"/>
    <n v="112"/>
  </r>
  <r>
    <x v="6"/>
    <n v="206"/>
    <s v="MU"/>
    <s v="Khadakpada"/>
    <s v="MA6498"/>
    <s v="MU-MA6498"/>
    <n v="168.00000000000003"/>
    <n v="168.00000000000003"/>
    <n v="19.249484800000001"/>
    <n v="73.149105199999994"/>
    <n v="19.249658714159398"/>
    <n v="73.149248115531805"/>
    <s v="KDMC"/>
    <s v="-"/>
    <s v="SHRUTI COMPLEX B-WING"/>
    <s v="C.Wing, Gauri Pada Road, behind Birla College, Kalyan West"/>
    <s v="INDUS"/>
    <x v="0"/>
    <s v="Co-build"/>
    <s v="De-Scope_Feasible "/>
    <s v="May'25"/>
    <s v="Jayhind Yadav"/>
    <x v="2"/>
    <s v="Feasible"/>
    <s v="10004878"/>
    <d v="2025-03-26T00:00:00"/>
    <d v="2026-03-26T00:00:00"/>
    <n v="168"/>
  </r>
  <r>
    <x v="6"/>
    <n v="207"/>
    <s v="MU"/>
    <s v="Khadakpada"/>
    <s v="MA1048"/>
    <s v="MU-MA1048"/>
    <n v="280"/>
    <n v="280"/>
    <n v="19.252231800000001"/>
    <n v="73.136722899999995"/>
    <n v="19.2530242671757"/>
    <n v="73.137219595721206"/>
    <s v="KDMC"/>
    <s v="-"/>
    <s v="Orchid(Type J)"/>
    <s v="FLOWER VALLEY,KHADAK PADA CIRCLE,BIRLA COLLEGE ROAD,KALYAN(W).CONTACT NO 9821051520"/>
    <s v="INDUS"/>
    <x v="0"/>
    <s v="Co-build"/>
    <s v="De-Scope_Feasible "/>
    <s v="May'25"/>
    <s v="Jayhind Yadav"/>
    <x v="2"/>
    <s v="Feasible"/>
    <s v="10004830"/>
    <d v="2025-03-26T00:00:00"/>
    <d v="2026-03-26T00:00:00"/>
    <n v="280"/>
  </r>
  <r>
    <x v="6"/>
    <n v="208"/>
    <s v="MU"/>
    <s v="Khadakpada"/>
    <s v="MA6019"/>
    <s v="MU-MA6019"/>
    <n v="280"/>
    <n v="280"/>
    <n v="19.2573136"/>
    <n v="73.130253199999999"/>
    <n v="19.258525881194402"/>
    <n v="73.130830709062096"/>
    <s v="KDMC"/>
    <s v="-"/>
    <s v="Gaikar Bunglow"/>
    <s v="NITIN LONARI, SURVEY NO. 60, AUTO BABA, NEAR TVS SHOWROOM, NIKKI NAGAR,KALYAN WEST,421301"/>
    <s v="ATC"/>
    <x v="0"/>
    <s v="Co-build"/>
    <s v="De-Scope_Feasible "/>
    <s v="Jan'26"/>
    <s v="Jayhind Yadav"/>
    <x v="2"/>
    <s v="Feasible"/>
    <s v="10004867"/>
    <d v="2025-03-26T00:00:00"/>
    <d v="2026-03-26T00:00:00"/>
    <n v="280"/>
  </r>
  <r>
    <x v="8"/>
    <n v="209"/>
    <s v="MU"/>
    <s v="Kalyan"/>
    <s v="MA5099"/>
    <s v="MU-MA5099"/>
    <n v="224.00000000000003"/>
    <n v="224.00000000000003"/>
    <n v="19.2500216"/>
    <n v="73.128836100000001"/>
    <n v="19.249958918137899"/>
    <n v="73.127718028357094"/>
    <s v="KDMC"/>
    <s v="-"/>
    <s v="Gajanan Maharaj Krupa_Indus"/>
    <s v=", DURGA NAGAR,BETURKAR PADA,KALYAN WEST, MUMBAI, MAHARASHTRA."/>
    <s v="INDUS"/>
    <x v="0"/>
    <s v="Co-build"/>
    <s v="De-Scope_Feasible "/>
    <s v="Nov'25"/>
    <s v="Jayhind Yadav"/>
    <x v="2"/>
    <s v="Feasible"/>
    <s v="10004842"/>
    <d v="2025-03-26T00:00:00"/>
    <d v="2026-03-26T00:00:00"/>
    <n v="224"/>
  </r>
  <r>
    <x v="0"/>
    <n v="210"/>
    <s v="MU"/>
    <s v="Kalyan"/>
    <n v="2366"/>
    <s v="MU-2366"/>
    <n v="280"/>
    <n v="280"/>
    <n v="19.254170599999998"/>
    <n v="73.126234199999999"/>
    <n v="19.253542426322898"/>
    <n v="73.126437921657399"/>
    <s v="KDMC"/>
    <s v="-"/>
    <s v="Shiv Darshan D-11"/>
    <s v="Shiv Darshan D-11, Adharwadi Chowk, Kalyan(W), Maharashtra 421301"/>
    <s v="INDUS"/>
    <x v="0"/>
    <s v="Co-build"/>
    <s v="De-Scope_Feasible "/>
    <s v="Dec'25"/>
    <s v="Jayhind Yadav"/>
    <x v="2"/>
    <s v="Feasible"/>
    <s v="-"/>
    <s v="-"/>
    <s v="-"/>
    <n v="0"/>
  </r>
  <r>
    <x v="0"/>
    <n v="211"/>
    <s v="MU"/>
    <s v="Kalyan"/>
    <s v="MA1730"/>
    <s v="MU-MA1730"/>
    <n v="280.00000000000006"/>
    <n v="280.00000000000006"/>
    <n v="19.241600300000002"/>
    <n v="73.121993099999997"/>
    <n v="19.240894150641399"/>
    <n v="73.121281194545404"/>
    <s v="KDMC"/>
    <s v="-"/>
    <s v="Najam Palace"/>
    <s v="Anna Saheb Vartak Rd,Dudh naka, Bhoiwada, Kalyan, Maharashtra 421301,"/>
    <s v="Rakshit"/>
    <x v="0"/>
    <s v="Co-build"/>
    <s v="De-Scope_Feasible "/>
    <s v="Dec'25"/>
    <s v="Jayhind Yadav"/>
    <x v="2"/>
    <s v="Feasible"/>
    <s v="-"/>
    <s v="-"/>
    <s v="-"/>
    <n v="0"/>
  </r>
  <r>
    <x v="0"/>
    <n v="212"/>
    <s v="MU"/>
    <s v="Panvel"/>
    <s v="MA1227"/>
    <s v="MU-MA1227"/>
    <n v="268.8"/>
    <n v="268.8"/>
    <n v="18.986681799999999"/>
    <n v="73.112317700000006"/>
    <n v="18.987876"/>
    <n v="73.112393999999995"/>
    <s v="PMC"/>
    <s v="-"/>
    <s v="Vasant Smruti - JK Plaza"/>
    <s v="JK PLAZA, PLOT NO 127, SUNDARAM SHIVA CHOWK, MTNL RD, OLD PANVEL,NAVI MUMBAI, DISTRICT-RAIGAD,410206"/>
    <s v="INDUS"/>
    <x v="0"/>
    <s v="Co-build"/>
    <s v="De-Scope_Feasible "/>
    <s v="Jan'26"/>
    <s v="Abdul Quadir"/>
    <x v="0"/>
    <s v="Not Feasible"/>
    <s v="-"/>
    <s v="-"/>
    <s v="-"/>
    <n v="0"/>
  </r>
  <r>
    <x v="9"/>
    <n v="213"/>
    <s v="MU"/>
    <s v="Dombivali"/>
    <s v="MB2863"/>
    <s v="MU-MB2863"/>
    <n v="112.00000000000001"/>
    <n v="112.00000000000001"/>
    <n v="19.219731899999999"/>
    <n v="73.110335199999994"/>
    <n v="19.220379999888799"/>
    <n v="73.110712001499493"/>
    <s v="KDMC"/>
    <s v="-"/>
    <s v="Rakesh Marble Plot"/>
    <s v="Tata Power Company Limited, Dombivli East, Dombivli, Maharashtra,Police station:-Dombivli,police station:-Dombivli"/>
    <s v="INDUS"/>
    <x v="0"/>
    <s v="Co-build"/>
    <s v="De-Scope_Feasible "/>
    <s v="Jan'26"/>
    <s v="Jayhind Yadav"/>
    <x v="2"/>
    <s v="Feasible"/>
    <s v="10004726"/>
    <d v="2025-03-24T00:00:00"/>
    <d v="2026-03-24T00:00:00"/>
    <n v="112"/>
  </r>
  <r>
    <x v="9"/>
    <n v="214"/>
    <s v="MU"/>
    <s v="Roadpali"/>
    <s v="MA2049"/>
    <s v="MU-MA2049"/>
    <n v="224.00000000000003"/>
    <n v="224.00000000000003"/>
    <n v="19.039252699999999"/>
    <n v="73.106245799999996"/>
    <n v="19.0388726712989"/>
    <n v="73.105199755184799"/>
    <s v="PMC"/>
    <s v="-"/>
    <s v="Sapana"/>
    <s v="Sapana CHSL,Cremation Service,Kudupada, Kalamboli"/>
    <s v="ATC"/>
    <x v="0"/>
    <s v="Co-build"/>
    <s v="De-Scope_Feasible "/>
    <s v="Jan'26"/>
    <s v="Abdul Quadir"/>
    <x v="0"/>
    <s v="Feasible"/>
    <s v="10004754"/>
    <d v="2025-03-25T00:00:00"/>
    <d v="2026-03-25T00:00:00"/>
    <n v="224"/>
  </r>
  <r>
    <x v="12"/>
    <n v="215"/>
    <s v="MU"/>
    <s v="Panvel"/>
    <n v="4917"/>
    <s v="MU-4917"/>
    <n v="11.200000000000001"/>
    <n v="11.200000000000001"/>
    <n v="18.989291600000001"/>
    <n v="73.104987499999993"/>
    <n v="18.9909724"/>
    <n v="73.104760200000001"/>
    <s v="PMC"/>
    <s v="-"/>
    <s v="Adil Tower"/>
    <s v="Adil Tower,Kanchi Mahala Bandar Road,Panvel(Old)-410206"/>
    <s v="INDUS"/>
    <x v="0"/>
    <s v="Co-build"/>
    <s v="De-Scope_Feasible "/>
    <s v="Jan'26"/>
    <s v="Abdul Quadir"/>
    <x v="0"/>
    <s v="Feasible"/>
    <s v="10004766"/>
    <d v="2025-03-25T00:00:00"/>
    <d v="2026-03-25T00:00:00"/>
    <n v="11"/>
  </r>
  <r>
    <x v="12"/>
    <n v="216"/>
    <s v="MU"/>
    <s v="Navde"/>
    <s v="MB3502"/>
    <s v="MU-MB3502"/>
    <n v="224.00000000000003"/>
    <n v="224.00000000000003"/>
    <n v="19.050508799999999"/>
    <n v="73.104490699999999"/>
    <n v="19.051009997125401"/>
    <n v="73.1040700038767"/>
    <s v="PMC"/>
    <s v="-"/>
    <s v="Shree Ganesh"/>
    <s v="Navde Rd, Navde, Taloja, Navi Mumbai, Maharashtra 410208,post office:-Navde,police station:-Navde"/>
    <s v="INDUS"/>
    <x v="0"/>
    <s v="Co-build"/>
    <s v="De-Scope_Feasible "/>
    <s v="Jan'26"/>
    <s v="Abdul Quadir"/>
    <x v="0"/>
    <s v="Feasible"/>
    <s v="10004888"/>
    <d v="2025-03-26T00:00:00"/>
    <d v="2026-03-26T00:00:00"/>
    <n v="224"/>
  </r>
  <r>
    <x v="12"/>
    <n v="217"/>
    <s v="MU"/>
    <s v="Dombivali"/>
    <s v="MA3832"/>
    <s v="MU-MA3832"/>
    <n v="112.00000000000001"/>
    <n v="112.00000000000001"/>
    <n v="19.201869299999998"/>
    <n v="73.095149699999993"/>
    <n v="19.2015353093859"/>
    <n v="73.096498666242894"/>
    <s v="KDMC"/>
    <s v="-"/>
    <s v="Om Sai Ganesh Plaza_Crack"/>
    <s v="3, HIRAMAN DAMU MHATRE BUILDING, NEAR SAI BABA TEMPLE, MANPADA ROAD, DOMIVLI(EAST), MANPADA ROAD, SAGAON, DOMBIVLI EAST,421203"/>
    <s v="INDUS"/>
    <x v="0"/>
    <s v="Co-build"/>
    <s v="De-Scope_Feasible "/>
    <s v="Jan'26"/>
    <s v="Jayhind Yadav"/>
    <x v="2"/>
    <s v="Feasible"/>
    <s v="10004736"/>
    <d v="2025-03-26T00:00:00"/>
    <d v="2026-03-26T00:00:00"/>
    <n v="112"/>
  </r>
  <r>
    <x v="12"/>
    <n v="218"/>
    <s v="MU"/>
    <s v="Dombivali"/>
    <n v="2798"/>
    <s v="MU-2798"/>
    <n v="168.00000000000003"/>
    <n v="168.00000000000003"/>
    <n v="19.2178638"/>
    <n v="73.087797800000004"/>
    <n v="19.218976623585299"/>
    <n v="73.086994377652303"/>
    <s v="KDMC"/>
    <s v="-"/>
    <s v="MDUBANCIINI1"/>
    <s v="Madhuban Cinema Kalyan, Dombivali ( E). Maharashtra 421201"/>
    <s v="Airtel Own"/>
    <x v="0"/>
    <s v="Co-build"/>
    <s v="De-Scope_Feasible "/>
    <s v="Jan'26"/>
    <s v="Jayhind Yadav"/>
    <x v="2"/>
    <s v="Feasible"/>
    <s v="10004753"/>
    <d v="2025-03-25T00:00:00"/>
    <d v="2026-03-25T00:00:00"/>
    <n v="168"/>
  </r>
  <r>
    <x v="2"/>
    <n v="219"/>
    <s v="MU"/>
    <s v="Taloja"/>
    <s v="MB3311"/>
    <s v="MU-MB3311"/>
    <n v="224.00000000000003"/>
    <n v="224.00000000000003"/>
    <n v="19.073452700000001"/>
    <n v="73.076526999999999"/>
    <n v="19.0742228924891"/>
    <n v="73.076344129324198"/>
    <s v="PMC"/>
    <s v="-"/>
    <s v="Sukh Samrudhi"/>
    <s v="SUKH SAMRUDHI,33FG+CJH, SECTOR 34C, KUTAK BANDHAN, KHARGHAR, NAVI MUMBAI, MAHARASHTRA"/>
    <s v="INDUS"/>
    <x v="0"/>
    <s v="Co-build"/>
    <s v="De-Scope_Feasible "/>
    <s v="Dec'25"/>
    <s v="Abdul Quadir"/>
    <x v="0"/>
    <s v="Feasible"/>
    <s v="10004761"/>
    <d v="2025-03-25T00:00:00"/>
    <d v="2026-03-25T00:00:00"/>
    <n v="224"/>
  </r>
  <r>
    <x v="7"/>
    <n v="220"/>
    <s v="MU"/>
    <s v="Kiravali"/>
    <s v="MB1584"/>
    <s v="MU-MB1584"/>
    <n v="112.00000000000001"/>
    <n v="112.00000000000001"/>
    <n v="19.108067699999999"/>
    <n v="73.065159300000005"/>
    <n v="19.109639998597899"/>
    <n v="73.065809997614096"/>
    <s v="PMC"/>
    <s v="-"/>
    <s v="Saif lifter"/>
    <s v="Plot No.36, NH Near Dhansar Bus Stop Mumbra At Adivali Kirwali, Taloja Bypass Nitalas Link Road, Panvel,Navi Mumbai, Maharashtra 410208"/>
    <s v="ATC"/>
    <x v="0"/>
    <s v="Co-build"/>
    <s v="De-Scope_Feasible "/>
    <s v="Feb'26"/>
    <s v="Jayhind Yadav"/>
    <x v="0"/>
    <s v="Feasible"/>
    <s v="10004888"/>
    <d v="2025-03-26T00:00:00"/>
    <d v="2026-03-26T00:00:00"/>
    <n v="112"/>
  </r>
  <r>
    <x v="7"/>
    <n v="221"/>
    <s v="MU"/>
    <s v="JNPT"/>
    <s v="MA2866"/>
    <s v="MU-MA2866"/>
    <n v="246.40000000000003"/>
    <n v="246.40000000000003"/>
    <n v="18.926529299999999"/>
    <n v="73.028029500000002"/>
    <n v="18.925593993239001"/>
    <n v="73.0287122971435"/>
    <s v="JNPT"/>
    <s v="-"/>
    <s v="Nilkhant Gharat Open plot"/>
    <s v="Chirle Village, Paundkhar, Uran, Maharashtra 410206"/>
    <s v="INDUS"/>
    <x v="0"/>
    <s v="Co-build"/>
    <s v="De-Scope_Feasible "/>
    <s v="Feb'26"/>
    <s v="Abdul Quadir"/>
    <x v="0"/>
    <s v="Feasible"/>
    <s v="10004738"/>
    <d v="2025-03-25T00:00:00"/>
    <d v="2026-03-25T00:00:00"/>
    <n v="246"/>
  </r>
  <r>
    <x v="6"/>
    <n v="222"/>
    <s v="MU"/>
    <s v="Seawoods"/>
    <s v="MB1481"/>
    <s v="MU-MB1481"/>
    <n v="280"/>
    <n v="280"/>
    <n v="19.022584299999998"/>
    <n v="73.017643800000002"/>
    <n v="19.021919019203398"/>
    <n v="73.015895967984406"/>
    <s v="NMMC"/>
    <s v="-"/>
    <s v="L&amp;T Seawoods|Tower|1"/>
    <s v="L &amp; T-Tower-1,Seawoods,Grand Central,40,Seawoods Station, Navi Mumbai-400 706. "/>
    <s v="ATC"/>
    <x v="0"/>
    <s v="Co-build"/>
    <s v="De-Scope_Feasible "/>
    <s v="April'25"/>
    <s v="Abdul Quadir"/>
    <x v="0"/>
    <s v="Feasible"/>
    <s v="10004756"/>
    <d v="2025-03-25T00:00:00"/>
    <d v="2026-03-25T00:00:00"/>
    <n v="280"/>
  </r>
  <r>
    <x v="6"/>
    <n v="223"/>
    <s v="MU"/>
    <s v="Ghansoli"/>
    <s v="MA73"/>
    <s v="MU-MA73"/>
    <n v="280"/>
    <n v="280"/>
    <n v="19.1166217"/>
    <n v="73.0043486"/>
    <n v="19.116622298665799"/>
    <n v="73.005199397354701"/>
    <s v="NMMC"/>
    <s v="-"/>
    <s v="Mahesh Apartment"/>
    <s v="Shree Durga Complex,Charu Patil Marg,Savali, Ghansoli,Navi Mumbai, Maharashtra 400701"/>
    <s v="ATC"/>
    <x v="0"/>
    <s v="Co-build"/>
    <s v="De-Scope_Feasible "/>
    <s v="Dec'25"/>
    <s v="Abdul Quadir"/>
    <x v="0"/>
    <s v="Feasible"/>
    <s v="10004740"/>
    <d v="2025-03-25T00:00:00"/>
    <d v="2026-03-25T00:00:00"/>
    <n v="280"/>
  </r>
  <r>
    <x v="6"/>
    <n v="224"/>
    <s v="MU"/>
    <s v="Ghansoli"/>
    <s v="MA3055"/>
    <s v="MU-MA3055"/>
    <n v="280"/>
    <n v="280"/>
    <n v="19.127092999999999"/>
    <n v="73.0019116"/>
    <n v="19.1257439859959"/>
    <n v="73.001285107548199"/>
    <s v="NMMC"/>
    <s v="-"/>
    <s v="Mauli CHS"/>
    <s v="Mauli CHS, Talvali Naka, Ghansoli Gaon, Ghansoli, Navi Mumbai, Maharashtra- 400701  NAVI MUMBAI"/>
    <s v="INDUS"/>
    <x v="0"/>
    <s v="Co-build"/>
    <s v="De-Scope_Feasible "/>
    <s v="April'25"/>
    <s v="Abdul Quadir"/>
    <x v="0"/>
    <s v="Feasible"/>
    <s v="10004752"/>
    <d v="2025-03-25T00:00:00"/>
    <d v="2026-03-25T00:00:00"/>
    <n v="280"/>
  </r>
  <r>
    <x v="6"/>
    <n v="225"/>
    <s v="MU"/>
    <s v="Turbhe"/>
    <n v="1640"/>
    <s v="MU-1640"/>
    <n v="168.00000000000003"/>
    <n v="168.00000000000003"/>
    <n v="19.080851500000001"/>
    <n v="72.998694"/>
    <n v="19.0804610465864"/>
    <n v="72.997984013917005"/>
    <s v="NMMC"/>
    <s v="-"/>
    <s v="SUNGRACEO"/>
    <s v="F-1, Sector -10, Vashi, Navi Mumbai - 400 703"/>
    <s v="INDUS"/>
    <x v="0"/>
    <s v="Co-build"/>
    <s v="De-Scope_Feasible "/>
    <s v="Dec'25"/>
    <s v="Abdul Quadir"/>
    <x v="0"/>
    <s v="Feasible"/>
    <s v="10004888"/>
    <d v="2025-03-26T00:00:00"/>
    <d v="2026-03-26T00:00:00"/>
    <n v="168"/>
  </r>
  <r>
    <x v="0"/>
    <n v="226"/>
    <s v="MU"/>
    <s v="Ghansoli"/>
    <s v="MA6505"/>
    <s v="MU-MA6505"/>
    <n v="280"/>
    <n v="280"/>
    <n v="19.123761399999999"/>
    <n v="72.996983499999999"/>
    <n v="19.124963325856299"/>
    <n v="72.997477141032505"/>
    <s v="NMMC"/>
    <s v="-"/>
    <s v="Motiram Society"/>
    <s v="Chintamani Mangel Karyalaya Opposite Union Bank Ghansoli Villege Navi Mumbai-400701"/>
    <s v="INDUS"/>
    <x v="0"/>
    <s v="Co-build"/>
    <s v="De-Scope_Feasible "/>
    <s v="April'25"/>
    <s v="Abdul Quadir"/>
    <x v="0"/>
    <s v="Not Feasible"/>
    <s v="-"/>
    <s v="-"/>
    <s v="-"/>
    <n v="0"/>
  </r>
  <r>
    <x v="0"/>
    <n v="227"/>
    <s v="MU"/>
    <s v="Grant Rd"/>
    <s v="MA6340"/>
    <s v="MU-MA6340"/>
    <n v="180.768"/>
    <n v="180.768"/>
    <n v="18.9637867"/>
    <n v="72.824862499999995"/>
    <n v="18.96426941"/>
    <n v="72.824023240000002"/>
    <s v="MCGM"/>
    <s v="E"/>
    <s v="Pujari Bldg"/>
    <s v="262, Bapty Road, Kamatipura, 1st Lane, Kamatipura"/>
    <s v="INDUS"/>
    <x v="0"/>
    <s v="Co-build"/>
    <s v="De-Scope_Feasible "/>
    <s v="April'26"/>
    <s v="Narayan Parab"/>
    <x v="3"/>
    <s v="Feasible"/>
    <s v="-"/>
    <s v="-"/>
    <s v="-"/>
    <n v="0"/>
  </r>
  <r>
    <x v="6"/>
    <n v="228"/>
    <s v="MU"/>
    <s v="Vashi"/>
    <n v="4495"/>
    <s v="MU-4495"/>
    <n v="134.4"/>
    <n v="134.4"/>
    <n v="19.0823638"/>
    <n v="72.996405999999993"/>
    <n v="19.083031200000001"/>
    <n v="72.996351599999997"/>
    <s v="NMMC"/>
    <s v="-"/>
    <s v="SHNTSAGROF"/>
    <s v="SHANTI SASGAR,BLDG NO -2,SECTOR-10,VASHI,NAVI -400703"/>
    <s v="INDUS"/>
    <x v="0"/>
    <s v="Co-build"/>
    <s v="De-Scope_Feasible "/>
    <s v="Dec'25"/>
    <s v="Abdul Quadir"/>
    <x v="0"/>
    <s v="Feasible"/>
    <s v="10004743"/>
    <d v="2025-03-25T00:00:00"/>
    <d v="2026-03-25T00:00:00"/>
    <n v="134"/>
  </r>
  <r>
    <x v="6"/>
    <n v="229"/>
    <s v="MU"/>
    <s v="Ghansoli"/>
    <s v="MA3916"/>
    <s v="MU-MA3916"/>
    <n v="280"/>
    <n v="280"/>
    <n v="19.1241576"/>
    <n v="72.993288300000003"/>
    <n v="19.124399495692199"/>
    <n v="72.992291699861298"/>
    <s v="NMMC"/>
    <s v="-"/>
    <s v="Ramesh Patil ( alt of SHAM PATIL)"/>
    <s v="Ramesh Patil ,Asha Shyam Patil, Ghansoli, Koul Ali, navi Mumbai - 400 701"/>
    <s v="ATC"/>
    <x v="0"/>
    <s v="Co-build"/>
    <s v="De-Scope_Feasible "/>
    <s v="April'25"/>
    <s v="Abdul Quadir"/>
    <x v="0"/>
    <s v="Feasible"/>
    <s v="10004746"/>
    <d v="2025-03-25T00:00:00"/>
    <d v="2026-03-25T00:00:00"/>
    <n v="280"/>
  </r>
  <r>
    <x v="0"/>
    <n v="230"/>
    <s v="MU"/>
    <s v="Kalwa"/>
    <s v="MA3683"/>
    <s v="MU-MA3683"/>
    <n v="280"/>
    <n v="280"/>
    <n v="19.2010608"/>
    <n v="72.990543400000007"/>
    <n v="19.199804499999999"/>
    <n v="72.991079299999996"/>
    <s v="TMC"/>
    <s v="-"/>
    <s v="Matoshree Janki Plot"/>
    <s v="Opp. Chawl No. 8 &amp; 9, Matoshree Jankinagar Rahivashi Sangh, Creek Road, Manisha Nagar, Kalwa (W.), Thane - 400 605"/>
    <s v="INDUS"/>
    <x v="0"/>
    <s v="Co-build"/>
    <s v="De-Scope_Feasible "/>
    <s v="May'25"/>
    <s v="Jayhind Yadav"/>
    <x v="2"/>
    <s v="Not Feasible"/>
    <s v="-"/>
    <s v="-"/>
    <s v="-"/>
    <n v="0"/>
  </r>
  <r>
    <x v="0"/>
    <n v="231"/>
    <s v="MU"/>
    <s v="Balkum"/>
    <n v="2245"/>
    <s v="MU-2245"/>
    <n v="280.00000000000006"/>
    <n v="280.00000000000006"/>
    <n v="19.2159218"/>
    <n v="72.989805000000004"/>
    <n v="19.216774986346799"/>
    <n v="72.990870452495699"/>
    <s v="TMC"/>
    <s v="-"/>
    <s v="MADVI BUILDING"/>
    <s v="Saket Rd, Laxmi Nagar, Balkum, Majiwada, Thane W"/>
    <s v="INDUS"/>
    <x v="0"/>
    <s v="Co-build"/>
    <s v="De-Scope_Feasible "/>
    <s v="Dec'25"/>
    <s v="Jayhind Yadav"/>
    <x v="2"/>
    <s v="Not Feasible"/>
    <s v="-"/>
    <s v="-"/>
    <s v="-"/>
    <n v="0"/>
  </r>
  <r>
    <x v="6"/>
    <n v="232"/>
    <s v="MU"/>
    <s v="Thane"/>
    <s v="MA943"/>
    <s v="MU-MA943"/>
    <n v="168.00000000000003"/>
    <n v="168.00000000000003"/>
    <n v="19.253618400000001"/>
    <n v="72.986413499999998"/>
    <n v="19.253744661626399"/>
    <n v="72.985615522000899"/>
    <s v="TMC"/>
    <s v="-"/>
    <s v="HIRANANDANI Labour Camp_ Naik Open Plot"/>
    <s v="PALM TREE LANE, HIRANANDANI ESTATE, THANE W, THANE MUMBAI, MAHARASHTRA. 400607"/>
    <s v="INDUS"/>
    <x v="0"/>
    <s v="Co-build"/>
    <s v="De-Scope_Feasible "/>
    <s v="Dec'25"/>
    <s v="Jayhind Yadav"/>
    <x v="2"/>
    <s v="Feasible"/>
    <s v="10004757"/>
    <d v="2025-03-25T00:00:00"/>
    <d v="2026-03-25T00:00:00"/>
    <n v="168"/>
  </r>
  <r>
    <x v="0"/>
    <n v="233"/>
    <s v="MU"/>
    <s v="Thane"/>
    <s v="MB3890"/>
    <s v="MU-MB3890"/>
    <n v="280"/>
    <n v="280"/>
    <n v="19.240359999999999"/>
    <n v="72.981380000000001"/>
    <n v="19.240063847056"/>
    <n v="72.980875860597806"/>
    <s v="TMC"/>
    <s v="-"/>
    <s v="BHARMAND PHASE 1 CHS"/>
    <s v="BHARMAND PHASE 1 CHS,BRAHMAND PHASE1, SANDOZ BAUG, THANE WEST, THANE,POST OFFICE-SANDOZ BAUG POST OFFICE,POLICE STATION-MANORAMA NAGAR POLICE CHOWKI"/>
    <s v="INDUS"/>
    <x v="0"/>
    <s v="Co-build"/>
    <s v="De-Scope_Feasible "/>
    <s v="May'25"/>
    <s v="Jayhind Yadav"/>
    <x v="2"/>
    <s v="Feasible"/>
    <s v="-"/>
    <s v="-"/>
    <s v="-"/>
    <n v="0"/>
  </r>
  <r>
    <x v="0"/>
    <n v="234"/>
    <s v="MU"/>
    <s v="Thane"/>
    <s v="MA3180"/>
    <s v="MU-MA3180"/>
    <n v="280"/>
    <n v="280"/>
    <n v="19.187275400000001"/>
    <n v="72.978280600000005"/>
    <n v="19.187714493555301"/>
    <n v="72.976992579088304"/>
    <s v="TMC"/>
    <s v="-"/>
    <s v="Earth Galaxy"/>
    <s v="Behind S. T. Bus Depot,, Chendani, Koliwada, Thane West, Maharashtra 400602"/>
    <s v="ATC"/>
    <x v="0"/>
    <s v="Co-build"/>
    <s v="De-Scope_Feasible "/>
    <s v="Nov'25"/>
    <s v="Jayhind Yadav"/>
    <x v="2"/>
    <s v="Not Feasible"/>
    <s v="-"/>
    <s v="-"/>
    <s v="-"/>
    <n v="0"/>
  </r>
  <r>
    <x v="7"/>
    <n v="235"/>
    <s v="MU"/>
    <s v="Mulund"/>
    <n v="5286"/>
    <s v="MU-5286"/>
    <n v="56.000000000000007"/>
    <n v="56.000000000000007"/>
    <n v="19.173594000000001"/>
    <n v="72.964435399999999"/>
    <n v="19.1737396209646"/>
    <n v="72.964184553550098"/>
    <s v="MCGM"/>
    <s v="T"/>
    <s v="AKSHAYAPOF"/>
    <s v="Akshay Apartment, Gavanpada Road, Mulund East, Mumbai, Maharashtra 400081  MUMBAI"/>
    <s v="INDUS"/>
    <x v="0"/>
    <s v="Co-build"/>
    <s v="De-Scope_Feasible "/>
    <s v="April'26"/>
    <s v="Swapnil Salvi"/>
    <x v="2"/>
    <s v="Feasible"/>
    <s v="10004702"/>
    <d v="2025-03-24T00:00:00"/>
    <d v="2026-03-24T00:00:00"/>
    <n v="56"/>
  </r>
  <r>
    <x v="8"/>
    <n v="236"/>
    <s v="MU"/>
    <s v="Santacruz"/>
    <s v="MB4482"/>
    <s v="MU-MB4482"/>
    <n v="112.00000000000001"/>
    <n v="112.00000000000001"/>
    <n v="19.220028899999999"/>
    <n v="72.962123899999995"/>
    <n v="19.219964557853501"/>
    <n v="72.962394084547796"/>
    <s v="TMC"/>
    <s v="-"/>
    <s v="Bethany hospital"/>
    <s v="Bethany Hospital, Pokharan Rd Number 2, Shastri Nagar, Thane West, Thane, Maharashtra 400606"/>
    <s v="Crest Digitel"/>
    <x v="0"/>
    <s v="Co-build"/>
    <s v="De-Scope_Feasible "/>
    <s v="Nov'25"/>
    <s v="Jayhind Yadav"/>
    <x v="2"/>
    <s v="Feasible"/>
    <s v="10004749"/>
    <d v="2025-03-25T00:00:00"/>
    <d v="2026-03-25T00:00:00"/>
    <n v="112"/>
  </r>
  <r>
    <x v="7"/>
    <n v="237"/>
    <s v="MU"/>
    <s v="Mulund"/>
    <n v="1788"/>
    <s v="MU-1788"/>
    <n v="168.00000000000003"/>
    <n v="168.00000000000003"/>
    <n v="19.176400099999999"/>
    <n v="72.959930700000001"/>
    <n v="19.177714973000999"/>
    <n v="72.959809972451794"/>
    <s v="MCGM"/>
    <s v="T"/>
    <s v="Nirmal Ecstacy (Spacetelelink Sharing)"/>
    <s v="Ecstasy Business Park, City of Joy, Jata Shankar Dosa Road, Mulund West, Mumbai, Maharashtra-400080"/>
    <s v="Crest Digitel"/>
    <x v="0"/>
    <s v="Co-build"/>
    <s v="De-Scope_Feasible "/>
    <s v="April'26"/>
    <s v="Swapnil Salvi"/>
    <x v="2"/>
    <s v="Feasible"/>
    <s v="10004700"/>
    <d v="2025-03-24T00:00:00"/>
    <d v="2026-03-24T00:00:00"/>
    <n v="168"/>
  </r>
  <r>
    <x v="7"/>
    <n v="238"/>
    <s v="MU"/>
    <s v="Trombay"/>
    <n v="4014"/>
    <s v="MU-4014"/>
    <n v="168.00000000000003"/>
    <n v="168.00000000000003"/>
    <n v="19.035023899999999"/>
    <n v="72.949213999999998"/>
    <n v="19.035936899999999"/>
    <n v="72.948627099999996"/>
    <s v="MCGM"/>
    <s v="M/E"/>
    <s v="SOYUZCMPO"/>
    <s v="Trombay koliwala,sion trombay road,Mum-88"/>
    <s v="INDUS"/>
    <x v="0"/>
    <s v="Co-build"/>
    <s v="De-Scope_Feasible "/>
    <s v="April'26"/>
    <s v="Sandeep randive"/>
    <x v="3"/>
    <s v="Feasible"/>
    <s v="10004737"/>
    <d v="2025-03-25T00:00:00"/>
    <d v="2026-03-25T00:00:00"/>
    <n v="168"/>
  </r>
  <r>
    <x v="7"/>
    <n v="239"/>
    <s v="MU"/>
    <s v="Vikroli"/>
    <n v="2122"/>
    <s v="MU-2122"/>
    <n v="112.00000000000001"/>
    <n v="112.00000000000001"/>
    <n v="19.117486100000001"/>
    <n v="72.938256100000004"/>
    <n v="19.1176163968209"/>
    <n v="72.938052076041302"/>
    <s v="MCGM"/>
    <s v="S"/>
    <s v="Sanman A Wing"/>
    <s v="sanman,Opp. Maharashtra Kamgar Kalyan Mandal."/>
    <s v="ATC"/>
    <x v="0"/>
    <s v="Co-build"/>
    <s v="De-Scope_Feasible "/>
    <s v="April'26"/>
    <s v="Swapnil Salvi"/>
    <x v="2"/>
    <s v="Feasible"/>
    <s v="10004759"/>
    <d v="2025-03-25T00:00:00"/>
    <d v="2026-03-25T00:00:00"/>
    <n v="112"/>
  </r>
  <r>
    <x v="2"/>
    <n v="240"/>
    <s v="MU"/>
    <s v="Mulund"/>
    <n v="6169"/>
    <s v="MU-6169"/>
    <n v="280"/>
    <n v="280"/>
    <n v="19.176698200000001"/>
    <n v="72.9371972"/>
    <n v="19.178233999025899"/>
    <n v="72.938105004104301"/>
    <s v="MCGM"/>
    <s v="T"/>
    <s v="Mulund Gurudwara"/>
    <s v="MULUND GURUDWARA, HANUMAN PADA, MULUND WEST, MUMBAI, MAHARASHTRA 400082"/>
    <s v="INDUS"/>
    <x v="0"/>
    <s v="Co-build"/>
    <s v="De-Scope_Feasible "/>
    <s v="March'26"/>
    <s v="Swapnil Salvi"/>
    <x v="2"/>
    <s v="Feasible"/>
    <n v="10004745"/>
    <d v="2025-03-25T00:00:00"/>
    <d v="2026-03-25T00:00:00"/>
    <n v="280"/>
  </r>
  <r>
    <x v="2"/>
    <n v="241"/>
    <s v="MU"/>
    <s v="Vikroli"/>
    <s v="MA4100"/>
    <s v="MU-MA4100"/>
    <n v="280"/>
    <n v="280"/>
    <n v="19.1154099"/>
    <n v="72.9329635"/>
    <n v="19.114699377217899"/>
    <n v="72.9344111945978"/>
    <s v="MCGM"/>
    <s v="S"/>
    <s v="Maqsood House_Netsol"/>
    <s v="Lane NO-08B, Tagore Nagar, Vikhroli East, Mumbai, Maharashtra 400083"/>
    <s v="Netsol"/>
    <x v="0"/>
    <s v="Co-build"/>
    <s v="De-Scope_Feasible "/>
    <s v="March'26"/>
    <s v="Swapnil Salvi"/>
    <x v="2"/>
    <s v="Feasible"/>
    <s v="10004691"/>
    <d v="2025-03-24T00:00:00"/>
    <d v="2026-03-24T00:00:00"/>
    <n v="280"/>
  </r>
  <r>
    <x v="2"/>
    <n v="242"/>
    <s v="MU"/>
    <s v="Vikroli"/>
    <s v="MA5495"/>
    <s v="MU-MA5495"/>
    <n v="134.4"/>
    <n v="134.4"/>
    <n v="19.119364099999999"/>
    <n v="72.929781599999998"/>
    <n v="19.119182581306301"/>
    <n v="72.930345191328996"/>
    <s v="MCGM"/>
    <s v="S"/>
    <s v="Jamaluddin House"/>
    <s v="309, BUDDH VIHAR RD, SONA INTP COLONY, TAGORE NAGAR,VIKHROLI, MUMBAI, 400083"/>
    <s v="Suyog"/>
    <x v="0"/>
    <s v="Co-build"/>
    <s v="De-Scope_Feasible "/>
    <s v="March'26"/>
    <s v="Swapnil Salvi"/>
    <x v="2"/>
    <s v="Feasible"/>
    <s v="10004751"/>
    <d v="2025-03-25T00:00:00"/>
    <d v="2026-03-25T00:00:00"/>
    <n v="134"/>
  </r>
  <r>
    <x v="7"/>
    <n v="243"/>
    <s v="MU"/>
    <s v="Govandi"/>
    <n v="5682"/>
    <s v="MU-5682"/>
    <n v="224.00000000000003"/>
    <n v="224.00000000000003"/>
    <n v="19.064810999999999"/>
    <n v="72.924028399999997"/>
    <n v="19.065973899999999"/>
    <n v="72.923888300000002"/>
    <s v="MCGM"/>
    <s v="M/E"/>
    <s v="IMRAN HOUSE NO-1"/>
    <s v="Imran House No-1,Road No-5,Nr Anvar Jama Masjid,Shivaji Nagar,Govandi, Mumbai, Maharashtra 400043"/>
    <s v="ATC"/>
    <x v="0"/>
    <s v="Co-build"/>
    <s v="De-Scope_Feasible "/>
    <s v="April'26"/>
    <s v="Ranjit Wadkar"/>
    <x v="2"/>
    <s v="Feasible"/>
    <s v="10004758"/>
    <d v="2025-03-25T00:00:00"/>
    <d v="2026-03-25T00:00:00"/>
    <n v="224"/>
  </r>
  <r>
    <x v="7"/>
    <n v="244"/>
    <s v="MU"/>
    <s v="Govandi"/>
    <n v="3901"/>
    <s v="MU-3901"/>
    <n v="280.00000000000006"/>
    <n v="280.00000000000006"/>
    <n v="19.062778000000002"/>
    <n v="72.923714799999999"/>
    <n v="19.061208296841802"/>
    <n v="72.924562197513893"/>
    <s v="MCGM"/>
    <s v="M/E"/>
    <s v="JAMATE BAITUL"/>
    <s v="Saibaba Nagar, Road No.6, Shivaji nagar, Ghatkopar Mankhurd Link Road"/>
    <s v="INDUS"/>
    <x v="0"/>
    <s v="Co-build"/>
    <s v="De-Scope_Feasible "/>
    <s v="April'26"/>
    <s v="Ranjit Wadkar"/>
    <x v="2"/>
    <s v="Feasible"/>
    <s v="10004755"/>
    <d v="2025-03-25T00:00:00"/>
    <d v="2026-03-25T00:00:00"/>
    <n v="280"/>
  </r>
  <r>
    <x v="7"/>
    <n v="245"/>
    <s v="MU"/>
    <s v="Ghatkoper"/>
    <n v="2510"/>
    <s v="MU-2510"/>
    <n v="134.4"/>
    <n v="134.4"/>
    <n v="19.088918400000001"/>
    <n v="72.897862900000007"/>
    <n v="19.0882110155931"/>
    <n v="72.898262425845601"/>
    <s v="MCGM"/>
    <s v="N"/>
    <s v="MADHU MANSION"/>
    <s v="Madhu Chirag Nagar,Chirag Nagar,Gatkopar(W),Mumbai-400086"/>
    <s v="INDUS"/>
    <x v="0"/>
    <s v="Co-build"/>
    <s v="De-Scope_Feasible "/>
    <s v="April'26"/>
    <s v="Ranjit Wadkar"/>
    <x v="2"/>
    <s v="Feasible"/>
    <s v="10004694"/>
    <d v="2025-03-24T00:00:00"/>
    <d v="2026-03-24T00:00:00"/>
    <n v="134"/>
  </r>
  <r>
    <x v="2"/>
    <n v="246"/>
    <s v="MU"/>
    <s v="Kurla"/>
    <n v="3107"/>
    <s v="MU-3107"/>
    <n v="291.20000000000005"/>
    <n v="291.20000000000005"/>
    <n v="19.083311299999998"/>
    <n v="72.889063199999995"/>
    <n v="19.084757018064099"/>
    <n v="72.8888079180647"/>
    <s v="MCGM"/>
    <s v="L"/>
    <s v="BABA APARTMENT"/>
    <s v="A Wing, Navapada Lane, Kurla Kamani, Kurla West, Mumbai 400 070"/>
    <s v="INDUS"/>
    <x v="0"/>
    <s v="Co-build"/>
    <s v="De-Scope_Feasible "/>
    <s v="May'26"/>
    <s v="Swapnil Salvi"/>
    <x v="2"/>
    <s v="Feasible"/>
    <s v="10004724"/>
    <d v="2025-03-24T00:00:00"/>
    <d v="2026-03-24T00:00:00"/>
    <n v="291"/>
  </r>
  <r>
    <x v="2"/>
    <n v="247"/>
    <s v="MU"/>
    <s v="Andheri"/>
    <n v="744"/>
    <s v="MU-744"/>
    <n v="112.00000000000001"/>
    <n v="112.00000000000001"/>
    <n v="19.115304600000002"/>
    <n v="72.880909900000006"/>
    <n v="19.115919191429001"/>
    <n v="72.881160591519901"/>
    <s v="MCGM"/>
    <s v="K/E"/>
    <s v="SUMERPLZINI1"/>
    <s v="Marol, Andheri East, Mumbai, Maharashtra"/>
    <s v="Airtel Own"/>
    <x v="0"/>
    <s v="Co-build"/>
    <s v="De-Scope_Feasible "/>
    <s v="Dec'25"/>
    <s v="Hari Yadav"/>
    <x v="1"/>
    <s v="Feasible"/>
    <s v="10004708"/>
    <d v="2025-03-24T00:00:00"/>
    <d v="2026-03-24T00:00:00"/>
    <n v="112"/>
  </r>
  <r>
    <x v="2"/>
    <n v="248"/>
    <s v="MU"/>
    <s v="Kandivali"/>
    <n v="1659"/>
    <s v="MU-1659"/>
    <n v="224.00000000000003"/>
    <n v="224.00000000000003"/>
    <n v="19.205674399999999"/>
    <n v="72.877266300000002"/>
    <n v="19.206848155575798"/>
    <n v="72.877247189527907"/>
    <s v="MCGM"/>
    <s v="R/S"/>
    <s v="Universal"/>
    <s v="UNIVERSAL THAKUR SHAYAM NARAYN MARG THAKUR VILLAJE,Kandivali East Mumbai"/>
    <s v="INDUS"/>
    <x v="0"/>
    <s v="Co-build"/>
    <s v="De-Scope_Feasible "/>
    <s v="May'26"/>
    <s v="Sabhajeet Maurya"/>
    <x v="1"/>
    <s v="Feasible"/>
    <s v="10004696"/>
    <d v="2025-03-24T00:00:00"/>
    <d v="2026-03-24T00:00:00"/>
    <n v="224"/>
  </r>
  <r>
    <x v="2"/>
    <n v="249"/>
    <s v="MU"/>
    <s v="Andheri"/>
    <n v="1365"/>
    <s v="MU-1365"/>
    <n v="134.4"/>
    <n v="134.4"/>
    <n v="19.104551699999998"/>
    <n v="72.8706727"/>
    <n v="19.105555556406099"/>
    <n v="72.870250000117295"/>
    <s v="MCGM"/>
    <s v="K/E"/>
    <s v="ROYALMERO"/>
    <s v="Hotel Le Meridian, Sahar Airport Road, Andheri (E)"/>
    <s v="Airtel Own"/>
    <x v="0"/>
    <s v="Co-build"/>
    <s v="De-Scope_Feasible "/>
    <s v="Dec'25"/>
    <s v="Hari Yadav"/>
    <x v="1"/>
    <s v="Feasible"/>
    <s v="10004888"/>
    <d v="2025-03-26T00:00:00"/>
    <d v="2026-03-26T00:00:00"/>
    <n v="134"/>
  </r>
  <r>
    <x v="2"/>
    <n v="250"/>
    <s v="MU"/>
    <s v="Miraroad"/>
    <s v="MA184"/>
    <s v="MU-MA184"/>
    <n v="291.20000000000005"/>
    <n v="291.20000000000005"/>
    <n v="19.277192500000002"/>
    <n v="72.864538999999994"/>
    <n v="19.2776536303063"/>
    <n v="72.864294068477093"/>
    <s v="MBMC"/>
    <s v="-"/>
    <s v="Ashok nill chs"/>
    <s v="ASHOK NILL CHS , POONAM COMPLEX, MIRA ROAD, MIRA BHAYANDAR, MUMBAI,  MAHARASHTRA 401107"/>
    <s v="INDUS"/>
    <x v="0"/>
    <s v="Co-build"/>
    <s v="De-Scope_Feasible "/>
    <s v="Dec'25"/>
    <s v="Sabhajeet Maurya"/>
    <x v="1"/>
    <s v="Feasible"/>
    <s v="10004698"/>
    <d v="2025-03-24T00:00:00"/>
    <d v="2026-03-24T00:00:00"/>
    <n v="291"/>
  </r>
  <r>
    <x v="13"/>
    <n v="251"/>
    <s v="MU"/>
    <s v="Miraroad"/>
    <n v="596"/>
    <s v="MU-596"/>
    <n v="134.4"/>
    <n v="134.4"/>
    <n v="19.2991703"/>
    <n v="72.860452300000006"/>
    <n v="19.298533623798999"/>
    <n v="72.861216635254394"/>
    <s v="MBMC"/>
    <s v="-"/>
    <s v="Gandhi Udyan"/>
    <s v="Gandhi Udyan, SONAM SHAKTI,New Golden Nest,Phase 9, Bldg.9, Mira Bhayandar Road,Bhayandar(East), Dist.Thane - 401 105."/>
    <s v="ATC"/>
    <x v="0"/>
    <s v="Co-build"/>
    <s v="De-Scope_Feasible "/>
    <s v="Dec'25"/>
    <s v="Sabhajeet Maurya"/>
    <x v="1"/>
    <s v="Feasible"/>
    <s v="10004695"/>
    <d v="2025-03-24T00:00:00"/>
    <d v="2026-03-24T00:00:00"/>
    <n v="134"/>
  </r>
  <r>
    <x v="8"/>
    <n v="252"/>
    <s v="MU"/>
    <s v="Borivali"/>
    <n v="6154"/>
    <s v="MU-6154"/>
    <n v="246.40000000000003"/>
    <n v="246.40000000000003"/>
    <n v="19.223552999999999"/>
    <n v="72.860029299999994"/>
    <n v="19.224070099999999"/>
    <n v="72.8583043"/>
    <s v="MCGM"/>
    <s v="R/C"/>
    <s v="Govind"/>
    <s v="Jaya Nagar Rd, Rajendra Nagar, Borivali East, Mumbai, Maharashtra 400066"/>
    <s v="INDUS"/>
    <x v="0"/>
    <s v="Co-build"/>
    <s v="De-Scope_Feasible "/>
    <s v="Nov'25"/>
    <s v="Sabhajeet Maurya"/>
    <x v="1"/>
    <s v="Feasible"/>
    <n v="10004760"/>
    <d v="2025-03-25T00:00:00"/>
    <d v="2026-03-25T00:00:00"/>
    <n v="246"/>
  </r>
  <r>
    <x v="8"/>
    <n v="253"/>
    <s v="MU"/>
    <s v="Borivali"/>
    <n v="5980"/>
    <s v="MU-5980"/>
    <n v="44.800000000000004"/>
    <n v="44.800000000000004"/>
    <n v="19.2405288"/>
    <n v="72.859909500000001"/>
    <n v="19.240347597037399"/>
    <n v="72.8595732783062"/>
    <s v="MCGM"/>
    <s v="R/N"/>
    <s v="JETHETWROF"/>
    <s v="Jethe Tower,S V Road Ambavadi Dahisar E"/>
    <s v="INDUS"/>
    <x v="0"/>
    <s v="Co-build"/>
    <s v="De-Scope_Feasible "/>
    <s v="Nov'25"/>
    <s v="Sabhajeet Maurya"/>
    <x v="1"/>
    <s v="Feasible"/>
    <s v="10004762"/>
    <d v="2025-03-25T00:00:00"/>
    <d v="2026-03-25T00:00:00"/>
    <n v="45"/>
  </r>
  <r>
    <x v="6"/>
    <n v="254"/>
    <s v="MU"/>
    <s v="Dahisar"/>
    <s v="MB2495"/>
    <s v="MU-MB2495"/>
    <n v="224.00000000000003"/>
    <n v="224.00000000000003"/>
    <n v="19.2453775"/>
    <n v="72.858670599999996"/>
    <n v="19.246767440834301"/>
    <n v="72.859130111303898"/>
    <s v="MCGM"/>
    <s v="R/N"/>
    <s v="GURUKUL A WING CHS"/>
    <s v="Gurukul Wing-A CHS Ltd.- Jaiwant Sawant RoadGurukul Apartment, Leo Peter Wadi, Dahisar West, Mumbai, Maharashtra 400068,Post office:- Dahisar,Police station:- Dahisar"/>
    <s v="INDUS"/>
    <x v="0"/>
    <s v="Co-build"/>
    <s v="De-Scope_Feasible "/>
    <s v="May'26"/>
    <s v="Hari Yadav"/>
    <x v="1"/>
    <s v="Feasible"/>
    <s v="10004717"/>
    <d v="2025-03-24T00:00:00"/>
    <d v="2026-03-24T00:00:00"/>
    <n v="224"/>
  </r>
  <r>
    <x v="0"/>
    <n v="255"/>
    <s v="MU"/>
    <s v="Borivali"/>
    <n v="6015"/>
    <s v="MU-6015"/>
    <n v="280"/>
    <n v="280"/>
    <n v="19.229373299999999"/>
    <n v="72.858224000000007"/>
    <n v="19.2277106359615"/>
    <n v="72.858014307530695"/>
    <s v="MCGM"/>
    <s v="R/C"/>
    <s v="UOMAYASHOF"/>
    <s v="Kasturba Cross Rd Number 7,Chinchpada, Borivali,Mumbai, Maharashtra 400066"/>
    <s v="INDUS"/>
    <x v="0"/>
    <s v="Co-build"/>
    <s v="De-Scope_Feasible "/>
    <s v="Nov'25"/>
    <s v="Sabhajeet Maurya"/>
    <x v="1"/>
    <s v="Not Feasible"/>
    <s v="-"/>
    <s v="-"/>
    <s v="-"/>
    <n v="0"/>
  </r>
  <r>
    <x v="12"/>
    <n v="256"/>
    <s v="MU"/>
    <s v="Airoli"/>
    <s v="MA4977"/>
    <s v="MU-MA4977"/>
    <n v="257.60000000000002"/>
    <n v="257.60000000000002"/>
    <n v="19.163462500000001"/>
    <n v="72.996739899999994"/>
    <n v="19.163201134034001"/>
    <n v="72.995409439669999"/>
    <s v="NMMC"/>
    <s v="-"/>
    <s v="SAINI TOWER"/>
    <s v="Sector-02,Airoli Navi Mumbai"/>
    <s v="Suyog"/>
    <x v="0"/>
    <s v="Co-build"/>
    <s v="De-Scope_Feasible "/>
    <s v="Jan'26"/>
    <s v="Abdul Quadir"/>
    <x v="0"/>
    <s v="Feasible"/>
    <s v="10004747"/>
    <d v="2025-03-25T00:00:00"/>
    <d v="2026-03-25T00:00:00"/>
    <n v="258"/>
  </r>
  <r>
    <x v="2"/>
    <n v="257"/>
    <s v="MU"/>
    <s v="Wadala East"/>
    <s v="MB2505"/>
    <s v="MU-MB2505"/>
    <n v="256.70400000000006"/>
    <n v="256.70400000000006"/>
    <n v="19.0143399"/>
    <n v="72.852916699999994"/>
    <n v="19.015175482611799"/>
    <n v="72.851785172891695"/>
    <s v="MCGM"/>
    <s v="F/N"/>
    <s v="Wadala_BEST"/>
    <s v="Wadala Depot,Plot No:-02,Opposite Ambedkar College, GD Ambekar Marg, Sahkar Nagar, Wadala, Mumbai, Maharashtra 400031. Post Office:-Wadala, Police Station:-Wadala"/>
    <s v="INDUS"/>
    <x v="0"/>
    <s v="Co-build"/>
    <s v="De-Scope_Feasible "/>
    <s v="May'26"/>
    <s v="Sandeep randive"/>
    <x v="3"/>
    <s v="Feasible"/>
    <s v="10004750"/>
    <d v="2025-03-25T00:00:00"/>
    <d v="2026-03-25T00:00:00"/>
    <n v="257"/>
  </r>
  <r>
    <x v="2"/>
    <n v="258"/>
    <s v="MU"/>
    <s v="Dharavi "/>
    <n v="6479"/>
    <s v="MU-6479"/>
    <n v="190.4"/>
    <n v="190.4"/>
    <n v="19.042490000000001"/>
    <n v="72.851996700000001"/>
    <n v="19.041599996628101"/>
    <n v="72.852800003817805"/>
    <s v="MCGM"/>
    <s v="G/N"/>
    <s v="GOLDEN SUNRISE"/>
    <s v="Golden Sunrise,Dharavi Cross Rd,Nr 60 feet rd,Dharavi,Mum 17"/>
    <s v="INDUS"/>
    <x v="0"/>
    <s v="Co-build"/>
    <s v="De-Scope_Feasible "/>
    <s v="May'26"/>
    <s v="Sandeep randive"/>
    <x v="3"/>
    <s v="Feasible"/>
    <s v="10004888"/>
    <d v="2025-03-26T00:00:00"/>
    <d v="2026-03-26T00:00:00"/>
    <n v="190"/>
  </r>
  <r>
    <x v="2"/>
    <n v="259"/>
    <s v="MU"/>
    <s v="Santacruz"/>
    <n v="2477"/>
    <s v="MU-2477"/>
    <n v="134.4"/>
    <n v="134.4"/>
    <n v="19.0759291"/>
    <n v="72.851809399999993"/>
    <n v="19.075513656614799"/>
    <n v="72.850991610357099"/>
    <s v="MCGM"/>
    <s v="H/E"/>
    <s v="Shanti Nagar Coop India Ltd"/>
    <s v="OPP GRAND HYATT HOTEL,VAKOLA,SANTACRUZ,(E),MUMBAI"/>
    <s v="ATC"/>
    <x v="0"/>
    <s v="Co-build"/>
    <s v="De-Scope_Feasible "/>
    <s v="May'26"/>
    <s v="Hari Yadav"/>
    <x v="1"/>
    <s v="Feasible"/>
    <s v="10004820"/>
    <d v="2025-03-26T00:00:00"/>
    <d v="2026-03-26T00:00:00"/>
    <n v="134"/>
  </r>
  <r>
    <x v="12"/>
    <n v="260"/>
    <s v="MU"/>
    <s v="Miraroad"/>
    <s v="MA366"/>
    <s v="MU-MA366"/>
    <n v="224.00000000000003"/>
    <n v="224.00000000000003"/>
    <n v="19.3037171"/>
    <n v="72.8514579"/>
    <n v="19.304202657566201"/>
    <n v="72.852258487213305"/>
    <s v="MBMC"/>
    <s v="-"/>
    <s v="Pallavi CHSL"/>
    <s v="PALLAVI CHS , 60 FEET ROAD NR JAIN MANDIR BHYANDER EAST, MUMBAI, MAHARASHTRA.  401101"/>
    <s v="INDUS"/>
    <x v="0"/>
    <s v="Co-build"/>
    <s v="De-Scope_Feasible "/>
    <s v="Jan'26"/>
    <s v="Sabhajeet Maurya"/>
    <x v="1"/>
    <s v="Feasible"/>
    <s v="10004722"/>
    <d v="2025-03-24T00:00:00"/>
    <d v="2026-03-24T00:00:00"/>
    <n v="224"/>
  </r>
  <r>
    <x v="10"/>
    <n v="261"/>
    <s v="MU"/>
    <s v="Miraroad"/>
    <s v="MA2282"/>
    <s v="MU-MA2282"/>
    <n v="89.600000000000009"/>
    <n v="89.600000000000009"/>
    <n v="19.299500599999998"/>
    <n v="72.848852399999998"/>
    <n v="19.299913636141401"/>
    <n v="72.848161648253196"/>
    <s v="MBMC"/>
    <s v="-"/>
    <s v="SALASAR CHS."/>
    <s v="Near Nagar Bhawan X ing, Bhayander West, Mumbai"/>
    <s v="INDUS"/>
    <x v="0"/>
    <s v="Co-build"/>
    <s v="De-Scope_Feasible "/>
    <s v="Oct'25"/>
    <s v="Sabhajeet Maurya"/>
    <x v="1"/>
    <s v="Feasible"/>
    <s v="10004823"/>
    <d v="2025-03-26T00:00:00"/>
    <d v="2026-03-26T00:00:00"/>
    <n v="90"/>
  </r>
  <r>
    <x v="0"/>
    <n v="262"/>
    <s v="MU"/>
    <s v="Vile Parle"/>
    <n v="5155"/>
    <s v="MU-5155"/>
    <n v="145.60000000000002"/>
    <n v="145.60000000000002"/>
    <n v="19.113458699999999"/>
    <n v="72.848636900000002"/>
    <n v="19.113010989091201"/>
    <n v="72.847829420398796"/>
    <s v="MCGM"/>
    <s v="K/E"/>
    <s v="TIRUPATIONM1"/>
    <s v="Tirupathi Balaji Chs,Sahar Road,Near Vijay Nagar Hall,Andheri (E),Mumbai-400053"/>
    <s v="INDUS"/>
    <x v="0"/>
    <s v="Co-build"/>
    <s v="De-Scope_Feasible "/>
    <s v="May'26"/>
    <s v="Hari Yadav"/>
    <x v="1"/>
    <s v="Not Feasible"/>
    <s v="-"/>
    <s v="-"/>
    <s v="-"/>
    <n v="0"/>
  </r>
  <r>
    <x v="0"/>
    <n v="263"/>
    <s v="MU"/>
    <s v="Bandra"/>
    <n v="5898"/>
    <s v="MU-5898"/>
    <n v="134.4"/>
    <n v="134.4"/>
    <n v="19.0667145"/>
    <n v="72.848566199999993"/>
    <n v="19.065704210314902"/>
    <n v="72.849432575238595"/>
    <s v="MCGM"/>
    <s v="H/E"/>
    <s v="RAJASRI SAHU MAHARAJ VIDHRATHI VASTI GRUH"/>
    <s v="RAJASRI SAHU MAHARAJ VIDHRATHI VASTI GRUH,SARDA DEVI ROAD,BANDRA(E),MUMBAI"/>
    <s v="INDUS"/>
    <x v="0"/>
    <s v="Co-build"/>
    <s v="De-Scope_Feasible "/>
    <s v="May'25"/>
    <s v="Prem Verma"/>
    <x v="3"/>
    <s v="Feasible"/>
    <s v="-"/>
    <s v="-"/>
    <s v="-"/>
    <n v="0"/>
  </r>
  <r>
    <x v="12"/>
    <n v="264"/>
    <s v="MU"/>
    <s v="Miraroad"/>
    <n v="5627"/>
    <s v="MU-5627"/>
    <n v="161.28000000000003"/>
    <n v="161.28000000000003"/>
    <n v="19.3030987"/>
    <n v="72.847746000000001"/>
    <n v="19.301756401857901"/>
    <n v="72.848332585906306"/>
    <s v="MBMC"/>
    <s v="-"/>
    <s v="HUSSAINIONM1"/>
    <s v="Teheri Hussaini,Teheri Hussaini,fakhri colony,bhayander-w"/>
    <s v="INDUS"/>
    <x v="0"/>
    <s v="Co-build"/>
    <s v="De-Scope_Feasible "/>
    <s v="Jan'26"/>
    <s v="Sabhajeet Maurya"/>
    <x v="1"/>
    <s v="Feasible"/>
    <s v="10004861"/>
    <d v="2025-03-26T00:00:00"/>
    <d v="2026-03-26T00:00:00"/>
    <n v="161"/>
  </r>
  <r>
    <x v="6"/>
    <n v="265"/>
    <s v="MU"/>
    <s v="Bandra"/>
    <n v="3386"/>
    <s v="MU-3386"/>
    <n v="280.00000000000006"/>
    <n v="280.00000000000006"/>
    <n v="19.061541500000001"/>
    <n v="72.838875599999994"/>
    <n v="19.061532566255099"/>
    <n v="72.837447390867396"/>
    <s v="MCGM"/>
    <s v="H/W"/>
    <s v="GAIETYQQIUI1"/>
    <s v="Gaity Galaxy, Bandra (W), Mumbai-400050"/>
    <s v="Airtel Own"/>
    <x v="0"/>
    <s v="Co-build"/>
    <s v="De-Scope_Feasible "/>
    <s v="May'25"/>
    <s v="VIJAY NIKAM"/>
    <x v="3"/>
    <s v="Feasible"/>
    <n v="10004879"/>
    <d v="2025-03-26T00:00:00"/>
    <d v="2026-03-26T00:00:00"/>
    <n v="280"/>
  </r>
  <r>
    <x v="2"/>
    <n v="266"/>
    <s v="MU"/>
    <s v="Dadar"/>
    <s v="MB5491"/>
    <s v="MU-MB5491"/>
    <n v="224.00000000000003"/>
    <n v="224.00000000000003"/>
    <n v="19.020187499999999"/>
    <n v="72.836113800000007"/>
    <n v="19.021691100000002"/>
    <n v="72.835129699999996"/>
    <s v="MCGM"/>
    <s v="G/N"/>
    <s v="Saraswati Dham"/>
    <s v="Vijay Manjrekar Rd, Chandrakant Dhuru Wadi, Dadar, Mumbai, Maharashtra 400028"/>
    <s v="ATC"/>
    <x v="0"/>
    <s v="Co-build"/>
    <s v="De-Scope_Feasible "/>
    <s v="May'26"/>
    <s v="Swapnil Salvi"/>
    <x v="3"/>
    <s v="Feasible"/>
    <s v="10004797"/>
    <d v="2025-03-26T00:00:00"/>
    <d v="2026-03-26T00:00:00"/>
    <n v="224"/>
  </r>
  <r>
    <x v="6"/>
    <n v="267"/>
    <s v="MU"/>
    <s v="Vile Parle"/>
    <s v="MA4076"/>
    <s v="MU-MA4076"/>
    <n v="89.600000000000009"/>
    <n v="89.600000000000009"/>
    <n v="19.106957999999999"/>
    <n v="72.835895500000007"/>
    <n v="19.1071921624374"/>
    <n v="72.836650046593803"/>
    <s v="MCGM"/>
    <s v="K/W"/>
    <s v="Heena Smruti"/>
    <s v="HEENA SMRUTI, INDRAVADAN OZA RD,JVPD SCHEME, JUHU,MUMBAI,VILEPARLE (W) MAHARASHTRA 400056"/>
    <s v="INDUS"/>
    <x v="0"/>
    <s v="Co-build"/>
    <s v="De-Scope_Feasible "/>
    <s v="May'26"/>
    <s v="Hari Yadav"/>
    <x v="1"/>
    <s v="Feasible"/>
    <n v="10004814"/>
    <d v="2025-03-26T00:00:00"/>
    <d v="2026-03-26T00:00:00"/>
    <n v="90"/>
  </r>
  <r>
    <x v="2"/>
    <n v="268"/>
    <s v="MU"/>
    <s v="Colaba"/>
    <n v="3604"/>
    <s v="MU-3604"/>
    <n v="56.000000000000007"/>
    <n v="56.000000000000007"/>
    <n v="18.921868100000001"/>
    <n v="72.828517300000001"/>
    <n v="18.921856984677099"/>
    <n v="72.828064453436895"/>
    <s v="MCGM"/>
    <s v="A"/>
    <s v="TAJWLIFTLMI1"/>
    <s v="Taj Wellington, Nathalal Parikh Road, Colba Causeway, Churchgate, Mumbai"/>
    <s v="Airtel Own"/>
    <x v="0"/>
    <s v="Co-build"/>
    <s v="De-Scope_Feasible "/>
    <s v="May'26"/>
    <s v="Prem Verma"/>
    <x v="3"/>
    <s v="Feasible"/>
    <n v="10004707"/>
    <d v="2025-03-24T00:00:00"/>
    <d v="2026-03-24T00:00:00"/>
    <n v="56"/>
  </r>
  <r>
    <x v="6"/>
    <n v="269"/>
    <s v="MU"/>
    <s v="Bandra"/>
    <n v="5541"/>
    <s v="MU-5541"/>
    <n v="235.20000000000002"/>
    <n v="235.20000000000002"/>
    <n v="19.059820899999998"/>
    <n v="72.826074000000006"/>
    <n v="19.0597044316645"/>
    <n v="72.824492882103399"/>
    <s v="MCGM"/>
    <s v="H/W"/>
    <s v="Winnie Apatment CHSL"/>
    <s v="Winnie Apatment CHSL, Turner road opp D monte park bandra west -40050"/>
    <s v="INDUS"/>
    <x v="0"/>
    <s v="Co-build"/>
    <s v="De-Scope_Feasible "/>
    <s v="May'25"/>
    <s v="Prem Verma"/>
    <x v="3"/>
    <s v="Feasible"/>
    <n v="10004701"/>
    <d v="2025-03-24T00:00:00"/>
    <d v="2026-03-24T00:00:00"/>
    <n v="235"/>
  </r>
  <r>
    <x v="8"/>
    <n v="270"/>
    <s v="MU"/>
    <s v="Thane"/>
    <s v="MA4416"/>
    <s v="MU-MA4416"/>
    <n v="280"/>
    <n v="280"/>
    <n v="19.2653544"/>
    <n v="72.965212500000007"/>
    <n v="19.266421102644099"/>
    <n v="72.965584629054106"/>
    <s v="TMC"/>
    <s v="-"/>
    <s v="TATA Business Support -BMC Park"/>
    <s v="TATA Business Support Near G corp Blg Kasarwadawadi Ghodbandar road,MBC Park,Cwing Thane W"/>
    <s v="Airtel Own"/>
    <x v="0"/>
    <s v="Co-build"/>
    <s v="De-Scope_Feasible "/>
    <s v="Nov'25"/>
    <s v="Jayhind Yadav"/>
    <x v="2"/>
    <s v="Feasible"/>
    <s v="10004792"/>
    <d v="2025-03-26T00:00:00"/>
    <d v="2026-03-26T00:00:00"/>
    <n v="280"/>
  </r>
  <r>
    <x v="8"/>
    <n v="271"/>
    <s v="MU"/>
    <s v="Thane"/>
    <n v="2628"/>
    <s v="MU-2628"/>
    <n v="168.00000000000003"/>
    <n v="168.00000000000003"/>
    <n v="19.201914500000001"/>
    <n v="72.951278099999996"/>
    <n v="19.200602829962602"/>
    <n v="72.951465959164693"/>
    <s v="TMC"/>
    <s v="-"/>
    <s v="Gajanan chaya"/>
    <s v="Gajanan Chaya,Sathe Nagar,Road No-34,Wagle Estate,Thane(W)"/>
    <s v="INDUS"/>
    <x v="0"/>
    <s v="Co-build"/>
    <s v="De-Scope_Feasible "/>
    <s v="Nov'25"/>
    <s v="Jayhind Yadav"/>
    <x v="2"/>
    <s v="Feasible"/>
    <s v="10004713"/>
    <d v="2025-03-24T00:00:00"/>
    <d v="2026-03-24T00:00:00"/>
    <n v="168"/>
  </r>
  <r>
    <x v="13"/>
    <n v="272"/>
    <s v="MU"/>
    <s v="Govandi"/>
    <s v="MA2512"/>
    <s v="MU-MA2512"/>
    <n v="56.000000000000007"/>
    <n v="56.000000000000007"/>
    <n v="19.0598025"/>
    <n v="72.916259499999995"/>
    <n v="19.0598137397991"/>
    <n v="72.916413266950798"/>
    <s v="MCGM"/>
    <s v="M/E"/>
    <s v="Shrinath Gupta"/>
    <s v="NEW GAUTAM NAGAR, PLOT NO 1 SHIVAJI NAGAR, ROAD GOVANDI, MUMBAI, MAHARASHTRA.- 43"/>
    <s v="ATC"/>
    <x v="0"/>
    <s v="Co-build"/>
    <s v="De-Scope_Feasible "/>
    <s v="March'26"/>
    <s v="Swapnil Salvi"/>
    <x v="2"/>
    <s v="Feasible"/>
    <s v="10004727"/>
    <d v="2025-03-24T00:00:00"/>
    <d v="2026-03-24T00:00:00"/>
    <n v="56"/>
  </r>
  <r>
    <x v="7"/>
    <n v="273"/>
    <s v="MU"/>
    <s v="Chembur"/>
    <n v="2958"/>
    <s v="MU-2958"/>
    <n v="224.00000000000003"/>
    <n v="224.00000000000003"/>
    <n v="19.0586664"/>
    <n v="72.902379100000005"/>
    <n v="19.058647835082098"/>
    <n v="72.900629058727304"/>
    <s v="MCGM"/>
    <s v="M/W"/>
    <s v="Mahesh Kutir"/>
    <s v="MAHESH KUTIR, 12th ROAD, NEAR DRAMBEDKAR GARDEN, CHEMBUR(E)"/>
    <s v="ATC"/>
    <x v="0"/>
    <s v="Co-build"/>
    <s v="De-Scope_Feasible "/>
    <s v="Nov'25"/>
    <s v="Swapnil Salvi"/>
    <x v="2"/>
    <s v="Feasible"/>
    <s v="10004801"/>
    <d v="2025-03-26T00:00:00"/>
    <d v="2026-03-26T00:00:00"/>
    <n v="224"/>
  </r>
  <r>
    <x v="7"/>
    <n v="274"/>
    <s v="MU"/>
    <s v="Dahisar"/>
    <s v="MA4828"/>
    <s v="MU-MA4828"/>
    <n v="230.72000000000003"/>
    <n v="230.72000000000003"/>
    <n v="19.248333299999999"/>
    <n v="72.869976300000005"/>
    <n v="19.249352408337199"/>
    <n v="72.870197346063506"/>
    <s v="MCGM"/>
    <s v="R/N"/>
    <s v="Marble Heights_Crack"/>
    <s v="Ambica Society, Ghartan Pada,Rawal Pada, Dahisar East, Mumbai, Maharashtra 400068"/>
    <s v="INDUS"/>
    <x v="0"/>
    <s v="Co-build"/>
    <s v="De-Scope_Feasible "/>
    <s v="Nov'25"/>
    <s v="Sabhajeet Maurya"/>
    <x v="1"/>
    <s v="Feasible"/>
    <n v="10004723"/>
    <d v="2025-03-24T00:00:00"/>
    <d v="2026-03-24T00:00:00"/>
    <n v="231"/>
  </r>
  <r>
    <x v="12"/>
    <n v="275"/>
    <s v="MU"/>
    <s v="Miraroad"/>
    <s v="MA6274"/>
    <s v="MU-MA6274"/>
    <n v="156.80000000000001"/>
    <n v="156.80000000000001"/>
    <n v="19.299422700000001"/>
    <n v="72.867677200000003"/>
    <n v="19.300544593893601"/>
    <n v="72.868294254264498"/>
    <s v="MBMC"/>
    <s v="-"/>
    <s v="Sagar Garden Plaza"/>
    <s v=" 7/8, GARDEN PLAZA, DEEPAK HOSPITAL RD, RAMDEV PARK, INDRALOK, BHAYANDAR EAST,THANE,  401105"/>
    <s v="INDUS"/>
    <x v="0"/>
    <s v="Co-build"/>
    <s v="De-Scope_Feasible "/>
    <s v="Jan'26"/>
    <s v="Sabhajeet Maurya"/>
    <x v="1"/>
    <s v="Feasible"/>
    <s v="10004712"/>
    <d v="2025-03-24T00:00:00"/>
    <d v="2026-03-24T00:00:00"/>
    <n v="157"/>
  </r>
  <r>
    <x v="7"/>
    <n v="276"/>
    <s v="MU"/>
    <s v="Mahim"/>
    <s v="MB1785"/>
    <s v="MU-MB1785"/>
    <n v="162.84800000000001"/>
    <n v="162.84800000000001"/>
    <n v="19.0375893"/>
    <n v="72.842927700000004"/>
    <n v="19.036920001102899"/>
    <n v="72.841659998285195"/>
    <s v="MCGM"/>
    <s v="G/N"/>
    <s v="Suraj Venture A-Wing"/>
    <s v="Suraj Ventures, Behind Paradise Cinema, Bhagoji Kheer Marg, Mahim (W, Geeta Nagar, Wanjawadi, New Dinkar Co Operative Housing Society, Mahim, Mumbai, Maharashtra 400016,post office:-Mahim,police:-Mahim"/>
    <s v="INDUS"/>
    <x v="0"/>
    <s v="Co-build"/>
    <s v="De-Scope_Feasible "/>
    <s v="Dec'25"/>
    <s v="Prem Verma"/>
    <x v="3"/>
    <s v="Feasible"/>
    <s v="10004888"/>
    <d v="2025-03-26T00:00:00"/>
    <d v="2026-03-26T00:00:00"/>
    <n v="163"/>
  </r>
  <r>
    <x v="2"/>
    <n v="277"/>
    <s v="MU"/>
    <s v="Santacruz"/>
    <n v="142"/>
    <s v="MU-142"/>
    <n v="145.60000000000002"/>
    <n v="145.60000000000002"/>
    <n v="19.079526900000001"/>
    <n v="72.840919400000004"/>
    <n v="19.080594989106601"/>
    <n v="72.840905097784102"/>
    <s v="MCGM"/>
    <s v="H/W"/>
    <s v="Landmark CHS"/>
    <s v="Landmark ,1st Hasina baugLane, Santacruz (w)"/>
    <s v="INDUS"/>
    <x v="0"/>
    <s v="Co-build"/>
    <s v="De-Scope_Feasible "/>
    <s v="May'26"/>
    <s v="Hari Yadav"/>
    <x v="1"/>
    <s v="Feasible"/>
    <s v="10004705"/>
    <d v="2025-03-24T00:00:00"/>
    <d v="2026-03-24T00:00:00"/>
    <n v="146"/>
  </r>
  <r>
    <x v="7"/>
    <n v="278"/>
    <s v="MU"/>
    <s v="Andheri"/>
    <s v="MA3580"/>
    <s v="MU-MA3580"/>
    <n v="190.4"/>
    <n v="190.4"/>
    <n v="19.111752599999999"/>
    <n v="72.836869300000004"/>
    <n v="19.112701951970202"/>
    <n v="72.837106859852994"/>
    <s v="MCGM"/>
    <s v="K/W"/>
    <s v="Diwani Mahal"/>
    <s v="Diwani Mahal,Plot No. 6, Opp. Irla Masjid, Gulmohar Road No.1, JVPD Scheme, Vile Parle West, Mumbai 400057"/>
    <s v="ATC"/>
    <x v="0"/>
    <s v="Co-build"/>
    <s v="De-Scope_Feasible "/>
    <s v="Dec'25"/>
    <s v="Hari Yadav"/>
    <x v="1"/>
    <s v="Feasible"/>
    <s v="10004798"/>
    <d v="2025-03-26T00:00:00"/>
    <d v="2026-03-26T00:00:00"/>
    <n v="190"/>
  </r>
  <r>
    <x v="7"/>
    <n v="279"/>
    <s v="MU"/>
    <s v="Khadakpada"/>
    <s v="MA3442"/>
    <s v="MU-MA3442"/>
    <n v="168.00000000000003"/>
    <n v="168.00000000000003"/>
    <n v="19.2567263"/>
    <n v="73.138617100000005"/>
    <n v="19.2568004143438"/>
    <n v="73.139033247756203"/>
    <s v="KDMC"/>
    <s v="-"/>
    <s v="Wayale Sports Club"/>
    <s v="WAYALE SPORTS CLUB, NR RAJARAM HALL, AMRUT NAGRI ROAD, KHADAKPADA, KALYAN,W, MUMBAI, MAHARASHTRA 421301"/>
    <s v="INDUS"/>
    <x v="0"/>
    <s v="Co-build"/>
    <s v="De-Scope_Feasible "/>
    <s v="May'25"/>
    <s v="Jayhind Yadav"/>
    <x v="2"/>
    <s v="Feasible"/>
    <s v="10004826"/>
    <d v="2025-03-26T00:00:00"/>
    <d v="2026-03-26T00:00:00"/>
    <n v="168"/>
  </r>
  <r>
    <x v="12"/>
    <n v="280"/>
    <s v="MU"/>
    <s v="Dombivali"/>
    <n v="5590"/>
    <s v="MU-5590"/>
    <n v="224.00000000000003"/>
    <n v="224.00000000000003"/>
    <n v="19.2223018"/>
    <n v="73.086736099999996"/>
    <n v="19.222933554922498"/>
    <n v="73.086665962625801"/>
    <s v="KDMC"/>
    <s v="-"/>
    <s v="MATHURABOF"/>
    <s v="Mahatma Phule Rd, Opp Hindustan Bank, Dombivali(W)-421202"/>
    <s v="INDUS"/>
    <x v="0"/>
    <s v="Co-build"/>
    <s v="De-Scope_Feasible "/>
    <s v="Jan'26"/>
    <s v="Jayhind Yadav"/>
    <x v="2"/>
    <s v="Feasible"/>
    <s v="10004800"/>
    <d v="2025-03-26T00:00:00"/>
    <d v="2026-03-26T00:00:00"/>
    <n v="224"/>
  </r>
  <r>
    <x v="13"/>
    <n v="281"/>
    <s v="MU"/>
    <s v="Dombivali"/>
    <s v="MA5750"/>
    <s v="MU-MA5750"/>
    <n v="168.00000000000003"/>
    <n v="168.00000000000003"/>
    <n v="19.229961100000001"/>
    <n v="73.083527000000004"/>
    <n v="19.230509998019699"/>
    <n v="73.083629999482596"/>
    <s v="KDMC"/>
    <s v="-"/>
    <s v="KANCHAN BUNGLOW OPEN PLOT"/>
    <s v="KANCHAN BUNGLOW OPEN PLOT, SAI DHAM COLONY,DEVI CHA WADA, MAHATMA FULE RD,GARIBACHAWADA ,DOMBIVLI W MUMBAI, MAHARASHTRA."/>
    <s v="INDUS"/>
    <x v="0"/>
    <s v="Co-build"/>
    <s v="De-Scope_Feasible "/>
    <s v="Dec'25"/>
    <s v="Jayhind Yadav"/>
    <x v="2"/>
    <s v="Feasible"/>
    <s v="10004888"/>
    <d v="2025-03-26T00:00:00"/>
    <d v="2026-03-26T00:00:00"/>
    <n v="168"/>
  </r>
  <r>
    <x v="7"/>
    <n v="282"/>
    <s v="MU"/>
    <s v="Kharghar"/>
    <s v="MA3897"/>
    <s v="MU-MA3897"/>
    <n v="224.00000000000003"/>
    <n v="224.00000000000003"/>
    <n v="19.0543133"/>
    <n v="73.064767000000003"/>
    <n v="19.0527960031758"/>
    <n v="73.064957998264404"/>
    <s v="PMC"/>
    <s v="-"/>
    <s v="CIDCO - Opp Iskon Temple (Next Navjeevan Hospital)"/>
    <s v="Utsav Chowk - CISF Rd, Sector 23, Kharghar, Navi Mumbai, Maharashtra 410210"/>
    <s v="INDUS"/>
    <x v="0"/>
    <s v="Co-build"/>
    <s v="De-Scope_Feasible "/>
    <s v="May'25"/>
    <s v="Abdul Quadir"/>
    <x v="0"/>
    <s v="Feasible"/>
    <s v="10004888"/>
    <d v="2025-03-26T00:00:00"/>
    <d v="2026-03-26T00:00:00"/>
    <n v="224"/>
  </r>
  <r>
    <x v="0"/>
    <n v="283"/>
    <s v="MU"/>
    <s v="Thane"/>
    <s v="MA658"/>
    <s v="MU-MA658"/>
    <n v="168.00000000000003"/>
    <n v="168.00000000000003"/>
    <n v="19.202115200000001"/>
    <n v="72.946056100000007"/>
    <n v="19.201558404352301"/>
    <n v="72.946737522983994"/>
    <s v="TMC"/>
    <s v="-"/>
    <s v="Pawan Athwal House_Crack"/>
    <s v="PAWAN ATHWAL HOUSE, HANUMAN NAGAR, WAGLE INDUSTRIAL ESTATE, THANE WEST, THANE, MUMBAI, MAHARASHTRA 400604"/>
    <s v="Purple Soil"/>
    <x v="0"/>
    <s v="Co-build"/>
    <s v="De-Scope_Feasible "/>
    <s v="Nov'25"/>
    <s v="Jayhind Yadav"/>
    <x v="2"/>
    <s v="Not Feasible"/>
    <s v="-"/>
    <s v="-"/>
    <s v="-"/>
    <n v="0"/>
  </r>
  <r>
    <x v="2"/>
    <n v="284"/>
    <s v="MU"/>
    <s v="Bhandup"/>
    <n v="1924"/>
    <s v="MU-1924"/>
    <n v="280"/>
    <n v="280"/>
    <n v="19.1486728"/>
    <n v="72.927873500000004"/>
    <n v="19.147175600000001"/>
    <n v="72.927527400000002"/>
    <s v="MCGM"/>
    <s v="S"/>
    <s v="OSAIPRASO"/>
    <s v="Patil Compound, Gadav Naka, Tembhipada Road, Bhandup West, Mumbai-78"/>
    <s v="INDUS"/>
    <x v="0"/>
    <s v="Co-build"/>
    <s v="De-Scope_Feasible "/>
    <s v="May'26"/>
    <s v="Swapnil Salvi"/>
    <x v="2"/>
    <s v="Feasible"/>
    <n v="10005005"/>
    <d v="2025-05-07T00:00:00"/>
    <d v="2026-05-07T00:00:00"/>
    <n v="280"/>
  </r>
  <r>
    <x v="2"/>
    <n v="285"/>
    <s v="MU"/>
    <s v="Chembur"/>
    <n v="1490"/>
    <s v="MU-1490"/>
    <n v="280"/>
    <n v="280"/>
    <n v="19.043963900000001"/>
    <n v="72.909341999999995"/>
    <n v="19.0453866708731"/>
    <n v="72.909499221249106"/>
    <s v="MCGM"/>
    <s v="M/E"/>
    <s v="SPACEAGEO"/>
    <s v="Shivaji Chowk, Deonar Circle, Mumbai-400085"/>
    <s v="INDUS"/>
    <x v="0"/>
    <s v="Co-build"/>
    <s v="De-Scope_Feasible "/>
    <s v="May'26"/>
    <s v="Swapnil Salvi"/>
    <x v="2"/>
    <s v="Feasible"/>
    <s v="10004888"/>
    <d v="2025-03-26T00:00:00"/>
    <d v="2026-03-26T00:00:00"/>
    <n v="280"/>
  </r>
  <r>
    <x v="2"/>
    <n v="286"/>
    <s v="MU"/>
    <s v="Saki Naka"/>
    <n v="5687"/>
    <s v="MU-5687"/>
    <n v="280"/>
    <n v="280"/>
    <n v="19.1013351"/>
    <n v="72.895625600000002"/>
    <n v="19.099953500000002"/>
    <n v="72.896204299999994"/>
    <s v="MCGM"/>
    <s v="L"/>
    <s v="ABDULKRMOF"/>
    <s v="New India Market, Wajid Ali Compound, Khairani Road, Sakinaka, Mumbai -400072"/>
    <s v="INDUS"/>
    <x v="0"/>
    <s v="Co-build"/>
    <s v="De-Scope_Feasible "/>
    <s v="May'26"/>
    <s v="Swapnil Salvi"/>
    <x v="2"/>
    <s v="Feasible"/>
    <s v="10004793"/>
    <d v="2025-03-26T00:00:00"/>
    <d v="2026-03-26T00:00:00"/>
    <n v="280"/>
  </r>
  <r>
    <x v="0"/>
    <n v="287"/>
    <s v="MU"/>
    <s v="Kandivali"/>
    <n v="2367"/>
    <s v="MU-2367"/>
    <n v="179.20000000000002"/>
    <n v="179.20000000000002"/>
    <n v="19.2025319"/>
    <n v="72.853463500000004"/>
    <n v="19.201560001968002"/>
    <n v="72.853120004143094"/>
    <s v="MCGM"/>
    <s v="R/S"/>
    <s v="Kandiwali East skywalk"/>
    <s v="Apna Nagar, Kandivali East,Kandiwali East Skywalk"/>
    <s v="Suyog"/>
    <x v="0"/>
    <s v="Co-build"/>
    <s v="De-Scope_Feasible "/>
    <s v="May'26"/>
    <s v="Sabhajeet Maurya"/>
    <x v="1"/>
    <s v="Not Feasible"/>
    <s v="-"/>
    <s v="-"/>
    <s v="-"/>
    <n v="0"/>
  </r>
  <r>
    <x v="8"/>
    <n v="288"/>
    <s v="MU"/>
    <s v="Borivali"/>
    <s v="MB3106"/>
    <s v="MU-MB3106"/>
    <n v="190.4"/>
    <n v="190.4"/>
    <n v="19.235066700000001"/>
    <n v="72.851815000000002"/>
    <n v="19.2352326058821"/>
    <n v="72.853344789214702"/>
    <s v="MCGM"/>
    <s v="R/C"/>
    <s v="Girnar Apt"/>
    <s v="Building No-22,Girnar Apartments, Gymkhana Road, Himmat Nagar, Borivali West, Mumbai, Maharashtra 400091,Post office :-Borivali,Police station:-Borivali"/>
    <s v="INDUS"/>
    <x v="0"/>
    <s v="Co-build"/>
    <s v="De-Scope_Feasible "/>
    <s v="Nov'25"/>
    <s v="Sabhajeet Maurya"/>
    <x v="1"/>
    <s v="Feasible"/>
    <s v="10004689"/>
    <d v="2025-03-24T00:00:00"/>
    <d v="2026-03-24T00:00:00"/>
    <n v="190"/>
  </r>
  <r>
    <x v="0"/>
    <n v="289"/>
    <s v="MU"/>
    <s v="Kandivali"/>
    <n v="4131"/>
    <s v="MU-4131"/>
    <n v="224"/>
    <n v="224"/>
    <n v="19.250568699999999"/>
    <n v="72.850376100000005"/>
    <n v="19.249620045439599"/>
    <n v="72.8497040605602"/>
    <s v="MCGM"/>
    <s v="R/N"/>
    <s v="GAURAVQ"/>
    <s v="Gaurav CHS -C, Municipal Empoees Gaurav CHSL, Holy Cross Road, IC Colony, Borivali (W),Mumbai"/>
    <s v="INDUS"/>
    <x v="0"/>
    <s v="Co-build"/>
    <s v="De-Scope_Feasible "/>
    <s v="May'26"/>
    <s v="Sabhajeet Maurya"/>
    <x v="1"/>
    <s v="Not Feasible"/>
    <s v="-"/>
    <s v="-"/>
    <s v="-"/>
    <n v="0"/>
  </r>
  <r>
    <x v="0"/>
    <n v="290"/>
    <s v="MU"/>
    <s v="Miraroad"/>
    <s v="MA1939"/>
    <s v="MU-MA1939"/>
    <n v="134.4"/>
    <n v="134.4"/>
    <n v="19.304092000000001"/>
    <n v="72.8474887"/>
    <n v="19.304730001781198"/>
    <n v="72.847909995710296"/>
    <s v="MBMC"/>
    <s v="-"/>
    <s v="Mahavir Nagar"/>
    <s v=" FAKHRI COLONY, SHASHIKANTH NAGAR, BHAYANDAR WEST,THANE, STATE-MAHARASHTRA, PINCODE- 401101"/>
    <s v="INDUS"/>
    <x v="0"/>
    <s v="Co-build"/>
    <s v="De-Scope_Feasible "/>
    <s v="Jan'26"/>
    <s v="Sabhajeet Maurya"/>
    <x v="1"/>
    <s v="Feasible"/>
    <s v="-"/>
    <s v="-"/>
    <s v="-"/>
    <n v="0"/>
  </r>
  <r>
    <x v="2"/>
    <n v="291"/>
    <s v="MU"/>
    <s v="Pali Hill"/>
    <n v="400"/>
    <s v="MU-400"/>
    <n v="156.80000000000001"/>
    <n v="156.80000000000001"/>
    <n v="19.064724600000002"/>
    <n v="72.830485100000004"/>
    <n v="19.0643020176304"/>
    <n v="72.829696175490497"/>
    <s v="MCGM"/>
    <s v="H/W"/>
    <s v="West Wind CHSL"/>
    <s v="Palli Village,16th Rd, Pali Village, Khar West, Mumbai, Maharashtra 400050"/>
    <s v="ATC"/>
    <x v="0"/>
    <s v="Co-build"/>
    <s v="De-Scope_Feasible "/>
    <s v="May'26"/>
    <s v="Prem Verma"/>
    <x v="1"/>
    <s v="Feasible"/>
    <s v="10004795"/>
    <d v="2025-03-26T00:00:00"/>
    <d v="2026-03-26T00:00:00"/>
    <n v="157"/>
  </r>
  <r>
    <x v="8"/>
    <n v="292"/>
    <s v="MU"/>
    <s v="Nariman Point"/>
    <n v="3398"/>
    <s v="MU-3398"/>
    <n v="134.4"/>
    <n v="134.4"/>
    <n v="18.926440400000001"/>
    <n v="72.823003600000007"/>
    <n v="18.925810664001599"/>
    <n v="72.822830255013798"/>
    <s v="MCGM"/>
    <s v="A"/>
    <s v="CROSSRD2IFI1"/>
    <s v="Behind Mantralay, Churchgate"/>
    <s v="Airtel Own"/>
    <x v="0"/>
    <s v="Co-build"/>
    <s v="De-Scope_Feasible "/>
    <s v="Oct'26"/>
    <s v="Prem Verma"/>
    <x v="3"/>
    <s v="Feasible"/>
    <s v="10004862"/>
    <d v="2025-03-26T00:00:00"/>
    <d v="2026-03-26T00:00:00"/>
    <n v="134"/>
  </r>
  <r>
    <x v="7"/>
    <n v="293"/>
    <s v="MU"/>
    <s v="Bandra"/>
    <n v="6006"/>
    <s v="MU-6006"/>
    <n v="145.60000000000002"/>
    <n v="145.60000000000002"/>
    <n v="19.059340899999999"/>
    <n v="72.842685000000003"/>
    <n v="19.058360700000001"/>
    <n v="72.842981699999996"/>
    <s v="MCGM"/>
    <s v="H/E"/>
    <s v="TRIMURTIO"/>
    <s v="Trimurti,BULDING NO.27  PLOT NO 27 ROAD NO.8 KHER NAGAR KHERWADI BANDRA WEST MUMBAI"/>
    <s v="INDUS"/>
    <x v="0"/>
    <s v="Co-build"/>
    <s v="De-Scope_Feasible "/>
    <s v="Dec'25"/>
    <s v="Prem Verma"/>
    <x v="3"/>
    <s v="Feasible"/>
    <n v="10005004"/>
    <d v="2025-05-07T00:00:00"/>
    <d v="2026-05-07T00:00:00"/>
    <n v="150"/>
  </r>
  <r>
    <x v="13"/>
    <n v="294"/>
    <s v="MU"/>
    <s v="Vitthalwadi"/>
    <s v="MB3226"/>
    <s v="MU-MB3226"/>
    <n v="168.00000000000003"/>
    <n v="168.00000000000003"/>
    <n v="19.221662599999998"/>
    <n v="73.145981699999993"/>
    <n v="19.222805826750101"/>
    <n v="73.145937494842997"/>
    <s v="KDMC"/>
    <s v="-"/>
    <s v="Vaishnavi Park CHS A-6"/>
    <s v="VAISHNAVI PARK CHSA-6,A3/301 VAISHNAVI PARK, SHANKAR PAWSHE RD, SAI BABA NAGAR, KATEMANIVALI, KALYAN EAST, KALYAN, MAHARASHTRA ,POST  OFFICE :-KALYAN,POLICE STATION :-KALYAN"/>
    <s v="INDUS"/>
    <x v="0"/>
    <s v="Co-build"/>
    <s v="De-Scope_Feasible "/>
    <s v="March'26"/>
    <s v="Jayhind Yadav"/>
    <x v="2"/>
    <s v="Feasible"/>
    <s v="10004875"/>
    <d v="2025-03-26T00:00:00"/>
    <d v="2026-03-26T00:00:00"/>
    <n v="168"/>
  </r>
  <r>
    <x v="7"/>
    <n v="295"/>
    <s v="MU"/>
    <s v="Panvel"/>
    <s v="MA4786"/>
    <s v="MU-MA4786"/>
    <n v="291.20000000000005"/>
    <n v="291.20000000000005"/>
    <n v="18.995116599999999"/>
    <n v="73.108257899999998"/>
    <n v="18.994357324266499"/>
    <n v="73.1070765031523"/>
    <s v="PMC"/>
    <s v="-"/>
    <s v="Sneh Building"/>
    <s v="Sneh Building, Swami Nityanand Marg, Near Sahasrabuddhe Hospital, HOC Colony, Old Panvel, Navi Mumbai, Maharashtra- 410206  PANVEL"/>
    <s v="INDUS"/>
    <x v="0"/>
    <s v="Co-build"/>
    <s v="De-Scope_Feasible "/>
    <s v="Feb'26"/>
    <s v="Abdul Quadir"/>
    <x v="0"/>
    <s v="Feasible"/>
    <s v="10004720"/>
    <d v="2025-03-24T00:00:00"/>
    <d v="2026-03-24T00:00:00"/>
    <n v="291"/>
  </r>
  <r>
    <x v="12"/>
    <n v="296"/>
    <s v="MU"/>
    <s v="Dombivali"/>
    <s v="MA4011"/>
    <s v="MU-MA4011"/>
    <n v="224.00000000000003"/>
    <n v="224.00000000000003"/>
    <n v="19.2169022"/>
    <n v="73.086456900000002"/>
    <n v="19.215901187881499"/>
    <n v="73.086798679759099"/>
    <s v="KDMC"/>
    <s v="-"/>
    <s v="DOMBIVALI POLICE STATION (Ram Nagar)"/>
    <s v="Ram Nagar  police station,Near Dombivali Station,Dombivali E"/>
    <s v="INDUS"/>
    <x v="0"/>
    <s v="Co-build"/>
    <s v="De-Scope_Feasible "/>
    <s v="Jan'26"/>
    <s v="Jayhind Yadav"/>
    <x v="2"/>
    <s v="Feasible"/>
    <s v="10004828"/>
    <d v="2025-03-26T00:00:00"/>
    <d v="2026-03-26T00:00:00"/>
    <n v="224"/>
  </r>
  <r>
    <x v="7"/>
    <n v="297"/>
    <s v="MU"/>
    <s v="Belapur"/>
    <s v="MA3567"/>
    <s v="MU-MA3567"/>
    <n v="280"/>
    <n v="280"/>
    <n v="19.0222783"/>
    <n v="73.032296099999996"/>
    <n v="19.021260003863201"/>
    <n v="73.033170004093506"/>
    <s v="NMMC"/>
    <s v="-"/>
    <s v="MAYOR BUNGLOW"/>
    <s v="Sector 30, CBD Belapur, Navi Mumbai, Maharashtra"/>
    <s v="ATC"/>
    <x v="0"/>
    <s v="Co-build"/>
    <s v="De-Scope_Feasible "/>
    <s v="May'25"/>
    <s v="Abdul Quadir"/>
    <x v="0"/>
    <s v="Feasible"/>
    <s v="10004888"/>
    <d v="2025-03-26T00:00:00"/>
    <d v="2026-03-26T00:00:00"/>
    <n v="280"/>
  </r>
  <r>
    <x v="8"/>
    <n v="298"/>
    <s v="MU"/>
    <s v="Vartak Nagar"/>
    <s v="MA2370"/>
    <s v="MU-MA2370"/>
    <n v="224.00000000000003"/>
    <n v="224.00000000000003"/>
    <n v="19.210279499999999"/>
    <n v="72.964762800000003"/>
    <n v="19.2096536402039"/>
    <n v="72.9646262448953"/>
    <s v="TMC"/>
    <s v="-"/>
    <s v="Raymond-Thane(w)"/>
    <s v="Raymond- Solitaire, IT And ISS Bldg,,Vartak Nagar,Pokhran Road No-2,Thane(w)"/>
    <s v="Airtel Own"/>
    <x v="0"/>
    <s v="Co-build"/>
    <s v="De-Scope_Feasible "/>
    <s v="Nov'25"/>
    <s v="Jayhind Yadav"/>
    <x v="2"/>
    <s v="Feasible"/>
    <s v="10004872"/>
    <d v="2025-03-26T00:00:00"/>
    <d v="2026-03-26T00:00:00"/>
    <n v="224"/>
  </r>
  <r>
    <x v="8"/>
    <n v="299"/>
    <s v="MU"/>
    <s v="Thane"/>
    <n v="4198"/>
    <s v="MU-4198"/>
    <n v="168.00000000000003"/>
    <n v="168.00000000000003"/>
    <n v="19.1994328"/>
    <n v="72.945780499999998"/>
    <n v="19.200016487793999"/>
    <n v="72.945877208496"/>
    <s v="TMC"/>
    <s v="-"/>
    <s v="ABSCUST"/>
    <s v="Abacus Textiles,A-3,Road No 27,Thane(Wagle)Industrial Estate,Thane-west"/>
    <s v="INDUS"/>
    <x v="0"/>
    <s v="Co-build"/>
    <s v="De-Scope_Feasible "/>
    <s v="Nov'25"/>
    <s v="Jayhind Yadav"/>
    <x v="2"/>
    <s v="Feasible"/>
    <s v="10004806"/>
    <d v="2025-03-26T00:00:00"/>
    <d v="2026-03-26T00:00:00"/>
    <n v="168"/>
  </r>
  <r>
    <x v="0"/>
    <n v="300"/>
    <s v="MU"/>
    <s v="Govandi"/>
    <s v="MA6546"/>
    <s v="MU-MA6546"/>
    <n v="280.00000000000006"/>
    <n v="280.00000000000006"/>
    <n v="19.059838200000002"/>
    <n v="72.927329599999993"/>
    <n v="19.060899200000001"/>
    <n v="72.928381099999996"/>
    <s v="MCGM"/>
    <s v="M/E"/>
    <s v="Irfan House"/>
    <s v="Govandi West, Shivaji Nagar Mumbai, Maharashtra 400043"/>
    <s v="Suyog"/>
    <x v="0"/>
    <s v="Co-build"/>
    <s v="De-Scope_Feasible "/>
    <s v="Oct'26"/>
    <s v="Swapnil Salvi"/>
    <x v="2"/>
    <s v="Not Feasible"/>
    <s v="-"/>
    <s v="-"/>
    <s v="-"/>
    <n v="0"/>
  </r>
  <r>
    <x v="0"/>
    <n v="301"/>
    <s v="MU"/>
    <s v="Govandi"/>
    <s v="MA2096"/>
    <s v="MU-MA2096"/>
    <n v="112.00000000000001"/>
    <n v="112.00000000000001"/>
    <n v="19.060585499999998"/>
    <n v="72.917011400000007"/>
    <n v="19.0608110169197"/>
    <n v="72.916546171828401"/>
    <s v="MCGM"/>
    <s v="M/E"/>
    <s v="City Hospital"/>
    <s v="CITY HOSPITAL, NEW GOWTHAM NAGAR, GOVANDI, MUMBAI, MAHARASHTRA 400043"/>
    <s v="Suyog"/>
    <x v="0"/>
    <s v="Co-build"/>
    <s v="De-Scope_Feasible "/>
    <s v="Oct'26"/>
    <s v="Swapnil Salvi"/>
    <x v="2"/>
    <s v="Not Feasible"/>
    <s v="-"/>
    <s v="-"/>
    <s v="-"/>
    <n v="0"/>
  </r>
  <r>
    <x v="0"/>
    <n v="302"/>
    <s v="MU"/>
    <s v="Chandivali"/>
    <s v="MA3601"/>
    <s v="MU-MA3601"/>
    <n v="280"/>
    <n v="280"/>
    <n v="19.109397300000001"/>
    <n v="72.893712699999995"/>
    <n v="19.111129399999999"/>
    <n v="72.893300699999998"/>
    <s v="MCGM"/>
    <s v="L"/>
    <s v="Soheb Shaikh House"/>
    <s v="Plot No. 23 Yadav Nagar, Chandivali, Powai, Mumbai, Maharashtra 400072"/>
    <s v="Suyog"/>
    <x v="0"/>
    <s v="Co-build"/>
    <s v="De-Scope_Feasible "/>
    <s v="Oct'26"/>
    <s v="Swapnil Salvi"/>
    <x v="2"/>
    <s v="Not Feasible"/>
    <s v="-"/>
    <s v="-"/>
    <s v="-"/>
    <n v="0"/>
  </r>
  <r>
    <x v="8"/>
    <n v="303"/>
    <s v="MU"/>
    <s v="Kurla"/>
    <s v="MB3457"/>
    <s v="MU-MB3457"/>
    <n v="78.400000000000006"/>
    <n v="78.400000000000006"/>
    <n v="19.079781000000001"/>
    <n v="72.887782000000001"/>
    <n v="19.080789529904699"/>
    <n v="72.888474724282801"/>
    <s v="MCGM"/>
    <s v="L"/>
    <s v="Premier Exotica 1-E-Wing"/>
    <s v="PREMIER EXOTICA 1-E-WING,NETAJI NAGAR, KURLA WEST, KURLA, MUMBAI, MAHARASHTRA . POST OFFICE:-KURLA, POLICE STATION:-KURLA"/>
    <s v="INDUS"/>
    <x v="0"/>
    <s v="Co-build"/>
    <s v="De-Scope_Feasible "/>
    <s v="Oct'26"/>
    <s v="Manoj Ligade"/>
    <x v="2"/>
    <s v="Feasible"/>
    <s v="10004812"/>
    <d v="2025-03-26T00:00:00"/>
    <d v="2026-03-26T00:00:00"/>
    <n v="78"/>
  </r>
  <r>
    <x v="6"/>
    <n v="304"/>
    <s v="MU"/>
    <s v="Kandivali"/>
    <n v="379"/>
    <s v="MU-379"/>
    <n v="190.4"/>
    <n v="190.4"/>
    <n v="19.201435199999999"/>
    <n v="72.870690199999999"/>
    <n v="19.200626622121799"/>
    <n v="72.8720328716702"/>
    <s v="MCGM"/>
    <s v="R/S"/>
    <s v="MAHINDRA &amp; MAHINDRA (AADHAR BUILDING)"/>
    <s v="MAHINDRA &amp; MAHINDRA AADHAR BUILDING OPP LOKHANDWALA COMPOUND KANDIVALI (E) Mumbai, Maharashtra 400101"/>
    <s v="Airtel Own"/>
    <x v="0"/>
    <s v="Co-build"/>
    <s v="De-Scope_Feasible "/>
    <s v="Nov'26"/>
    <s v="Sabhajeet Maurya"/>
    <x v="1"/>
    <s v="Feasible"/>
    <s v="10004813"/>
    <d v="2025-03-26T00:00:00"/>
    <d v="2026-03-26T00:00:00"/>
    <n v="190"/>
  </r>
  <r>
    <x v="7"/>
    <n v="305"/>
    <s v="MU"/>
    <s v="Miraroad"/>
    <s v="MB2981"/>
    <s v="MU-MB2981"/>
    <n v="257.60000000000002"/>
    <n v="257.60000000000002"/>
    <n v="19.2800887"/>
    <n v="72.867563099999998"/>
    <n v="19.280140243300501"/>
    <n v="72.867269661810298"/>
    <s v="MBMC"/>
    <s v="-"/>
    <s v=" OM PALACE CHS "/>
    <s v="SHREE OM PALACE O-50, HAPPY HOME COMPLEX, Shanti Park, Mira Road, Mira Bhayandar, Maharashtra 401107Post office:-Mira Bhayandar,Police station:-Mira Bhayandar"/>
    <s v="INDUS"/>
    <x v="0"/>
    <s v="Co-build"/>
    <s v="De-Scope_Feasible "/>
    <s v="Feb'26"/>
    <s v="Sabhajeet Maurya"/>
    <x v="1"/>
    <s v="Feasible"/>
    <s v="10004845"/>
    <d v="2025-03-26T00:00:00"/>
    <d v="2026-03-26T00:00:00"/>
    <n v="258"/>
  </r>
  <r>
    <x v="7"/>
    <n v="306"/>
    <s v="MU"/>
    <s v="Miraroad"/>
    <n v="721"/>
    <s v="MU-721"/>
    <n v="112.00000000000001"/>
    <n v="112.00000000000001"/>
    <n v="19.3071685"/>
    <n v="72.861744799999997"/>
    <n v="19.307064199574398"/>
    <n v="72.862838095394395"/>
    <s v="MBMC"/>
    <s v="-"/>
    <s v="Navoday Kiran CHS"/>
    <s v="Navghar Rd, Salasar Nagar, Navghar Naka, Bhayandar East, Mira Bhayandar, Maharashtra 401105  MIRA-BHAYENDER"/>
    <s v="INDUS"/>
    <x v="0"/>
    <s v="Co-build"/>
    <s v="De-Scope_Feasible "/>
    <s v="Feb'26"/>
    <s v="Sabhajeet Maurya"/>
    <x v="1"/>
    <s v="Feasible"/>
    <s v="10004799"/>
    <d v="2025-03-26T00:00:00"/>
    <d v="2026-03-26T00:00:00"/>
    <n v="112"/>
  </r>
  <r>
    <x v="6"/>
    <n v="307"/>
    <s v="MU"/>
    <s v="Vile Parle"/>
    <s v="MA4210"/>
    <s v="MU-MA4210"/>
    <n v="11.200000000000001"/>
    <n v="11.200000000000001"/>
    <n v="19.085804499999998"/>
    <n v="72.854971500000005"/>
    <n v="19.084587795815999"/>
    <n v="72.855018696053904"/>
    <s v="MCGM"/>
    <s v="H/E"/>
    <s v="Mishra House"/>
    <s v="E-13, Pipeline Rd, P and T Colony, Sector 1, Santacruz East, Mumbai, Maharashtra 400047"/>
    <s v="Netsol"/>
    <x v="0"/>
    <s v="Co-build"/>
    <s v="De-Scope_Feasible "/>
    <s v="Nov'26"/>
    <s v="Hari Yadav"/>
    <x v="1"/>
    <s v="Feasible"/>
    <s v="10004881"/>
    <d v="2025-03-26T00:00:00"/>
    <d v="2026-03-26T00:00:00"/>
    <n v="11"/>
  </r>
  <r>
    <x v="6"/>
    <n v="308"/>
    <s v="MU"/>
    <s v="Vile Parle"/>
    <n v="3411"/>
    <s v="MU-3411"/>
    <n v="16.8"/>
    <n v="16.8"/>
    <n v="19.0966752"/>
    <n v="72.853712999999999"/>
    <n v="19.096342137956999"/>
    <n v="72.853821138682804"/>
    <s v="MCGM"/>
    <s v="K/E"/>
    <s v="BAWAINQQINI1"/>
    <s v="BAWA HOTEL, Plot No, T1, Near, 2087, Nehru Rd,,WESTERN EXPRESS HIGHWAY,VILE PARLE W"/>
    <s v="Airtel Own"/>
    <x v="0"/>
    <s v="Co-build"/>
    <s v="De-Scope_Feasible "/>
    <s v="Nov'26"/>
    <s v="Hari Yadav"/>
    <x v="1"/>
    <s v="Feasible"/>
    <s v="10004831"/>
    <d v="2025-03-26T00:00:00"/>
    <d v="2026-03-26T00:00:00"/>
    <n v="17"/>
  </r>
  <r>
    <x v="0"/>
    <n v="309"/>
    <s v="MU"/>
    <s v="Khar"/>
    <s v="MA701"/>
    <s v="MU-MA701"/>
    <n v="168.00000000000003"/>
    <n v="168.00000000000003"/>
    <n v="19.0672803"/>
    <n v="72.844472600000003"/>
    <n v="19.066393999999999"/>
    <n v="72.843346100000005"/>
    <s v="MCGM"/>
    <s v="H/E"/>
    <s v="Vaishali Borade House"/>
    <s v="VAISHALI BORADE HOUSE, TOPIWALA CHAWL, PIPE LINE, JAWAHAR NAGAR, KHAR EAST, MUMBAI, MAHARASHTRA 400051"/>
    <s v="Rakshit"/>
    <x v="0"/>
    <s v="Co-build"/>
    <s v="De-Scope_Feasible "/>
    <s v="Nov'25"/>
    <s v="Hari Yadav"/>
    <x v="1"/>
    <s v="Feasible"/>
    <s v="-"/>
    <s v="-"/>
    <s v="-"/>
    <n v="0"/>
  </r>
  <r>
    <x v="0"/>
    <n v="310"/>
    <s v="MU"/>
    <s v="Lower Parel"/>
    <n v="111"/>
    <s v="MU-111"/>
    <n v="25.088000000000005"/>
    <n v="25.088000000000005"/>
    <n v="18.9903227"/>
    <n v="72.838408900000005"/>
    <n v="18.9903002"/>
    <n v="72.838475099999997"/>
    <s v="MCGM"/>
    <s v="F/S"/>
    <s v="NARYANUDGMCRGF3G"/>
    <s v="Chiwda Galli , Lalbaug, 400012"/>
    <s v="Airtel Own"/>
    <x v="0"/>
    <s v="Co-build"/>
    <s v="De-Scope_Feasible "/>
    <s v="Nov'26"/>
    <s v="Narayan Parab"/>
    <x v="3"/>
    <s v="Not Feasible"/>
    <s v="-"/>
    <s v="-"/>
    <s v="-"/>
    <n v="0"/>
  </r>
  <r>
    <x v="6"/>
    <n v="311"/>
    <s v="MU"/>
    <s v="Gorai"/>
    <s v="MA4632"/>
    <s v="MU-MA4632"/>
    <n v="291.20000000000005"/>
    <n v="291.20000000000005"/>
    <n v="19.2246509"/>
    <n v="72.830271699999997"/>
    <n v="19.226132313700699"/>
    <n v="72.830106361018395"/>
    <s v="MCGM"/>
    <s v="R/C"/>
    <s v="TEJAS BUNGLOW"/>
    <s v="GORAI, BORIVALI, Mumbai"/>
    <s v="INDUS"/>
    <x v="0"/>
    <s v="Co-build"/>
    <s v="De-Scope_Feasible "/>
    <s v="Nov'26"/>
    <s v="Sabhajeet Maurya"/>
    <x v="1"/>
    <s v="Feasible"/>
    <s v="10004704"/>
    <d v="2025-03-24T00:00:00"/>
    <d v="2026-03-24T00:00:00"/>
    <n v="291"/>
  </r>
  <r>
    <x v="6"/>
    <n v="312"/>
    <s v="MU"/>
    <s v="Santacruz"/>
    <n v="5237"/>
    <s v="MU-5237"/>
    <n v="11.200000000000001"/>
    <n v="11.200000000000001"/>
    <n v="19.080178100000001"/>
    <n v="72.829798299999993"/>
    <n v="19.0801102854772"/>
    <n v="72.829650277571801"/>
    <s v="MCGM"/>
    <s v="H/W"/>
    <s v="GURUKRIPOMM1"/>
    <s v="S B Patil Road, Gazdhar Bandh, Santacruz, Mumbai 400054"/>
    <s v="INDUS"/>
    <x v="0"/>
    <s v="Co-build"/>
    <s v="De-Scope_Feasible "/>
    <s v="Nov'26"/>
    <s v="Dudhnath Tiwari"/>
    <x v="1"/>
    <s v="Feasible"/>
    <s v="10004840"/>
    <d v="2025-03-26T00:00:00"/>
    <d v="2026-03-26T00:00:00"/>
    <n v="11"/>
  </r>
  <r>
    <x v="6"/>
    <n v="313"/>
    <s v="MU"/>
    <s v="Mumbai Central"/>
    <s v="MA960"/>
    <s v="MU-MA960"/>
    <n v="234.93120000000005"/>
    <n v="234.93120000000005"/>
    <n v="18.967072099999999"/>
    <n v="72.826477699999998"/>
    <n v="18.967205499999999"/>
    <n v="72.8278629"/>
    <s v="MCGM"/>
    <s v="E"/>
    <s v="Alexandra Building"/>
    <s v="Building No.44/46, Manaji Rauji Road, 14th Ln, Kamathipura, Mumbai, Maharashtra 400008"/>
    <s v="Purple Soil"/>
    <x v="0"/>
    <s v="Co-build"/>
    <s v="De-Scope_Feasible "/>
    <s v="Nov'26"/>
    <s v="Vaijesh Patil"/>
    <x v="3"/>
    <s v="Feasible"/>
    <s v="10004888"/>
    <d v="2025-03-26T00:00:00"/>
    <d v="2026-03-26T00:00:00"/>
    <n v="235"/>
  </r>
  <r>
    <x v="6"/>
    <n v="314"/>
    <s v="MU"/>
    <s v="Churchgate"/>
    <n v="3071"/>
    <s v="MU-3071"/>
    <n v="156.80000000000001"/>
    <n v="156.80000000000001"/>
    <n v="18.9338549"/>
    <n v="72.824945"/>
    <n v="18.933647360405701"/>
    <n v="72.823925567203204"/>
    <s v="MCGM"/>
    <s v="A"/>
    <s v="AMBSSDRQIMI1"/>
    <s v="Bharti  Veer Nariman Road, Marine Line, Churchgate, Mumbai 400020"/>
    <s v="Airtel Own"/>
    <x v="0"/>
    <s v="Co-build"/>
    <s v="De-Scope_Feasible "/>
    <s v="Nov'26"/>
    <s v="Prem Verma"/>
    <x v="3"/>
    <s v="Feasible"/>
    <s v="10004848"/>
    <d v="2025-03-26T00:00:00"/>
    <d v="2026-03-26T00:00:00"/>
    <n v="157"/>
  </r>
  <r>
    <x v="0"/>
    <n v="315"/>
    <s v="MU"/>
    <s v="Marine Line"/>
    <n v="2996"/>
    <s v="MU-2996"/>
    <n v="62.720000000000013"/>
    <n v="62.720000000000013"/>
    <n v="18.937287699999999"/>
    <n v="72.824756399999998"/>
    <n v="18.9370413197502"/>
    <n v="72.824566887659998"/>
    <s v="MCGM"/>
    <s v="A"/>
    <s v="Krishna Mahal"/>
    <s v="63, Netaji Subhash Chandra Bose Rd Churchgate Mumbai, Maharashtra"/>
    <s v="INDUS"/>
    <x v="0"/>
    <s v="Co-build"/>
    <s v="De-Scope_Feasible "/>
    <s v="Nov'26"/>
    <s v="Vaijesh Patil"/>
    <x v="3"/>
    <s v="Feasible"/>
    <s v="-"/>
    <s v="-"/>
    <s v="-"/>
    <n v="0"/>
  </r>
  <r>
    <x v="7"/>
    <n v="316"/>
    <s v="MU"/>
    <s v="Nariman Point"/>
    <n v="2010"/>
    <s v="MU-2010"/>
    <n v="250.88000000000005"/>
    <n v="250.88000000000005"/>
    <n v="18.927096200000001"/>
    <n v="72.820435900000007"/>
    <n v="18.926763065326799"/>
    <n v="72.821030867631606"/>
    <s v="MCGM"/>
    <s v="A"/>
    <s v="OBROIQQQIFI1"/>
    <s v="Oberoi, R N Goneka Marg, Churchgate, Mumbai"/>
    <s v="Airtel Own"/>
    <x v="0"/>
    <s v="Co-build"/>
    <s v="De-Scope_Feasible "/>
    <s v="Nov'26"/>
    <s v="Narayan Parab"/>
    <x v="3"/>
    <s v="Feasible"/>
    <s v="10004779"/>
    <d v="2025-03-26T00:00:00"/>
    <d v="2026-03-26T00:00:00"/>
    <n v="251"/>
  </r>
  <r>
    <x v="7"/>
    <n v="317"/>
    <s v="MU"/>
    <s v="Malad"/>
    <n v="341"/>
    <s v="MU-341"/>
    <n v="121"/>
    <n v="0"/>
    <n v="19.182497999999999"/>
    <n v="72.816350700000001"/>
    <n v="19.182317159687098"/>
    <n v="72.817274718599805"/>
    <s v="MCGM"/>
    <s v="P/N"/>
    <s v="Safee House"/>
    <s v="Safee House, 08/858, Gayakwad Nagarg,Gate No-8 , Malwani Malad E , Near AC- DC Masjid,"/>
    <s v="Suyog"/>
    <x v="0"/>
    <s v="Co-build"/>
    <s v="De-Scope_Feasible "/>
    <s v="Nov'26"/>
    <s v="Virendra"/>
    <x v="1"/>
    <s v="Feasible"/>
    <s v="10004721"/>
    <d v="2025-03-24T00:00:00"/>
    <d v="2026-03-24T00:00:00"/>
    <n v="121"/>
  </r>
  <r>
    <x v="6"/>
    <n v="318"/>
    <s v="MU"/>
    <s v="Santacruz"/>
    <s v="MA1794"/>
    <s v="MU-MA1794"/>
    <n v="187"/>
    <n v="0"/>
    <n v="19.077919900000001"/>
    <n v="72.829117499999995"/>
    <n v="19.079018422343101"/>
    <n v="72.829226650007698"/>
    <s v="MCGM"/>
    <s v="H/W"/>
    <s v="Patel House"/>
    <s v="GAZDAR BANDH NORTH AVENUE SANTACRUZ WEST, INDRAJIT SOCIETY, VITHALDAS NAGAR, SANTACRUZ WEST, MUMBAI, MAHARASHTRA 400054"/>
    <s v="ATC"/>
    <x v="0"/>
    <s v="Co-build"/>
    <s v="De-Scope_Feasible "/>
    <s v="Nov'26"/>
    <s v="Dudhnath Tiwari"/>
    <x v="1"/>
    <s v="Feasible"/>
    <s v="10004824"/>
    <d v="2025-03-26T00:00:00"/>
    <d v="2026-03-26T00:00:00"/>
    <n v="187"/>
  </r>
  <r>
    <x v="0"/>
    <n v="319"/>
    <s v="MU"/>
    <s v="Juinagar"/>
    <s v="MB36"/>
    <s v="MU-MB36"/>
    <n v="2000"/>
    <n v="0"/>
    <n v="19.050663"/>
    <n v="73.014205000000004"/>
    <e v="#N/A"/>
    <e v="#N/A"/>
    <s v="NMMC"/>
    <s v="-"/>
    <s v="Shree Samarth"/>
    <s v="Near Yogi's Kitchen,Sitabia Hira Naik Marg, Jui Gaon, Sector 23, Juinagar, Navi Mumbai, Maharashtra 400705"/>
    <s v="INDUS"/>
    <x v="0"/>
    <s v="Co-build"/>
    <s v="Not Feasible"/>
    <s v="Dec'25"/>
    <s v="Abdul Quadir"/>
    <x v="4"/>
    <e v="#N/A"/>
    <s v="-"/>
    <s v="-"/>
    <s v="-"/>
    <n v="0"/>
  </r>
  <r>
    <x v="5"/>
    <n v="320"/>
    <s v="MU"/>
    <s v="Navi Mumbai"/>
    <n v="3273"/>
    <s v="MU-3273"/>
    <n v="480"/>
    <n v="0"/>
    <n v="19.088197999999998"/>
    <n v="73.001530000000002"/>
    <e v="#N/A"/>
    <e v="#N/A"/>
    <s v="NMMC"/>
    <s v="-"/>
    <s v="Kusum Apt"/>
    <s v="Kusum,sec 11,near icici bank,vashi"/>
    <s v="ATC"/>
    <x v="0"/>
    <s v="Co-build"/>
    <s v="Newly Add"/>
    <s v="Dec'25"/>
    <s v="Abdul Quadir"/>
    <x v="0"/>
    <s v="Feasible"/>
    <n v="10004888"/>
    <d v="2025-03-26T00:00:00"/>
    <d v="2026-03-26T00:00:00"/>
    <n v="480"/>
  </r>
  <r>
    <x v="5"/>
    <n v="321"/>
    <s v="MU"/>
    <s v="Navi Mumbai"/>
    <n v="3144"/>
    <s v="MU-3144"/>
    <n v="460"/>
    <n v="0"/>
    <n v="19.025144000000001"/>
    <n v="73.047040999999993"/>
    <e v="#N/A"/>
    <e v="#N/A"/>
    <s v="NMMC"/>
    <s v="-"/>
    <s v="Gurudwara"/>
    <s v="Plot No 16/A, Sector-8/B, CBD Belapur, Navi Mumbai - 400 614"/>
    <s v="INDUS"/>
    <x v="0"/>
    <s v="Co-build"/>
    <s v="Newly Add"/>
    <s v="Dec'25"/>
    <s v="Abdul Quadir"/>
    <x v="0"/>
    <s v="Feasible"/>
    <n v="10004888"/>
    <d v="2025-03-26T00:00:00"/>
    <d v="2026-03-26T00:00:00"/>
    <n v="460"/>
  </r>
  <r>
    <x v="5"/>
    <n v="322"/>
    <s v="MU"/>
    <s v="Navi Mumbai"/>
    <n v="1797"/>
    <s v="MU-1797"/>
    <n v="460"/>
    <n v="0"/>
    <n v="19.027664999999999"/>
    <n v="73.023111999999998"/>
    <e v="#N/A"/>
    <e v="#N/A"/>
    <s v="NMMC"/>
    <s v="-"/>
    <s v="Suyog CHSl"/>
    <s v="SUYOG CHS, Kamladevi Birajdar Marg, Sector 19A, Nerul, Navi Mumbai, Maharashtra"/>
    <s v="INDUS"/>
    <x v="0"/>
    <s v="Co-build"/>
    <s v="Newly Add"/>
    <s v="Dec'25"/>
    <s v="Abdul Quadir"/>
    <x v="0"/>
    <s v="Feasible"/>
    <n v="10004888"/>
    <d v="2025-03-26T00:00:00"/>
    <d v="2026-03-26T00:00:00"/>
    <n v="46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8">
  <r>
    <n v="1"/>
    <s v="MU"/>
    <s v="Airoli"/>
    <m/>
    <s v="MB817"/>
    <s v="MU-MB817"/>
    <n v="165"/>
    <n v="165"/>
    <n v="19.174004"/>
    <n v="72.993071900000004"/>
    <n v="19.174930570000001"/>
    <n v="72.993295329999995"/>
    <x v="0"/>
    <s v="-"/>
    <s v="Gigaplex IT Park-Buidling No.09"/>
    <s v="MIDC, Plot No 1 I.T.5,Airoli Knowledge Park Rd, TTC Industrial Area, Airoli , Navi Mumbai, Maharashtra 400708.. "/>
    <s v="FIREFLY"/>
    <s v="Fibmax"/>
    <s v="Co-build"/>
    <s v="Feasible"/>
    <s v="Nov'25"/>
    <s v="Abdul Quadir"/>
    <s v="Praveen Nigam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2"/>
    <s v="MU"/>
    <s v="Dahisar"/>
    <m/>
    <s v="MA3428"/>
    <s v="MU-MA3428"/>
    <n v="55.000000000000007"/>
    <n v="55.000000000000007"/>
    <n v="19.254706500000001"/>
    <n v="72.869480800000005"/>
    <n v="19.25450232"/>
    <n v="72.869665600000005"/>
    <x v="1"/>
    <s v="R/N"/>
    <s v="Dahiser fly over"/>
    <s v="Near check  naka dhaiser east,Dahisar, Mumbai, Maharashtra- 400068"/>
    <s v="Suyog"/>
    <s v="Fibmax"/>
    <s v="Co-build"/>
    <s v="Feasible"/>
    <s v="Dec'25"/>
    <s v="Sabhajeet Maurya"/>
    <s v="Satish Singh"/>
    <s v="Feasible"/>
    <n v="10004817"/>
    <d v="2025-03-26T00:00:00"/>
    <d v="2026-03-26T00:00:00"/>
    <n v="55"/>
    <s v="PO Pending"/>
    <m/>
    <x v="1"/>
    <s v="-"/>
    <m/>
    <s v="Not created"/>
    <s v="CWIP-76775"/>
    <s v="Received"/>
    <s v="PO Released"/>
    <s v="-"/>
    <m/>
    <n v="0"/>
    <n v="-55"/>
    <s v="-"/>
    <m/>
  </r>
  <r>
    <n v="3"/>
    <s v="MU"/>
    <s v="Kandivali"/>
    <m/>
    <n v="6195"/>
    <s v="MU-6195"/>
    <n v="242.00000000000003"/>
    <n v="242.00000000000003"/>
    <n v="19.212782600000001"/>
    <n v="72.874422499999994"/>
    <n v="19.21347832"/>
    <n v="72.87449574"/>
    <x v="1"/>
    <s v="R/S"/>
    <s v="THAKURHSOF"/>
    <s v="Thakur Shyamnarayan school,opp evershine green park,thakur villege,kandivali(e)"/>
    <s v="INDUS"/>
    <s v="Fibmax"/>
    <s v="Co-build"/>
    <s v="Feasible"/>
    <s v="Dec'25"/>
    <s v="Sabhajeet Maurya"/>
    <s v="Satish Singh"/>
    <s v="Feasible"/>
    <n v="10004835"/>
    <d v="2025-03-26T00:00:00"/>
    <d v="2026-03-26T00:00:00"/>
    <n v="242"/>
    <s v="PO length is less than Feasibility length"/>
    <n v="0"/>
    <x v="2"/>
    <s v="Part of 99"/>
    <m/>
    <s v="FF_NW1920_14557"/>
    <s v="CWIP-76776"/>
    <s v="RFAI Awaited "/>
    <s v="PO Released"/>
    <n v="719431"/>
    <s v="Santosh Yadav"/>
    <n v="65"/>
    <n v="-177"/>
    <s v="-"/>
    <m/>
  </r>
  <r>
    <n v="4"/>
    <s v="MU"/>
    <s v="Santacruz"/>
    <m/>
    <s v="MB1474"/>
    <s v="MU-MB1474"/>
    <n v="11"/>
    <n v="11"/>
    <n v="19.080250800000002"/>
    <n v="72.847246900000002"/>
    <n v="19.080121720000001"/>
    <n v="72.847179429999997"/>
    <x v="1"/>
    <s v="H/E"/>
    <s v="Santacruz FOB"/>
    <s v="Santacruz FOB , Nehru Rd, Anand Nagar, Vakola, Santacruz East, Mumbai, Maharashtra 400055"/>
    <s v="Suyog"/>
    <s v="Fibmax"/>
    <s v="Co-build"/>
    <s v="Feasible"/>
    <s v="Dec'25"/>
    <s v="Hari Yadav"/>
    <s v="Satish Singh"/>
    <s v="Not Feasible"/>
    <s v="-"/>
    <s v="-"/>
    <s v="-"/>
    <n v="0"/>
    <s v="PO Pending"/>
    <m/>
    <x v="3"/>
    <s v="-"/>
    <m/>
    <s v="Not created"/>
    <s v="CWIP-21505"/>
    <s v="-"/>
    <s v="Not Feasible by BG"/>
    <s v="-"/>
    <m/>
    <n v="0"/>
    <n v="0"/>
    <s v="-"/>
    <m/>
  </r>
  <r>
    <n v="5"/>
    <s v="MU"/>
    <s v="Vile Parle"/>
    <m/>
    <s v="MA2736"/>
    <s v="MU-MA2736"/>
    <n v="22"/>
    <n v="22"/>
    <n v="19.0847455"/>
    <n v="72.833918400000002"/>
    <n v="19.084656209999999"/>
    <n v="72.834032300000004"/>
    <x v="1"/>
    <s v="H/W"/>
    <s v="Muslim Mazlish"/>
    <s v="opp juhu police station juhu tara road Santa kruz west"/>
    <s v="INDUS"/>
    <s v="Fibmax"/>
    <s v="Co-build"/>
    <s v="Feasible"/>
    <s v="May'25"/>
    <s v="Hari Yadav"/>
    <s v="Satish Singh"/>
    <s v="Feasible"/>
    <n v="10004770"/>
    <d v="2025-03-25T00:00:00"/>
    <d v="2026-03-25T00:00:00"/>
    <n v="22"/>
    <s v="Ok"/>
    <n v="0"/>
    <x v="2"/>
    <s v="Part of 99"/>
    <m/>
    <s v="FF_NW1920_15320"/>
    <s v="CWIP-76777"/>
    <s v="RFAI Awaited "/>
    <s v="PO Released"/>
    <n v="457140"/>
    <s v="Santosh Yadav"/>
    <n v="5"/>
    <n v="-17"/>
    <s v="-"/>
    <m/>
  </r>
  <r>
    <n v="6"/>
    <s v="MU"/>
    <s v="Andheri"/>
    <m/>
    <s v="MA5407"/>
    <s v="MU-MA5407"/>
    <n v="11"/>
    <n v="11"/>
    <n v="19.130277400000001"/>
    <n v="72.818666800000003"/>
    <n v="19.130061619999999"/>
    <n v="72.818403700000005"/>
    <x v="1"/>
    <s v="K/W"/>
    <s v="P-05_Varsova"/>
    <s v="WM-P-05_VARSOVA, VERSOVA, ANDHERI WEST,MUMBAI, MAHARASHTRA 400061"/>
    <s v="INDUS"/>
    <s v="Fibmax"/>
    <s v="Co-build"/>
    <s v="Feasible"/>
    <s v="May'25"/>
    <s v="Sabhajeet Maurya"/>
    <s v="Satish Singh"/>
    <s v="Feasible"/>
    <s v="10004770"/>
    <d v="2025-03-25T00:00:00"/>
    <d v="2026-03-25T00:00:00"/>
    <n v="11"/>
    <s v="Ok"/>
    <n v="0"/>
    <x v="2"/>
    <s v="Part of 99"/>
    <m/>
    <s v="FF_NW1920_15395"/>
    <s v="CWIP-76778"/>
    <s v="RFAI Awaited "/>
    <s v="PO Released"/>
    <s v="-"/>
    <m/>
    <n v="0"/>
    <n v="-11"/>
    <s v="-"/>
    <m/>
  </r>
  <r>
    <n v="7"/>
    <s v="MU"/>
    <s v="Shahad"/>
    <m/>
    <s v="MB2460"/>
    <s v="MU-MB2460"/>
    <n v="168.00000000000003"/>
    <n v="168.00000000000003"/>
    <n v="19.248130499999998"/>
    <n v="73.153539800000004"/>
    <n v="19.247949999999999"/>
    <n v="73.153559999999999"/>
    <x v="2"/>
    <s v="-"/>
    <s v="Yogidham Canbera CHSL"/>
    <s v="Building No:-D13,Yogidham Clifton Co-Operative Housing Society,Opposite Yogidham Clubhouse, Kalyan-Murbad Road, Kalyan, Maharashtra 421301"/>
    <s v="Purple Soil"/>
    <s v="Fibmax"/>
    <s v="Co-build"/>
    <s v="Feasible"/>
    <s v="Dec'25"/>
    <s v="Jayhind Yadav"/>
    <s v="Yogesh Deshpande"/>
    <s v="Feasible"/>
    <s v="10004739"/>
    <d v="2025-03-25T00:00:00"/>
    <d v="2026-03-25T00:00:00"/>
    <n v="168"/>
    <s v="Ok"/>
    <n v="0"/>
    <x v="1"/>
    <s v="-"/>
    <m/>
    <s v="Not created"/>
    <s v="CWIP-76779"/>
    <s v="RFAI Awaited "/>
    <s v="PO Released"/>
    <s v="-"/>
    <m/>
    <n v="0"/>
    <n v="-168"/>
    <s v="-"/>
    <m/>
  </r>
  <r>
    <n v="8"/>
    <s v="MU"/>
    <s v="Kalyan"/>
    <m/>
    <s v="MA3795"/>
    <s v="MU-MA3795"/>
    <n v="224.00000000000003"/>
    <n v="224.00000000000003"/>
    <n v="19.241385699999999"/>
    <n v="73.147760599999998"/>
    <n v="19.241399999999999"/>
    <n v="73.147800000000004"/>
    <x v="2"/>
    <s v="-"/>
    <s v="Hotel Heritage"/>
    <s v="KALYAN-MURBAD RD, CHOWK, MURBAD ROAD, OPP. HERITAGE HOTEL, PURNIMA, KALYAN, MUMBAI, MAHARASHTRA. 421301"/>
    <s v="Microqual"/>
    <s v="Fibmax"/>
    <s v="Co-build"/>
    <s v="Feasible"/>
    <s v="April'25"/>
    <s v="Jayhind Yadav"/>
    <s v="Yogesh Deshpande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9"/>
    <s v="MU"/>
    <s v="Khadakpada"/>
    <m/>
    <s v="MA4535"/>
    <s v="MU-MA4535"/>
    <n v="280"/>
    <n v="280"/>
    <n v="19.252943500000001"/>
    <n v="73.144789200000005"/>
    <n v="19.252662740000002"/>
    <n v="73.144136209999999"/>
    <x v="2"/>
    <s v="-"/>
    <s v="Kene Plot"/>
    <s v="BHOIRWADI, KALYAN, MAHARASHTRA PINCODE- 421301"/>
    <s v="INDUS"/>
    <s v="Fibmax"/>
    <s v="Co-build"/>
    <s v="Feasible"/>
    <s v="Dec'25"/>
    <s v="Jayhind Yadav"/>
    <s v="Yogesh Deshpande"/>
    <s v="Feasible"/>
    <s v="10004768"/>
    <d v="2025-03-25T00:00:00"/>
    <d v="2026-03-25T00:00:00"/>
    <n v="280"/>
    <s v="Ok"/>
    <n v="0"/>
    <x v="2"/>
    <s v="Part of 99"/>
    <m/>
    <s v="FF_NW2122_785455"/>
    <s v="CWIP-76780"/>
    <s v="Received"/>
    <s v="PO Released"/>
    <s v="-"/>
    <m/>
    <n v="0"/>
    <n v="-280"/>
    <s v="Pending"/>
    <m/>
  </r>
  <r>
    <n v="10"/>
    <s v="MU"/>
    <s v="Kalyan"/>
    <m/>
    <n v="5592"/>
    <s v="MU-5592"/>
    <n v="280"/>
    <n v="280"/>
    <n v="19.2482775"/>
    <n v="73.143259599999993"/>
    <n v="19.24847681"/>
    <n v="73.143649519999997"/>
    <x v="2"/>
    <s v="-"/>
    <s v="Uma Darshan"/>
    <s v="Uma Darshan,Opp Birla Collage,Kalyan West"/>
    <s v="ATC"/>
    <s v="Fibmax"/>
    <s v="Co-build"/>
    <s v="Feasible"/>
    <s v="Nov'25"/>
    <s v="Jayhind Yadav"/>
    <s v="Yogesh Deshpande"/>
    <s v="Feasible"/>
    <s v="10004748"/>
    <d v="2025-03-25T00:00:00"/>
    <d v="2026-03-25T00:00:00"/>
    <n v="280"/>
    <s v="Ok"/>
    <n v="0"/>
    <x v="2"/>
    <s v="-"/>
    <m/>
    <s v="Not created"/>
    <s v="CWIP-76781"/>
    <s v="RFAI Awaited "/>
    <s v="PO Released"/>
    <s v="-"/>
    <m/>
    <n v="0"/>
    <n v="-280"/>
    <s v="-"/>
    <m/>
  </r>
  <r>
    <n v="11"/>
    <s v="MU"/>
    <s v="Khadakpada"/>
    <m/>
    <n v="274"/>
    <s v="MU-274"/>
    <n v="224.00000000000003"/>
    <n v="224.00000000000003"/>
    <n v="19.255490399999999"/>
    <n v="73.1396759"/>
    <n v="19.254908270000001"/>
    <n v="73.139519190000001"/>
    <x v="2"/>
    <s v="-"/>
    <s v="MANGALA PARK"/>
    <s v="MANGALA PARK,GODREJ HILL ROAD,KHADAKPADA,KALYAN (W), 421301"/>
    <s v="INDUS"/>
    <s v="Fibmax"/>
    <s v="Co-build"/>
    <s v="Feasible"/>
    <s v="April'25"/>
    <s v="Jayhind Yadav"/>
    <s v="Yogesh Deshpande"/>
    <s v="Feasible"/>
    <s v="10004742"/>
    <d v="2025-03-25T00:00:00"/>
    <d v="2026-03-25T00:00:00"/>
    <n v="224"/>
    <s v="Ok"/>
    <n v="0"/>
    <x v="2"/>
    <s v="Part of 99"/>
    <m/>
    <s v="FF_NW2122_785456"/>
    <s v="CWIP-76782"/>
    <s v="RFAI Awaited "/>
    <s v="PO Released"/>
    <s v="-"/>
    <m/>
    <n v="0"/>
    <n v="-224"/>
    <s v="Pending"/>
    <m/>
  </r>
  <r>
    <n v="12"/>
    <s v="MU"/>
    <s v="Khadakpada"/>
    <m/>
    <n v="855"/>
    <s v="MU-855"/>
    <n v="168.00000000000003"/>
    <n v="168.00000000000003"/>
    <n v="19.260966499999999"/>
    <n v="73.133927499999999"/>
    <n v="19.260508919999999"/>
    <n v="73.133706480000001"/>
    <x v="2"/>
    <s v="-"/>
    <s v="kharbhari Gala"/>
    <s v="kharbhari Gala,Gandhari,nr.Golden wok hotel,Adharwadi jail Rd,Kalyan (w) 421301"/>
    <s v="Suyog"/>
    <s v="Fibmax"/>
    <s v="Co-build"/>
    <s v="Feasible"/>
    <s v="April'25"/>
    <s v="Jayhind Yadav"/>
    <s v="Yogesh Deshpande"/>
    <s v="Feasible"/>
    <s v="10004888"/>
    <d v="2025-03-26T00:00:00"/>
    <d v="2026-03-26T00:00:00"/>
    <n v="168"/>
    <s v="Ok"/>
    <n v="0"/>
    <x v="1"/>
    <s v="Part of 99"/>
    <m/>
    <s v="FF_NW1920_15047"/>
    <s v="CWIP-76783"/>
    <s v="Received"/>
    <s v="PO Released"/>
    <s v="-"/>
    <m/>
    <n v="0"/>
    <n v="-168"/>
    <s v="Pending"/>
    <m/>
  </r>
  <r>
    <n v="13"/>
    <s v="MU"/>
    <s v="Kalyan"/>
    <m/>
    <s v="MA6103"/>
    <s v="MU-MA6103"/>
    <n v="224.00000000000003"/>
    <n v="224.00000000000003"/>
    <n v="19.2128215"/>
    <n v="73.132062700000006"/>
    <n v="19.21244282"/>
    <n v="73.132093069999996"/>
    <x v="2"/>
    <s v="-"/>
    <s v="SADGURU VILLA"/>
    <s v="SADGURU VILLA NANDIWALI KALYAN,"/>
    <s v="High G"/>
    <s v="Fibmax"/>
    <s v="Co-build"/>
    <s v="Feasible"/>
    <s v="Nov'25"/>
    <s v="Jayhind Yadav"/>
    <s v="Yogesh Deshpande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14"/>
    <s v="MU"/>
    <s v="Kalyan"/>
    <m/>
    <s v="MB3478"/>
    <s v="MU-MB3478"/>
    <n v="112.00000000000001"/>
    <n v="112.00000000000001"/>
    <n v="19.224234599999999"/>
    <n v="73.130313200000003"/>
    <n v="19.22493437"/>
    <n v="73.130160230000001"/>
    <x v="2"/>
    <s v="-"/>
    <s v="Vijushree Elite"/>
    <s v="VIJUSHREE ELITE,BUILDING NO. 1,SANTOSH NAGAR, KALYAN, MAHARASHTRA .  POST OFFICE:-KALYAN,POLICE STATION:- KALYAN"/>
    <s v="INDUS"/>
    <s v="Fibmax"/>
    <s v="Co-build"/>
    <s v="Feasible"/>
    <s v="Nov'25"/>
    <s v="Jayhind Yadav"/>
    <s v="Yogesh Deshpande"/>
    <s v="Feasible"/>
    <s v="10004718"/>
    <d v="2025-03-24T00:00:00"/>
    <d v="2026-03-24T00:00:00"/>
    <n v="112"/>
    <s v="Ok"/>
    <n v="0"/>
    <x v="2"/>
    <s v="-"/>
    <m/>
    <s v="Not created"/>
    <s v="CWIP-76784"/>
    <s v="RFAI Awaited "/>
    <s v="PO Released"/>
    <s v="-"/>
    <m/>
    <n v="0"/>
    <n v="-112"/>
    <s v="-"/>
    <m/>
  </r>
  <r>
    <n v="15"/>
    <s v="MU"/>
    <s v="Kalyan"/>
    <m/>
    <n v="5709"/>
    <s v="MU-5709"/>
    <n v="112.00000000000001"/>
    <n v="112.00000000000001"/>
    <n v="19.239814599999999"/>
    <n v="73.122336099999998"/>
    <n v="19.239764319999999"/>
    <n v="73.122420939999998"/>
    <x v="2"/>
    <s v="-"/>
    <s v="Aksa Tower"/>
    <s v="Aksa Tower,Opp Memon Masjid,Valipeer Road,Kalyan(W) Mumbai-421301"/>
    <s v="INDUS"/>
    <s v="Fibmax"/>
    <s v="Co-build"/>
    <s v="Feasible"/>
    <s v="Nov'25"/>
    <s v="Jayhind Yadav"/>
    <s v="Yogesh Deshpande"/>
    <s v="Feasible"/>
    <s v="10004767"/>
    <d v="2025-03-25T00:00:00"/>
    <d v="2026-03-25T00:00:00"/>
    <n v="112"/>
    <s v="Ok"/>
    <n v="0"/>
    <x v="2"/>
    <s v="-"/>
    <m/>
    <s v="Not created"/>
    <s v="CWIP-76785"/>
    <s v="Received"/>
    <s v="PO Released"/>
    <s v="-"/>
    <m/>
    <n v="0"/>
    <n v="-112"/>
    <s v="-"/>
    <m/>
  </r>
  <r>
    <n v="16"/>
    <s v="MU"/>
    <s v="Dombivali"/>
    <m/>
    <n v="6520"/>
    <s v="MU-6520"/>
    <n v="224.00000000000003"/>
    <n v="224.00000000000003"/>
    <n v="19.212522799999999"/>
    <n v="73.082466199999999"/>
    <n v="19.212527000000001"/>
    <n v="73.082519570000002"/>
    <x v="2"/>
    <s v="-"/>
    <s v="New Ayre Rd_Pandurang Niwas"/>
    <s v="Pandurang Niwas,New ayera Road,sainath Nagar,Near Sai baba Mandir,Dombivali(E),Mumbai"/>
    <s v="ATC"/>
    <s v="Fibmax"/>
    <s v="Co-build"/>
    <s v="Feasible"/>
    <s v="Dec'25"/>
    <s v="Jayhind Yadav"/>
    <s v="Yogesh Deshpande"/>
    <s v="Feasible"/>
    <s v="10004774"/>
    <d v="2025-03-25T00:00:00"/>
    <d v="2026-03-25T00:00:00"/>
    <n v="224"/>
    <s v="Ok"/>
    <n v="0"/>
    <x v="2"/>
    <s v="-"/>
    <m/>
    <s v="Not created"/>
    <s v="CWIP-76786"/>
    <s v="RFAI Awaited "/>
    <s v="PO Released"/>
    <s v="-"/>
    <m/>
    <n v="0"/>
    <n v="-224"/>
    <s v="-"/>
    <m/>
  </r>
  <r>
    <n v="17"/>
    <s v="MU"/>
    <s v="Shilphata"/>
    <m/>
    <n v="1251"/>
    <s v="MU-1251"/>
    <n v="168.00000000000003"/>
    <n v="168.00000000000003"/>
    <n v="19.144504600000001"/>
    <n v="73.051533800000001"/>
    <n v="19.144056849999998"/>
    <n v="73.051805740000006"/>
    <x v="3"/>
    <s v="-"/>
    <s v="SHILPATAO"/>
    <s v="Survey No 87, Hissa No 2, Village Digar, Shilphata, Taluka Thane 421204"/>
    <s v="INDUS"/>
    <s v="Fibmax"/>
    <s v="Co-build"/>
    <s v="Feasible"/>
    <s v="Dec'25"/>
    <s v="Jayhind Yadav"/>
    <s v="Yogesh Deshpande"/>
    <s v="Feasible"/>
    <s v="10004763"/>
    <d v="2025-03-25T00:00:00"/>
    <d v="2026-03-25T00:00:00"/>
    <n v="168"/>
    <s v="Ok"/>
    <n v="0"/>
    <x v="2"/>
    <s v="-"/>
    <m/>
    <s v="Not created"/>
    <s v="CWIP-76787"/>
    <s v="RFAI Awaited "/>
    <s v="PO Released"/>
    <s v="-"/>
    <m/>
    <n v="0"/>
    <n v="-168"/>
    <s v="-"/>
    <m/>
  </r>
  <r>
    <n v="18"/>
    <s v="MU"/>
    <s v="Diva"/>
    <m/>
    <n v="1256"/>
    <s v="MU-1256"/>
    <n v="896.00000000000011"/>
    <n v="896.00000000000011"/>
    <n v="19.190719999999999"/>
    <n v="73.044385199999994"/>
    <n v="19.186530090000002"/>
    <n v="73.039791190000003"/>
    <x v="3"/>
    <s v="-"/>
    <s v="DIVATOWEO"/>
    <s v="Survey No 41/2, Navin (Shart), Talathi-Diva, Taluka Thane-400612"/>
    <s v="INDUS"/>
    <s v="Fibmax"/>
    <s v="Co-build"/>
    <s v="Feasible"/>
    <s v="Dec'25"/>
    <s v="Jayhind Yadav"/>
    <s v="Yogesh Deshpande"/>
    <s v="Feasible"/>
    <s v="-"/>
    <s v="-"/>
    <s v="-"/>
    <n v="0"/>
    <s v="PO Pending"/>
    <m/>
    <x v="4"/>
    <s v="-"/>
    <m/>
    <s v="Not created"/>
    <s v="-"/>
    <s v="Received"/>
    <s v="Under validation"/>
    <s v="-"/>
    <m/>
    <n v="0"/>
    <n v="0"/>
    <s v="-"/>
    <m/>
  </r>
  <r>
    <n v="19"/>
    <s v="MU"/>
    <s v="Koparkhairane"/>
    <m/>
    <s v="MB4699"/>
    <s v="MU-MB4699"/>
    <n v="134.4"/>
    <n v="134.4"/>
    <n v="19.1053"/>
    <n v="73.028270000000006"/>
    <n v="19.104786149999999"/>
    <n v="73.028221689999995"/>
    <x v="0"/>
    <s v="-"/>
    <s v="Aramex India Pvt Ltd_Mahape "/>
    <s v="ABHINAV BUILDING,PLOT-P-107,TTC INDUSTRIAL AREA,MIDC,MAHAPE"/>
    <s v="INDUS"/>
    <s v="Fibmax"/>
    <s v="Co-build"/>
    <s v="Feasible"/>
    <s v="Nov'25"/>
    <s v="Abdul Quadir"/>
    <s v="Praveen Nigam"/>
    <s v="Feasible"/>
    <s v="10004715"/>
    <d v="2025-03-24T00:00:00"/>
    <d v="2026-03-24T00:00:00"/>
    <n v="134"/>
    <s v="Ok"/>
    <n v="-0.40000000000000568"/>
    <x v="2"/>
    <s v="-"/>
    <m/>
    <s v="Not created"/>
    <s v="CWIP-76788"/>
    <s v="RFAI Awaited "/>
    <s v="PO Released"/>
    <s v="-"/>
    <m/>
    <n v="0"/>
    <n v="-134"/>
    <s v="-"/>
    <m/>
  </r>
  <r>
    <n v="20"/>
    <s v="MU"/>
    <s v="Sanpada"/>
    <m/>
    <s v="MB1935"/>
    <s v="MU-MB1935"/>
    <n v="224.00000000000003"/>
    <n v="224.00000000000003"/>
    <n v="19.063866399999998"/>
    <n v="73.025002900000004"/>
    <n v="19.06290838"/>
    <n v="73.024783470000003"/>
    <x v="0"/>
    <s v="-"/>
    <s v="SB Communication"/>
    <s v="SB Communication, Plot No:-D-30/6, MIDC Industrial Area, Turbhe, Navi Mumbai, Maharashtra 400613. Post Office:-Turbhe, Police Station:-Turbhe, Thane"/>
    <s v="INDUS"/>
    <s v="Fibmax"/>
    <s v="Co-build"/>
    <s v="Feasible"/>
    <s v="April'25"/>
    <s v="Abdul Quadir"/>
    <s v="Praveen Nigam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21"/>
    <s v="MU"/>
    <s v="Ghansoli"/>
    <m/>
    <n v="4719"/>
    <s v="MU-4719"/>
    <n v="112.00000000000001"/>
    <n v="112.00000000000001"/>
    <n v="19.113989400000001"/>
    <n v="73.005485100000001"/>
    <n v="19.114077000000002"/>
    <n v="73.005421999999996"/>
    <x v="0"/>
    <s v="-"/>
    <s v="BLSMCHS"/>
    <s v="Blossoms Chs,Plot No:11 , Sector 3 , Npore Durges , Ghanjoli , Navi Mumbai-400701"/>
    <s v="INDUS"/>
    <s v="Fibmax"/>
    <s v="Co-build"/>
    <s v="Feasible"/>
    <s v="Nov'25"/>
    <s v="Abdul Quadir"/>
    <s v="Praveen Nigam"/>
    <s v="Feasible"/>
    <s v="10004773"/>
    <d v="2025-03-25T00:00:00"/>
    <d v="2026-03-25T00:00:00"/>
    <n v="112"/>
    <s v="Ok"/>
    <n v="0"/>
    <x v="2"/>
    <s v="-"/>
    <m/>
    <s v="Not created"/>
    <s v="CWIP-76789"/>
    <s v="RFAI Awaited "/>
    <s v="PO Released"/>
    <s v="-"/>
    <m/>
    <n v="0"/>
    <n v="-112"/>
    <s v="-"/>
    <m/>
  </r>
  <r>
    <n v="22"/>
    <s v="MU"/>
    <s v="Ghansoli"/>
    <m/>
    <n v="4971"/>
    <s v="MU-4971"/>
    <n v="100"/>
    <n v="0"/>
    <n v="19.119728200000001"/>
    <n v="73.000253900000004"/>
    <n v="19.119720000000001"/>
    <n v="73.000249999999994"/>
    <x v="0"/>
    <s v="-"/>
    <s v="OMGANESHO"/>
    <s v="Om Ganesh, Sector 6, Kopar Khairne, Thane - Belapur Highway, Mumbai-400701"/>
    <s v="INDUS"/>
    <s v="Fibmax"/>
    <s v="Co-build"/>
    <s v="Feasible"/>
    <s v="Nov'25"/>
    <s v="Abdul Quadir"/>
    <s v="Praveen Nigam"/>
    <s v="Feasible"/>
    <s v="10004888"/>
    <d v="2025-03-26T00:00:00"/>
    <d v="2026-03-26T00:00:00"/>
    <n v="100"/>
    <s v="Ok"/>
    <n v="100"/>
    <x v="2"/>
    <s v="-"/>
    <m/>
    <s v="Not created"/>
    <s v="CWIP-76790"/>
    <s v="RFAI Awaited "/>
    <s v="PO Released"/>
    <s v="-"/>
    <m/>
    <n v="0"/>
    <n v="-100"/>
    <s v="-"/>
    <m/>
  </r>
  <r>
    <n v="23"/>
    <s v="MU"/>
    <s v="Thane"/>
    <m/>
    <n v="5979"/>
    <s v="MU-5979"/>
    <n v="280"/>
    <n v="280"/>
    <n v="19.1950504"/>
    <n v="72.971018299999997"/>
    <n v="19.195039619999999"/>
    <n v="72.97063516"/>
    <x v="3"/>
    <s v="-"/>
    <s v="Vandana Cinema"/>
    <s v="VANDANA S.T.DEPO,LBS ROAD, PANCH-PAKHDI, THANE WEST, 400602"/>
    <s v="Crest Digitel"/>
    <s v="Fibmax"/>
    <s v="Co-build"/>
    <s v="Feasible"/>
    <s v="Dec'25"/>
    <s v="Jayhind Yadav"/>
    <s v="Yogesh Deshpande"/>
    <s v="Feasible"/>
    <s v="10004744"/>
    <d v="2025-03-25T00:00:00"/>
    <d v="2026-03-25T00:00:00"/>
    <n v="280"/>
    <s v="Ok"/>
    <n v="0"/>
    <x v="1"/>
    <s v="-"/>
    <m/>
    <s v="Not created"/>
    <s v="CWIP-76791"/>
    <s v="RFAI Awaited "/>
    <s v="PO Released"/>
    <s v="-"/>
    <m/>
    <n v="0"/>
    <n v="-280"/>
    <s v="-"/>
    <m/>
  </r>
  <r>
    <n v="24"/>
    <s v="MU"/>
    <s v="Vartak Nagar"/>
    <m/>
    <n v="2610"/>
    <s v="MU-2610"/>
    <n v="168.00000000000003"/>
    <n v="168.00000000000003"/>
    <n v="19.210679500000001"/>
    <n v="72.961054799999999"/>
    <n v="19.210329959999999"/>
    <n v="72.961096310000002"/>
    <x v="3"/>
    <s v="-"/>
    <s v="NarmadaBldg"/>
    <s v="NARMADABLDG, LOKMANYA NAGAR, THANE WEST, DISTRICT-THANE, STATE-MAHARASHTRA, PINCODE- 400606"/>
    <s v="ATC"/>
    <s v="Fibmax"/>
    <s v="Co-build"/>
    <s v="Feasible"/>
    <s v="Dec'25"/>
    <s v="Jayhind Yadav"/>
    <s v="Yogesh Deshpande"/>
    <s v="Feasible"/>
    <s v="10004769"/>
    <d v="2025-03-25T00:00:00"/>
    <d v="2026-03-25T00:00:00"/>
    <n v="168"/>
    <s v="Ok"/>
    <n v="0"/>
    <x v="2"/>
    <s v="-"/>
    <m/>
    <s v="Not created"/>
    <s v="CWIP-76792"/>
    <s v="RFAI Awaited "/>
    <s v="PO Released"/>
    <s v="-"/>
    <m/>
    <n v="0"/>
    <n v="-168"/>
    <s v="-"/>
    <m/>
  </r>
  <r>
    <n v="25"/>
    <s v="MU"/>
    <s v="Vartak Nagar"/>
    <m/>
    <s v="MA1044"/>
    <s v="MU-MA1044"/>
    <n v="168.00000000000003"/>
    <n v="168.00000000000003"/>
    <n v="19.208435099999999"/>
    <n v="72.960137700000004"/>
    <n v="19.208675249999999"/>
    <n v="72.959990750000003"/>
    <x v="3"/>
    <s v="-"/>
    <s v="Smelting Koras Road-1"/>
    <s v="Smelting Koras Road, Vartak Nagar, Thane West"/>
    <s v="ATC"/>
    <s v="Fibmax"/>
    <s v="Co-build"/>
    <s v="Feasible"/>
    <s v="Dec'25"/>
    <s v="Jayhind Yadav"/>
    <s v="Yogesh Deshpande"/>
    <s v="Feasible"/>
    <s v="10004866"/>
    <d v="2025-03-26T00:00:00"/>
    <d v="2026-03-26T00:00:00"/>
    <n v="168"/>
    <s v="Ok"/>
    <n v="0"/>
    <x v="2"/>
    <s v="-"/>
    <m/>
    <s v="Not created"/>
    <s v="CWIP-76793"/>
    <s v="RFAI Awaited "/>
    <s v="PO Released"/>
    <s v="-"/>
    <m/>
    <n v="0"/>
    <n v="-168"/>
    <s v="-"/>
    <m/>
  </r>
  <r>
    <n v="26"/>
    <s v="MU"/>
    <s v="Mulund"/>
    <m/>
    <n v="4234"/>
    <s v="MU-4234"/>
    <n v="56.000000000000007"/>
    <n v="56.000000000000007"/>
    <n v="19.1737033"/>
    <n v="72.951003600000007"/>
    <n v="19.173399750000002"/>
    <n v="72.950771329999995"/>
    <x v="1"/>
    <s v="T"/>
    <s v="KALPAVRUOF"/>
    <s v="Kalpvruksha CHS,RHB Rd. mulund(W)"/>
    <s v="INDUS"/>
    <s v="Fibmax"/>
    <s v="Co-build"/>
    <s v="Feasible"/>
    <s v="May'25"/>
    <s v="Swapnil Salvi"/>
    <s v="Yogesh Deshpande"/>
    <s v="Feasible"/>
    <s v="10004714"/>
    <d v="2025-03-24T00:00:00"/>
    <d v="2026-03-24T00:00:00"/>
    <n v="56"/>
    <s v="Ok"/>
    <n v="0"/>
    <x v="2"/>
    <s v="Part of 99"/>
    <m/>
    <s v="FF_CF1819_375"/>
    <s v="CWIP-76794"/>
    <s v="RFAI Awaited "/>
    <s v="PO Released"/>
    <s v="-"/>
    <m/>
    <n v="0"/>
    <n v="-56"/>
    <s v="-"/>
    <m/>
  </r>
  <r>
    <n v="27"/>
    <s v="MU"/>
    <s v="Thane"/>
    <m/>
    <n v="3123"/>
    <s v="MU-3123"/>
    <n v="280"/>
    <n v="280"/>
    <n v="19.191158099999999"/>
    <n v="72.945699899999994"/>
    <n v="19.191199990000001"/>
    <n v="72.94700005"/>
    <x v="3"/>
    <s v="-"/>
    <s v="shinde estate office"/>
    <s v="SHINDE ESTATE OFFICE , OPPO MAVIS GYM  ,SHREENAGER WAGHALE ESTATE THANE(W), MUMBAI, MAHARASHTRA."/>
    <s v="INDUS"/>
    <s v="Fibmax"/>
    <s v="Co-build"/>
    <s v="Feasible"/>
    <s v="Dec'25"/>
    <s v="Jayhind Yadav"/>
    <s v="Yogesh Deshpande"/>
    <s v="Feasible"/>
    <s v="10004825"/>
    <d v="2025-03-26T00:00:00"/>
    <d v="2026-03-26T00:00:00"/>
    <n v="280"/>
    <s v="Ok"/>
    <n v="0"/>
    <x v="2"/>
    <s v="-"/>
    <m/>
    <s v="Not created"/>
    <s v="CWIP-76795"/>
    <s v="Received"/>
    <s v="PO Released"/>
    <s v="-"/>
    <m/>
    <n v="0"/>
    <n v="-280"/>
    <s v="-"/>
    <m/>
  </r>
  <r>
    <n v="28"/>
    <s v="MU"/>
    <s v="Vartak Nagar"/>
    <m/>
    <s v="MA4012"/>
    <s v="MU-MA4012"/>
    <n v="112.00000000000001"/>
    <n v="112.00000000000001"/>
    <n v="19.197558799999999"/>
    <n v="72.945421699999997"/>
    <n v="19.197244770000001"/>
    <n v="72.945478140000006"/>
    <x v="3"/>
    <s v="-"/>
    <s v="Khan Shop"/>
    <s v="PLOT NO. 162-164, RD NUMBER 27, WAGLE INDUSTRIAL ESTATE,THANE WEST, STATE-MAHARASHTRA, PINCODE-400604"/>
    <s v="Suyog"/>
    <s v="Fibmax"/>
    <s v="Co-build"/>
    <s v="Feasible"/>
    <s v="Jan'26"/>
    <s v="Jayhind Yadav"/>
    <s v="Yogesh Deshpande"/>
    <s v="Feasible"/>
    <s v="10004846"/>
    <d v="2025-03-26T00:00:00"/>
    <d v="2026-03-26T00:00:00"/>
    <n v="112"/>
    <s v="Ok"/>
    <n v="0"/>
    <x v="1"/>
    <s v="-"/>
    <m/>
    <s v="Not created"/>
    <s v="CWIP-76796"/>
    <s v="Received"/>
    <s v="PO Released"/>
    <s v="-"/>
    <m/>
    <n v="0"/>
    <n v="-112"/>
    <s v="-"/>
    <m/>
  </r>
  <r>
    <n v="29"/>
    <s v="MU"/>
    <s v="Mulund"/>
    <m/>
    <n v="4381"/>
    <s v="MU-4381"/>
    <n v="56.000000000000007"/>
    <n v="56.000000000000007"/>
    <n v="19.1684737"/>
    <n v="72.945039399999999"/>
    <n v="19.16834514"/>
    <n v="72.945043670000004"/>
    <x v="1"/>
    <s v="T"/>
    <s v="AIROTAQQOMM1"/>
    <s v="Airota Ind Estate,NEAR SATSANG HALL, POOJA BLOOD BANK,P K ROAD,MULUND W"/>
    <s v="INDUS"/>
    <s v="Fibmax"/>
    <s v="Co-build"/>
    <s v="Feasible"/>
    <s v="Dec'25"/>
    <s v="Swapnil Salvi"/>
    <s v="Yogesh Deshpande"/>
    <s v="Feasible"/>
    <s v="10004777"/>
    <d v="2025-03-26T00:00:00"/>
    <d v="2026-03-26T00:00:00"/>
    <n v="56"/>
    <s v="Ok"/>
    <n v="0"/>
    <x v="2"/>
    <s v="-"/>
    <m/>
    <s v="Not created"/>
    <s v="CWIP-76797"/>
    <s v="Received"/>
    <s v="PO Released"/>
    <s v="-"/>
    <m/>
    <n v="0"/>
    <n v="-56"/>
    <s v="-"/>
    <m/>
  </r>
  <r>
    <n v="30"/>
    <s v="MU"/>
    <s v="Kanjurmarg East"/>
    <m/>
    <n v="1342"/>
    <s v="MU-1342"/>
    <n v="56.000000000000007"/>
    <n v="56.000000000000007"/>
    <n v="19.141031999999999"/>
    <n v="72.937391599999998"/>
    <n v="19.141174070000002"/>
    <n v="72.937653119999993"/>
    <x v="1"/>
    <s v="S"/>
    <s v="CGHS Colony_CCTV"/>
    <s v="C.G.S. Colony, BhandupEast, Mumbai,Maharashtra400042"/>
    <s v="Suyog"/>
    <s v="Fibmax"/>
    <s v="Co-build"/>
    <s v="Feasible"/>
    <s v="Jan'26"/>
    <s v="Swapnil Salvi"/>
    <s v="Yogesh Deshpande"/>
    <s v="Feasible"/>
    <s v="10004703"/>
    <d v="2025-03-24T00:00:00"/>
    <d v="2026-03-24T00:00:00"/>
    <n v="56"/>
    <s v="Ok"/>
    <n v="0"/>
    <x v="1"/>
    <s v="-"/>
    <m/>
    <s v="Not created"/>
    <s v="CWIP-76798"/>
    <s v="Received"/>
    <s v="PO Released"/>
    <s v="-"/>
    <m/>
    <n v="0"/>
    <n v="-56"/>
    <s v="-"/>
    <m/>
  </r>
  <r>
    <n v="31"/>
    <s v="MU"/>
    <s v="Chembur"/>
    <m/>
    <s v="MA1811"/>
    <s v="MU-MA1811"/>
    <n v="78.400000000000006"/>
    <n v="78.400000000000006"/>
    <n v="19.053077099999999"/>
    <n v="72.913895499999995"/>
    <n v="19.052684589999998"/>
    <n v="72.914110870000002"/>
    <x v="1"/>
    <s v="M/E"/>
    <s v="Hashu Adwani School"/>
    <s v="BS Devashi Marg, Patwardhan Colony, Govandi East, Mumbai, Maharashtra 400088"/>
    <s v="ATC"/>
    <s v="Fibmax"/>
    <s v="Co-build"/>
    <s v="Feasible"/>
    <s v="Feb'26"/>
    <s v="Swapnil Salvi"/>
    <s v="Yogesh Deshpande"/>
    <s v="Feasible"/>
    <n v="10004697"/>
    <d v="2025-03-24T00:00:00"/>
    <d v="2026-03-24T00:00:00"/>
    <n v="78"/>
    <s v="Ok"/>
    <n v="-0.40000000000000568"/>
    <x v="2"/>
    <s v="-"/>
    <m/>
    <s v="Not created"/>
    <s v="CWIP-76799"/>
    <s v="RFAI Awaited "/>
    <s v="PO Released"/>
    <s v="-"/>
    <m/>
    <n v="0"/>
    <n v="-78"/>
    <s v="-"/>
    <m/>
  </r>
  <r>
    <n v="32"/>
    <s v="MU"/>
    <s v="Ghatkoper"/>
    <m/>
    <n v="3463"/>
    <s v="MU-3463"/>
    <n v="67.2"/>
    <n v="67.2"/>
    <n v="19.103768599999999"/>
    <n v="72.911631299999996"/>
    <n v="19.103770000000001"/>
    <n v="72.911640000000006"/>
    <x v="1"/>
    <s v="N"/>
    <s v="Ashish CHS"/>
    <s v="Amrut Nagar, Ghatkopar West, Mumbai-400086"/>
    <s v="INDUS"/>
    <s v="Fibmax"/>
    <s v="Co-build"/>
    <s v="Feasible"/>
    <s v="Feb'26"/>
    <s v="Swapnil Salvi"/>
    <s v="Yogesh Deshpande"/>
    <s v="Feasible"/>
    <s v="-"/>
    <m/>
    <m/>
    <n v="0"/>
    <s v="PO length is greater than Feasibility Length"/>
    <n v="-67.2"/>
    <x v="5"/>
    <s v="-"/>
    <m/>
    <s v="Not created"/>
    <s v="CWIP-76800"/>
    <s v="-"/>
    <s v="PO Modification WIP"/>
    <s v="-"/>
    <m/>
    <n v="0"/>
    <n v="0"/>
    <s v="-"/>
    <m/>
  </r>
  <r>
    <n v="33"/>
    <s v="MU"/>
    <s v="Andheri"/>
    <m/>
    <n v="1420"/>
    <s v="MU-1420"/>
    <n v="33.6"/>
    <n v="33.6"/>
    <n v="19.1215753"/>
    <n v="72.885541200000006"/>
    <n v="19.1215887"/>
    <n v="72.885726009999999"/>
    <x v="1"/>
    <s v="K/E"/>
    <s v="SHIVAM APT"/>
    <s v="Near Ganesh Pada Bus Stop, Military Road, Marol, Andheri East-400059"/>
    <s v="INDUS"/>
    <s v="Fibmax"/>
    <s v="Co-build"/>
    <s v="Feasible"/>
    <s v="Nov'25"/>
    <s v="Hari Yadav"/>
    <s v="Satish Singh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34"/>
    <s v="MU"/>
    <s v="Miraroad"/>
    <m/>
    <s v="MB2148"/>
    <s v="MU-MB2148"/>
    <n v="44.800000000000004"/>
    <n v="44.800000000000004"/>
    <n v="19.276440000000001"/>
    <n v="72.878910000000005"/>
    <n v="19.276479999999999"/>
    <n v="72.878699999999995"/>
    <x v="4"/>
    <s v="-"/>
    <s v="Poonam Green CHS"/>
    <s v="A-102,New Poonam Green co op society, near Fashion Factory, Pleasant Park, Mira Road East, Maharashtra 401107,post office:-Mira Road,police station:-Mira Road"/>
    <s v="INDUS"/>
    <s v="Fibmax"/>
    <s v="Co-build"/>
    <s v="Feasible"/>
    <s v="April'25"/>
    <s v="Sabhajeet Maurya"/>
    <s v="Satish Singh"/>
    <s v="Feasible"/>
    <s v="10004849"/>
    <d v="2025-03-26T00:00:00"/>
    <d v="2026-03-26T00:00:00"/>
    <n v="45"/>
    <s v="Ok"/>
    <n v="0.19999999999999574"/>
    <x v="2"/>
    <s v="Part of 99"/>
    <m/>
    <s v="FF_NW2122_785457"/>
    <s v="CWIP-76801"/>
    <s v="RFAI Awaited "/>
    <s v="PO Released"/>
    <s v="-"/>
    <m/>
    <n v="90"/>
    <n v="45"/>
    <s v="Pending"/>
    <m/>
  </r>
  <r>
    <n v="35"/>
    <s v="MU"/>
    <s v="Miraroad"/>
    <m/>
    <s v="MA2816"/>
    <s v="MU-MA2816"/>
    <n v="112.00000000000001"/>
    <n v="112.00000000000001"/>
    <n v="19.280478599999999"/>
    <n v="72.876998599999993"/>
    <n v="19.280480000000001"/>
    <n v="72.876999999999995"/>
    <x v="4"/>
    <s v="-"/>
    <s v="Ankur bld_Samruddhi Bldg_Crack"/>
    <s v="SAMRUDHI BLDG , HATKESH UDYOG MIRA BHYANDER ROAD MIRA ROAD EAST, MUMBAI, MAHARASHTRA.t"/>
    <s v="INDUS"/>
    <s v="Fibmax"/>
    <s v="Co-build"/>
    <s v="Feasible"/>
    <s v="Nov'25"/>
    <s v="Sabhajeet Maurya"/>
    <s v="Satish Singh"/>
    <s v="Feasible"/>
    <s v="10004706"/>
    <d v="2025-03-24T00:00:00"/>
    <d v="2026-03-24T00:00:00"/>
    <n v="112"/>
    <s v="Ok"/>
    <n v="0"/>
    <x v="2"/>
    <s v="-"/>
    <m/>
    <s v="Not created"/>
    <s v="CWIP-76802"/>
    <s v="Received"/>
    <s v="PO Released"/>
    <s v="-"/>
    <m/>
    <n v="0"/>
    <n v="-112"/>
    <s v="-"/>
    <m/>
  </r>
  <r>
    <n v="36"/>
    <s v="MU"/>
    <s v="Sion"/>
    <m/>
    <s v="MA2877"/>
    <s v="MU-MA2877"/>
    <n v="78.400000000000006"/>
    <n v="78.400000000000006"/>
    <n v="19.052607600000002"/>
    <n v="72.8749897"/>
    <n v="19.052859999999999"/>
    <n v="72.875083970000006"/>
    <x v="1"/>
    <s v="L"/>
    <s v="Akansha CHSL"/>
    <s v="Near ashirwad hotel, VN Purav Road, Samarth Nagar,Chuna Bhatti, Sion Mumbai"/>
    <s v="ATC"/>
    <s v="Fibmax"/>
    <s v="Co-build"/>
    <s v="Feasible"/>
    <s v="March'26"/>
    <s v="Swapnil Salvi"/>
    <s v="Prem Verma"/>
    <s v="Feasible"/>
    <s v="10004821"/>
    <d v="2025-03-26T00:00:00"/>
    <d v="2026-03-26T00:00:00"/>
    <n v="78"/>
    <s v="Ok"/>
    <n v="-0.40000000000000568"/>
    <x v="2"/>
    <s v="-"/>
    <m/>
    <s v="Not created"/>
    <s v="CWIP-76803"/>
    <s v="RFAI Awaited "/>
    <s v="PO Released"/>
    <s v="-"/>
    <m/>
    <n v="0"/>
    <n v="-78"/>
    <s v="-"/>
    <m/>
  </r>
  <r>
    <n v="37"/>
    <s v="MU"/>
    <s v="Goregaon"/>
    <m/>
    <s v="MA18"/>
    <s v="MU-MA18"/>
    <n v="123.20000000000002"/>
    <n v="123.20000000000002"/>
    <n v="19.176211299999999"/>
    <n v="72.874496800000003"/>
    <n v="19.17585549"/>
    <n v="72.874255469999994"/>
    <x v="1"/>
    <s v="P/N"/>
    <s v="Muneer House_Crack GBT"/>
    <s v="Muneer,Gala no.3 Khadakpada near film citi road malad east, Azad Nagar, Sankalp Colony,Gokuldham Colony, Goregaon, Mumbai, Maharashtra 400097"/>
    <s v="Suyog"/>
    <s v="Fibmax"/>
    <s v="Co-build"/>
    <s v="Feasible"/>
    <s v="March'26"/>
    <s v="Virendra"/>
    <s v="Satish Singh"/>
    <s v="Feasible"/>
    <n v="10004730"/>
    <d v="2025-03-24T00:00:00"/>
    <d v="2026-03-24T00:00:00"/>
    <n v="123"/>
    <s v="PO Pending"/>
    <m/>
    <x v="1"/>
    <s v="-"/>
    <m/>
    <s v="Not created"/>
    <s v="CWIP-76804"/>
    <s v="Received"/>
    <s v="PO Released"/>
    <s v="-"/>
    <m/>
    <n v="0"/>
    <n v="-123"/>
    <s v="-"/>
    <m/>
  </r>
  <r>
    <n v="38"/>
    <s v="MU"/>
    <s v="Sion"/>
    <m/>
    <n v="1000"/>
    <s v="MU-1000"/>
    <n v="89.600000000000009"/>
    <n v="89.600000000000009"/>
    <n v="19.052223900000001"/>
    <n v="72.872525699999997"/>
    <n v="19.052848279999999"/>
    <n v="72.872624419999994"/>
    <x v="1"/>
    <s v="L"/>
    <s v="Vasant Vaibhav"/>
    <s v="Vasant Vaibhav,Gulmohar Road,Chunabhatti(E) 400022"/>
    <s v="INDUS"/>
    <s v="Fibmax"/>
    <s v="Co-build"/>
    <s v="Feasible"/>
    <s v="Feb'26"/>
    <s v="Swapnil Salvi"/>
    <s v="Prem Verma"/>
    <s v="Feasible"/>
    <s v="10004699"/>
    <d v="2025-03-24T00:00:00"/>
    <d v="2026-03-24T00:00:00"/>
    <n v="90"/>
    <s v="Ok"/>
    <n v="0.39999999999999147"/>
    <x v="2"/>
    <s v="-"/>
    <m/>
    <s v="Not created"/>
    <s v="CWIP-76805"/>
    <s v="RFAI Awaited "/>
    <s v="PO Released"/>
    <s v="-"/>
    <m/>
    <n v="0"/>
    <n v="-90"/>
    <s v="-"/>
    <m/>
  </r>
  <r>
    <n v="39"/>
    <s v="MU"/>
    <s v="Borivali"/>
    <m/>
    <s v="MA3372"/>
    <s v="MU-MA3372"/>
    <n v="44.800000000000004"/>
    <n v="44.800000000000004"/>
    <n v="19.236676500000002"/>
    <n v="72.8687094"/>
    <n v="19.23664986"/>
    <n v="72.868874539999993"/>
    <x v="1"/>
    <s v="R/C"/>
    <s v="SAI ENCLAVE CHS"/>
    <s v="Sant Eknath Marg, Kajupada, Borivali East, Mumbai, Maharashtra 400066"/>
    <s v="INDUS"/>
    <s v="Fibmax"/>
    <s v="Co-build"/>
    <s v="Feasible"/>
    <s v="May'25"/>
    <s v="Sabhajeet Maurya"/>
    <s v="Satish Singh"/>
    <s v="Feasible"/>
    <s v="10004865"/>
    <d v="2025-03-26T00:00:00"/>
    <d v="2026-03-26T00:00:00"/>
    <n v="45"/>
    <s v="Ok"/>
    <n v="0.19999999999999574"/>
    <x v="2"/>
    <s v="Part of 99"/>
    <m/>
    <s v="FF_NW1920_15377"/>
    <s v="CWIP-76806"/>
    <s v="RFAI Awaited "/>
    <s v="PO Released"/>
    <s v="-"/>
    <m/>
    <n v="0"/>
    <n v="-45"/>
    <s v="-"/>
    <m/>
  </r>
  <r>
    <n v="40"/>
    <s v="MU"/>
    <s v="Sion"/>
    <m/>
    <s v="MB1155"/>
    <s v="MU-MB1155"/>
    <n v="78.400000000000006"/>
    <n v="78.400000000000006"/>
    <n v="19.0397888"/>
    <n v="72.866372299999995"/>
    <n v="19.039805900000001"/>
    <n v="72.867137409999998"/>
    <x v="1"/>
    <s v="F/N"/>
    <s v="Pramjal"/>
    <s v="PRANJAL CHS,SARDAR NAGAR NO 01,SION KOLIWADA, MUMBAI, MAHARASHTRA-400022"/>
    <s v="INDUS"/>
    <s v="Fibmax"/>
    <s v="Co-build"/>
    <s v="Feasible"/>
    <s v="April'25"/>
    <s v="Swapnil Salvi"/>
    <s v="Prem Verma"/>
    <s v="Feasible"/>
    <s v="10004843"/>
    <d v="2025-03-26T00:00:00"/>
    <d v="2026-03-26T00:00:00"/>
    <n v="78"/>
    <s v="Ok"/>
    <n v="-0.40000000000000568"/>
    <x v="2"/>
    <s v="Part of 99"/>
    <m/>
    <s v="FF_NW2122_785458"/>
    <s v="CWIP-76807"/>
    <s v="RFAI Awaited "/>
    <s v="PO Released"/>
    <s v="-"/>
    <m/>
    <n v="0"/>
    <n v="-78"/>
    <s v="Pending"/>
    <m/>
  </r>
  <r>
    <n v="41"/>
    <s v="MU"/>
    <s v="Wadala East"/>
    <m/>
    <n v="6138"/>
    <s v="MU-6138"/>
    <n v="87.808000000000021"/>
    <n v="87.808000000000021"/>
    <n v="19.022618099999999"/>
    <n v="72.865819000000002"/>
    <n v="19.022472239999999"/>
    <n v="72.865865560000003"/>
    <x v="1"/>
    <s v="F/N"/>
    <s v="Shopee link_Indus"/>
    <s v="SHOPEE LINK, ANTOP HILL RD, DOSTI ACRES, -WORLI NAKA ,DISTRICT-MUMBAI, STATE- MAHARASHTRA, PINCODE- 400037"/>
    <s v="INDUS"/>
    <s v="Fibmax"/>
    <s v="Co-build"/>
    <s v="Feasible"/>
    <s v="April'25"/>
    <s v="Sandeep randive"/>
    <s v="Prem Verma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42"/>
    <s v="MU"/>
    <s v="Andheri"/>
    <m/>
    <n v="6021"/>
    <s v="MU-6021"/>
    <n v="112.00000000000001"/>
    <n v="112.00000000000001"/>
    <n v="19.096604299999999"/>
    <n v="72.865256000000002"/>
    <n v="19.096689999999999"/>
    <n v="72.865120000000005"/>
    <x v="1"/>
    <s v="K/E"/>
    <s v="RANGOLI"/>
    <s v="120-122, Sahar Road, Andheri (East)"/>
    <s v="INDUS"/>
    <s v="Fibmax"/>
    <s v="Co-build"/>
    <s v="Feasible"/>
    <s v="Nov'25"/>
    <s v="Hari Yadav"/>
    <s v="Satish Singh"/>
    <s v="Feasible"/>
    <s v="10004827"/>
    <d v="2025-03-26T00:00:00"/>
    <d v="2026-03-26T00:00:00"/>
    <n v="112"/>
    <s v="Ok"/>
    <n v="0"/>
    <x v="2"/>
    <s v="-"/>
    <m/>
    <s v="Not created"/>
    <s v="CWIP-76808"/>
    <s v="RFAI Awaited "/>
    <s v="PO Released"/>
    <s v="-"/>
    <m/>
    <n v="0"/>
    <n v="-112"/>
    <s v="-"/>
    <m/>
  </r>
  <r>
    <n v="43"/>
    <s v="MU"/>
    <s v="Borivali"/>
    <m/>
    <n v="5831"/>
    <s v="MU-5831"/>
    <n v="67.2"/>
    <n v="67.2"/>
    <n v="19.2404233"/>
    <n v="72.858211900000001"/>
    <n v="19.24066942"/>
    <n v="72.858577699999998"/>
    <x v="1"/>
    <s v="R/N"/>
    <s v="Amrut apt."/>
    <s v="Sai Amrut, Jaywant Sawant Road, Ambawadi, Dahisar West, Mumbai"/>
    <s v="ATC"/>
    <s v="Fibmax"/>
    <s v="Co-build"/>
    <s v="Feasible"/>
    <s v="May'25"/>
    <s v="Sabhajeet Maurya"/>
    <s v="Satish Singh"/>
    <s v="Feasible"/>
    <s v="10004791"/>
    <d v="2025-03-26T00:00:00"/>
    <d v="2026-03-26T00:00:00"/>
    <n v="67"/>
    <s v="Ok"/>
    <n v="-0.20000000000000284"/>
    <x v="2"/>
    <s v="Part of 99"/>
    <m/>
    <s v="FF_NW2122_785459"/>
    <s v="CWIP-76809"/>
    <s v="Received"/>
    <s v="PO Released"/>
    <n v="461089"/>
    <s v="Santosh Yadav"/>
    <n v="126"/>
    <n v="59"/>
    <s v="Pending"/>
    <m/>
  </r>
  <r>
    <n v="44"/>
    <s v="MU"/>
    <s v="Sion"/>
    <m/>
    <n v="3330"/>
    <s v="MU-3330"/>
    <n v="44.800000000000004"/>
    <n v="44.800000000000004"/>
    <n v="19.035693999999999"/>
    <n v="72.857117900000006"/>
    <n v="19.03547592"/>
    <n v="72.857383999999996"/>
    <x v="1"/>
    <s v="F/N"/>
    <s v="Sion Shivaji Nagar"/>
    <s v="Plot No6 (pt), 9 (pt), of Sion Division, Bhaudaji Road Extn, Sion (W), Mumbai- 400 022"/>
    <s v="ATC"/>
    <s v="Fibmax"/>
    <s v="Co-build"/>
    <s v="Feasible"/>
    <s v="April'25"/>
    <s v="Swapnil Salvi"/>
    <s v="Prem Verma"/>
    <s v="Feasible"/>
    <n v="10004874"/>
    <d v="2025-03-26T00:00:00"/>
    <d v="2026-03-26T00:00:00"/>
    <n v="45"/>
    <s v="Ok"/>
    <n v="0.19999999999999574"/>
    <x v="2"/>
    <s v="Part of 99"/>
    <m/>
    <s v="FF_NW1920_14699"/>
    <s v="CWIP-76810"/>
    <s v="Received"/>
    <s v="PO Released"/>
    <s v="-"/>
    <m/>
    <n v="0"/>
    <n v="-45"/>
    <s v="-"/>
    <m/>
  </r>
  <r>
    <n v="45"/>
    <s v="MU"/>
    <s v="Sewri"/>
    <m/>
    <s v="MA751"/>
    <s v="MU-MA751"/>
    <n v="78.400000000000006"/>
    <n v="78.400000000000006"/>
    <n v="18.995158"/>
    <n v="72.855754500000003"/>
    <n v="18.995200000000001"/>
    <n v="72.855800000000002"/>
    <x v="1"/>
    <s v="F/S"/>
    <s v="L&amp;T's MMRDA MTHL Project (Package-1), Sewri"/>
    <s v="SEWRI MMRDA, MPT, SEWRI, MUMBAI, MAHARASHTRA 400015"/>
    <s v="Airtel Own"/>
    <s v="Fibmax"/>
    <s v="Co-build"/>
    <s v="Feasible"/>
    <s v="April'25"/>
    <s v="Swapnil Salvi"/>
    <s v="Prem Verma"/>
    <s v="Feasible"/>
    <s v="-"/>
    <m/>
    <m/>
    <n v="0"/>
    <s v="PO length is greater than Feasibility Length"/>
    <n v="-78.400000000000006"/>
    <x v="5"/>
    <s v="Part of 99"/>
    <m/>
    <s v="FF_NW2122_785460"/>
    <s v="CWIP-76811"/>
    <s v="-"/>
    <s v="PO Released"/>
    <s v="-"/>
    <m/>
    <n v="0"/>
    <n v="0"/>
    <s v="-"/>
    <m/>
  </r>
  <r>
    <n v="46"/>
    <s v="MU"/>
    <s v="Miraroad"/>
    <m/>
    <n v="3166"/>
    <s v="MU-3166"/>
    <n v="67.2"/>
    <n v="67.2"/>
    <n v="19.309551200000001"/>
    <n v="72.854017499999998"/>
    <n v="19.309639300000001"/>
    <n v="72.85336393"/>
    <x v="4"/>
    <s v="-"/>
    <s v="Sarkar Bhavan"/>
    <s v="Sarkar Bhavan,Chandan nagar, Bhayandar East Mira Bhayandar, Maharashtra 401105"/>
    <s v="INDUS"/>
    <s v="Fibmax"/>
    <s v="Co-build"/>
    <s v="Feasible"/>
    <s v="April'25"/>
    <s v="Sabhajeet Maurya"/>
    <s v="Satish Singh"/>
    <s v="Feasible"/>
    <n v="10004781"/>
    <d v="2025-03-26T00:00:00"/>
    <d v="2026-03-26T00:00:00"/>
    <n v="67"/>
    <s v="PO Pending"/>
    <m/>
    <x v="2"/>
    <s v="Part of 99"/>
    <m/>
    <s v="Not created"/>
    <s v="CWIP-76812"/>
    <s v="RFAI Awaited "/>
    <s v="PO Released"/>
    <s v="In-Process"/>
    <m/>
    <n v="67"/>
    <n v="0"/>
    <s v="-"/>
    <m/>
  </r>
  <r>
    <n v="47"/>
    <s v="MU"/>
    <s v="Jogeshwari"/>
    <m/>
    <n v="4883"/>
    <s v="MU-4883"/>
    <n v="50.400000000000006"/>
    <n v="50.400000000000006"/>
    <n v="19.144439599999998"/>
    <n v="72.845585099999994"/>
    <n v="19.144671349999999"/>
    <n v="72.845589219999994"/>
    <x v="1"/>
    <s v="K/W"/>
    <s v="HAPYHOMEOF"/>
    <s v="Vaishali Nagar, Off S V Road, Jogeshwari West, Mumbai-400102"/>
    <s v="INDUS"/>
    <s v="Fibmax"/>
    <s v="Co-build"/>
    <s v="Feasible"/>
    <s v="Nov'25"/>
    <s v="Dudhnath Tiwari"/>
    <s v="Satish Singh"/>
    <s v="Feasible"/>
    <s v="10004778"/>
    <d v="2025-03-26T00:00:00"/>
    <d v="2026-03-26T00:00:00"/>
    <n v="50"/>
    <s v="Ok"/>
    <n v="-0.40000000000000568"/>
    <x v="2"/>
    <s v="-"/>
    <m/>
    <s v="Not created"/>
    <s v="CWIP-76813"/>
    <s v="RFAI Awaited "/>
    <s v="PO Released"/>
    <s v="-"/>
    <m/>
    <n v="0"/>
    <n v="-50"/>
    <s v="-"/>
    <m/>
  </r>
  <r>
    <n v="48"/>
    <s v="MU"/>
    <s v="Mahim"/>
    <m/>
    <n v="2317"/>
    <s v="MU-2317"/>
    <n v="156.80000000000001"/>
    <n v="156.80000000000001"/>
    <n v="19.035395900000001"/>
    <n v="72.844574800000004"/>
    <n v="19.03519979"/>
    <n v="72.844307389999997"/>
    <x v="1"/>
    <s v="G/N"/>
    <s v="Victory mansion"/>
    <s v="Mr. Rajman (9769293371),VICTORY MANSION,Sitla devi Temple Road, New Dinkar Co Operative Housing Society, Mahim, Mumbai, Maharashtra 400016, India  MUMBAI"/>
    <s v="INDUS"/>
    <s v="Fibmax"/>
    <s v="Co-build"/>
    <s v="Feasible"/>
    <s v="May'25"/>
    <s v="Prem Verma"/>
    <s v="Prem Verma"/>
    <s v="Feasible"/>
    <n v="10004847"/>
    <d v="2025-03-26T00:00:00"/>
    <d v="2026-03-26T00:00:00"/>
    <n v="157"/>
    <s v="Ok"/>
    <n v="0.19999999999998863"/>
    <x v="2"/>
    <s v="Part of 99"/>
    <m/>
    <s v="FF_NW1920_15108"/>
    <s v="CWIP-76814"/>
    <s v="RFAI Awaited "/>
    <s v="PO Released"/>
    <s v="-"/>
    <s v="Shrikant Chavan"/>
    <n v="125"/>
    <n v="-32"/>
    <s v="-"/>
    <m/>
  </r>
  <r>
    <n v="49"/>
    <s v="MU"/>
    <s v="Dadar"/>
    <m/>
    <n v="1308"/>
    <s v="MU-1308"/>
    <n v="78.400000000000006"/>
    <n v="78.400000000000006"/>
    <n v="19.0179194"/>
    <n v="72.844043999999997"/>
    <n v="19.01783228"/>
    <n v="72.844307939999993"/>
    <x v="1"/>
    <s v="F/N"/>
    <s v="HOTELSHUO"/>
    <s v="Hotel Shubham,Café Premier, L. N. Road, Opposite Swami Narayan Mandir, Dadar (East), Mumbai - 400014"/>
    <s v="INDUS"/>
    <s v="Fibmax"/>
    <s v="Co-build"/>
    <s v="Feasible"/>
    <s v="Nov'25"/>
    <s v="Swapnil Salvi"/>
    <s v="Prem Verma"/>
    <s v="Feasible"/>
    <s v="10004808"/>
    <d v="2025-03-26T00:00:00"/>
    <d v="2026-03-26T00:00:00"/>
    <n v="78"/>
    <s v="Ok"/>
    <n v="-0.40000000000000568"/>
    <x v="2"/>
    <s v="Part of 99"/>
    <m/>
    <s v="FF_NW1920_14134"/>
    <s v="CWIP-76815"/>
    <s v="RFAI Awaited "/>
    <s v="PO Released"/>
    <s v="-"/>
    <m/>
    <n v="0"/>
    <n v="-78"/>
    <s v="-"/>
    <m/>
  </r>
  <r>
    <n v="50"/>
    <s v="MU"/>
    <s v="Vile Parle"/>
    <m/>
    <n v="3151"/>
    <s v="MU-3151"/>
    <n v="78.400000000000006"/>
    <n v="78.400000000000006"/>
    <n v="19.106246299999999"/>
    <n v="72.843508299999996"/>
    <n v="19.106173699999999"/>
    <n v="72.844153550000001"/>
    <x v="1"/>
    <s v="K/W"/>
    <s v="MEGHDENU"/>
    <s v="Irla Road, Near East West Flyover, Vile Parle West, Mumbai-400058"/>
    <s v="INDUS"/>
    <s v="Fibmax"/>
    <s v="Co-build"/>
    <s v="Feasible"/>
    <s v="Nov'25"/>
    <s v="Hari Yadav"/>
    <s v="Satish Singh"/>
    <s v="Feasible"/>
    <n v="10004729"/>
    <d v="2025-03-24T00:00:00"/>
    <d v="2026-03-24T00:00:00"/>
    <n v="78"/>
    <s v="Ok"/>
    <n v="-0.40000000000000568"/>
    <x v="2"/>
    <s v="Part of 99"/>
    <m/>
    <s v="FF_NW1920_15724"/>
    <s v="CWIP-76816"/>
    <s v="RFAI Awaited "/>
    <s v="PO Released"/>
    <s v="-"/>
    <s v="Santosh Yadav"/>
    <n v="370"/>
    <n v="292"/>
    <s v="Pending"/>
    <m/>
  </r>
  <r>
    <n v="51"/>
    <s v="MU"/>
    <s v="Andheri"/>
    <m/>
    <n v="2322"/>
    <s v="MU-2322"/>
    <n v="100.80000000000001"/>
    <n v="100.80000000000001"/>
    <n v="19.126277099999999"/>
    <n v="72.843316299999998"/>
    <n v="19.12581067"/>
    <n v="72.843294060000005"/>
    <x v="1"/>
    <s v="K/W"/>
    <s v="Bhagya Apt,"/>
    <s v="23, Bhardawadi Ln,Dhakoji Sethpada, Navneeth Colony, Amboli,Mumbai, Maharashtra 400058"/>
    <s v="ATC"/>
    <s v="Fibmax"/>
    <s v="Co-build"/>
    <s v="Feasible"/>
    <s v="Nov'25"/>
    <s v="Hari Yadav"/>
    <s v="Satish Singh"/>
    <s v="Feasible"/>
    <n v="10004710"/>
    <d v="2025-03-24T00:00:00"/>
    <d v="2026-03-24T00:00:00"/>
    <n v="101"/>
    <s v="Ok"/>
    <n v="0.19999999999998863"/>
    <x v="2"/>
    <s v="Part of 99"/>
    <m/>
    <s v="FF_NW1920_15029"/>
    <s v="CWIP-76817"/>
    <s v="RFAI Awaited "/>
    <s v="PO Released"/>
    <n v="499006"/>
    <s v="Santosh Yadav"/>
    <n v="87"/>
    <n v="-14"/>
    <s v="-"/>
    <m/>
  </r>
  <r>
    <n v="52"/>
    <s v="MU"/>
    <s v="Goregaon"/>
    <m/>
    <s v="MA4247"/>
    <s v="MU-MA4247"/>
    <n v="179.20000000000002"/>
    <n v="179.20000000000002"/>
    <n v="19.162624399999999"/>
    <n v="72.840233100000006"/>
    <n v="19.162426010000001"/>
    <n v="72.839854529999997"/>
    <x v="1"/>
    <s v="P/S"/>
    <s v="MAMTA CHSL"/>
    <s v="Sv Road, Tilak Nagar, Goregaon West, Mumbai"/>
    <s v="INDUS"/>
    <s v="Fibmax"/>
    <s v="Co-build"/>
    <s v="Feasible"/>
    <s v="Nov'25"/>
    <s v="Virendra"/>
    <s v="Satish Singh"/>
    <s v="Feasible"/>
    <n v="10004719"/>
    <d v="2025-03-24T00:00:00"/>
    <d v="2026-03-24T00:00:00"/>
    <n v="179"/>
    <s v="Ok"/>
    <n v="-0.20000000000001705"/>
    <x v="2"/>
    <s v="Part of 99"/>
    <m/>
    <s v="FF_NW1920_15498"/>
    <s v="CWIP-76818"/>
    <s v="RFAI Awaited "/>
    <s v="PO Released"/>
    <n v="654317"/>
    <s v="Santosh Yadav"/>
    <n v="278"/>
    <n v="99"/>
    <s v="Pending"/>
    <m/>
  </r>
  <r>
    <n v="53"/>
    <s v="MU"/>
    <s v="Masjid Bundar"/>
    <m/>
    <s v="MB1723"/>
    <s v="MU-MB1723"/>
    <n v="313.60000000000002"/>
    <n v="313.60000000000002"/>
    <n v="18.9604091"/>
    <n v="72.834429200000002"/>
    <n v="18.961040000000001"/>
    <n v="72.834530000000001"/>
    <x v="1"/>
    <s v="B"/>
    <s v="Imamiya masjid"/>
    <s v="Plot No:13,Mirzali St,Balu Changu Patil Marg, Umerkhadi, Mumbai, Maharashtra 400009. Post Office:-Umerkhadi,Police Station:-Dongari"/>
    <s v="INDUS"/>
    <s v="Fibmax"/>
    <s v="Co-build"/>
    <s v="Feasible"/>
    <s v="Dec'25"/>
    <s v="Narayan Parab"/>
    <s v="Prem Verm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54"/>
    <s v="MU"/>
    <s v="Vile Parle"/>
    <m/>
    <s v="MA4127"/>
    <s v="MU-MA4127"/>
    <n v="145.60000000000002"/>
    <n v="145.60000000000002"/>
    <n v="19.107600699999999"/>
    <n v="72.832097399999995"/>
    <n v="19.107211029999998"/>
    <n v="72.832341740000004"/>
    <x v="1"/>
    <s v="K/W"/>
    <s v="Nirmal Prabhu"/>
    <s v="NIRMAL PRABHU CHS,GURU NANAK ROAD,LAKSHMIKANT MARG,NS RD,VILE PARLE (W)-4000049."/>
    <s v="INDUS"/>
    <s v="Fibmax"/>
    <s v="Co-build"/>
    <s v="Feasible"/>
    <s v="Dec'25"/>
    <s v="Hari Yadav"/>
    <s v="Satish Singh"/>
    <s v="Feasible"/>
    <s v="10004868"/>
    <d v="2025-03-26T00:00:00"/>
    <d v="2026-03-26T00:00:00"/>
    <n v="146"/>
    <s v="Ok"/>
    <n v="0.39999999999997726"/>
    <x v="2"/>
    <s v="Part of 99"/>
    <m/>
    <s v="FF_NW2122_785461"/>
    <s v="CWIP-76819"/>
    <s v="RFAI Awaited "/>
    <s v="PO Released"/>
    <n v="841789"/>
    <s v="Santosh Yadav"/>
    <n v="63"/>
    <n v="-83"/>
    <s v="-"/>
    <m/>
  </r>
  <r>
    <n v="55"/>
    <s v="MU"/>
    <s v="Bandra"/>
    <m/>
    <n v="333"/>
    <s v="MU-333"/>
    <n v="50.400000000000006"/>
    <n v="50.400000000000006"/>
    <n v="19.06204"/>
    <n v="72.831794299999999"/>
    <n v="19.062260760000001"/>
    <n v="72.832040899999996"/>
    <x v="1"/>
    <s v="H/W"/>
    <s v="Fortune Heritage"/>
    <s v="DR KB HEDGEKAR ROAD, PALLI VILLAGE BANDRA (W)."/>
    <s v="ATC"/>
    <s v="Fibmax"/>
    <s v="Co-build"/>
    <s v="Feasible"/>
    <s v="Nov'25"/>
    <s v="Prem Verma"/>
    <s v="Prem Verm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56"/>
    <s v="MU"/>
    <s v="Santacruz"/>
    <m/>
    <s v="MA183"/>
    <s v="MU-MA183"/>
    <n v="106.4"/>
    <n v="106.4"/>
    <n v="19.079042399999999"/>
    <n v="72.829969599999998"/>
    <n v="19.079018420000001"/>
    <n v="72.829226649999995"/>
    <x v="1"/>
    <s v="H/W"/>
    <s v="Guru Ashish"/>
    <s v="North Avenue Road, Dhan Pothohar Nagar, Santacruz West, Mumbai"/>
    <s v="INDUS"/>
    <s v="Fibmax"/>
    <s v="Co-build"/>
    <s v="Feasible"/>
    <s v="Dec'25"/>
    <s v="Hari Yadav"/>
    <s v="Satish Singh"/>
    <s v="Feasible"/>
    <s v="10004693"/>
    <d v="2025-03-24T00:00:00"/>
    <d v="2026-03-24T00:00:00"/>
    <n v="106"/>
    <s v="Ok"/>
    <n v="-0.40000000000000568"/>
    <x v="2"/>
    <s v="-"/>
    <m/>
    <s v="Not created"/>
    <s v="CWIP-76820"/>
    <s v="RFAI Awaited "/>
    <s v="PO Released"/>
    <s v="-"/>
    <m/>
    <n v="0"/>
    <n v="-106"/>
    <s v="-"/>
    <m/>
  </r>
  <r>
    <n v="57"/>
    <s v="MU"/>
    <s v="Vile Parle"/>
    <m/>
    <s v="MA129"/>
    <s v="MU-MA129"/>
    <n v="28.000000000000004"/>
    <n v="28.000000000000004"/>
    <n v="19.1139513"/>
    <n v="72.829636300000004"/>
    <n v="19.113867079999999"/>
    <n v="72.829829000000004"/>
    <x v="1"/>
    <s v="K/W"/>
    <s v="Raval CHS"/>
    <s v="Eden Square, NS Road No.10, Samarth Ramdas Marg, JVPD Scheme, Vile Parle West"/>
    <s v="INDUS"/>
    <s v="Fibmax"/>
    <s v="Co-build"/>
    <s v="Feasible"/>
    <s v="Dec'25"/>
    <s v="Hari Yadav"/>
    <s v="Satish Singh"/>
    <s v="Feasible"/>
    <s v="10004803"/>
    <d v="2025-03-26T00:00:00"/>
    <d v="2026-03-26T00:00:00"/>
    <n v="28"/>
    <s v="Ok"/>
    <n v="0"/>
    <x v="2"/>
    <s v="-"/>
    <m/>
    <s v="Not created"/>
    <s v="CWIP-76821"/>
    <s v="RFAI Awaited "/>
    <s v="PO Released"/>
    <s v="-"/>
    <m/>
    <n v="0"/>
    <n v="-28"/>
    <s v="-"/>
    <m/>
  </r>
  <r>
    <n v="58"/>
    <s v="MU"/>
    <s v="Kandivali"/>
    <m/>
    <n v="3589"/>
    <s v="MU-3589"/>
    <n v="280"/>
    <n v="280"/>
    <n v="19.209594800000001"/>
    <n v="72.8294633"/>
    <n v="19.209579919999999"/>
    <n v="72.830148660000006"/>
    <x v="1"/>
    <s v="R/S"/>
    <s v="Technosys Limited"/>
    <s v="ZOHA ICE CREAM, NEAR SHAYDRI NAGAR, FRONT OFF BHARTIYA STATE BANK, CHARKOP, KANDIVALI WEST"/>
    <s v="ATC"/>
    <s v="Fibmax"/>
    <s v="Co-build"/>
    <s v="Feasible"/>
    <s v="Dec'25"/>
    <s v="Sabhajeet Maurya"/>
    <s v="Satish Singh"/>
    <s v="Feasible"/>
    <s v="10004782"/>
    <d v="2025-03-26T00:00:00"/>
    <d v="2026-03-26T00:00:00"/>
    <n v="280"/>
    <s v="Ok"/>
    <n v="0"/>
    <x v="2"/>
    <s v="-"/>
    <m/>
    <s v="Not created"/>
    <s v="CWIP-76822"/>
    <s v="Received"/>
    <s v="PO Released"/>
    <s v="-"/>
    <m/>
    <n v="0"/>
    <n v="-280"/>
    <s v="-"/>
    <m/>
  </r>
  <r>
    <n v="59"/>
    <s v="MU"/>
    <s v="Khar"/>
    <m/>
    <s v="MA5238"/>
    <s v="MU-MA5238"/>
    <n v="89.600000000000009"/>
    <n v="89.600000000000009"/>
    <n v="19.0743875"/>
    <n v="72.825567300000003"/>
    <n v="19.074130499999999"/>
    <n v="72.826147359999993"/>
    <x v="1"/>
    <s v="H/W"/>
    <s v="Hermitage Villa"/>
    <s v="Hermitage Villa,Chuim Village, Danda Pada, Khar Danda, Khar West, Mumbai"/>
    <s v="INDUS"/>
    <s v="Fibmax"/>
    <s v="Co-build"/>
    <s v="Feasible"/>
    <s v="Nov'25"/>
    <s v="Hari Yadav"/>
    <s v="Satish Singh"/>
    <s v="Feasible"/>
    <s v="10004716"/>
    <d v="2025-03-24T00:00:00"/>
    <d v="2026-03-24T00:00:00"/>
    <n v="90"/>
    <s v="Ok"/>
    <n v="0.39999999999999147"/>
    <x v="2"/>
    <s v="-"/>
    <m/>
    <s v="Not created"/>
    <s v="CWIP-76823"/>
    <s v="RFAI Awaited "/>
    <s v="PO Released"/>
    <s v="-"/>
    <m/>
    <n v="0"/>
    <n v="-90"/>
    <s v="-"/>
    <m/>
  </r>
  <r>
    <n v="60"/>
    <s v="MU"/>
    <s v="Kandivali"/>
    <m/>
    <s v="MB3183"/>
    <s v="MU-MB3183"/>
    <n v="4.4800000000000004"/>
    <n v="4.4800000000000004"/>
    <n v="19.2134459"/>
    <n v="72.823863599999996"/>
    <n v="19.21359657"/>
    <n v="72.823998799999998"/>
    <x v="1"/>
    <s v="R/S"/>
    <s v="Ramjaruka"/>
    <s v="Ram Jharokha Cooperative Housing Society Limited, Cluster_mumbai Suburban_271, RSC Rd Number 11, Kandivali, Charkop, Sector 2 Charkop, Kandivali West, Mumbai, Maharashtra 400067,Post office:-Charkop,police station:-Charkop"/>
    <s v="INDUS"/>
    <s v="Fibmax"/>
    <s v="Co-build"/>
    <s v="Feasible"/>
    <s v="Dec'25"/>
    <s v="Sabhajeet Maurya"/>
    <s v="Satish Singh"/>
    <s v="Feasible"/>
    <s v="10004788"/>
    <d v="2025-03-26T00:00:00"/>
    <d v="2026-03-26T00:00:00"/>
    <n v="40"/>
    <s v="PO length is greater than Feasibility Length"/>
    <n v="35.519999999999996"/>
    <x v="2"/>
    <s v="-"/>
    <m/>
    <s v="Not created"/>
    <s v="CWIP-76824"/>
    <s v="RFAI Awaited "/>
    <s v="PO Released"/>
    <s v="-"/>
    <m/>
    <n v="0"/>
    <n v="-40"/>
    <s v="-"/>
    <m/>
  </r>
  <r>
    <n v="61"/>
    <s v="MU"/>
    <s v="Worli"/>
    <m/>
    <n v="1027"/>
    <s v="MU-1027"/>
    <n v="145.60000000000002"/>
    <n v="145.60000000000002"/>
    <n v="18.994957299999999"/>
    <n v="72.822855599999997"/>
    <n v="18.995883060000001"/>
    <n v="72.822784440000007"/>
    <x v="1"/>
    <s v="G/S"/>
    <s v="SAHYADRIOF"/>
    <s v="Kasturba Gandhi Nagar, Dainik Shivner Marg, Worli"/>
    <s v="INDUS"/>
    <s v="Fibmax"/>
    <s v="Co-build"/>
    <s v="Feasible"/>
    <s v="Nov'25"/>
    <s v="Prem Verma"/>
    <s v="Prem Verma"/>
    <s v="Feasible"/>
    <s v="10004864"/>
    <d v="2025-03-26T00:00:00"/>
    <d v="2026-03-26T00:00:00"/>
    <n v="146"/>
    <s v="Ok"/>
    <n v="0.39999999999997726"/>
    <x v="2"/>
    <s v="-"/>
    <m/>
    <s v="Not created"/>
    <s v="CWIP-76825"/>
    <s v="RFAI Awaited "/>
    <s v="PO Released"/>
    <s v="-"/>
    <m/>
    <n v="0"/>
    <n v="-146"/>
    <s v="-"/>
    <m/>
  </r>
  <r>
    <n v="62"/>
    <s v="MU"/>
    <s v="Malabar Hill"/>
    <m/>
    <n v="1264"/>
    <s v="MU-1264"/>
    <n v="12.544000000000002"/>
    <n v="12.544000000000002"/>
    <n v="18.964867000000002"/>
    <n v="72.803737799999993"/>
    <n v="18.965063870000002"/>
    <n v="72.80384952"/>
    <x v="1"/>
    <s v="D"/>
    <s v="MEHERABAOF"/>
    <s v="1/ 594, Warden Road Junction,_Mumbai- 26"/>
    <s v="INDUS"/>
    <s v="Fibmax"/>
    <s v="Co-build"/>
    <s v="Feasible"/>
    <s v="Nov'25"/>
    <s v="Vaijesh Patil"/>
    <s v="Prem Verma"/>
    <s v="Feasible"/>
    <s v="10004784"/>
    <d v="2025-03-26T00:00:00"/>
    <d v="2026-03-26T00:00:00"/>
    <n v="30"/>
    <s v="PO length is greater than Feasibility Length"/>
    <n v="17.455999999999996"/>
    <x v="2"/>
    <s v="Part of 99"/>
    <m/>
    <s v="FF_NW1920_14131"/>
    <s v="CWIP-76826"/>
    <s v="RFAI Awaited "/>
    <s v="PO Released"/>
    <n v="199842"/>
    <s v="Shrikant Chavan"/>
    <n v="10"/>
    <n v="-20"/>
    <s v="-"/>
    <m/>
  </r>
  <r>
    <n v="63"/>
    <s v="MU"/>
    <s v="Malabar Hill"/>
    <m/>
    <n v="5436"/>
    <s v="MU-5436"/>
    <n v="106.4"/>
    <n v="106.4"/>
    <n v="18.954270600000001"/>
    <n v="72.798615699999999"/>
    <n v="18.954683150000001"/>
    <n v="72.798521609999995"/>
    <x v="1"/>
    <s v="D"/>
    <s v="Rajat Apartment"/>
    <s v="Rajat Apts.,Mount Pleasant Road, Malabar Hill, Mumbai 400 006"/>
    <s v="ATC"/>
    <s v="Fibmax"/>
    <s v="Co-build"/>
    <s v="Feasible"/>
    <s v="Nov'25"/>
    <s v="Vaijesh Patil"/>
    <s v="Prem Verma"/>
    <s v="Feasible"/>
    <s v="10004780"/>
    <d v="2025-03-26T00:00:00"/>
    <d v="2026-03-26T00:00:00"/>
    <n v="106"/>
    <s v="Ok"/>
    <n v="-0.40000000000000568"/>
    <x v="2"/>
    <s v="Part of 99"/>
    <m/>
    <s v="FF_NW1920_14814"/>
    <s v="CWIP-76827"/>
    <s v="RFAI Awaited "/>
    <s v="PO Released"/>
    <s v="-"/>
    <s v="Shrikant Chavan"/>
    <n v="56"/>
    <n v="-50"/>
    <s v="-"/>
    <m/>
  </r>
  <r>
    <n v="64"/>
    <s v="MU"/>
    <s v="Malabar Hill"/>
    <m/>
    <n v="5525"/>
    <s v="MU-5525"/>
    <n v="388.41600000000005"/>
    <n v="388.41600000000005"/>
    <n v="18.949716800000001"/>
    <n v="72.796301099999994"/>
    <n v="18.948145579999998"/>
    <n v="72.797578380000004"/>
    <x v="1"/>
    <s v="D"/>
    <s v="Anupam CHSL"/>
    <s v="Anupam CHS, Manav Mandir Road, Malabar hill, Mumbai-400006"/>
    <s v="ATC"/>
    <s v="Fibmax"/>
    <s v="Co-build"/>
    <s v="Feasible"/>
    <s v="Nov'25"/>
    <s v="Vaijesh Patil"/>
    <s v="Prem Verma"/>
    <s v="Feasible"/>
    <s v="10004776"/>
    <d v="2025-03-26T00:00:00"/>
    <d v="2026-03-26T00:00:00"/>
    <n v="338"/>
    <s v="PO length is less than Feasibility length"/>
    <n v="-50.416000000000054"/>
    <x v="2"/>
    <s v="Part of 99"/>
    <m/>
    <s v="FF_NW2122_785462"/>
    <s v="CWIP-76828"/>
    <s v="RFAI Awaited "/>
    <s v="PO Released"/>
    <s v="-"/>
    <m/>
    <n v="363"/>
    <n v="25"/>
    <s v="LA Considered"/>
    <m/>
  </r>
  <r>
    <n v="65"/>
    <s v="MU"/>
    <s v="Govandi"/>
    <m/>
    <s v="MB4330"/>
    <s v="MU-MB4330"/>
    <n v="228.03200000000001"/>
    <n v="228.03200000000001"/>
    <n v="19.061169499999998"/>
    <n v="72.918766199999993"/>
    <n v="19.061484"/>
    <n v="72.918240999999995"/>
    <x v="1"/>
    <s v="M/E"/>
    <s v="Khaliliya Massjid"/>
    <s v="Mankurd Link Road,Bhimvadi,New Gautam Nagar,Govandi,Mumbai 400043"/>
    <s v="INDUS"/>
    <s v="Fibmax"/>
    <s v="Co-build"/>
    <s v="Feasible"/>
    <s v="Jan'26"/>
    <s v="Ranjit Wadkar"/>
    <s v="Yogesh Deshpande"/>
    <s v="Feasible"/>
    <s v="10004796"/>
    <d v="2025-03-26T00:00:00"/>
    <d v="2026-03-26T00:00:00"/>
    <n v="228"/>
    <s v="Ok"/>
    <n v="-3.2000000000010687E-2"/>
    <x v="2"/>
    <s v="-"/>
    <m/>
    <s v="Not created"/>
    <s v="CWIP-76829"/>
    <s v="RFAI Awaited "/>
    <s v="PO Released"/>
    <s v="-"/>
    <m/>
    <n v="0"/>
    <n v="-228"/>
    <s v="-"/>
    <m/>
  </r>
  <r>
    <n v="66"/>
    <s v="MU"/>
    <s v="Miraroad"/>
    <m/>
    <s v="MB1608"/>
    <s v="MU-MB1608"/>
    <n v="56.000000000000007"/>
    <n v="56.000000000000007"/>
    <n v="19.278387800000001"/>
    <n v="72.863238499999994"/>
    <n v="19.278479999999998"/>
    <n v="72.862899999999996"/>
    <x v="4"/>
    <s v="-"/>
    <s v="Arihant CHS"/>
    <s v="ARIHANT CHS,3A-4, BHAGWAN MAHAVIR MARG, SECTOR 7, SHANTI NAGAR, MIRA ROAD EAST, MIRA BHAYANDAR, MAHAR,POST OFFICE:-MIRA ROAD,POLICE STATION:-MIRA ROAD"/>
    <s v="INDUS"/>
    <s v="Fibmax"/>
    <s v="Co-build"/>
    <s v="Feasible"/>
    <s v="April'25"/>
    <s v="Sabhajeet Maurya"/>
    <s v="Satish Singh"/>
    <s v="Feasible"/>
    <s v="10004869"/>
    <d v="2025-03-26T00:00:00"/>
    <d v="2026-03-26T00:00:00"/>
    <n v="56"/>
    <s v="Ok"/>
    <n v="0"/>
    <x v="2"/>
    <s v="Part of 99"/>
    <m/>
    <s v="FF_NW2122_785463"/>
    <s v="CWIP-76830"/>
    <s v="Received"/>
    <s v="PO Released"/>
    <n v="198508"/>
    <m/>
    <n v="124"/>
    <n v="68"/>
    <s v="Pending"/>
    <m/>
  </r>
  <r>
    <n v="67"/>
    <s v="MU"/>
    <s v="Khadakpada"/>
    <m/>
    <s v="MB1585"/>
    <s v="MU-MB1585"/>
    <n v="112.00000000000001"/>
    <n v="112.00000000000001"/>
    <n v="19.2526303"/>
    <n v="73.127104099999997"/>
    <n v="19.252389520000001"/>
    <n v="73.127260590000006"/>
    <x v="2"/>
    <s v="-"/>
    <s v="Shree Ganesh Vandan CHSL"/>
    <s v="Ganesh Vandan Building, Shop No: 7, Near Lotus Hospital, Aadharwadi Chowk, Birla College Rd, Kalyan West, Thane, Maharashtra 421301  _x000a_"/>
    <s v="ATC"/>
    <s v="Fibmax"/>
    <s v="Co-build"/>
    <s v="Feasible"/>
    <s v="Jan'26"/>
    <s v="Jayhind Yadav"/>
    <s v="Yogesh Deshpande"/>
    <s v="Feasible"/>
    <s v="10004873"/>
    <d v="2025-03-26T00:00:00"/>
    <d v="2026-03-26T00:00:00"/>
    <n v="112"/>
    <s v="Ok"/>
    <n v="0"/>
    <x v="2"/>
    <s v="Part of 99"/>
    <m/>
    <s v="FF_NW2122_785464"/>
    <s v="CWIP-76831"/>
    <s v="RFAI Awaited "/>
    <s v="PO Released"/>
    <n v="198210"/>
    <s v="Tulsi Yadav"/>
    <n v="130"/>
    <n v="18"/>
    <s v="LA Considered"/>
    <m/>
  </r>
  <r>
    <n v="68"/>
    <s v="MU"/>
    <s v="Naupada"/>
    <m/>
    <s v="MB1728"/>
    <s v="MU-MB1728"/>
    <n v="112.00000000000001"/>
    <n v="112.00000000000001"/>
    <n v="19.188169200000001"/>
    <n v="72.9759332"/>
    <n v="19.18817"/>
    <n v="72.975939999999994"/>
    <x v="3"/>
    <s v="-"/>
    <s v="Fenkin Emperior"/>
    <s v="Dr. Bhanushali Hospital Kaushalya', Shivaji path, near Thane Rly station, Thane, Maharashtra 400601,Post office :-Thane,police station:-Thane"/>
    <s v="INDUS"/>
    <s v="Fibmax"/>
    <s v="Co-build"/>
    <s v="Feasible"/>
    <s v="Jan'26"/>
    <s v="Jayhind Yadav"/>
    <s v="Yogesh Deshpande"/>
    <s v="Feasible"/>
    <s v="10004805"/>
    <d v="2025-03-26T00:00:00"/>
    <d v="2026-03-26T00:00:00"/>
    <n v="112"/>
    <s v="Ok"/>
    <n v="0"/>
    <x v="2"/>
    <s v="-"/>
    <m/>
    <s v="Not created"/>
    <s v="CWIP-76832"/>
    <s v="Received"/>
    <s v="PO Released"/>
    <s v="-"/>
    <m/>
    <n v="0"/>
    <n v="-112"/>
    <s v="-"/>
    <m/>
  </r>
  <r>
    <n v="69"/>
    <s v="MU"/>
    <s v="Mulund"/>
    <m/>
    <s v="MB2983"/>
    <s v="MU-MB2983"/>
    <n v="112.00000000000001"/>
    <n v="112.00000000000001"/>
    <n v="19.173556900000001"/>
    <n v="72.957390099999998"/>
    <n v="19.173200000000001"/>
    <n v="72.957099999999997"/>
    <x v="1"/>
    <s v="T"/>
    <s v="Shanti"/>
    <s v="New Arihant Shopping Centre Office No.23, 2nd floor J.D road Near Station Mulund Mumbai West, Maharashtra 400080,Post office:-Mulund,Police Station:-Mulund"/>
    <s v="ATC"/>
    <s v="Fibmax"/>
    <s v="Co-build"/>
    <s v="Feasible"/>
    <s v="Jan'26"/>
    <s v="Swapnil Salvi"/>
    <s v="Yogesh Deshpande"/>
    <s v="Feasible"/>
    <s v="10004888"/>
    <d v="2025-03-26T00:00:00"/>
    <d v="2026-03-26T00:00:00"/>
    <n v="112"/>
    <s v="Ok"/>
    <n v="0"/>
    <x v="2"/>
    <s v="-"/>
    <m/>
    <s v="Not created"/>
    <s v="CWIP-76833"/>
    <s v="RFAI Awaited "/>
    <s v="PO Released"/>
    <s v="-"/>
    <m/>
    <n v="0"/>
    <n v="-112"/>
    <s v="-"/>
    <m/>
  </r>
  <r>
    <n v="70"/>
    <s v="MU"/>
    <s v="Bhandup"/>
    <m/>
    <n v="4609"/>
    <s v="MU-4609"/>
    <n v="224.00000000000003"/>
    <n v="224.00000000000003"/>
    <n v="19.139876300000001"/>
    <n v="72.927962300000004"/>
    <n v="19.140203639999999"/>
    <n v="72.928188550000002"/>
    <x v="1"/>
    <s v="S"/>
    <s v="Fuggawala compound"/>
    <s v="Fugewala Compound, Maharashtra Nagr Bus stop, Bhandup w"/>
    <s v="Suyog"/>
    <s v="Fibmax"/>
    <s v="Co-build"/>
    <s v="Feasible"/>
    <s v="Nov'25"/>
    <s v="Swapnil Salvi"/>
    <s v="Yogesh Deshpande"/>
    <s v="Feasible"/>
    <s v="10004810"/>
    <d v="2025-03-26T00:00:00"/>
    <d v="2026-03-26T00:00:00"/>
    <n v="224"/>
    <s v="Ok"/>
    <n v="0"/>
    <x v="1"/>
    <s v="-"/>
    <m/>
    <s v="Not created"/>
    <s v="CWIP-76834"/>
    <s v="Received"/>
    <s v="PO Released"/>
    <s v="-"/>
    <m/>
    <n v="0"/>
    <n v="-224"/>
    <s v="-"/>
    <m/>
  </r>
  <r>
    <n v="71"/>
    <s v="MU"/>
    <s v="Santacruz"/>
    <m/>
    <n v="174"/>
    <s v="MU-174"/>
    <n v="190.4"/>
    <n v="190.4"/>
    <n v="19.0757428"/>
    <n v="72.832074199999994"/>
    <n v="19.075903220000001"/>
    <n v="72.832616999999999"/>
    <x v="1"/>
    <s v="H/W"/>
    <s v="Little Star CHSL"/>
    <s v="15th Road, Ramkrishna Mission Road, Santacruz (w) Mumbai â€“ 400054"/>
    <s v="INDUS"/>
    <s v="Fibmax"/>
    <s v="Co-build"/>
    <s v="Feasible"/>
    <s v="Jan'26"/>
    <s v="Hari Yadav"/>
    <s v="Satish Singh"/>
    <s v="Feasible"/>
    <s v="10004711"/>
    <d v="2025-03-24T00:00:00"/>
    <d v="2026-03-24T00:00:00"/>
    <n v="190"/>
    <s v="Ok"/>
    <n v="-0.40000000000000568"/>
    <x v="2"/>
    <s v="-"/>
    <m/>
    <s v="Not created"/>
    <s v="CWIP-76835"/>
    <s v="RFAI Awaited "/>
    <s v="PO Released"/>
    <s v="-"/>
    <m/>
    <n v="0"/>
    <n v="-190"/>
    <s v="-"/>
    <m/>
  </r>
  <r>
    <n v="72"/>
    <s v="MU"/>
    <s v="Kandivali"/>
    <m/>
    <s v="MB2484"/>
    <s v="MU-MB2484"/>
    <n v="22.400000000000002"/>
    <n v="22.400000000000002"/>
    <n v="19.207215399999999"/>
    <n v="72.877496399999998"/>
    <n v="19.20756201"/>
    <n v="72.877320119999993"/>
    <x v="1"/>
    <s v="R/S"/>
    <s v="Windsor Chsl"/>
    <s v="Windsor Chsl,Phase No:-2,The Windsor,Opp. Esis Hospital,Damu Nagar,Thakur Village,Kandivali East, Mumbai,Maharashtra:400101"/>
    <s v="INDUS"/>
    <s v="Fibmax"/>
    <s v="Co-build"/>
    <s v="Feasible"/>
    <s v="Jan'26"/>
    <s v="Sabhajeet Maurya"/>
    <s v="Satish Singh"/>
    <s v="Feasible"/>
    <s v="10004794"/>
    <d v="2025-03-26T00:00:00"/>
    <d v="2026-03-26T00:00:00"/>
    <n v="30"/>
    <s v="Ok"/>
    <n v="7.5999999999999979"/>
    <x v="2"/>
    <s v="-"/>
    <m/>
    <s v="Not created"/>
    <s v="CWIP-76836"/>
    <s v="Received"/>
    <s v="PO Released"/>
    <s v="-"/>
    <m/>
    <n v="0"/>
    <n v="-30"/>
    <s v="-"/>
    <m/>
  </r>
  <r>
    <n v="73"/>
    <s v="MU"/>
    <s v="Mahape"/>
    <m/>
    <s v="MB640"/>
    <s v="MU-MB640"/>
    <n v="112.00000000000001"/>
    <n v="112.00000000000001"/>
    <n v="19.110036699999998"/>
    <n v="73.017228399999993"/>
    <n v="19.110171000000001"/>
    <n v="73.017343999999994"/>
    <x v="0"/>
    <s v="-"/>
    <s v="SPIRE BPO SERVICE LLP_BLDG NO.1_MBP"/>
    <s v="3rd ,2nd &amp; Ground floor, A Wing, Bldg No. 1(61), Sector 2, Millennium Business Park, Mahape, Navi Mumbai _x000a_"/>
    <s v="Airtel Own"/>
    <s v="Fibmax"/>
    <s v="Co-build"/>
    <s v="Feasible"/>
    <s v="Jan'26"/>
    <s v="Abdul Quadir"/>
    <s v="Praveen Nigam"/>
    <s v="Feasible"/>
    <s v="10004829"/>
    <d v="2025-03-26T00:00:00"/>
    <d v="2026-03-26T00:00:00"/>
    <n v="112"/>
    <s v="Ok"/>
    <n v="0"/>
    <x v="2"/>
    <s v="Part of 99"/>
    <m/>
    <s v="FF_NW2122_785465"/>
    <s v="CWIP-76837"/>
    <s v="RFAI Awaited "/>
    <s v="PO Released"/>
    <s v="-"/>
    <m/>
    <n v="0"/>
    <n v="-112"/>
    <s v="Pending"/>
    <m/>
  </r>
  <r>
    <n v="74"/>
    <s v="MU"/>
    <s v="Thane"/>
    <m/>
    <n v="6087"/>
    <s v="MU-MM6087"/>
    <n v="112.00000000000001"/>
    <n v="112.00000000000001"/>
    <n v="19.203268300000001"/>
    <n v="72.958195500000002"/>
    <n v="19.20316596"/>
    <n v="72.958232210000006"/>
    <x v="3"/>
    <s v="-"/>
    <n v="0"/>
    <s v="Devkar Niwas,Road No 33, Dnyaneshwar nagar, Thane [W]."/>
    <s v="INDUS"/>
    <s v="Fibmax"/>
    <s v="Co-build"/>
    <s v="Feasible"/>
    <s v="Jan'26"/>
    <s v="Jayhind Yadav"/>
    <s v="Yogesh Deshpande"/>
    <s v="Feasible"/>
    <s v="10004888"/>
    <d v="2025-03-26T00:00:00"/>
    <d v="2026-03-26T00:00:00"/>
    <n v="112"/>
    <s v="Ok"/>
    <n v="0"/>
    <x v="2"/>
    <s v="-"/>
    <m/>
    <s v="Not created"/>
    <s v="CWIP-76838"/>
    <s v="RFAI Awaited "/>
    <s v="PO Released"/>
    <s v="-"/>
    <m/>
    <n v="0"/>
    <n v="-112"/>
    <s v="-"/>
    <m/>
  </r>
  <r>
    <n v="75"/>
    <s v="MU"/>
    <s v="Kurla"/>
    <m/>
    <s v="MA3670"/>
    <s v="MU-MA3670"/>
    <n v="67.2"/>
    <n v="67.2"/>
    <n v="19.064186299999999"/>
    <n v="72.874920000000003"/>
    <n v="19.064219999999999"/>
    <n v="72.874849999999995"/>
    <x v="1"/>
    <s v="L"/>
    <s v="Devi-Darshan Apartment_Netsol/Dilip Gone (Rel of Devi Darshan) Indus-NB Team"/>
    <s v="SAINATH CHOWK,LBS ROAD,NEAR KURLA TELUGU BAPTISH CHURCH, Opp. KURLA COURT KURLA(W),MUMBAI, MAHARASHTRA 400070"/>
    <s v="Netsol"/>
    <s v="Fibmax"/>
    <s v="Co-build"/>
    <s v="Feasible"/>
    <s v="Jan'26"/>
    <s v="Swapnil Salvi"/>
    <s v="Yogesh Deshpande"/>
    <s v="Feasible"/>
    <s v="10004876"/>
    <d v="2025-03-26T00:00:00"/>
    <d v="2026-03-26T00:00:00"/>
    <n v="67"/>
    <s v="Ok"/>
    <n v="-0.20000000000000284"/>
    <x v="1"/>
    <s v="-"/>
    <m/>
    <s v="Not created"/>
    <s v="CWIP-76839"/>
    <s v="RFAI Awaited "/>
    <s v="PO Released"/>
    <s v="-"/>
    <m/>
    <n v="0"/>
    <n v="-67"/>
    <s v="-"/>
    <m/>
  </r>
  <r>
    <n v="76"/>
    <s v="MU"/>
    <s v="Dahisar"/>
    <m/>
    <n v="247"/>
    <s v="MU-MM247"/>
    <n v="112.00000000000001"/>
    <n v="112.00000000000001"/>
    <n v="19.249902500000001"/>
    <n v="72.870555300000007"/>
    <n v="19.24935241"/>
    <n v="72.870197349999998"/>
    <x v="1"/>
    <s v="R/N"/>
    <n v="0"/>
    <s v="Ghartan Pada, Dahisar East, Mumbai, Maharashtra 400068"/>
    <s v="INDUS"/>
    <s v="Fibmax"/>
    <s v="Co-build"/>
    <s v="Feasible"/>
    <s v="Jan'26"/>
    <s v="Sabhajeet Maurya"/>
    <s v="Satish Singh"/>
    <s v="Feasible"/>
    <s v="10004888"/>
    <d v="2025-03-26T00:00:00"/>
    <d v="2026-03-26T00:00:00"/>
    <n v="112"/>
    <s v="Ok"/>
    <n v="0"/>
    <x v="2"/>
    <s v="-"/>
    <m/>
    <s v="Not created"/>
    <s v="CWIP-76840"/>
    <s v="RFAI Awaited "/>
    <s v="PO Released"/>
    <s v="-"/>
    <m/>
    <n v="0"/>
    <n v="-112"/>
    <s v="-"/>
    <m/>
  </r>
  <r>
    <n v="77"/>
    <s v="MU"/>
    <s v="Miraroad"/>
    <m/>
    <s v="MB2489"/>
    <s v="MU-MB2489"/>
    <n v="33.6"/>
    <n v="33.6"/>
    <n v="19.277037400000001"/>
    <n v="72.870143600000006"/>
    <n v="19.276701970000001"/>
    <n v="72.870604130000004"/>
    <x v="4"/>
    <s v="-"/>
    <s v="Krishna Tower CHSL"/>
    <s v="Building No:-1 &amp; 2,Krishna Tower, RNA Complex,Om Shanti Chowk, Mira Road, Mira Bhayandar, Maharashtra 401107"/>
    <s v="INDUS"/>
    <s v="Fibmax"/>
    <s v="Co-build"/>
    <s v="Feasible"/>
    <s v="Jan'26"/>
    <s v="Sabhajeet Maurya"/>
    <s v="Satish Singh"/>
    <s v="Feasible"/>
    <s v="10004789"/>
    <d v="2025-03-26T00:00:00"/>
    <d v="2026-03-26T00:00:00"/>
    <n v="34"/>
    <s v="Ok"/>
    <n v="0.39999999999999858"/>
    <x v="2"/>
    <s v="Part of 99"/>
    <m/>
    <s v="FF_NW2122_785466"/>
    <s v="CWIP-76841"/>
    <s v="Received"/>
    <s v="PO Released"/>
    <n v="199854"/>
    <s v="Santosh Yadav"/>
    <n v="32"/>
    <n v="-2"/>
    <s v="-"/>
    <m/>
  </r>
  <r>
    <n v="78"/>
    <s v="MU"/>
    <s v="Vile Parle"/>
    <m/>
    <n v="334"/>
    <s v="MU-334"/>
    <n v="112.00000000000001"/>
    <n v="112.00000000000001"/>
    <n v="19.103505999999999"/>
    <n v="72.851243699999998"/>
    <n v="19.1036076"/>
    <n v="72.851283499999994"/>
    <x v="1"/>
    <s v="K/E"/>
    <s v="Anish Appt"/>
    <s v="Hanuman nagar Opp.ICICI bank, Parle €, Mumbai"/>
    <s v="ATC"/>
    <s v="Fibmax"/>
    <s v="Co-build"/>
    <s v="Feasible"/>
    <s v="Dec'25"/>
    <s v="Hari Yadav"/>
    <s v="Satish Singh"/>
    <s v="Feasible"/>
    <s v="10004804"/>
    <d v="2025-03-26T00:00:00"/>
    <d v="2026-03-26T00:00:00"/>
    <n v="112"/>
    <s v="Ok"/>
    <n v="0"/>
    <x v="2"/>
    <s v="-"/>
    <m/>
    <s v="Not created"/>
    <s v="CWIP-76842"/>
    <s v="RFAI Awaited "/>
    <s v="PO Released"/>
    <s v="-"/>
    <m/>
    <n v="0"/>
    <n v="-112"/>
    <s v="-"/>
    <m/>
  </r>
  <r>
    <n v="79"/>
    <s v="MU"/>
    <s v="Vile Parle"/>
    <m/>
    <s v="MA2"/>
    <s v="MU-MA2"/>
    <n v="78.400000000000006"/>
    <n v="78.400000000000006"/>
    <n v="19.096749800000001"/>
    <n v="72.850144799999995"/>
    <n v="19.09706542"/>
    <n v="72.850486320000002"/>
    <x v="1"/>
    <s v="K/E"/>
    <s v="HOTEL JOY PALACE"/>
    <s v="Hotel Joy Palace,N Patkar Marg, Vile Parle, Vile Parle East"/>
    <s v="INDUS"/>
    <s v="Fibmax"/>
    <s v="Co-build"/>
    <s v="Feasible"/>
    <s v="Dec'25"/>
    <s v="Sushil Patil"/>
    <s v="Satish Singh"/>
    <s v="Feasible"/>
    <n v="10004770"/>
    <d v="2025-03-25T00:00:00"/>
    <d v="2026-03-25T00:00:00"/>
    <n v="78"/>
    <s v="Ok"/>
    <n v="-0.40000000000000568"/>
    <x v="2"/>
    <s v="Part of 99"/>
    <m/>
    <s v="FF_NW2122_785467"/>
    <s v="CWIP-76843"/>
    <s v="RFAI Awaited "/>
    <s v="PO Released"/>
    <n v="583552"/>
    <s v="Santosh Yadav"/>
    <n v="65"/>
    <n v="-13"/>
    <s v="-"/>
    <m/>
  </r>
  <r>
    <n v="80"/>
    <s v="MU"/>
    <s v="Andheri"/>
    <m/>
    <n v="4295"/>
    <s v="MU-4295"/>
    <n v="112.00000000000001"/>
    <n v="112.00000000000001"/>
    <n v="19.114977100000001"/>
    <n v="72.850121400000006"/>
    <n v="19.115198920000001"/>
    <n v="72.850520360000004"/>
    <x v="1"/>
    <s v="K/E"/>
    <s v="HUB TOWN SOLARIS"/>
    <s v="HUB TOWN SOLARIS, Ghokhle pool, ProfNS Phadke Marg, Teli Galli, Andheri(E), Mumbai"/>
    <s v="IBUS"/>
    <s v="Fibmax"/>
    <s v="Co-build"/>
    <s v="Feasible"/>
    <s v="Nov'25"/>
    <s v="Hari Yadav"/>
    <s v="Satish Singh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81"/>
    <s v="MU"/>
    <s v="Vile Parle"/>
    <m/>
    <n v="1387"/>
    <s v="MU-1387"/>
    <n v="78.400000000000006"/>
    <n v="78.400000000000006"/>
    <n v="19.1086977"/>
    <n v="72.848533900000007"/>
    <n v="19.108879779999999"/>
    <n v="72.848789080000003"/>
    <x v="1"/>
    <s v="K/E"/>
    <s v="Jeevan Dhara"/>
    <s v="Jeevan Dhara Co Hsg Soc Ltd, Shahaji Raje Marg, Near Prabodhan Thackeray Krida Sankul, Shivaji Nagar, Vile Parle East, Mumbai, Maharashtra- 400057  MUMBAI"/>
    <s v="ATC"/>
    <s v="Fibmax"/>
    <s v="Co-build"/>
    <s v="Feasible"/>
    <s v="Dec'25"/>
    <s v="Hari Yadav"/>
    <s v="Satish Singh"/>
    <s v="Feasible"/>
    <s v="10004863"/>
    <d v="2025-03-26T00:00:00"/>
    <d v="2026-03-26T00:00:00"/>
    <n v="78"/>
    <s v="Ok"/>
    <n v="-0.40000000000000568"/>
    <x v="2"/>
    <s v="-"/>
    <m/>
    <s v="Not created"/>
    <s v="CWIP-76844"/>
    <s v="RFAI Awaited "/>
    <s v="PO Released"/>
    <s v="-"/>
    <m/>
    <n v="0"/>
    <n v="-78"/>
    <s v="-"/>
    <m/>
  </r>
  <r>
    <n v="82"/>
    <s v="MU"/>
    <s v="Vile Parle"/>
    <m/>
    <n v="5387"/>
    <s v="MU-5387"/>
    <n v="33.6"/>
    <n v="33.6"/>
    <n v="19.102521400000001"/>
    <n v="72.835753199999999"/>
    <n v="19.10269856"/>
    <n v="72.835695479999998"/>
    <x v="1"/>
    <s v="K/W"/>
    <s v="GNGNIWASONM1"/>
    <s v="Ganga Niwas, VM Road, Opposite SVKM&quot;s College of Management, Vile Parle(W), Mumbai-400066"/>
    <s v="INDUS"/>
    <s v="Fibmax"/>
    <s v="Co-build"/>
    <s v="Feasible"/>
    <s v="Dec'25"/>
    <s v="Hari Yadav"/>
    <s v="Satish Singh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83"/>
    <s v="MU"/>
    <s v="Bandra"/>
    <m/>
    <n v="148"/>
    <s v="MU-148"/>
    <n v="67.2"/>
    <n v="67.2"/>
    <n v="19.0637449"/>
    <n v="72.829604399999994"/>
    <n v="19.06430202"/>
    <n v="72.829696179999999"/>
    <x v="1"/>
    <s v="H/W"/>
    <s v="Panjitani Villa"/>
    <s v="Dr.Ambedkar Road Pali Hill Bandra /west,Maharashtra"/>
    <s v="INDUS"/>
    <s v="Fibmax"/>
    <s v="Co-build"/>
    <s v="Feasible"/>
    <s v="Nov'25"/>
    <s v="Prem Verma"/>
    <s v="Prem Verma"/>
    <s v="Feasible"/>
    <n v="10004692"/>
    <d v="2025-03-24T00:00:00"/>
    <d v="2026-03-24T00:00:00"/>
    <n v="67"/>
    <s v="Ok"/>
    <n v="-0.20000000000000284"/>
    <x v="2"/>
    <s v="Part of 99"/>
    <m/>
    <s v="FF_NW1920_15817"/>
    <s v="CWIP-76845"/>
    <s v="RFAI Awaited "/>
    <s v="PO Released"/>
    <n v="198254"/>
    <s v="Santosh Yadav"/>
    <n v="130"/>
    <n v="63"/>
    <s v="Pending"/>
    <m/>
  </r>
  <r>
    <n v="84"/>
    <s v="MU"/>
    <s v="Gorai"/>
    <m/>
    <s v="MA4659"/>
    <s v="MU-MA4659"/>
    <n v="67.2"/>
    <n v="67.2"/>
    <n v="19.2248506"/>
    <n v="72.827992899999998"/>
    <n v="19.224428289999999"/>
    <n v="72.827662709999998"/>
    <x v="1"/>
    <s v="R/C"/>
    <s v="Rakesh reddy house"/>
    <s v="38-A/23, RDP RD NUMBER 5, BHIM NAGAR, BORIVALI WEST, MUMBAI, MAHARASHTRA 400091"/>
    <s v="INDUS"/>
    <s v="Fibmax"/>
    <s v="Co-build"/>
    <s v="Feasible"/>
    <s v="Jan'26"/>
    <s v="Sabhajeet Maurya"/>
    <s v="Satish Singh"/>
    <s v="Feasible"/>
    <s v="10004822"/>
    <d v="2025-03-26T00:00:00"/>
    <d v="2026-03-26T00:00:00"/>
    <n v="67"/>
    <s v="Ok"/>
    <n v="-0.20000000000000284"/>
    <x v="2"/>
    <s v="-"/>
    <m/>
    <s v="Not created"/>
    <s v="CWIP-76846"/>
    <s v="Received"/>
    <s v="PO Released"/>
    <s v="-"/>
    <m/>
    <n v="0"/>
    <n v="-67"/>
    <s v="-"/>
    <m/>
  </r>
  <r>
    <n v="85"/>
    <s v="MU"/>
    <s v="Nariman Point"/>
    <m/>
    <n v="1008"/>
    <s v="MU-1008"/>
    <n v="67.2"/>
    <n v="67.2"/>
    <n v="18.923553099999999"/>
    <n v="72.823563100000001"/>
    <n v="18.923244830000002"/>
    <n v="72.823771460000003"/>
    <x v="1"/>
    <s v="A"/>
    <s v="RAHEJACTOF"/>
    <s v="Plot No 214, Free Press Journal Marg"/>
    <s v="INDUS"/>
    <s v="Fibmax"/>
    <s v="Co-build"/>
    <s v="Feasible"/>
    <s v="Nov'25"/>
    <s v="Prem Verma"/>
    <s v="Prem Verma"/>
    <s v="Feasible"/>
    <n v="10004709"/>
    <d v="2025-03-24T00:00:00"/>
    <d v="2026-03-24T00:00:00"/>
    <n v="67"/>
    <s v="Ok"/>
    <n v="-0.20000000000000284"/>
    <x v="2"/>
    <s v="Part of 99"/>
    <m/>
    <s v="FF_NW2122_785468"/>
    <s v="CWIP-76847"/>
    <s v="RFAI Awaited "/>
    <s v="PO Released"/>
    <n v="198255"/>
    <s v="Shrikant Chavan"/>
    <n v="90"/>
    <n v="23"/>
    <s v="LA Considered"/>
    <m/>
  </r>
  <r>
    <n v="86"/>
    <s v="MU"/>
    <s v="Charni Road"/>
    <m/>
    <n v="356"/>
    <s v="MU-356"/>
    <n v="123.20000000000002"/>
    <n v="123.20000000000002"/>
    <n v="18.9558787"/>
    <n v="72.808619300000004"/>
    <n v="18.955549019999999"/>
    <n v="72.80800816"/>
    <x v="1"/>
    <s v="D"/>
    <s v="Mahayoonas Cashabh, ISLAM CLUB"/>
    <s v="ISLAM CLUB, BEGMOHAMMAD MANSION ABOVE ISLAM CLUB SEAFACE CHOWPATTY"/>
    <s v="INDUS"/>
    <s v="Fibmax"/>
    <s v="Co-build"/>
    <s v="Feasible"/>
    <s v="Dec'25"/>
    <s v="Prem Verma"/>
    <s v="Prem Verma"/>
    <s v="Feasible"/>
    <s v="10004728"/>
    <d v="2025-03-24T00:00:00"/>
    <d v="2026-03-24T00:00:00"/>
    <n v="123"/>
    <s v="Ok"/>
    <n v="-0.20000000000001705"/>
    <x v="2"/>
    <s v="Part of 99"/>
    <m/>
    <s v="FF_NW1920_15796"/>
    <s v="CWIP-76848"/>
    <s v="RFAI Awaited "/>
    <s v="PO Released"/>
    <s v="-"/>
    <m/>
    <n v="85"/>
    <n v="-38"/>
    <s v="-"/>
    <m/>
  </r>
  <r>
    <n v="87"/>
    <s v="MU"/>
    <s v="Vitthalwadi"/>
    <m/>
    <n v="6323"/>
    <s v="MU-6323"/>
    <n v="224.00000000000003"/>
    <n v="224.00000000000003"/>
    <n v="19.225618699999998"/>
    <n v="73.151830700000005"/>
    <n v="19.225406339999999"/>
    <n v="73.152491960000006"/>
    <x v="2"/>
    <s v="-"/>
    <s v="SALMAN"/>
    <s v="Mr. Kaab Ansari (9987143713),Shree Ganesh Colony, Pune Link Rd, Khadegolwali, Vitthalwadi, Kalyan, Maharashtra 421004  KALYAN"/>
    <s v="ATC"/>
    <s v="Fibmax"/>
    <s v="Co-build"/>
    <s v="Feasible"/>
    <s v="Jan'26"/>
    <s v="Jayhind Yadav"/>
    <s v="Yogesh Deshpande"/>
    <s v="Feasible"/>
    <s v="10004785"/>
    <d v="2025-03-26T00:00:00"/>
    <d v="2026-03-26T00:00:00"/>
    <n v="224"/>
    <s v="Ok"/>
    <n v="0"/>
    <x v="2"/>
    <s v="-"/>
    <m/>
    <s v="Not created"/>
    <s v="CWIP-76849"/>
    <s v="RFAI Awaited "/>
    <s v="PO Released"/>
    <s v="-"/>
    <m/>
    <n v="0"/>
    <n v="-224"/>
    <s v="-"/>
    <m/>
  </r>
  <r>
    <n v="88"/>
    <s v="MU"/>
    <s v="Miraroad"/>
    <m/>
    <n v="4409"/>
    <s v="MU-4409"/>
    <n v="110"/>
    <n v="110"/>
    <n v="19.2922634"/>
    <n v="72.9061485"/>
    <n v="19.292205920000001"/>
    <n v="72.905518229999998"/>
    <x v="4"/>
    <s v="-"/>
    <s v="HAVELIINO"/>
    <s v="Hotel Haveli Inn GBT,Ahmedabad Natiomal Highway,Near Versova Bridge Ghodbunder Road,Thane"/>
    <s v="INDUS"/>
    <s v="Fibmax"/>
    <s v="Co-build"/>
    <s v="Feasible"/>
    <s v="Nov'25"/>
    <s v="Sabhajeet Maurya"/>
    <s v="Satish Singh"/>
    <s v="Feasible"/>
    <s v="10004841"/>
    <d v="2025-03-26T00:00:00"/>
    <d v="2026-03-26T00:00:00"/>
    <n v="110"/>
    <s v="Ok"/>
    <n v="0"/>
    <x v="2"/>
    <s v="-"/>
    <m/>
    <s v="Not created"/>
    <s v="CWIP-76850"/>
    <s v="RFAI Awaited "/>
    <s v="PO Released"/>
    <s v="-"/>
    <m/>
    <n v="0"/>
    <n v="-110"/>
    <s v="-"/>
    <m/>
  </r>
  <r>
    <n v="89"/>
    <s v="MU"/>
    <s v="Airoli"/>
    <m/>
    <n v="273"/>
    <s v="MU-273"/>
    <n v="448.00000000000006"/>
    <n v="448.00000000000006"/>
    <n v="19.158186499999999"/>
    <n v="72.996539999999996"/>
    <n v="19.160108000000001"/>
    <n v="72.995553000000001"/>
    <x v="0"/>
    <s v="-"/>
    <s v="Namaskar CHS"/>
    <s v="Namaskar Chsl,Plot No191,Sec-3,Super Market,Airoli,Navi Mumbai"/>
    <s v="INDUS"/>
    <s v="Fibmax"/>
    <s v="Co-build"/>
    <s v="Feasible"/>
    <s v="Dec'25"/>
    <s v="Abdul Quadir"/>
    <s v="Praveen Nigam"/>
    <s v="Feasible"/>
    <s v="10004888"/>
    <d v="2025-03-26T00:00:00"/>
    <d v="2026-03-26T00:00:00"/>
    <n v="448"/>
    <s v="Ok"/>
    <n v="0"/>
    <x v="2"/>
    <s v="-"/>
    <m/>
    <s v="Not created"/>
    <s v="CWIP-76851"/>
    <s v="RFAI Awaited "/>
    <s v="PO Released"/>
    <s v="-"/>
    <m/>
    <n v="0"/>
    <n v="-448"/>
    <s v="-"/>
    <m/>
  </r>
  <r>
    <n v="90"/>
    <s v="MU"/>
    <s v="Thane"/>
    <m/>
    <n v="3292"/>
    <s v="MU-3292"/>
    <n v="560.00000000000011"/>
    <n v="560.00000000000011"/>
    <n v="19.205732099999999"/>
    <n v="73.002181800000002"/>
    <n v="19.20692"/>
    <n v="73.003270000000001"/>
    <x v="3"/>
    <s v="-"/>
    <s v="RATI PUSHPAGANDHA"/>
    <s v="NEAR BHAVIKA VIDYALAYA, PAKADI,KHAREGOAN,KALWA(W) THANE 400605"/>
    <s v="INDUS"/>
    <s v="Fibmax"/>
    <s v="Co-build"/>
    <s v="Feasible"/>
    <s v="Jan'26"/>
    <s v="Ranjit Wadkar"/>
    <s v="Yogesh Deshpande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91"/>
    <s v="MU"/>
    <s v="Bandra"/>
    <m/>
    <n v="1371"/>
    <s v="MU-1371"/>
    <n v="66"/>
    <n v="66"/>
    <n v="19.0688359"/>
    <n v="72.8238415"/>
    <n v="19.069037609999999"/>
    <n v="72.824138629999993"/>
    <x v="1"/>
    <s v="H/W"/>
    <s v="Moon Craft"/>
    <s v="Mooncraft,Carter Road , Next to 175 Carter Road, Bandra West, Mumbai"/>
    <s v="ATC"/>
    <s v="Fibmax"/>
    <s v="Co-build"/>
    <s v="Feasible"/>
    <s v="Nov'25"/>
    <s v="Vaijesh Patil"/>
    <s v="Prem Verma"/>
    <s v="Feasible"/>
    <n v="10004832"/>
    <d v="2025-03-26T00:00:00"/>
    <d v="2026-03-26T00:00:00"/>
    <n v="66"/>
    <s v="Site dismantal"/>
    <n v="0"/>
    <x v="2"/>
    <s v="Part of 99"/>
    <m/>
    <s v="FF_NW1920_14923"/>
    <s v="CWIP-76852"/>
    <s v="RFAI Awaited "/>
    <s v="PO Released"/>
    <s v="-"/>
    <s v="Santosh Yadav"/>
    <n v="30"/>
    <n v="-36"/>
    <s v="-"/>
    <m/>
  </r>
  <r>
    <n v="92"/>
    <s v="MU"/>
    <s v="Borivali"/>
    <m/>
    <n v="4534"/>
    <s v="MU-4534"/>
    <n v="220"/>
    <n v="220"/>
    <n v="19.227843400000001"/>
    <n v="72.858387399999998"/>
    <n v="19.227710640000002"/>
    <n v="72.858014310000002"/>
    <x v="1"/>
    <s v="R/C"/>
    <s v="MANGESHSO"/>
    <s v="Carter Road, Borivili (E)"/>
    <s v="INDUS"/>
    <s v="Fibmax"/>
    <s v="Co-build"/>
    <s v="Feasible"/>
    <s v="May'25"/>
    <s v="Sabhajeet Maurya"/>
    <s v="Satish Singh"/>
    <s v="Feasible"/>
    <s v="10004807"/>
    <d v="2025-03-26T00:00:00"/>
    <d v="2026-03-26T00:00:00"/>
    <n v="220"/>
    <s v="Ok"/>
    <n v="0"/>
    <x v="2"/>
    <s v="Part of 99"/>
    <m/>
    <s v="FF_NW1920_14388"/>
    <s v="CWIP-76853"/>
    <s v="RFAI Awaited "/>
    <s v="PO Released"/>
    <s v="-"/>
    <m/>
    <n v="0"/>
    <n v="-220"/>
    <s v="-"/>
    <m/>
  </r>
  <r>
    <n v="93"/>
    <s v="MU"/>
    <s v="Vikroli"/>
    <m/>
    <s v="MB1311"/>
    <s v="MU-MB1311"/>
    <n v="373"/>
    <n v="373"/>
    <n v="19.119129399999998"/>
    <n v="72.939540399999998"/>
    <n v="19.117502030000001"/>
    <n v="72.939310680000006"/>
    <x v="1"/>
    <s v="S"/>
    <s v="Rajashree Shahu Maharaj_Indus"/>
    <s v="Rajshree shahu Maharaj, Near Vikas Vidyalaya, Road No. 1, Kannamwar Nagar II, Vikhroli East, Mumbai, Maharashtra- 400083  MUMBAI"/>
    <s v="INDUS"/>
    <s v="Fibmax"/>
    <s v="Co-build"/>
    <s v="Feasible"/>
    <s v="Dec'25"/>
    <s v="Ranjit Wadkar"/>
    <s v="Yogesh Deshpande"/>
    <s v="Feasible"/>
    <s v="10004877"/>
    <d v="2025-03-26T00:00:00"/>
    <d v="2026-03-26T00:00:00"/>
    <n v="373"/>
    <s v="Ok"/>
    <n v="0"/>
    <x v="2"/>
    <s v="-"/>
    <m/>
    <s v="Not created"/>
    <s v="CWIP-76854"/>
    <s v="RFAI Awaited "/>
    <s v="PO Released"/>
    <s v="-"/>
    <m/>
    <n v="0"/>
    <n v="-373"/>
    <s v="-"/>
    <m/>
  </r>
  <r>
    <n v="94"/>
    <s v="MU"/>
    <s v="Panvel"/>
    <m/>
    <n v="4998"/>
    <s v="MU-4998"/>
    <n v="330"/>
    <n v="330"/>
    <n v="18.973968599999999"/>
    <n v="73.121123699999998"/>
    <n v="18.97512695"/>
    <n v="73.120792989999998"/>
    <x v="5"/>
    <s v="-"/>
    <s v="ASHOKPARO"/>
    <s v="Ashok Pardeshi,Ashok Pardeshi, Bhingari ONGC Tal Panvel 410206"/>
    <s v="INDUS"/>
    <s v="Fibmax"/>
    <s v="Co-build"/>
    <s v="Feasible"/>
    <s v="Nov'25"/>
    <s v="Manoj Ligade"/>
    <s v="Praveen Nigam"/>
    <s v="Feasible"/>
    <s v="10004770"/>
    <d v="2025-03-25T00:00:00"/>
    <d v="2026-03-25T00:00:00"/>
    <n v="300"/>
    <s v="PO length is less than Feasibility length"/>
    <n v="-30"/>
    <x v="2"/>
    <s v="-"/>
    <m/>
    <s v="Not created"/>
    <s v="CWIP-76855"/>
    <s v="RFAI Awaited "/>
    <s v="PO Released"/>
    <s v="-"/>
    <m/>
    <n v="0"/>
    <n v="-300"/>
    <s v="-"/>
    <m/>
  </r>
  <r>
    <n v="95"/>
    <s v="MU"/>
    <s v="Panvel"/>
    <m/>
    <s v="MA3675"/>
    <s v="MU-MA3675"/>
    <n v="187"/>
    <n v="187"/>
    <n v="18.968203299999999"/>
    <n v="73.134007999999994"/>
    <n v="18.968209349999999"/>
    <n v="73.134923929999999"/>
    <x v="5"/>
    <s v="-"/>
    <s v="HARESH THADWANI FARM"/>
    <s v="ANUPAM NURSUREY,81 / 2,83 / 1,KOLKHE VILLAGE,MUMBAI - PUNE ROAD,PALAS PHATA, PANVEL, NAVI MUMBAI 410221"/>
    <s v="INDUS"/>
    <s v="Fibmax"/>
    <s v="Co-build"/>
    <s v="Feasible"/>
    <s v="Nov'25"/>
    <s v="Manoj Ligade"/>
    <s v="Praveen Nigam"/>
    <s v="Feasible"/>
    <s v="10004770"/>
    <d v="2025-03-25T00:00:00"/>
    <d v="2026-03-25T00:00:00"/>
    <n v="187"/>
    <s v="Ok"/>
    <n v="0"/>
    <x v="2"/>
    <s v="-"/>
    <m/>
    <s v="Not created"/>
    <s v="CWIP-76856"/>
    <s v="RFAI Awaited "/>
    <s v="PO Released"/>
    <s v="-"/>
    <m/>
    <n v="0"/>
    <n v="-187"/>
    <s v="-"/>
    <m/>
  </r>
  <r>
    <n v="96"/>
    <s v="MU"/>
    <s v="Panvel"/>
    <m/>
    <n v="6177"/>
    <s v="MU-6177"/>
    <n v="220"/>
    <n v="220"/>
    <n v="18.998252900000001"/>
    <n v="73.107902999999993"/>
    <n v="18.999307120000001"/>
    <n v="73.108485619999996"/>
    <x v="5"/>
    <s v="-"/>
    <s v="MUNOTAPTOF"/>
    <s v="Old Panvel, HOC Colony, Panvel, Navi Mumbai, Maharashtra 410206"/>
    <s v="INDUS"/>
    <s v="Fibmax"/>
    <s v="Co-build"/>
    <s v="Feasible"/>
    <s v="Nov'25"/>
    <s v="Manoj Ligade"/>
    <s v="Praveen Nigam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97"/>
    <s v="MU"/>
    <s v="Juinagar"/>
    <m/>
    <s v="MB4281"/>
    <s v="MU-MB4281"/>
    <n v="220"/>
    <n v="220"/>
    <n v="19.045849"/>
    <n v="73.017295000000004"/>
    <n v="19.045488720000002"/>
    <n v="73.017775479999997"/>
    <x v="0"/>
    <s v="-"/>
    <s v="Khare Open Plot"/>
    <s v="Sukhshanti nursery beside budhh vihar close to Afjal auto works, opposite Chincholi talaw, Sector 25, Juinagar West, Navi Mumbai, Maharashtra 400705"/>
    <s v="INDUS"/>
    <s v="Fibmax"/>
    <s v="Co-build"/>
    <s v="Feasible"/>
    <s v="April'25"/>
    <s v="Abdul Quadir"/>
    <s v="Praveen Nigam"/>
    <s v="Feasible"/>
    <s v="10004852"/>
    <d v="2025-03-26T00:00:00"/>
    <d v="2026-03-26T00:00:00"/>
    <n v="220"/>
    <s v="Ok"/>
    <n v="0"/>
    <x v="2"/>
    <s v="Part of 99"/>
    <m/>
    <s v="FF_NW2122_785469"/>
    <s v="CWIP-76857"/>
    <s v="RFAI Awaited "/>
    <s v="PO Released"/>
    <s v="-"/>
    <m/>
    <n v="0"/>
    <n v="-220"/>
    <s v="Pending"/>
    <m/>
  </r>
  <r>
    <n v="98"/>
    <s v="MU"/>
    <s v="Thane"/>
    <m/>
    <n v="4546"/>
    <s v="MU-4546"/>
    <n v="200"/>
    <n v="200"/>
    <n v="19.2101726"/>
    <n v="72.980801799999995"/>
    <n v="19.2112473"/>
    <n v="72.980589320000007"/>
    <x v="3"/>
    <s v="-"/>
    <s v="RUTUQQQ"/>
    <s v="National Highway ,Thane West,Majiwada, Thane (W)-400601"/>
    <s v="INDUS"/>
    <s v="Fibmax"/>
    <s v="Co-build"/>
    <s v="Feasible"/>
    <s v="Feb'26"/>
    <s v="Ranjit Wadkar"/>
    <s v="Yogesh Deshpande"/>
    <s v="Feasible"/>
    <s v="10004770"/>
    <d v="2025-03-25T00:00:00"/>
    <d v="2026-03-25T00:00:00"/>
    <n v="200"/>
    <s v="Ok"/>
    <n v="0"/>
    <x v="2"/>
    <s v="-"/>
    <m/>
    <s v="Not created"/>
    <s v="CWIP-76858"/>
    <s v="RFAI Awaited "/>
    <s v="PO Released"/>
    <s v="-"/>
    <m/>
    <n v="0"/>
    <n v="-200"/>
    <s v="-"/>
    <m/>
  </r>
  <r>
    <n v="99"/>
    <s v="MU"/>
    <s v="Thane"/>
    <m/>
    <n v="1670"/>
    <s v="MU-1670"/>
    <n v="104.5"/>
    <n v="104.5"/>
    <n v="19.258775100000001"/>
    <n v="72.971044000000006"/>
    <n v="19.258450929999999"/>
    <n v="72.97004124"/>
    <x v="3"/>
    <s v="-"/>
    <s v="KANCHANPO"/>
    <s v="Kavesar, Thane WestThane, Maharashtra Thane Gobunder Road"/>
    <s v="INDUS"/>
    <s v="Fibmax"/>
    <s v="Co-build"/>
    <s v="Feasible"/>
    <s v="Feb'26"/>
    <s v="Ranjit Wadkar"/>
    <s v="Yogesh Deshpande"/>
    <s v="Feasible"/>
    <s v="10004770"/>
    <d v="2025-03-25T00:00:00"/>
    <d v="2026-03-25T00:00:00"/>
    <n v="104"/>
    <s v="Ok"/>
    <n v="-0.5"/>
    <x v="2"/>
    <s v="-"/>
    <m/>
    <s v="Not created"/>
    <s v="CWIP-76859"/>
    <s v="RFAI Awaited "/>
    <s v="PO Released"/>
    <s v="-"/>
    <m/>
    <n v="0"/>
    <n v="-104"/>
    <s v="-"/>
    <m/>
  </r>
  <r>
    <n v="100"/>
    <s v="MU"/>
    <s v="Saki Naka"/>
    <m/>
    <s v="MA5034"/>
    <s v="MU-MA5034"/>
    <n v="110"/>
    <n v="110"/>
    <n v="19.0933016"/>
    <n v="72.883519399999997"/>
    <n v="19.093571919999999"/>
    <n v="72.883056409999995"/>
    <x v="1"/>
    <s v="L"/>
    <s v="kurla exhibitors mall"/>
    <s v="90 FIT ROAD,JARIMARI,NEAR HINDUSTAN WAY BRIDGE,ANDHERI KURLA ROAD MUMBAI, MAHARASHTRA.400093"/>
    <s v="ATC"/>
    <s v="Fibmax"/>
    <s v="Co-build"/>
    <s v="Feasible"/>
    <s v="Nov'25"/>
    <s v="Manoj Ligade"/>
    <s v="Prem Verma"/>
    <s v="Feasible"/>
    <s v="10004770"/>
    <d v="2025-03-25T00:00:00"/>
    <d v="2026-03-25T00:00:00"/>
    <n v="110"/>
    <s v="Ok"/>
    <n v="0"/>
    <x v="2"/>
    <s v="-"/>
    <m/>
    <s v="Not created"/>
    <s v="CWIP-76860"/>
    <s v="RFAI Awaited "/>
    <s v="PO Released"/>
    <s v="-"/>
    <m/>
    <n v="0"/>
    <n v="-110"/>
    <s v="-"/>
    <m/>
  </r>
  <r>
    <n v="101"/>
    <s v="MU"/>
    <s v="Kurla"/>
    <m/>
    <s v="MA2088"/>
    <s v="MU-MA2088"/>
    <n v="57.2"/>
    <n v="57.2"/>
    <n v="19.086709299999999"/>
    <n v="72.881339800000006"/>
    <n v="19.086537799999999"/>
    <n v="72.881028349999994"/>
    <x v="1"/>
    <s v="L"/>
    <s v="Khan House"/>
    <s v="Khan House, Near Municipal School, Bail Bazaar, Kurla West, Mumbai 400070"/>
    <s v="Suyog"/>
    <s v="Fibmax"/>
    <s v="Co-build"/>
    <s v="Feasible"/>
    <s v="Jan'26"/>
    <s v="Manoj Ligade"/>
    <s v="Yogesh Deshpande"/>
    <s v="Feasible"/>
    <s v="10004770"/>
    <d v="2025-03-25T00:00:00"/>
    <d v="2026-03-25T00:00:00"/>
    <n v="58"/>
    <s v="Ok"/>
    <n v="0.79999999999999716"/>
    <x v="1"/>
    <s v="-"/>
    <m/>
    <s v="Not created"/>
    <s v="CWIP-76861"/>
    <s v="Received"/>
    <s v="PO Released"/>
    <s v="-"/>
    <m/>
    <n v="0"/>
    <n v="-58"/>
    <s v="-"/>
    <m/>
  </r>
  <r>
    <n v="102"/>
    <s v="MU"/>
    <s v="Andheri"/>
    <m/>
    <n v="4088"/>
    <s v="MU-4088"/>
    <n v="253"/>
    <n v="253"/>
    <n v="19.131216899999998"/>
    <n v="72.876574500000004"/>
    <n v="19.129761210000002"/>
    <n v="72.876401220000005"/>
    <x v="1"/>
    <s v="K/E"/>
    <s v="BLDGNOQ"/>
    <s v="Bldg No-1,Sharitup, Rup Nagar,Jogeshwari - Vi33oli Link Road, Jogeshwari,Mumbai"/>
    <s v="INDUS"/>
    <s v="Fibmax"/>
    <s v="Co-build"/>
    <s v="Feasible"/>
    <s v="Nov'25"/>
    <s v="Dudhnath Tiwari"/>
    <s v="Satish Singh"/>
    <s v="Feasible"/>
    <s v="10004770"/>
    <d v="2025-03-25T00:00:00"/>
    <d v="2026-03-25T00:00:00"/>
    <n v="253"/>
    <s v="Ok"/>
    <n v="0"/>
    <x v="2"/>
    <s v="-"/>
    <m/>
    <s v="Not created"/>
    <s v="CWIP-76862"/>
    <s v="RFAI Awaited "/>
    <s v="PO Released"/>
    <s v="-"/>
    <m/>
    <n v="0"/>
    <n v="-253"/>
    <s v="-"/>
    <m/>
  </r>
  <r>
    <n v="103"/>
    <s v="MU"/>
    <s v="Jogeshwari"/>
    <m/>
    <n v="2643"/>
    <s v="MU-2643"/>
    <n v="16.5"/>
    <n v="16.5"/>
    <n v="19.137680100000001"/>
    <n v="72.864401700000002"/>
    <n v="19.13767"/>
    <n v="72.864050000000006"/>
    <x v="1"/>
    <s v="K/E"/>
    <s v="Arena Space"/>
    <s v="Arena Spacce, Station Rd, Shyam Nagar, Jogeshwari East, Mumbai, Maharashtra"/>
    <s v="Airtel Own"/>
    <s v="Fibmax"/>
    <s v="Co-build"/>
    <s v="Feasible"/>
    <s v="Jan'26"/>
    <s v="Dudhnath Tiwari"/>
    <s v="Satish Singh"/>
    <s v="Feasible"/>
    <s v="10004770"/>
    <d v="2025-03-25T00:00:00"/>
    <d v="2026-03-25T00:00:00"/>
    <n v="16"/>
    <s v="Ok"/>
    <n v="-0.5"/>
    <x v="2"/>
    <s v="-"/>
    <m/>
    <s v="Not created"/>
    <s v="CWIP-76863"/>
    <s v="RFAI Awaited "/>
    <s v="PO Released"/>
    <s v="-"/>
    <m/>
    <n v="0"/>
    <n v="-16"/>
    <s v="-"/>
    <m/>
  </r>
  <r>
    <n v="104"/>
    <s v="MU"/>
    <s v="Santacruz"/>
    <m/>
    <n v="194"/>
    <s v="MU-194"/>
    <n v="99"/>
    <n v="99"/>
    <n v="19.077739999999999"/>
    <n v="72.859217000000001"/>
    <n v="19.078563389999999"/>
    <n v="72.859579179999997"/>
    <x v="1"/>
    <s v="H/E"/>
    <s v="Nikita Building"/>
    <s v="Vakola Village Road, Kalina, Santacruz East, Mumbai-400044"/>
    <s v="ATC"/>
    <s v="Fibmax"/>
    <s v="Co-build"/>
    <s v="Feasible"/>
    <s v="Feb'26"/>
    <s v="Hari Yadav"/>
    <s v="Satish Singh"/>
    <s v="Feasible"/>
    <s v="10004770"/>
    <d v="2025-03-25T00:00:00"/>
    <d v="2026-03-25T00:00:00"/>
    <n v="99"/>
    <s v="Ok"/>
    <n v="0"/>
    <x v="2"/>
    <s v="-"/>
    <m/>
    <s v="Not created"/>
    <s v="CWIP-76864"/>
    <s v="RFAI Awaited "/>
    <s v="PO Released"/>
    <s v="-"/>
    <m/>
    <n v="0"/>
    <n v="-99"/>
    <s v="-"/>
    <m/>
  </r>
  <r>
    <n v="105"/>
    <s v="MU"/>
    <s v="Andheri"/>
    <m/>
    <s v="MA5982"/>
    <s v="MU-MA5982"/>
    <n v="11"/>
    <n v="11"/>
    <n v="19.140061500000002"/>
    <n v="72.829098700000003"/>
    <n v="19.139894949999999"/>
    <n v="72.829322959999999"/>
    <x v="1"/>
    <s v="K/W"/>
    <s v="RAHEJA CREAST"/>
    <s v="Shashtri Nagar Road, Near Bhakti Vedanta School, Andheri W , Mumbai - 400058."/>
    <s v="ATC"/>
    <s v="Fibmax"/>
    <s v="Co-build"/>
    <s v="Feasible"/>
    <s v="May'25"/>
    <s v="Hari Yadav"/>
    <s v="Satish Singh"/>
    <s v="Feasible"/>
    <n v="10004770"/>
    <d v="2025-03-25T00:00:00"/>
    <d v="2026-03-25T00:00:00"/>
    <n v="11"/>
    <s v="Ok"/>
    <n v="0"/>
    <x v="2"/>
    <s v="Part of 99"/>
    <m/>
    <s v="FF_NW1920_15280"/>
    <s v="CWIP-76865"/>
    <s v="RFAI Awaited "/>
    <s v="PO Released"/>
    <n v="198141"/>
    <s v="Santosh Yadav"/>
    <n v="158"/>
    <n v="147"/>
    <s v="LA Considered"/>
    <m/>
  </r>
  <r>
    <n v="106"/>
    <s v="MU"/>
    <s v="Juhu"/>
    <m/>
    <n v="6213"/>
    <s v="MU-6213"/>
    <n v="297"/>
    <n v="297"/>
    <n v="19.090173700000001"/>
    <n v="72.828496900000005"/>
    <n v="19.088256479999998"/>
    <n v="72.827037709999999"/>
    <x v="1"/>
    <s v="K/W"/>
    <s v="JALTARNGOF"/>
    <s v="Jal Tarang,kishor Kumar Road,Juhu Tara ,Juhu."/>
    <s v="INDUS"/>
    <s v="Fibmax"/>
    <s v="Co-build"/>
    <s v="Feasible"/>
    <s v="Jan'26"/>
    <s v="Hari Yadav"/>
    <s v="Satish Singh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07"/>
    <s v="MU"/>
    <s v="Thane"/>
    <m/>
    <s v="MA1056"/>
    <s v="MU-MA1056"/>
    <n v="297"/>
    <n v="297"/>
    <n v="19.234923899999998"/>
    <n v="72.9769881"/>
    <n v="19.2343394"/>
    <n v="72.976345859999995"/>
    <x v="3"/>
    <s v="-"/>
    <s v="Odedra Apartment"/>
    <s v="Odedra,Nr. Petrol pump Manpada, Ghodbunder road, Thane"/>
    <s v="ATC"/>
    <s v="Fibmax"/>
    <s v="Co-build"/>
    <s v="Feasible"/>
    <s v="Jan'26"/>
    <s v="Manoj Ligade"/>
    <s v="Yogesh Deshpande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08"/>
    <s v="MU"/>
    <s v="Andheri"/>
    <m/>
    <s v="MB2466"/>
    <s v="MU-MB2466"/>
    <n v="110"/>
    <n v="110"/>
    <n v="19.130804900000001"/>
    <n v="72.823116299999995"/>
    <n v="19.131204350000001"/>
    <n v="72.822140610000005"/>
    <x v="1"/>
    <s v="K/W"/>
    <s v="Anurag Chsl"/>
    <s v="Anurag Chs, A-Wing, Jp Rd, Mudran Press Colony, Andheri West, Mumbai, Maharashtra ,Police Station:-Andheri,Post Office-Andheri, Mumbai"/>
    <s v="INDUS"/>
    <s v="Fibmax"/>
    <s v="Co-build"/>
    <s v="Feasible"/>
    <s v="May'25"/>
    <s v="Hari Yadav"/>
    <s v="Satish Singh"/>
    <s v="Feasible"/>
    <s v="10004770"/>
    <d v="2025-03-25T00:00:00"/>
    <d v="2026-03-25T00:00:00"/>
    <n v="110"/>
    <s v="Ok"/>
    <n v="0"/>
    <x v="2"/>
    <s v="Part of 99"/>
    <m/>
    <s v="FF_NW2122_785470"/>
    <s v="CWIP-76866"/>
    <s v="Received"/>
    <s v="PO Released"/>
    <s v="In-Process"/>
    <s v="Santosh Yadav"/>
    <n v="218"/>
    <n v="108"/>
    <s v="Pending"/>
    <m/>
  </r>
  <r>
    <n v="109"/>
    <s v="MU"/>
    <s v="Santacruz"/>
    <m/>
    <n v="636"/>
    <s v="MU-636"/>
    <n v="253"/>
    <n v="253"/>
    <n v="19.0789826"/>
    <n v="72.865635900000001"/>
    <n v="19.078441550000001"/>
    <n v="72.866564870000005"/>
    <x v="1"/>
    <s v="H/E"/>
    <s v="Ajanta Madhulata"/>
    <s v="Ajanta Madhulata, Arvind Nagar, Kalina, Santacruz East, Mumbai, Maharashtra 400029  MUMBAI"/>
    <s v="ATC"/>
    <s v="Fibmax"/>
    <s v="Co-build"/>
    <s v="Feasible"/>
    <s v="Jan'26"/>
    <s v="Hari Yadav"/>
    <s v="Satish Singh"/>
    <s v="Feasible"/>
    <s v="10004770"/>
    <d v="2025-03-25T00:00:00"/>
    <d v="2026-03-25T00:00:00"/>
    <n v="253"/>
    <s v="Ok"/>
    <n v="0"/>
    <x v="2"/>
    <s v="-"/>
    <m/>
    <s v="Not created"/>
    <s v="CWIP-76867"/>
    <s v="Received"/>
    <s v="PO Released"/>
    <s v="-"/>
    <m/>
    <n v="0"/>
    <n v="-253"/>
    <s v="-"/>
    <m/>
  </r>
  <r>
    <n v="110"/>
    <s v="MU"/>
    <s v="Santacruz"/>
    <m/>
    <s v="MA981"/>
    <s v="MU-MA981"/>
    <n v="110"/>
    <n v="110"/>
    <n v="19.0797989"/>
    <n v="72.859105900000003"/>
    <n v="19.080322859999999"/>
    <n v="72.859144630000003"/>
    <x v="1"/>
    <s v="H/E"/>
    <s v="LOTUS CHS."/>
    <s v="MILETRY ROAD, BEHIND DOLPHINE HERITAGE,  KALINA CAMP SANTAKRUZ E."/>
    <s v="INDUS"/>
    <s v="Fibmax"/>
    <s v="Co-build"/>
    <s v="Feasible"/>
    <s v="Dec'25"/>
    <s v="Hari Yadav"/>
    <s v="Satish Singh"/>
    <s v="Feasible"/>
    <s v="10004770"/>
    <d v="2025-03-25T00:00:00"/>
    <d v="2026-03-25T00:00:00"/>
    <n v="110"/>
    <s v="Ok"/>
    <n v="0"/>
    <x v="2"/>
    <s v="-"/>
    <m/>
    <s v="Not created"/>
    <s v="CWIP-76868"/>
    <s v="RFAI Awaited "/>
    <s v="PO Released"/>
    <s v="-"/>
    <m/>
    <n v="0"/>
    <n v="-110"/>
    <s v="-"/>
    <m/>
  </r>
  <r>
    <n v="111"/>
    <s v="MU"/>
    <s v="Jogeshwari"/>
    <m/>
    <n v="5158"/>
    <s v="MU-5158"/>
    <n v="253"/>
    <n v="253"/>
    <n v="19.145530000000001"/>
    <n v="72.836008000000007"/>
    <n v="19.14628098"/>
    <n v="72.835993130000006"/>
    <x v="1"/>
    <s v="K/W"/>
    <s v="LINPALACOF"/>
    <s v="Link Palace ,Link Rd, Kadam Nagar, Jogeshwari West 400102"/>
    <s v="INDUS"/>
    <s v="Fibmax"/>
    <s v="Co-build"/>
    <s v="Feasible"/>
    <s v="Dec'25"/>
    <s v="Hari Yadav"/>
    <s v="Satish Singh"/>
    <s v="Feasible"/>
    <s v="10004770"/>
    <d v="2025-03-25T00:00:00"/>
    <d v="2026-03-25T00:00:00"/>
    <n v="253"/>
    <s v="Ok"/>
    <n v="0"/>
    <x v="2"/>
    <s v="Part of 99"/>
    <m/>
    <s v="FF_NW2122_785471"/>
    <s v="CWIP-76869"/>
    <s v="RFAI Awaited "/>
    <s v="PO Released"/>
    <n v="342225"/>
    <s v="Santosh Yadav"/>
    <n v="140"/>
    <n v="-113"/>
    <s v="-"/>
    <m/>
  </r>
  <r>
    <n v="112"/>
    <s v="MU"/>
    <s v="Digha"/>
    <m/>
    <s v="MA1840"/>
    <s v="MU-MA1840"/>
    <n v="253"/>
    <n v="253"/>
    <n v="19.177543400000001"/>
    <n v="73.003637499999996"/>
    <n v="19.177005340000001"/>
    <n v="73.002946170000001"/>
    <x v="0"/>
    <s v="-"/>
    <s v="Jai Bajarang Automobile"/>
    <s v="Digha Naka, Dighe, Navi Mumbai, Maharashtra 400708"/>
    <s v="INDUS"/>
    <s v="Fibmax"/>
    <s v="Co-build"/>
    <s v="Feasible"/>
    <s v="Dec'25"/>
    <s v="Abdul Quadir"/>
    <s v="Praveen Nigam"/>
    <s v="Feasible"/>
    <s v="10004770"/>
    <d v="2025-03-25T00:00:00"/>
    <d v="2026-03-25T00:00:00"/>
    <n v="253"/>
    <s v="Ok"/>
    <n v="0"/>
    <x v="2"/>
    <s v="-"/>
    <m/>
    <s v="Not created"/>
    <s v="CWIP-76870"/>
    <s v="RFAI Awaited "/>
    <s v="PO Released"/>
    <n v="659033"/>
    <m/>
    <n v="0"/>
    <n v="-253"/>
    <s v="-"/>
    <m/>
  </r>
  <r>
    <n v="113"/>
    <s v="MU"/>
    <s v="Airoli"/>
    <m/>
    <n v="4093"/>
    <s v="MU-4093"/>
    <n v="165"/>
    <n v="165"/>
    <n v="19.153545399999999"/>
    <n v="72.994115699999995"/>
    <n v="19.153541499999999"/>
    <n v="72.994909809999996"/>
    <x v="0"/>
    <s v="-"/>
    <s v="TERAPANQOF"/>
    <s v="Samarth Ramdas Swami Road, Airoli, Navi Mumbai-400708"/>
    <s v="INDUS"/>
    <s v="Fibmax"/>
    <s v="Co-build"/>
    <s v="Feasible"/>
    <s v="Dec'25"/>
    <s v="Abdul Quadir"/>
    <s v="Praveen Nigam"/>
    <s v="Feasible"/>
    <s v="10004770"/>
    <d v="2025-03-25T00:00:00"/>
    <d v="2026-03-25T00:00:00"/>
    <n v="165"/>
    <s v="Ok"/>
    <n v="0"/>
    <x v="2"/>
    <s v="-"/>
    <m/>
    <s v="Not created"/>
    <s v="CWIP-76871"/>
    <s v="RFAI Awaited "/>
    <s v="PO Released"/>
    <s v="-"/>
    <m/>
    <n v="0"/>
    <n v="-165"/>
    <s v="-"/>
    <m/>
  </r>
  <r>
    <n v="114"/>
    <s v="MU"/>
    <s v="Thane"/>
    <m/>
    <n v="1474"/>
    <s v="MU-1474"/>
    <n v="33"/>
    <n v="33"/>
    <n v="19.208551100000001"/>
    <n v="72.985055099999997"/>
    <n v="19.208549999999999"/>
    <n v="72.985050000000001"/>
    <x v="3"/>
    <s v="-"/>
    <s v="BRINDAVAAN Socity Buliding No. 71 Thane (W)."/>
    <s v="Bldg. No.71 B,Brindavan Society Complex, Thane West."/>
    <s v="INDUS"/>
    <s v="Fibmax"/>
    <s v="Co-build"/>
    <s v="Feasible"/>
    <s v="Jan'26"/>
    <s v="Ranjit Wadkar"/>
    <s v="Yogesh Deshpande"/>
    <s v="Feasible"/>
    <s v="10004770"/>
    <d v="2025-03-25T00:00:00"/>
    <d v="2026-03-25T00:00:00"/>
    <n v="33"/>
    <s v="Ok"/>
    <n v="0"/>
    <x v="2"/>
    <s v="-"/>
    <m/>
    <s v="Not created"/>
    <s v="CWIP-76872"/>
    <s v="RFAI Awaited "/>
    <s v="PO Released"/>
    <s v="-"/>
    <m/>
    <n v="0"/>
    <n v="-33"/>
    <s v="-"/>
    <m/>
  </r>
  <r>
    <n v="115"/>
    <s v="MU"/>
    <s v="Thane"/>
    <m/>
    <n v="4936"/>
    <s v="MU-4936"/>
    <n v="24.2"/>
    <n v="24.2"/>
    <n v="19.255245200000001"/>
    <n v="72.971979700000006"/>
    <n v="19.255240000000001"/>
    <n v="72.971969999999999"/>
    <x v="3"/>
    <s v="-"/>
    <s v="Siddheshwar Arcade"/>
    <s v="Sidheshwar Arcade,Suraj Water Park,Thane W"/>
    <s v="INDUS"/>
    <s v="Fibmax"/>
    <s v="Co-build"/>
    <s v="Feasible"/>
    <s v="Feb'26"/>
    <s v="Ranjit Wadkar"/>
    <s v="Yogesh Deshpande"/>
    <s v="Feasible"/>
    <s v="10004760"/>
    <d v="2025-03-25T00:00:00"/>
    <d v="2026-03-25T00:00:00"/>
    <n v="25"/>
    <s v="Ok"/>
    <n v="0.80000000000000071"/>
    <x v="2"/>
    <s v="-"/>
    <m/>
    <s v="Not created"/>
    <s v="CWIP-76873"/>
    <s v="RFAI Awaited "/>
    <s v="PO Released"/>
    <s v="-"/>
    <m/>
    <n v="0"/>
    <n v="-25"/>
    <s v="-"/>
    <m/>
  </r>
  <r>
    <n v="116"/>
    <s v="MU"/>
    <s v="Thane"/>
    <m/>
    <s v="MA1436"/>
    <s v="MU-MA1436"/>
    <n v="11"/>
    <n v="11"/>
    <n v="19.271600200000002"/>
    <n v="72.965537499999996"/>
    <n v="19.271224050000001"/>
    <n v="72.964430640000003"/>
    <x v="3"/>
    <s v="-"/>
    <s v="VASTU-B"/>
    <s v="Kasarvadavali, Thane West, Thane, Maharashtra 400615"/>
    <s v="High G"/>
    <s v="Fibmax"/>
    <s v="Co-build"/>
    <s v="Feasible"/>
    <s v="Feb'26"/>
    <s v="Ranjit Wadkar"/>
    <s v="Yogesh Deshpande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117"/>
    <s v="MU"/>
    <s v="Thane"/>
    <m/>
    <n v="5395"/>
    <s v="MU-5395"/>
    <n v="38.5"/>
    <n v="38.5"/>
    <n v="19.2741872"/>
    <n v="72.961164199999999"/>
    <n v="19.274180000000001"/>
    <n v="72.961160000000007"/>
    <x v="3"/>
    <s v="-"/>
    <s v="Global Gallaria Ovla"/>
    <s v="Global Gallerie, Gloroa Hall,Godhbunder road, Ovala Goan, thane west"/>
    <s v="Airtel Own"/>
    <s v="Fibmax"/>
    <s v="Co-build"/>
    <s v="Feasible"/>
    <s v="Feb'26"/>
    <s v="Ranjit Wadkar"/>
    <s v="Yogesh Deshpande"/>
    <s v="Feasible"/>
    <s v="10004760"/>
    <d v="2025-03-25T00:00:00"/>
    <d v="2026-03-25T00:00:00"/>
    <n v="38"/>
    <s v="Ok"/>
    <n v="-0.5"/>
    <x v="2"/>
    <s v="-"/>
    <m/>
    <s v="Not created"/>
    <s v="CWIP-76874"/>
    <s v="RFAI Awaited "/>
    <s v="PO Released"/>
    <s v="-"/>
    <m/>
    <n v="0"/>
    <n v="-38"/>
    <s v="-"/>
    <m/>
  </r>
  <r>
    <n v="118"/>
    <s v="MU"/>
    <s v="Thane"/>
    <m/>
    <s v="MA3827"/>
    <s v="MU-MA3827"/>
    <n v="22"/>
    <n v="22"/>
    <n v="19.2837909"/>
    <n v="72.948449999999994"/>
    <n v="19.28379"/>
    <n v="72.948449999999994"/>
    <x v="3"/>
    <s v="-"/>
    <s v="Dayanand House"/>
    <s v="DUBEY OPEN PLOT, PLOT NO. 41/A, GALA 2-3, GAIMUKH GAON,THANE,  400615"/>
    <s v="ATC"/>
    <s v="Fibmax"/>
    <s v="Co-build"/>
    <s v="Feasible"/>
    <s v="Feb'26"/>
    <s v="Ranjit Wadkar"/>
    <s v="Yogesh Deshpande"/>
    <s v="Feasible"/>
    <s v="10004760"/>
    <d v="2025-03-25T00:00:00"/>
    <d v="2026-03-25T00:00:00"/>
    <n v="22"/>
    <s v="Ok"/>
    <n v="0"/>
    <x v="2"/>
    <s v="-"/>
    <m/>
    <s v="Not created"/>
    <s v="CWIP-76875"/>
    <s v="RFAI Awaited "/>
    <s v="PO Released"/>
    <s v="-"/>
    <m/>
    <n v="0"/>
    <n v="-22"/>
    <s v="-"/>
    <m/>
  </r>
  <r>
    <n v="119"/>
    <s v="MU"/>
    <s v="kalwa"/>
    <m/>
    <s v="MB1084"/>
    <s v="MU-MB1084"/>
    <n v="220"/>
    <n v="220"/>
    <n v="19.203898800000001"/>
    <n v="73.002646200000001"/>
    <n v="19.202498970000001"/>
    <n v="73.002905670000004"/>
    <x v="3"/>
    <s v="-"/>
    <s v="Sai Chaya CHS"/>
    <s v="NEAR JARIMARI TEMPLE,  KALWA ,THANE 400605"/>
    <s v="ATC"/>
    <s v="Fibmax"/>
    <s v="Co-build"/>
    <s v="Feasible"/>
    <s v="Jan'26"/>
    <s v="Manoj Ligade"/>
    <s v="Yogesh Deshpande"/>
    <s v="Feasible"/>
    <s v="10004853"/>
    <d v="2025-03-26T00:00:00"/>
    <d v="2026-03-26T00:00:00"/>
    <n v="220"/>
    <s v="Ok"/>
    <n v="0"/>
    <x v="2"/>
    <s v="Part of 99"/>
    <m/>
    <s v="FF_NW2122_785472"/>
    <s v="CWIP-76876"/>
    <s v="RFAI Awaited "/>
    <s v="PO Released"/>
    <s v="-"/>
    <m/>
    <n v="0"/>
    <n v="-220"/>
    <s v="-"/>
    <m/>
  </r>
  <r>
    <n v="120"/>
    <s v="MU"/>
    <s v="Thane"/>
    <m/>
    <s v="MA1156"/>
    <s v="MU-MA1156"/>
    <n v="50"/>
    <n v="50"/>
    <n v="19.226520099999998"/>
    <n v="72.970962700000001"/>
    <n v="19.226520000000001"/>
    <n v="72.970960000000005"/>
    <x v="3"/>
    <s v="-"/>
    <s v="Hiranandini Medows-Mayflower bldg"/>
    <s v="MAYFLOWER, HIRANDANI MEDOWS PAWAR NAGER THANE (W), MUMBAI, MAHARASHTRA."/>
    <s v="INDUS"/>
    <s v="Fibmax"/>
    <s v="Co-build"/>
    <s v="Feasible"/>
    <s v="Dec'25"/>
    <s v="Manoj Ligade"/>
    <s v="Yogesh Deshpande"/>
    <s v="Feasible"/>
    <s v="10004760"/>
    <d v="2025-03-25T00:00:00"/>
    <d v="2026-03-25T00:00:00"/>
    <n v="50"/>
    <s v="Ok"/>
    <n v="0"/>
    <x v="2"/>
    <s v="-"/>
    <m/>
    <s v="Not created"/>
    <s v="CWIP-76877"/>
    <s v="RFAI Awaited "/>
    <s v="PO Released"/>
    <s v="-"/>
    <m/>
    <n v="0"/>
    <n v="-50"/>
    <s v="-"/>
    <m/>
  </r>
  <r>
    <n v="121"/>
    <s v="MU"/>
    <s v="Mulund"/>
    <m/>
    <n v="4485"/>
    <s v="MU-4485"/>
    <n v="20"/>
    <n v="20"/>
    <n v="19.169471600000001"/>
    <n v="72.963949299999996"/>
    <n v="19.16947"/>
    <n v="72.963939999999994"/>
    <x v="1"/>
    <s v="T"/>
    <s v="SRGANESHOF"/>
    <s v="Shree Ganesh Kripa ,Atlanta Tower, Bhoir Nagar, Vidyalaya Marg, Mulund (East), Mumbai - 400081"/>
    <s v="INDUS"/>
    <s v="Fibmax"/>
    <s v="Co-build"/>
    <s v="Feasible"/>
    <s v="Dec'25"/>
    <s v="Manoj Ligade"/>
    <s v="Yogesh Deshpande"/>
    <s v="Feasible"/>
    <n v="10004854"/>
    <d v="2025-03-26T00:00:00"/>
    <d v="2026-03-26T00:00:00"/>
    <n v="20"/>
    <s v="PO Pending"/>
    <m/>
    <x v="2"/>
    <s v="-"/>
    <m/>
    <s v="Not created"/>
    <s v="CWIP-76878"/>
    <s v="Received"/>
    <s v="PO Released"/>
    <s v="-"/>
    <m/>
    <n v="0"/>
    <n v="-20"/>
    <s v="-"/>
    <m/>
  </r>
  <r>
    <n v="122"/>
    <s v="MU"/>
    <s v="Dahisar"/>
    <m/>
    <s v="MA2545"/>
    <s v="MU-MA2545"/>
    <n v="11"/>
    <n v="11"/>
    <n v="19.253082500000001"/>
    <n v="72.858406200000005"/>
    <n v="19.253080000000001"/>
    <n v="72.858400000000003"/>
    <x v="1"/>
    <s v="R/N"/>
    <s v="Durga Niwas 19.253 72.8584"/>
    <s v="Damodar Mhatre Rd, Mhatre Wadi, Dahisar West, Mumbai, Maharashtra 400068"/>
    <s v="INDUS"/>
    <s v="Fibmax"/>
    <s v="Co-build"/>
    <s v="Feasible"/>
    <s v="Jan'26"/>
    <s v="Dudhnath Tiwari"/>
    <s v="Satish Singh"/>
    <s v="Feasible"/>
    <s v="10004858"/>
    <d v="2025-03-26T00:00:00"/>
    <d v="2026-03-26T00:00:00"/>
    <n v="113"/>
    <s v="PO length is greater than Feasibility Length"/>
    <n v="102"/>
    <x v="2"/>
    <s v="-"/>
    <m/>
    <s v="Not created"/>
    <s v="CWIP-76879"/>
    <s v="RFAI Awaited "/>
    <s v="PO Released"/>
    <s v="-"/>
    <m/>
    <n v="0"/>
    <n v="-113"/>
    <s v="-"/>
    <m/>
  </r>
  <r>
    <n v="123"/>
    <s v="MU"/>
    <s v="Dahisar"/>
    <m/>
    <s v="MB6370"/>
    <s v="MU-MB6370"/>
    <n v="33"/>
    <n v="33"/>
    <n v="19.249379999999999"/>
    <n v="72.853620000000006"/>
    <n v="19.249504049999999"/>
    <n v="72.85339415"/>
    <x v="1"/>
    <s v="R/N"/>
    <s v="Raj Heritage CHS"/>
    <s v="Navagaon, Mandapeshwar, Dahisar West, Mumbai, Maharashtra 400068"/>
    <s v="INDUS"/>
    <s v="Fibmax"/>
    <s v="Co-build"/>
    <s v="Feasible"/>
    <s v="Jan'26"/>
    <s v="Dudhnath Tiwari"/>
    <s v="Satish Singh"/>
    <s v="Feasible"/>
    <n v="10004838"/>
    <d v="2025-03-26T00:00:00"/>
    <d v="2026-03-26T00:00:00"/>
    <n v="33"/>
    <s v="Ok"/>
    <n v="0"/>
    <x v="2"/>
    <s v="Part of 99"/>
    <m/>
    <s v="FF_NW2122_785473"/>
    <s v="CWIP-76880"/>
    <s v="RFAI Awaited "/>
    <s v="PO Released"/>
    <n v="640418"/>
    <s v="Santosh Yadav"/>
    <n v="81"/>
    <n v="48"/>
    <s v="Pending"/>
    <m/>
  </r>
  <r>
    <n v="124"/>
    <s v="MU"/>
    <s v="Nilje gaon"/>
    <m/>
    <n v="6281"/>
    <s v="MU-6281"/>
    <n v="165"/>
    <n v="165"/>
    <n v="19.146796200000001"/>
    <n v="73.080897800000002"/>
    <n v="19.14614066"/>
    <n v="72.834911829999996"/>
    <x v="1"/>
    <s v="K/W"/>
    <s v="Pole near Volga"/>
    <s v="Pole near Volga, Lodha Casario, Nilje, Dombivali East,Mumbai-421204"/>
    <s v="INDUS"/>
    <s v="Fibmax"/>
    <s v="Co-build"/>
    <s v="Feasible"/>
    <s v="Nov'25"/>
    <s v="Virendra"/>
    <s v="Satish Singh"/>
    <s v="Feasible"/>
    <s v="10004760"/>
    <d v="2025-03-25T00:00:00"/>
    <d v="2026-03-25T00:00:00"/>
    <n v="165"/>
    <s v="Ok"/>
    <n v="0"/>
    <x v="2"/>
    <s v="-"/>
    <m/>
    <s v="Not created"/>
    <s v="CWIP-76881"/>
    <s v="RFAI Awaited "/>
    <s v="PO Released"/>
    <s v="-"/>
    <m/>
    <n v="0"/>
    <n v="-165"/>
    <s v="-"/>
    <m/>
  </r>
  <r>
    <n v="125"/>
    <s v="MU"/>
    <s v="Andheri"/>
    <m/>
    <n v="5886"/>
    <s v="MU-5886"/>
    <n v="110"/>
    <n v="110"/>
    <n v="19.1259078"/>
    <n v="72.838705300000001"/>
    <n v="19.125096320000001"/>
    <n v="72.838125559999995"/>
    <x v="1"/>
    <s v="K/W"/>
    <s v="JEEVAN SANGAM"/>
    <s v="Above SBI Bank, Near Bhavans College, J P Road, Andheri West, Mumbai-400058"/>
    <s v="INDUS"/>
    <s v="Fibmax"/>
    <s v="Co-build"/>
    <s v="Feasible"/>
    <s v="Dec'25"/>
    <s v="Hari Yadav"/>
    <s v="Satish Singh"/>
    <s v="Feasible"/>
    <s v="10004815"/>
    <d v="2025-03-26T00:00:00"/>
    <d v="2026-03-26T00:00:00"/>
    <n v="140"/>
    <s v="PO length is greater than Feasibility Length"/>
    <n v="30"/>
    <x v="2"/>
    <s v="-"/>
    <m/>
    <s v="Not created"/>
    <s v="CWIP-76882"/>
    <s v="RFAI Awaited "/>
    <s v="PO Released"/>
    <s v="-"/>
    <m/>
    <n v="0"/>
    <n v="-140"/>
    <s v="-"/>
    <m/>
  </r>
  <r>
    <n v="126"/>
    <s v="MU"/>
    <s v="Andheri"/>
    <m/>
    <s v="MA4575"/>
    <s v="MU-MA4575"/>
    <n v="286"/>
    <n v="286"/>
    <n v="19.119915899999999"/>
    <n v="72.8531914"/>
    <n v="19.11824"/>
    <n v="72.852760000000004"/>
    <x v="1"/>
    <s v="K/E"/>
    <s v="Suhana CHSL"/>
    <s v=" GUNDAWALI AZAD RD, GUNDAVALI GAOTHAN,ANDHERI EAST, MUMBAI,  400053"/>
    <s v="INDUS"/>
    <s v="Fibmax"/>
    <s v="Co-build"/>
    <s v="Feasible"/>
    <s v="Dec'25"/>
    <s v="Hari Yadav"/>
    <s v="Satish Singh"/>
    <s v="Feasible"/>
    <s v="10004760"/>
    <d v="2025-03-25T00:00:00"/>
    <d v="2026-03-25T00:00:00"/>
    <n v="286"/>
    <s v="Ok"/>
    <n v="0"/>
    <x v="2"/>
    <s v="-"/>
    <m/>
    <s v="Not created"/>
    <s v="-"/>
    <s v="RFAI Awaited "/>
    <s v="PO Released"/>
    <s v="-"/>
    <m/>
    <n v="0"/>
    <n v="-286"/>
    <s v="-"/>
    <m/>
  </r>
  <r>
    <n v="127"/>
    <s v="MU"/>
    <s v="Borivali"/>
    <m/>
    <s v="MA928"/>
    <s v="MU-MA928"/>
    <n v="368.5"/>
    <n v="368.5"/>
    <n v="19.2276767"/>
    <n v="72.842368199999996"/>
    <n v="19.22767"/>
    <n v="72.842359999999999"/>
    <x v="1"/>
    <s v="R/C"/>
    <s v="Shri Pancham CHSL"/>
    <s v="Shri Pancham Chsl, PM Kulkarni Road, Koliwada, Vazira, Borivali West, Mumbai, Maharashtra- 400092  MUMBAI"/>
    <s v="INDUS"/>
    <s v="Fibmax"/>
    <s v="Co-build"/>
    <s v="Feasible"/>
    <s v="May'25"/>
    <s v="Virendra"/>
    <s v="Satish Singh"/>
    <s v="Feasible"/>
    <n v="10004856"/>
    <d v="2025-03-26T00:00:00"/>
    <d v="2026-03-26T00:00:00"/>
    <n v="368"/>
    <s v="Ok"/>
    <n v="-0.5"/>
    <x v="2"/>
    <s v="Part of 99"/>
    <m/>
    <s v="FF_NW2122_785474"/>
    <s v="CWIP-76883"/>
    <s v="RFAI Awaited "/>
    <s v="PO Released"/>
    <n v="779249"/>
    <s v="Santosh Yadav"/>
    <n v="222"/>
    <n v="-146"/>
    <s v="-"/>
    <m/>
  </r>
  <r>
    <n v="128"/>
    <s v="MU"/>
    <s v="Borivali"/>
    <m/>
    <s v="MA2115"/>
    <s v="MU-MA2115"/>
    <n v="11"/>
    <n v="11"/>
    <n v="19.228383699999998"/>
    <n v="72.840504100000004"/>
    <n v="19.228352560000001"/>
    <n v="72.840560440000004"/>
    <x v="1"/>
    <s v="R/C"/>
    <s v="Krishna Heritage-Gorai Asmita CHSL"/>
    <s v="Link Road, Opp. Don Bosco, Borivali (W), Mumbai 400092"/>
    <s v="INDUS"/>
    <s v="Fibmax"/>
    <s v="Co-build"/>
    <s v="Feasible"/>
    <s v="May'25"/>
    <s v="Virendra"/>
    <s v="Satish Singh"/>
    <s v="Feasible"/>
    <n v="10004833"/>
    <d v="2025-03-26T00:00:00"/>
    <d v="2026-03-26T00:00:00"/>
    <n v="34"/>
    <s v="PO length is greater than Feasibility Length"/>
    <n v="23"/>
    <x v="2"/>
    <s v="Part of 99"/>
    <m/>
    <s v="FF_NW2122_74399"/>
    <s v="CWIP-76884"/>
    <s v="RFAI Awaited "/>
    <s v="PO Released"/>
    <n v="585504"/>
    <s v="Santosh Yadav"/>
    <n v="3"/>
    <n v="-31"/>
    <s v="-"/>
    <m/>
  </r>
  <r>
    <n v="129"/>
    <s v="MU"/>
    <s v="Goregaon"/>
    <m/>
    <s v="MA699"/>
    <s v="MU-MA699"/>
    <n v="22"/>
    <n v="22"/>
    <n v="19.1641628"/>
    <n v="72.857807600000001"/>
    <n v="19.164159300000001"/>
    <n v="72.858043289999998"/>
    <x v="1"/>
    <s v="P/S"/>
    <s v="RADIUM APT."/>
    <s v="RADIUM TOWER, PAHADI RD, MADHUSHEE CO-OPERATIVE HOUSING SOCIETY, JAY PRAKASH NAGAR, GOREGAON, MUMBAI, MAHARASHTRA 400063"/>
    <s v="ATC"/>
    <s v="Fibmax"/>
    <s v="Co-build"/>
    <s v="Feasible"/>
    <s v="Dec'25"/>
    <s v="Virendra"/>
    <s v="Satish Singh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30"/>
    <s v="MU"/>
    <s v="Nilje gaon"/>
    <m/>
    <n v="3128"/>
    <s v="MU-3128"/>
    <n v="165"/>
    <n v="165"/>
    <n v="19.155722699999998"/>
    <n v="73.074401499999993"/>
    <n v="19.158899999999999"/>
    <n v="73.076300000000003"/>
    <x v="2"/>
    <s v="-"/>
    <s v="Chandresh Jyoti"/>
    <s v="Chandresh Jyoti Chs, Nilje Gaon, Kalyan-Shilphata Road, Maharashtra- 421204  DOMBIVALI"/>
    <s v="ATC"/>
    <s v="Fibmax"/>
    <s v="Co-build"/>
    <s v="Feasible"/>
    <s v="Oct'25"/>
    <s v="Abdul Quadir"/>
    <s v="Yogesh Deshpande"/>
    <s v="Feasible"/>
    <s v="10004760"/>
    <d v="2025-03-25T00:00:00"/>
    <d v="2026-03-25T00:00:00"/>
    <n v="165"/>
    <s v="Ok"/>
    <n v="0"/>
    <x v="2"/>
    <s v="-"/>
    <m/>
    <s v="Not created"/>
    <s v="CWIP-76885"/>
    <s v="RFAI Awaited "/>
    <s v="PO Released"/>
    <s v="-"/>
    <m/>
    <n v="0"/>
    <n v="-165"/>
    <s v="-"/>
    <m/>
  </r>
  <r>
    <n v="131"/>
    <s v="MU"/>
    <s v="Andheri"/>
    <m/>
    <n v="2931"/>
    <s v="MU-2931"/>
    <n v="385"/>
    <n v="385"/>
    <n v="19.1138534"/>
    <n v="72.8512901"/>
    <n v="19.114798440000001"/>
    <n v="72.851366720000001"/>
    <x v="1"/>
    <s v="K/E"/>
    <s v="Sai Charan"/>
    <s v="Sai_Charan_C_Wing,NS_Phadke_Road,Saiwadi,Near_Regency_Hotel,Andheri-East,Mumbai-400053"/>
    <s v="INDUS"/>
    <s v="Fibmax"/>
    <s v="Co-build"/>
    <s v="Feasible"/>
    <s v="April'25"/>
    <s v="Hari Yadav"/>
    <s v="Satish Singh"/>
    <s v="Feasible"/>
    <s v="10004855"/>
    <d v="2025-03-26T00:00:00"/>
    <d v="2026-03-26T00:00:00"/>
    <n v="372"/>
    <s v="PO length is less than Feasibility length"/>
    <n v="-13"/>
    <x v="2"/>
    <s v="Part of 99"/>
    <m/>
    <s v="FF_NW2122_785475"/>
    <s v="CWIP-76886"/>
    <s v="RFAI Awaited "/>
    <s v="PO Released"/>
    <s v="-"/>
    <m/>
    <n v="0"/>
    <n v="-372"/>
    <s v="-"/>
    <m/>
  </r>
  <r>
    <n v="132"/>
    <s v="MU"/>
    <s v="Bhayander East"/>
    <m/>
    <n v="4081"/>
    <s v="MU-4081"/>
    <n v="165"/>
    <n v="165"/>
    <n v="19.3045613"/>
    <n v="72.853710399999997"/>
    <n v="19.304559999999999"/>
    <n v="72.853710000000007"/>
    <x v="4"/>
    <s v="-"/>
    <s v="JESALCMPOF"/>
    <s v="Jesal Apt.,Jesal Complex, A, Cabin Cross road, Near foot over bridge, Bhayander ( E ), Mumbai"/>
    <s v="INDUS"/>
    <s v="Fibmax"/>
    <s v="Co-build"/>
    <s v="Feasible"/>
    <s v="Dec'25"/>
    <s v="Sabhajeet Maurya"/>
    <s v="Satish Singh"/>
    <s v="Feasible"/>
    <s v="10004760"/>
    <d v="2025-03-25T00:00:00"/>
    <d v="2026-03-25T00:00:00"/>
    <n v="165"/>
    <s v="Ok"/>
    <n v="0"/>
    <x v="2"/>
    <s v="-"/>
    <m/>
    <s v="Not created"/>
    <s v="CWIP-76887"/>
    <s v="RFAI Awaited "/>
    <s v="PO Released"/>
    <s v="-"/>
    <m/>
    <n v="0"/>
    <n v="-165"/>
    <s v="-"/>
    <m/>
  </r>
  <r>
    <n v="133"/>
    <s v="MU"/>
    <s v="Dongri"/>
    <m/>
    <n v="4858"/>
    <s v="MU-4858"/>
    <n v="30.8"/>
    <n v="30.8"/>
    <n v="18.958458199999999"/>
    <n v="72.835508599999997"/>
    <n v="18.958449999999999"/>
    <n v="72.835499999999996"/>
    <x v="1"/>
    <s v="B"/>
    <s v="LKHDWALAO"/>
    <s v="Lokhandwala Building, S V P Road, Near Delhi Darbar, Dongri, Masjid Bunder, Mumbai-400009"/>
    <s v="INDUS"/>
    <s v="Fibmax"/>
    <s v="Co-build"/>
    <s v="Feasible"/>
    <s v="Jan'26"/>
    <s v="Narayan Parab"/>
    <s v="Prem Verm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34"/>
    <s v="MU"/>
    <s v="Mazgaon"/>
    <m/>
    <n v="4880"/>
    <s v="MU-4880"/>
    <n v="55"/>
    <n v="55"/>
    <n v="18.9674075"/>
    <n v="72.839219600000007"/>
    <n v="18.967400000000001"/>
    <n v="72.839209999999994"/>
    <x v="1"/>
    <s v="E"/>
    <s v="SHIREEN MANZIL (Vikrikar Bhavan )"/>
    <s v="Shirin Manzil,18/24,behind Vikrikar Bhavan,St Mary rd,Mazgaon,Mum10"/>
    <s v="ATC"/>
    <s v="Fibmax"/>
    <s v="Co-build"/>
    <s v="Feasible"/>
    <s v="Jan'26"/>
    <s v="Narayan Parab"/>
    <s v="Prem Verm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35"/>
    <s v="MU"/>
    <s v="Taloja"/>
    <m/>
    <s v="MA649"/>
    <s v="MU-MA649"/>
    <n v="542"/>
    <n v="542"/>
    <n v="19.073509600000001"/>
    <n v="73.099040400000007"/>
    <n v="19.07067954"/>
    <n v="73.099593380000002"/>
    <x v="5"/>
    <s v="-"/>
    <s v="SHUBH ENCLAVE"/>
    <s v="Shubh Enclave, Sector 16, Taloja Panchanand, Taloja, Navi Mumbai - 410208"/>
    <s v="INDUS"/>
    <s v="Fibmax"/>
    <s v="Co-build"/>
    <s v="Feasible"/>
    <s v="Nov'25"/>
    <s v="Abdul Quadir"/>
    <s v="Praveen Nigam"/>
    <s v="Feasible"/>
    <s v="10004802"/>
    <d v="2025-03-26T00:00:00"/>
    <d v="2026-03-26T00:00:00"/>
    <n v="542"/>
    <s v="Ok"/>
    <n v="0"/>
    <x v="2"/>
    <s v="-"/>
    <m/>
    <s v="Not created"/>
    <s v="CWIP-76888"/>
    <s v="RFAI Awaited "/>
    <s v="PO Released"/>
    <s v="-"/>
    <m/>
    <n v="0"/>
    <n v="-542"/>
    <s v="-"/>
    <m/>
  </r>
  <r>
    <n v="136"/>
    <s v="MU"/>
    <s v="Bhayander East"/>
    <m/>
    <s v="MA1621"/>
    <s v="MU-MA1621"/>
    <n v="165"/>
    <n v="165"/>
    <n v="19.309404000000001"/>
    <n v="72.862072299999994"/>
    <n v="19.3094"/>
    <n v="72.862070000000003"/>
    <x v="4"/>
    <s v="-"/>
    <s v="Shree Dham CHSL"/>
    <s v="Ganesh Lane, Navghar Road, Bhayander (E.) - 401105"/>
    <s v="ATC"/>
    <s v="Fibmax"/>
    <s v="Co-build"/>
    <s v="Feasible"/>
    <s v="Dec'25"/>
    <s v="Sabhajeet Maurya"/>
    <s v="Satish Singh"/>
    <s v="Feasible"/>
    <s v="10004882"/>
    <d v="2025-03-26T00:00:00"/>
    <d v="2026-03-26T00:00:00"/>
    <n v="165"/>
    <s v="Ok"/>
    <n v="0"/>
    <x v="2"/>
    <s v="-"/>
    <m/>
    <s v="Not created"/>
    <s v="CWIP-76889"/>
    <s v="Received"/>
    <s v="PO Released"/>
    <s v="-"/>
    <m/>
    <n v="0"/>
    <n v="-165"/>
    <s v="-"/>
    <m/>
  </r>
  <r>
    <n v="137"/>
    <s v="MU"/>
    <s v="Titwala "/>
    <m/>
    <s v="MA2398"/>
    <s v="MU-MA2398"/>
    <n v="346.5"/>
    <n v="346.5"/>
    <n v="19.297351599999999"/>
    <n v="73.210997899999995"/>
    <n v="19.295544289999999"/>
    <n v="73.212091189999995"/>
    <x v="2"/>
    <s v="-"/>
    <s v="Bhoye plot"/>
    <s v="Bhoye Open Plot, Near Regency Park, Ganpati Mandir Road, Manda, Titwala(E)-421605"/>
    <s v="Suyog"/>
    <s v="Fibmax"/>
    <s v="Co-build"/>
    <s v="Feasible"/>
    <s v="Feb'26"/>
    <s v="Jayhind Yadav"/>
    <s v="Yogesh Deshpande"/>
    <s v="Feasible"/>
    <s v="10004787"/>
    <d v="2025-03-26T00:00:00"/>
    <d v="2026-03-26T00:00:00"/>
    <n v="346"/>
    <s v="Ok"/>
    <n v="-0.5"/>
    <x v="1"/>
    <s v="-"/>
    <m/>
    <s v="Not created"/>
    <s v="CWIP-76890"/>
    <s v="Received"/>
    <s v="PO Released"/>
    <s v="-"/>
    <m/>
    <n v="0"/>
    <n v="-346"/>
    <s v="-"/>
    <m/>
  </r>
  <r>
    <n v="138"/>
    <s v="MU"/>
    <s v="Diva"/>
    <m/>
    <s v="MA6227"/>
    <s v="MU-MA6227"/>
    <n v="154"/>
    <n v="154"/>
    <n v="19.1851026"/>
    <n v="73.042010199999993"/>
    <n v="19.184291000000002"/>
    <n v="73.043993999999998"/>
    <x v="3"/>
    <s v="-"/>
    <s v="Chandras Shopping Center"/>
    <s v="Shop Number 4 Sai Krupa Chawl Station Road Near Shiv Sena Office Diva East, Sabe Gaon, Thane, Maharashtra 400612"/>
    <s v="INDUS"/>
    <s v="Fibmax"/>
    <s v="Co-build"/>
    <s v="Feasible"/>
    <s v="Dec'25"/>
    <s v="Manoj Ligade"/>
    <s v="Yogesh Deshpande"/>
    <s v="Feasible"/>
    <s v="10004850"/>
    <d v="2025-03-26T00:00:00"/>
    <d v="2026-03-26T00:00:00"/>
    <n v="154"/>
    <s v="Ok"/>
    <n v="0"/>
    <x v="2"/>
    <s v="-"/>
    <m/>
    <s v="Not created"/>
    <s v="CWIP-76891"/>
    <s v="RFAI Awaited "/>
    <s v="PO Released"/>
    <s v="-"/>
    <m/>
    <n v="0"/>
    <n v="-154"/>
    <s v="-"/>
    <m/>
  </r>
  <r>
    <n v="139"/>
    <s v="MU"/>
    <s v="Kalyan"/>
    <m/>
    <s v="MA241"/>
    <s v="MU-MA241"/>
    <n v="297"/>
    <n v="297"/>
    <n v="19.1726533"/>
    <n v="73.111178100000004"/>
    <n v="19.171060000000001"/>
    <n v="73.113299999999995"/>
    <x v="2"/>
    <s v="-"/>
    <s v="Lodha Location 1"/>
    <s v="Mr. Ganesh (9867504678), Lodha Location 1, Khoni Village, Khoni Phata, Gate No.3, Dombivali (E),  Maharashtra 421204, India"/>
    <s v="INDUS"/>
    <s v="Fibmax"/>
    <s v="Co-build"/>
    <s v="Feasible"/>
    <s v="Jan'26"/>
    <s v="Ranjit Wadkar"/>
    <s v="Yogesh Deshpande"/>
    <s v="Feasible"/>
    <n v="10004857"/>
    <d v="2025-03-25T00:00:00"/>
    <d v="2026-03-25T00:00:00"/>
    <n v="297"/>
    <s v="PO Pending"/>
    <m/>
    <x v="2"/>
    <s v="-"/>
    <m/>
    <s v="Not created"/>
    <s v="CWIP-76892"/>
    <s v="Received"/>
    <s v="PO Released"/>
    <s v="-"/>
    <m/>
    <n v="0"/>
    <n v="-297"/>
    <s v="-"/>
    <m/>
  </r>
  <r>
    <n v="140"/>
    <s v="MU"/>
    <s v="Marol"/>
    <m/>
    <n v="2372"/>
    <s v="MU-2372"/>
    <n v="10"/>
    <n v="10"/>
    <n v="19.122722899999999"/>
    <n v="72.882853299999994"/>
    <n v="19.122720000000001"/>
    <n v="72.882850000000005"/>
    <x v="1"/>
    <s v="K/E"/>
    <s v="Highland Park"/>
    <s v="Building No.1, Plot No.9, Bhawani Nagar, Off Marol Maroshi Road, Andheri (E.), Mumbai - 400 059"/>
    <s v="ATC"/>
    <s v="Fibmax"/>
    <s v="Co-build"/>
    <s v="Feasible"/>
    <s v="Jan'26"/>
    <s v="Hari Yadav"/>
    <s v="Satish Singh"/>
    <s v="Feasible"/>
    <s v="10004816"/>
    <d v="2025-03-26T00:00:00"/>
    <d v="2026-03-26T00:00:00"/>
    <n v="360"/>
    <s v="PO length is greater than Feasibility Length"/>
    <n v="350"/>
    <x v="2"/>
    <s v="-"/>
    <m/>
    <s v="Not created"/>
    <s v="-"/>
    <s v="RFAI Awaited "/>
    <s v="PO Released"/>
    <s v="-"/>
    <m/>
    <n v="0"/>
    <n v="-360"/>
    <s v="-"/>
    <m/>
  </r>
  <r>
    <n v="141"/>
    <s v="MU"/>
    <s v="Bhayander East"/>
    <m/>
    <s v="MB2509"/>
    <s v="MU-MB2509"/>
    <n v="11"/>
    <n v="11"/>
    <n v="19.305261000000002"/>
    <n v="72.861497"/>
    <n v="19.304999160000001"/>
    <n v="72.861302899999998"/>
    <x v="4"/>
    <s v="-"/>
    <s v="Govind Rao CHS"/>
    <s v="Navghar Naka, Bhayandar East, Mira Bhayandar, Maharashtra 401105"/>
    <s v="INDUS"/>
    <s v="Fibmax"/>
    <s v="Co-build"/>
    <s v="Feasible"/>
    <s v="April'25"/>
    <s v="Sabhajeet Maurya"/>
    <s v="Satish Singh"/>
    <s v="Feasible"/>
    <s v="10004839"/>
    <d v="2025-03-26T00:00:00"/>
    <d v="2026-03-26T00:00:00"/>
    <n v="102"/>
    <s v="PO length is greater than Feasibility Length"/>
    <n v="91"/>
    <x v="2"/>
    <s v="Part of 99"/>
    <m/>
    <s v="FF_NW2122_785476"/>
    <s v="CWIP-76893"/>
    <s v="Received"/>
    <s v="PO Released"/>
    <s v="-"/>
    <m/>
    <n v="0"/>
    <n v="-102"/>
    <s v="-"/>
    <m/>
  </r>
  <r>
    <n v="142"/>
    <s v="MU"/>
    <s v="Bandra"/>
    <m/>
    <s v="MA2576"/>
    <s v="MU-MA2576"/>
    <n v="38.5"/>
    <n v="38.5"/>
    <n v="19.067685399999998"/>
    <n v="72.832922800000006"/>
    <n v="19.067923239999999"/>
    <n v="72.832840649999994"/>
    <x v="1"/>
    <s v="H/W"/>
    <s v="Link Apartment"/>
    <s v="Links Building  Khar-Pali Road  14th Road  Pali Village  Khar West  Mumbai  Maharashtra- 400052 MUMBAI"/>
    <s v="INDUS"/>
    <s v="Fibmax"/>
    <s v="Co-build"/>
    <s v="Feasible"/>
    <s v="April'25"/>
    <s v="Hari Yadav"/>
    <s v="Prem Verma"/>
    <s v="Feasible"/>
    <s v="10004884"/>
    <d v="2025-03-26T00:00:00"/>
    <d v="2026-03-26T00:00:00"/>
    <n v="39"/>
    <s v="Ok"/>
    <n v="0.5"/>
    <x v="2"/>
    <s v="Part of 99"/>
    <m/>
    <s v="FF_NW2122_785477"/>
    <s v="CWIP-76894"/>
    <s v="RFAI Awaited "/>
    <s v="PO Released"/>
    <s v="-"/>
    <m/>
    <n v="0"/>
    <n v="-39"/>
    <s v="-"/>
    <m/>
  </r>
  <r>
    <n v="143"/>
    <s v="MU"/>
    <s v="Malad"/>
    <m/>
    <n v="1471"/>
    <s v="MU-1471"/>
    <n v="308"/>
    <n v="308"/>
    <n v="19.181380099999998"/>
    <n v="72.863785100000001"/>
    <n v="19.179970000000001"/>
    <n v="72.865409999999997"/>
    <x v="1"/>
    <s v="P/N"/>
    <s v="AKANSHA"/>
    <s v="Mr. Nilesh Bhikaji Wangnekar- 9594312315, Akanksha HM2, Kurar Village, Triveni Nagar, Pathanwadi Road, Malad East, Maharashtra- 400097  MUMBAI"/>
    <s v="INDUS"/>
    <s v="Fibmax"/>
    <s v="Co-build"/>
    <s v="Feasible"/>
    <s v="Feb'26"/>
    <s v="Dudhnath Tiwari"/>
    <s v="Satish Singh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44"/>
    <s v="MU"/>
    <s v="Airoli"/>
    <m/>
    <n v="319"/>
    <s v="MU-319"/>
    <n v="286"/>
    <n v="286"/>
    <n v="19.166958000000001"/>
    <n v="73.003046100000006"/>
    <n v="19.166916659999998"/>
    <n v="73.004201710000004"/>
    <x v="0"/>
    <s v="-"/>
    <s v="WAKURDE NIWAS"/>
    <s v="Near Reliable Tech Park, Central Road,Airoli, Navi Mumbai"/>
    <s v="UNITY"/>
    <s v="Fibmax"/>
    <s v="Co-build"/>
    <s v="Feasible"/>
    <s v="Dec'25"/>
    <s v="Abdul Quadir"/>
    <s v="Praveen Nigam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145"/>
    <s v="MU"/>
    <s v="Airoli"/>
    <m/>
    <s v="MB2367"/>
    <s v="MU-MB2367"/>
    <n v="143"/>
    <n v="143"/>
    <n v="19.159745999999998"/>
    <n v="72.991028"/>
    <n v="19.159502289999999"/>
    <n v="72.990221520000006"/>
    <x v="0"/>
    <s v="-"/>
    <s v="Brahmaraj Developers"/>
    <s v="Sector-19, Airoli, Navi Mumbai, Maharashtra 400708"/>
    <s v="INDUS"/>
    <s v="Fibmax"/>
    <s v="Co-build"/>
    <s v="Feasible"/>
    <s v="Dec'25"/>
    <s v="Abdul Quadir"/>
    <s v="Praveen Nigam"/>
    <s v="Feasible"/>
    <s v="10004760"/>
    <d v="2025-03-25T00:00:00"/>
    <d v="2026-03-25T00:00:00"/>
    <n v="143"/>
    <s v="Ok"/>
    <n v="0"/>
    <x v="2"/>
    <s v="-"/>
    <m/>
    <s v="Not created"/>
    <s v="CWIP-76895"/>
    <s v="RFAI Awaited "/>
    <s v="PO Released"/>
    <s v="-"/>
    <m/>
    <n v="0"/>
    <n v="-143"/>
    <s v="-"/>
    <m/>
  </r>
  <r>
    <n v="146"/>
    <s v="MU"/>
    <s v="Andheri"/>
    <m/>
    <n v="370"/>
    <s v="MU-370"/>
    <n v="66"/>
    <n v="66"/>
    <n v="19.128737999999998"/>
    <n v="72.825742300000002"/>
    <n v="19.129391439999999"/>
    <n v="72.825727200000003"/>
    <x v="1"/>
    <s v="K/W"/>
    <s v="Guru Nagar"/>
    <s v="Guru Nagar,Gharkul Society, Manish Nagar, Four Bungalows, Andheri West, Mumbai, Maharashtra 400053  MUMBAI"/>
    <s v="INDUS"/>
    <s v="Fibmax"/>
    <s v="Co-build"/>
    <s v="Feasible"/>
    <s v="April'25"/>
    <s v="Hari Yadav"/>
    <s v="Satish Singh"/>
    <s v="Feasible"/>
    <s v="10004760"/>
    <d v="2025-03-25T00:00:00"/>
    <d v="2026-03-25T00:00:00"/>
    <n v="66"/>
    <s v="Ok"/>
    <n v="0"/>
    <x v="2"/>
    <s v="Part of 99"/>
    <m/>
    <s v="FF_NW1920_15816"/>
    <s v="CWIP-76896"/>
    <s v="RFAI Awaited "/>
    <s v="PO Released"/>
    <s v="-"/>
    <m/>
    <n v="0"/>
    <n v="-66"/>
    <s v="-"/>
    <m/>
  </r>
  <r>
    <n v="147"/>
    <s v="MU"/>
    <s v="Versova"/>
    <m/>
    <s v="MA1855"/>
    <s v="MU-MA1855"/>
    <n v="110"/>
    <n v="110"/>
    <n v="19.128270700000002"/>
    <n v="72.819754099999997"/>
    <n v="19.128270000000001"/>
    <n v="72.819749999999999"/>
    <x v="1"/>
    <s v="K/W"/>
    <s v="Everest"/>
    <s v="SEVEN BUNGLOW GARDEN, ANDHERI(W) MUMBAI,MAHARASHTRA, PINCODE- 400061"/>
    <s v="INDUS"/>
    <s v="Fibmax"/>
    <s v="Co-build"/>
    <s v="Feasible"/>
    <s v="Feb'26"/>
    <s v="Hari Yadav"/>
    <s v="Satish Singh"/>
    <s v="Feasible"/>
    <n v="10004760"/>
    <d v="2025-03-25T00:00:00"/>
    <d v="2026-03-25T00:00:00"/>
    <n v="110"/>
    <s v="PO Pending"/>
    <m/>
    <x v="2"/>
    <s v="Part of 99"/>
    <m/>
    <s v="FF_NW2122_785478"/>
    <s v="CWIP-76897"/>
    <s v="RFAI Awaited "/>
    <s v="PO Released"/>
    <n v="479033"/>
    <s v="Santosh Yadav"/>
    <n v="70"/>
    <n v="-40"/>
    <s v="-"/>
    <m/>
  </r>
  <r>
    <n v="148"/>
    <s v="MU"/>
    <s v="Vichumbe"/>
    <m/>
    <s v="MA4114"/>
    <s v="MU-MA4114"/>
    <n v="726"/>
    <n v="726"/>
    <n v="18.985204100000001"/>
    <n v="73.130272599999998"/>
    <n v="18.987295"/>
    <n v="73.126830999999996"/>
    <x v="5"/>
    <s v="-"/>
    <s v="Namarta"/>
    <s v="Namrata Complex, Sector 16, 32, Vichumbe Rd, Vichumbe Village, New Panvel East, Panvel, Navi Mumbai, Maharashtra 410206"/>
    <s v="INDUS"/>
    <s v="Fibmax"/>
    <s v="Co-build"/>
    <s v="Feasible"/>
    <s v="Dec'25"/>
    <s v="Abdul Quadir"/>
    <s v="Praveen Nigam"/>
    <s v="Feasible"/>
    <s v="10004819"/>
    <d v="2025-03-26T00:00:00"/>
    <d v="2026-03-26T00:00:00"/>
    <n v="726"/>
    <s v="Ok"/>
    <n v="0"/>
    <x v="2"/>
    <s v="-"/>
    <m/>
    <s v="Not created"/>
    <s v="-"/>
    <s v="RFAI Awaited "/>
    <s v="Under validation"/>
    <s v="-"/>
    <m/>
    <n v="0"/>
    <n v="-726"/>
    <s v="-"/>
    <m/>
  </r>
  <r>
    <n v="149"/>
    <s v="MU"/>
    <s v="Dombivali"/>
    <m/>
    <s v="MA3841"/>
    <s v="MU-MA3841"/>
    <n v="1210"/>
    <n v="1210"/>
    <n v="19.185305400000001"/>
    <n v="73.078963200000004"/>
    <n v="19.186963070000001"/>
    <n v="73.089073850000005"/>
    <x v="2"/>
    <s v="-"/>
    <s v="Patil Plot"/>
    <s v="DIVA MANPADA RD,BHADRA NAGAR, DESALE PADA,DOMBIVLI, MUMBAI, MAHARASHTRA. 400612"/>
    <s v="INDUS"/>
    <s v="Fibmax"/>
    <s v="Co-build"/>
    <s v="Feasible"/>
    <s v="Dec'25"/>
    <s v="Sandeep randive"/>
    <s v="Yogesh Deshpande"/>
    <s v="Feasible"/>
    <s v="-"/>
    <s v="-"/>
    <s v="-"/>
    <n v="0"/>
    <s v="PO Pending"/>
    <m/>
    <x v="4"/>
    <s v="-"/>
    <m/>
    <s v="Not created"/>
    <s v="-"/>
    <s v="Received"/>
    <s v="Under validation"/>
    <s v="-"/>
    <m/>
    <n v="0"/>
    <n v="0"/>
    <s v="-"/>
    <m/>
  </r>
  <r>
    <n v="150"/>
    <s v="MU"/>
    <s v="Chinchpokali"/>
    <m/>
    <n v="4337"/>
    <s v="MU-4337"/>
    <n v="742.5"/>
    <n v="742.5"/>
    <n v="18.983135399999998"/>
    <n v="72.838619100000003"/>
    <n v="18.983000860000001"/>
    <n v="72.838709309999999"/>
    <x v="1"/>
    <s v="E"/>
    <s v="CENTINQ"/>
    <s v="Central Tin Bldg, Retiwala Ind Estate, Chinchpokli X Lane, Es Patanwala Road, Mumbai-400027"/>
    <s v="INDUS"/>
    <s v="Fibmax"/>
    <s v="Co-build"/>
    <s v="Feasible"/>
    <s v="Feb'26"/>
    <s v="Vaijesh Patil"/>
    <s v="Prem Verma"/>
    <s v="Feasible"/>
    <s v="10004883"/>
    <d v="2025-03-26T00:00:00"/>
    <d v="2026-03-26T00:00:00"/>
    <n v="133"/>
    <s v="PO length is less than Feasibility length"/>
    <n v="-609.5"/>
    <x v="4"/>
    <s v="-"/>
    <m/>
    <s v="Not created"/>
    <s v="-"/>
    <s v="RFAI Awaited "/>
    <s v="Under validation"/>
    <s v="-"/>
    <m/>
    <n v="0"/>
    <n v="-133"/>
    <s v="-"/>
    <m/>
  </r>
  <r>
    <n v="151"/>
    <s v="MU"/>
    <s v="Tembhode"/>
    <m/>
    <s v="MA3052"/>
    <s v="MU-MA3052"/>
    <n v="2552"/>
    <n v="2552"/>
    <n v="19.022177800000001"/>
    <n v="73.1246388"/>
    <n v="19.033695000000002"/>
    <n v="73.121026000000001"/>
    <x v="5"/>
    <s v="-"/>
    <s v="Sachin Kathra"/>
    <s v="Sachin Khatra,32,Vasan nagar,panvel"/>
    <s v="INDUS"/>
    <s v="Fibmax"/>
    <s v="Co-build"/>
    <s v="Feasible"/>
    <s v="Dec'25"/>
    <s v="Abdul Quadir"/>
    <s v="Praveen Nigam"/>
    <s v="Feasible"/>
    <s v="-"/>
    <s v="-"/>
    <s v="-"/>
    <n v="0"/>
    <s v="PO Pending"/>
    <m/>
    <x v="4"/>
    <s v="-"/>
    <m/>
    <s v="Not created"/>
    <s v="-"/>
    <s v="RFAI Awaited "/>
    <s v="Under validation"/>
    <s v="-"/>
    <m/>
    <n v="0"/>
    <n v="0"/>
    <s v="-"/>
    <m/>
  </r>
  <r>
    <n v="152"/>
    <s v="MU"/>
    <s v="Cheda Nagar "/>
    <m/>
    <n v="4449"/>
    <s v="MU-4449"/>
    <n v="1155"/>
    <n v="1155"/>
    <n v="19.066330700000002"/>
    <n v="72.906046399999994"/>
    <n v="19.063089999999999"/>
    <n v="72.904764"/>
    <x v="1"/>
    <s v="M/W"/>
    <s v="Naraynee chsl"/>
    <s v="Narayanee, CHEDDA NAGAR,ROAD NO.4,CHEMBUR."/>
    <s v="ATC"/>
    <s v="Fibmax"/>
    <s v="Co-build"/>
    <s v="Feasible"/>
    <s v="Feb'26"/>
    <s v="Narayan Parab"/>
    <s v="Yogesh Deshpande"/>
    <s v="Feasible"/>
    <s v="10004818"/>
    <d v="2025-03-26T00:00:00"/>
    <d v="2026-03-26T00:00:00"/>
    <n v="1202"/>
    <s v="PO length is greater than Feasibility Length"/>
    <n v="47"/>
    <x v="4"/>
    <s v="-"/>
    <m/>
    <s v="Not created"/>
    <s v="-"/>
    <s v="RFAI Awaited "/>
    <s v="Under validation"/>
    <s v="-"/>
    <m/>
    <n v="0"/>
    <n v="-1202"/>
    <s v="-"/>
    <m/>
  </r>
  <r>
    <n v="153"/>
    <s v="MU"/>
    <s v="Charkop"/>
    <m/>
    <n v="423"/>
    <s v="MU-423"/>
    <n v="1078"/>
    <n v="1078"/>
    <n v="19.219157599999999"/>
    <n v="72.818137800000002"/>
    <n v="19.21565"/>
    <n v="72.818820000000002"/>
    <x v="1"/>
    <s v="R/C"/>
    <s v="OMKAR BUNGLOW"/>
    <s v="Sector 8, Kandivali West,Mumbai, Maharashtra 400067"/>
    <s v="INDUS"/>
    <s v="Fibmax"/>
    <s v="Co-build"/>
    <s v="Feasible"/>
    <s v="Feb'26"/>
    <s v="Dudhnath Tiwari"/>
    <s v="Satish Singh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54"/>
    <s v="MU"/>
    <s v="Panvel"/>
    <m/>
    <s v="MA2194"/>
    <s v="MU-MA2194"/>
    <n v="517"/>
    <n v="517"/>
    <n v="18.972321699999998"/>
    <n v="73.129270000000005"/>
    <n v="18.97358754"/>
    <n v="73.127720530000005"/>
    <x v="5"/>
    <s v="-"/>
    <s v="Samar Park"/>
    <s v="Palaspe Phata, New Panvel, Kalokhe, Mumbai"/>
    <s v="INDUS"/>
    <s v="Fibmax"/>
    <s v="Co-build"/>
    <s v="Not Feasible"/>
    <s v="Dec'25"/>
    <s v="Manoj Ligade"/>
    <s v="Praveen Nigam"/>
    <s v="Feasible"/>
    <n v="10004760"/>
    <d v="2025-03-25T00:00:00"/>
    <d v="2026-03-25T00:00:00"/>
    <n v="517"/>
    <s v="PO Pending"/>
    <m/>
    <x v="2"/>
    <s v="-"/>
    <m/>
    <s v="Not created"/>
    <s v="CWIP-76898"/>
    <s v="RFAI Awaited "/>
    <s v="PO Released"/>
    <s v="-"/>
    <m/>
    <n v="0"/>
    <n v="-517"/>
    <s v="-"/>
    <m/>
  </r>
  <r>
    <n v="155"/>
    <s v="MH"/>
    <s v="Panvel"/>
    <m/>
    <s v="ROM1533"/>
    <s v="MH-ROM1533"/>
    <n v="138.64399999999998"/>
    <n v="0"/>
    <n v="18.955132800000001"/>
    <n v="73.162300200000004"/>
    <n v="18.948948080000001"/>
    <n v="73.154930539999995"/>
    <x v="5"/>
    <s v="-"/>
    <e v="#N/A"/>
    <e v="#N/A"/>
    <s v="INDUS"/>
    <s v="Fibmax"/>
    <s v="Co-build"/>
    <s v="Not Feasible"/>
    <s v="Dec'25"/>
    <s v="Manoj Ligade"/>
    <e v="#N/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56"/>
    <s v="MU"/>
    <s v="Andheri"/>
    <m/>
    <n v="306"/>
    <s v="MU-306"/>
    <n v="396"/>
    <n v="396"/>
    <n v="19.1182081"/>
    <n v="72.850938499999998"/>
    <n v="19.11824"/>
    <n v="72.852760000000004"/>
    <x v="1"/>
    <s v="K/E"/>
    <s v="CRESPLAIIMI1"/>
    <s v="CRESCENT PLAZA, OPP HOTEL IMPERIAL BLUE, NEAR STATION ANDHERI (E), Mumbai 400069"/>
    <s v="Airtel Own"/>
    <s v="Fibmax"/>
    <s v="Co-build"/>
    <s v="Not Feasible"/>
    <s v="Dec'25"/>
    <s v="Hari Yadav"/>
    <e v="#N/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57"/>
    <s v="MU"/>
    <s v="Andheri"/>
    <m/>
    <n v="3645"/>
    <s v="MU-3645"/>
    <n v="476.00000000000006"/>
    <n v="476.00000000000006"/>
    <n v="19.118249200000001"/>
    <n v="72.852764500000006"/>
    <n v="19.11824"/>
    <n v="72.852760000000004"/>
    <x v="1"/>
    <s v="K/E"/>
    <s v="NEW MOON LIGHT"/>
    <s v="Gamdevi Bhendi Galli, Azad Nagar, Andheri Kurla Road, Andheri East, Mumbai-400053"/>
    <s v="INDUS"/>
    <s v="Fibmax"/>
    <s v="Co-build"/>
    <s v="Not Feasible"/>
    <s v="Dec'25"/>
    <s v="Dudhnath Tiwari"/>
    <s v="Satish Singh"/>
    <s v="Feasible"/>
    <s v="10004790"/>
    <d v="2025-03-26T00:00:00"/>
    <d v="2026-03-26T00:00:00"/>
    <n v="476"/>
    <s v="Ok"/>
    <n v="0"/>
    <x v="2"/>
    <s v="-"/>
    <m/>
    <s v="Not created"/>
    <s v="CWIP-76899"/>
    <s v="Received"/>
    <s v="PO Released"/>
    <s v="-"/>
    <m/>
    <n v="0"/>
    <n v="-476"/>
    <s v="-"/>
    <m/>
  </r>
  <r>
    <n v="158"/>
    <s v="MU"/>
    <s v="Vikroli"/>
    <m/>
    <n v="5331"/>
    <s v="MU-5331"/>
    <n v="103.05200000000001"/>
    <n v="0"/>
    <n v="19.1613878"/>
    <n v="72.836505399999993"/>
    <n v="19.161288160000002"/>
    <n v="72.836026469999993"/>
    <x v="1"/>
    <s v="P/S"/>
    <s v="Dr. Ambedkar SRA CHSL R1"/>
    <s v="Mitha Nagar, Goregaon West Mumbai, Maharashtra 400104"/>
    <s v="INDUS"/>
    <s v="Fibmax"/>
    <s v="Co-build"/>
    <s v="Not Feasible"/>
    <s v="March'26"/>
    <s v="Dudhnath Tiwari"/>
    <e v="#N/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59"/>
    <s v="MU"/>
    <s v="Rabale"/>
    <m/>
    <n v="679"/>
    <s v="MU-679"/>
    <n v="448.00000000000006"/>
    <n v="448.00000000000006"/>
    <n v="19.1457695"/>
    <n v="72.992301600000005"/>
    <n v="19.146560000000001"/>
    <n v="72.991297000000003"/>
    <x v="0"/>
    <s v="-"/>
    <s v="Tanmay Villa"/>
    <s v="Tanmay Villa,Sector -9,Airoli ,Navi Mumbai 400708"/>
    <s v="INDUS"/>
    <s v="Fibmax"/>
    <s v="Co-build"/>
    <s v="Not Feasible"/>
    <s v="Feb'26"/>
    <s v="Abdul Quadir"/>
    <e v="#N/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60"/>
    <s v="MU"/>
    <s v="Bandra"/>
    <m/>
    <n v="1467"/>
    <s v="MU-1467"/>
    <n v="1428.672"/>
    <n v="1428.672"/>
    <n v="19.048705399999999"/>
    <n v="72.825215999999998"/>
    <n v="19.049569999999999"/>
    <n v="72.823139999999995"/>
    <x v="1"/>
    <s v="H/W"/>
    <s v="BLUEHEAVO"/>
    <s v="Baptista Road, Bandra Reclamation Road, Bandra West, Mumbai-400050"/>
    <s v="INDUS"/>
    <s v="Fibmax"/>
    <s v="Co-build"/>
    <s v="Not Feasible"/>
    <s v="Nov'25"/>
    <s v="Vaijesh Patil"/>
    <e v="#N/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61"/>
    <s v="MU"/>
    <s v="Goregaon"/>
    <m/>
    <n v="4019"/>
    <s v="MU-4019"/>
    <n v="418"/>
    <n v="418"/>
    <n v="19.169183100000001"/>
    <n v="72.881139200000007"/>
    <n v="19.16864"/>
    <n v="72.880470000000003"/>
    <x v="1"/>
    <s v="P/N"/>
    <s v="Mantri Park"/>
    <s v="Mantri Park,Mhada Colony,Near Goregaon Film City 400 104"/>
    <s v="Airtel Own"/>
    <s v="Fibmax"/>
    <s v="Co-build"/>
    <s v="Not Feasible"/>
    <s v="March'26"/>
    <s v="Virendra"/>
    <e v="#N/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62"/>
    <s v="MU"/>
    <s v="Kashimira"/>
    <m/>
    <s v="MA882"/>
    <s v="MU-MA882"/>
    <n v="11"/>
    <n v="11"/>
    <n v="19.287987699999999"/>
    <n v="72.880446000000006"/>
    <n v="19.287980000000001"/>
    <n v="72.880439999999993"/>
    <x v="4"/>
    <s v="-"/>
    <s v="Gaurav Ratan 5 &amp; 6"/>
    <s v="Gaurav Enclave Road, Mira Road (E.)Maharashtra 401107"/>
    <s v="ATC"/>
    <s v="Fibmax"/>
    <s v="Co-build"/>
    <s v="Not Feasible"/>
    <s v="May'25"/>
    <s v="Sabhajeet Maurya"/>
    <s v="Satish Singh"/>
    <s v="Feasible"/>
    <n v="10004760"/>
    <d v="2025-03-25T00:00:00"/>
    <d v="2026-03-25T00:00:00"/>
    <n v="11"/>
    <s v="PO Pending"/>
    <m/>
    <x v="2"/>
    <s v="-"/>
    <m/>
    <s v="Not created"/>
    <s v="-"/>
    <s v="RFAI Awaited "/>
    <s v="PO Released"/>
    <s v="-"/>
    <m/>
    <n v="0"/>
    <n v="-11"/>
    <s v="-"/>
    <m/>
  </r>
  <r>
    <n v="163"/>
    <s v="MU"/>
    <s v="Kandivali"/>
    <m/>
    <s v="MB3510"/>
    <s v="MU-MB3510"/>
    <n v="422.53200000000004"/>
    <n v="0"/>
    <n v="19.203583399999999"/>
    <n v="72.852980599999995"/>
    <n v="19.20468473"/>
    <n v="72.851327819999995"/>
    <x v="1"/>
    <s v="R/S"/>
    <s v="Tirupati CHS"/>
    <s v="TIRUPATI CHS,AKURLI CROSS RD NUMBER 1, KANDIVALI, AARYA CHANAKYA NAGAR, KANDIVALI EAST,POST OFFICE:-KANDIVALI,POLICE STATION:-KANDIVALI"/>
    <s v="INDUS"/>
    <s v="Fibmax"/>
    <s v="Co-build"/>
    <s v="Not Feasible"/>
    <s v="March'26"/>
    <s v="Dudhnath Tiwari"/>
    <s v="Satish Singh"/>
    <s v="Feasible"/>
    <s v="10004760"/>
    <d v="2025-03-25T00:00:00"/>
    <d v="2026-03-25T00:00:00"/>
    <n v="110"/>
    <s v="Ok"/>
    <n v="110"/>
    <x v="2"/>
    <s v="-"/>
    <m/>
    <s v="Not created"/>
    <s v="CWIP-76900"/>
    <s v="Received"/>
    <s v="PO Released"/>
    <s v="-"/>
    <m/>
    <n v="0"/>
    <n v="-110"/>
    <s v="-"/>
    <m/>
  </r>
  <r>
    <n v="164"/>
    <s v="MU"/>
    <s v="Kandivali"/>
    <m/>
    <n v="5504"/>
    <s v="MU-5504"/>
    <n v="100"/>
    <n v="0"/>
    <n v="19.1960236"/>
    <n v="72.839043200000006"/>
    <n v="19.196020000000001"/>
    <n v="72.839039999999997"/>
    <x v="1"/>
    <s v="P/N"/>
    <s v="CASBLNCAONM1"/>
    <s v="Casablanca,2nd Dominic Colony, near UTI Bank, Orlem, Malad West"/>
    <s v="INDUS"/>
    <s v="Fibmax"/>
    <s v="Co-build"/>
    <s v="Not Feasible"/>
    <s v="March'26"/>
    <s v="Dudhnath Tiwari"/>
    <s v="Satish Singh"/>
    <s v="Feasible"/>
    <s v="10004851"/>
    <d v="2025-03-26T00:00:00"/>
    <d v="2026-03-26T00:00:00"/>
    <n v="25"/>
    <s v="Ok"/>
    <n v="25"/>
    <x v="2"/>
    <s v="-"/>
    <m/>
    <s v="Not created"/>
    <s v="CWIP-76901"/>
    <s v="Received"/>
    <s v="PO Released"/>
    <s v="-"/>
    <m/>
    <n v="0"/>
    <n v="-25"/>
    <s v="-"/>
    <m/>
  </r>
  <r>
    <n v="165"/>
    <s v="MU"/>
    <s v="Versova"/>
    <m/>
    <n v="403"/>
    <s v="MU-403"/>
    <n v="429"/>
    <n v="429"/>
    <n v="19.139108"/>
    <n v="72.811340700000002"/>
    <n v="19.13997238"/>
    <n v="72.812583799999999"/>
    <x v="1"/>
    <s v="K/W"/>
    <s v="ZA TOWER"/>
    <s v="Amit Nagar, Versova, Andheri West,Mumbai, Maharashtra 400047"/>
    <s v="INDUS"/>
    <s v="Fibmax"/>
    <s v="Co-build"/>
    <s v="Not Feasible"/>
    <s v="March'26"/>
    <s v="Virendra"/>
    <e v="#N/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66"/>
    <s v="MU"/>
    <s v="Airoli"/>
    <m/>
    <n v="3099"/>
    <s v="MU-3099"/>
    <n v="682"/>
    <n v="682"/>
    <n v="19.152167299999999"/>
    <n v="72.995809300000005"/>
    <n v="19.152424199999999"/>
    <n v="72.995065640000007"/>
    <x v="0"/>
    <s v="-"/>
    <s v="Mauli Vyapar Shankul"/>
    <s v="MAULI VYPAR SANKUL PLOT NO 40 SEC 5 AIROLI NAVI MUMBAI"/>
    <s v="ATC"/>
    <s v="Fibmax"/>
    <s v="Co-build"/>
    <s v="more than 500 mtr"/>
    <s v="Dec'25"/>
    <s v="Abdul Quadir"/>
    <s v="Praveen Nigam"/>
    <s v="Feasible"/>
    <s v="10004760"/>
    <d v="2025-03-25T00:00:00"/>
    <d v="2026-03-25T00:00:00"/>
    <n v="517"/>
    <s v="PO length is less than Feasibility length"/>
    <n v="-165"/>
    <x v="2"/>
    <s v="-"/>
    <m/>
    <s v="Not created"/>
    <s v="CWIP-76902"/>
    <s v="Received"/>
    <s v="PO Released"/>
    <s v="-"/>
    <m/>
    <n v="0"/>
    <n v="-517"/>
    <s v="-"/>
    <m/>
  </r>
  <r>
    <n v="167"/>
    <s v="MU"/>
    <s v="Bandra"/>
    <m/>
    <n v="5767"/>
    <s v="MU-5767"/>
    <n v="1430"/>
    <n v="1430"/>
    <n v="19.048429500000001"/>
    <n v="72.827001999999993"/>
    <n v="19.051483359999999"/>
    <n v="72.827109359999994"/>
    <x v="1"/>
    <s v="H/W"/>
    <s v="Ambro Bldg"/>
    <s v="Emro CHS,Reclamation,Nr. Bus Depot, Bandra W."/>
    <s v="ATC"/>
    <s v="Fibmax"/>
    <s v="Co-build"/>
    <s v="more than 500 mtr"/>
    <s v="May'25"/>
    <s v="Hari Yadav"/>
    <s v="Prem Verm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68"/>
    <s v="MU"/>
    <s v="Borivali"/>
    <m/>
    <n v="1550"/>
    <s v="MU-1550"/>
    <n v="737"/>
    <n v="737"/>
    <n v="19.241154000000002"/>
    <n v="72.864244600000006"/>
    <n v="19.24146734"/>
    <n v="72.865011980000006"/>
    <x v="1"/>
    <s v="R/N"/>
    <s v="NANCYFLYOVR"/>
    <s v="MR. VINOD- 9594760634, MMRDA-FOBR-NancyColony, Borivali-1, Near Western Express Highway, Ratan Nagar, Borivali East, Mumbai, Maharashtra- 400066  MUMBAI"/>
    <s v="Suyog"/>
    <s v="Fibmax"/>
    <s v="Co-build"/>
    <s v="more than 500 mtr"/>
    <s v="May'25"/>
    <s v="Virendra"/>
    <s v="Satish Singh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69"/>
    <s v="MU"/>
    <s v="Palava City"/>
    <m/>
    <n v="6279"/>
    <s v="MU-6279"/>
    <n v="2420"/>
    <n v="2420"/>
    <n v="19.146409500000001"/>
    <n v="73.077207299999998"/>
    <n v="19.157868130000001"/>
    <n v="73.11767974"/>
    <x v="2"/>
    <s v="-"/>
    <s v="Casa Rio near Building River dale"/>
    <s v="Mr. Rajesh Mhatare (9930372079), Casa Rio, near Building River dale , Cooperative Housing Society, Nilje Gaon, Maharashtra 421204  DOMBIVALI"/>
    <s v="INDUS"/>
    <s v="Fibmax"/>
    <s v="Co-build"/>
    <s v="more than 500 mtr"/>
    <s v="Jan'26"/>
    <s v="Abdul Quadir"/>
    <s v="Yogesh Deshpande"/>
    <s v="Feasible"/>
    <s v="-"/>
    <s v="-"/>
    <s v="-"/>
    <n v="0"/>
    <s v="PO Pending"/>
    <m/>
    <x v="4"/>
    <s v="-"/>
    <m/>
    <s v="Not created"/>
    <s v="-"/>
    <s v="Received"/>
    <s v="Under validation"/>
    <s v="-"/>
    <m/>
    <n v="0"/>
    <n v="0"/>
    <s v="-"/>
    <m/>
  </r>
  <r>
    <n v="170"/>
    <s v="MU"/>
    <s v="Taloja"/>
    <m/>
    <s v="MB2619"/>
    <s v="MU-MB2619"/>
    <n v="550"/>
    <n v="550"/>
    <n v="19.0650713"/>
    <n v="73.112514700000006"/>
    <n v="19.067253999999998"/>
    <n v="73.117782000000005"/>
    <x v="5"/>
    <s v="-"/>
    <s v="J J Electrofab"/>
    <s v="J.J.electrofab,PLOT NO. D1, TALOJA"/>
    <s v="ATC"/>
    <s v="Fibmax"/>
    <s v="Co-build"/>
    <s v="more than 500 mtr"/>
    <s v="Dec'25"/>
    <s v="Abdul Quadir"/>
    <s v="Praveen Nigam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71"/>
    <s v="MU"/>
    <s v="Titwala "/>
    <m/>
    <s v="MA1336"/>
    <s v="MU-MA1336"/>
    <n v="712.8"/>
    <n v="712.8"/>
    <n v="19.294344299999999"/>
    <n v="73.200873400000006"/>
    <n v="19.296399999999998"/>
    <n v="73.204800000000006"/>
    <x v="2"/>
    <s v="-"/>
    <s v="Mahendra Service Center"/>
    <s v="Sangoda Rd, Titwala, Maharashtra 421605"/>
    <s v="ATC"/>
    <s v="Fibmax"/>
    <s v="Co-build"/>
    <s v="more than 500 mtr"/>
    <s v="Feb'26"/>
    <s v="Jayhind Yadav"/>
    <s v="Yogesh Deshpande"/>
    <s v="Feasible"/>
    <s v="10004760"/>
    <d v="2025-03-25T00:00:00"/>
    <d v="2026-03-25T00:00:00"/>
    <n v="11"/>
    <s v="PO length is less than Feasibility length"/>
    <n v="-701.8"/>
    <x v="4"/>
    <s v="-"/>
    <m/>
    <s v="Not created"/>
    <s v="-"/>
    <s v="RFAI Awaited "/>
    <s v="Under validation"/>
    <s v="-"/>
    <m/>
    <n v="0"/>
    <n v="-11"/>
    <s v="-"/>
    <m/>
  </r>
  <r>
    <n v="172"/>
    <s v="MU"/>
    <s v="Dombivali"/>
    <m/>
    <s v="MA4735"/>
    <s v="MU-MA4735"/>
    <n v="858"/>
    <n v="858"/>
    <n v="19.1846307"/>
    <n v="73.095827299999996"/>
    <n v="19.187830000000002"/>
    <n v="73.09254"/>
    <x v="2"/>
    <s v="-"/>
    <s v="Vishnu Valley"/>
    <s v="KHONI-UMBHARLI GAON - KALAYN SHI RD, VILLAGE-MANGAON, SONAR PADA, DOMBIVLI EAST,THANE,MAHARASHTRA, PINCODE- 421203"/>
    <s v="ATC"/>
    <s v="Fibmax"/>
    <s v="Co-build"/>
    <s v="more than 500 mtr"/>
    <s v="Nov'25"/>
    <s v="Sandeep randive"/>
    <s v="Yogesh Deshpande"/>
    <s v="Feasible"/>
    <s v="10004871"/>
    <d v="2025-03-26T00:00:00"/>
    <d v="2026-03-26T00:00:00"/>
    <n v="858"/>
    <s v="Ok"/>
    <n v="0"/>
    <x v="2"/>
    <s v="-"/>
    <m/>
    <s v="Not created"/>
    <s v="-"/>
    <s v="RFAI Awaited "/>
    <s v="Under validation"/>
    <s v="-"/>
    <m/>
    <n v="0"/>
    <n v="-858"/>
    <s v="-"/>
    <m/>
  </r>
  <r>
    <n v="173"/>
    <s v="MU"/>
    <s v="Ambivli"/>
    <m/>
    <n v="1297"/>
    <s v="MU-1297"/>
    <n v="981.19999999999993"/>
    <n v="981.19999999999993"/>
    <n v="19.269894799999999"/>
    <n v="73.170517399999994"/>
    <n v="19.26483"/>
    <n v="73.173829999999995"/>
    <x v="2"/>
    <s v="-"/>
    <s v="NUTANSHIVKR"/>
    <s v="Nuten Shiv Karpa Near Ambivali Station Road (W)-421102"/>
    <s v="ATC"/>
    <s v="Fibmax"/>
    <s v="Co-build"/>
    <s v="more than 500 mtr"/>
    <s v="Feb'26"/>
    <s v="Jayhind Yadav"/>
    <s v="Yogesh Deshpande"/>
    <s v="Feasible"/>
    <s v="10004760"/>
    <d v="2025-03-25T00:00:00"/>
    <d v="2026-03-25T00:00:00"/>
    <n v="422"/>
    <s v="PO length is less than Feasibility length"/>
    <n v="-559.19999999999993"/>
    <x v="4"/>
    <s v="-"/>
    <m/>
    <s v="Not created"/>
    <s v="-"/>
    <s v="RFAI Awaited "/>
    <s v="Under validation"/>
    <s v="-"/>
    <m/>
    <n v="0"/>
    <n v="-422"/>
    <s v="-"/>
    <m/>
  </r>
  <r>
    <n v="174"/>
    <s v="MU"/>
    <s v="Titwala "/>
    <m/>
    <s v="MA3828"/>
    <s v="MU-MA3828"/>
    <n v="903.1"/>
    <n v="903.1"/>
    <n v="19.296269299999999"/>
    <n v="73.200291699999994"/>
    <n v="19.296399999999998"/>
    <n v="73.204800000000006"/>
    <x v="2"/>
    <s v="-"/>
    <s v="Ramchandra Heights"/>
    <s v="Ramchandra Height, Behind Police Station Manda, Sangoda Road, Manda, Titwala(W), Dist-Thane-421605"/>
    <s v="Suyog"/>
    <s v="Fibmax"/>
    <s v="Co-build"/>
    <s v="more than 500 mtr"/>
    <s v="March'26"/>
    <s v="Jayhind Yadav"/>
    <s v="Yogesh Deshpande"/>
    <s v="Feasible"/>
    <s v="10004760"/>
    <d v="2025-03-25T00:00:00"/>
    <d v="2026-03-25T00:00:00"/>
    <n v="682"/>
    <s v="PO length is less than Feasibility length"/>
    <n v="-221.10000000000002"/>
    <x v="4"/>
    <s v="-"/>
    <m/>
    <s v="Not created"/>
    <s v="-"/>
    <s v="RFAI Awaited "/>
    <s v="Under validation"/>
    <s v="-"/>
    <m/>
    <n v="0"/>
    <n v="-682"/>
    <s v="-"/>
    <m/>
  </r>
  <r>
    <n v="175"/>
    <s v="MU"/>
    <s v="Panvel"/>
    <m/>
    <s v="MB2693"/>
    <s v="MU-MB2693"/>
    <n v="550"/>
    <n v="550"/>
    <n v="18.9799945"/>
    <n v="73.095597299999994"/>
    <n v="18.978539359999999"/>
    <n v="73.093438309999996"/>
    <x v="5"/>
    <s v="-"/>
    <s v="Shankar Parvati niwas"/>
    <s v="Navi Mumbai, Maharashtra 410206"/>
    <s v="INDUS"/>
    <s v="Fibmax"/>
    <s v="Co-build"/>
    <s v="more than 500 mtr"/>
    <s v="Dec'25"/>
    <s v="Abdul Quadir"/>
    <s v="Praveen Nigam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76"/>
    <s v="MU"/>
    <s v="Kalwa"/>
    <m/>
    <n v="5095"/>
    <s v="MU-5095"/>
    <n v="891"/>
    <n v="891"/>
    <n v="19.193933600000001"/>
    <n v="72.992427300000003"/>
    <n v="19.196809999999999"/>
    <n v="72.991609999999994"/>
    <x v="3"/>
    <s v="-"/>
    <s v="AMRUT ARCADE"/>
    <s v="Amrut Arcade,Amrut Tower,Thane Chinchpada,Stn Road,Kalwa West"/>
    <s v="ATC"/>
    <s v="Fibmax"/>
    <s v="Co-build"/>
    <s v="more than 500 mtr"/>
    <s v="Dec'25"/>
    <s v="Manoj Ligade"/>
    <s v="Yogesh Deshpande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77"/>
    <s v="MU"/>
    <s v="Kalwa"/>
    <m/>
    <n v="660"/>
    <s v="MU-660"/>
    <n v="2750"/>
    <n v="2750"/>
    <n v="19.2090356"/>
    <n v="73.007723799999994"/>
    <n v="19.211370720000001"/>
    <n v="73.008156009999993"/>
    <x v="3"/>
    <s v="-"/>
    <s v="Appa salvi open plo"/>
    <s v="A-4, Parsik Nagar, Kalwa, Thane mumbai"/>
    <s v="INDUS"/>
    <s v="Fibmax"/>
    <s v="Co-build"/>
    <s v="more than 500 mtr"/>
    <s v="May'25"/>
    <s v="Manoj Ligade"/>
    <s v="Yogesh Deshpande"/>
    <s v="Not 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178"/>
    <s v="MU"/>
    <s v="Fort"/>
    <m/>
    <s v="MB328"/>
    <s v="MU-MB328"/>
    <n v="194.53"/>
    <n v="0"/>
    <n v="18.9411752"/>
    <n v="72.833316400000001"/>
    <n v="18.94061"/>
    <n v="72.832610000000003"/>
    <x v="1"/>
    <s v="A"/>
    <s v="BMC Head Office"/>
    <s v="Municipal Corporation Of Greater Mumbai 4 Building-1, MCGM Sabhagruh Rd, Dhobi Talao, Chhatrapati Shivaji Terminus Area, Fort, Mumbai, Maharashtra 400001"/>
    <s v="Netsol"/>
    <s v="Fibmax"/>
    <s v="Co-build"/>
    <s v="Data mismatch"/>
    <s v="March'26"/>
    <s v="Narayan Parab"/>
    <e v="#N/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79"/>
    <s v="MU"/>
    <s v="Bandra"/>
    <m/>
    <n v="434"/>
    <s v="MU-434"/>
    <n v="56.000000000000007"/>
    <n v="56.000000000000007"/>
    <n v="19.0626347"/>
    <n v="72.827477900000005"/>
    <n v="19.06277605"/>
    <n v="72.827722449999996"/>
    <x v="1"/>
    <s v="H/W"/>
    <s v="PALI REC-STN(Adani Sub Station)"/>
    <s v="ADANI SUB STATION, PALI BANDRA, 223, ST ANDREWS RD, BANDRA WEST, MUMBAI, MAHARASHTRA 400050"/>
    <s v="INDUS"/>
    <s v="Fibmax"/>
    <s v="Co-build"/>
    <s v="Data mismatch"/>
    <s v="Nov'25"/>
    <s v="Prem Verma"/>
    <s v="Prem Verma"/>
    <s v="Feasible"/>
    <s v="10004725"/>
    <d v="2025-03-24T00:00:00"/>
    <d v="2026-03-24T00:00:00"/>
    <n v="56"/>
    <s v="Ok"/>
    <n v="0"/>
    <x v="2"/>
    <s v="-"/>
    <m/>
    <s v="Not created"/>
    <s v="CWIP-76903"/>
    <s v="RFAI Awaited "/>
    <s v="PO Released"/>
    <s v="-"/>
    <m/>
    <n v="0"/>
    <n v="-56"/>
    <s v="-"/>
    <m/>
  </r>
  <r>
    <n v="180"/>
    <s v="MU"/>
    <s v="Seawoods"/>
    <m/>
    <s v="MA1813"/>
    <s v="MU-MA1813"/>
    <n v="100"/>
    <n v="0"/>
    <n v="19.024164200000001"/>
    <n v="73.018546400000005"/>
    <n v="19.0242"/>
    <n v="73.018600000000006"/>
    <x v="0"/>
    <s v="-"/>
    <s v="CENTRE COURT"/>
    <s v="Nr-SEAWOOD RLY STATION,SEC-23,NERUL,NAVI MUMBAI MAHARASHTRA-400706"/>
    <s v="INDUS"/>
    <s v="Fibmax"/>
    <s v="Co-build"/>
    <s v="Data mismatch"/>
    <s v="Feb'26"/>
    <s v="Abdul Quadir"/>
    <s v="Praveen Nigam"/>
    <s v="Feasible"/>
    <s v="10004888"/>
    <d v="2025-03-26T00:00:00"/>
    <d v="2026-03-26T00:00:00"/>
    <n v="100"/>
    <s v="Ok"/>
    <n v="100"/>
    <x v="2"/>
    <s v="-"/>
    <m/>
    <s v="Not created"/>
    <s v="CWIP-76904"/>
    <s v="RFAI Awaited "/>
    <s v="PO Released"/>
    <s v="-"/>
    <m/>
    <n v="0"/>
    <n v="-100"/>
    <s v="-"/>
    <m/>
  </r>
  <r>
    <n v="181"/>
    <s v="MU"/>
    <s v="Koparkhairane"/>
    <m/>
    <s v="MB2632"/>
    <s v="MU-MB2632"/>
    <n v="123.124"/>
    <n v="0"/>
    <n v="19.098492499999999"/>
    <n v="73.017304600000003"/>
    <n v="19.098490000000002"/>
    <n v="73.017300000000006"/>
    <x v="0"/>
    <s v="-"/>
    <s v="Saif Chemical Pvt. Ltd."/>
    <s v="TTC industrial area, MIDC Industrial area,Kopar Khairne, Navi mumbai"/>
    <s v="ATC"/>
    <s v="Fibmax"/>
    <s v="Co-build"/>
    <s v="Data mismatch"/>
    <s v="Nov'25"/>
    <s v="Narayan Parab"/>
    <s v="Praveen Nigam"/>
    <s v="Feasible"/>
    <s v="10004760"/>
    <d v="2025-03-25T00:00:00"/>
    <d v="2026-03-25T00:00:00"/>
    <n v="123"/>
    <s v="Ok"/>
    <n v="123"/>
    <x v="2"/>
    <s v="-"/>
    <m/>
    <s v="Not created"/>
    <s v="CWIP-76905"/>
    <s v="Received"/>
    <s v="PO Released"/>
    <s v="-"/>
    <m/>
    <n v="0"/>
    <n v="-123"/>
    <s v="-"/>
    <m/>
  </r>
  <r>
    <n v="182"/>
    <s v="MU"/>
    <s v="Thane"/>
    <m/>
    <n v="4690"/>
    <s v="MU-4690"/>
    <n v="11"/>
    <n v="11"/>
    <n v="19.2371047"/>
    <n v="72.974070699999999"/>
    <n v="19.237100000000002"/>
    <n v="72.974069999999998"/>
    <x v="3"/>
    <s v="-"/>
    <s v="Babu Bhai Plot"/>
    <s v="NEAR GREEN STROKES ART GALLERY, MANPADA THANE WEST"/>
    <s v="INDUS"/>
    <s v="Fibmax"/>
    <s v="Co-build"/>
    <s v="Data mismatch"/>
    <s v="May'25"/>
    <s v="Ranjit Wadkar"/>
    <s v="Yogesh Deshpande"/>
    <s v="Feasible"/>
    <s v="10004760"/>
    <d v="2025-03-25T00:00:00"/>
    <d v="2026-03-25T00:00:00"/>
    <n v="11"/>
    <s v="Ok"/>
    <n v="0"/>
    <x v="2"/>
    <s v="Part of 99"/>
    <m/>
    <s v="FF_NW2122_785479"/>
    <s v="CWIP-76906"/>
    <s v="Received"/>
    <s v="PO Released"/>
    <s v="-"/>
    <m/>
    <n v="0"/>
    <n v="-11"/>
    <s v="-"/>
    <m/>
  </r>
  <r>
    <n v="183"/>
    <s v="MU"/>
    <s v="Jogeshwari"/>
    <m/>
    <s v="MA5091"/>
    <s v="MU-MA5091"/>
    <n v="163.89000000000001"/>
    <n v="0"/>
    <n v="19.144792899999999"/>
    <n v="72.843454600000001"/>
    <n v="19.14479"/>
    <n v="72.843450000000004"/>
    <x v="1"/>
    <s v="K/W"/>
    <s v="Lovely Home"/>
    <s v="SUFI SAYED KAMAL AHMED MARG, KHOJA SOCIETY, VAISHALI NAGAR, JOGESHWARI, MUMBAI, MAHARASHTRA 400102"/>
    <s v="INDUS"/>
    <s v="Fibmax"/>
    <s v="Co-build"/>
    <s v="Data mismatch"/>
    <s v="March'26"/>
    <s v="Dudhnath Tiwari"/>
    <e v="#N/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84"/>
    <s v="MU"/>
    <s v="Kharghar"/>
    <m/>
    <n v="880"/>
    <s v="MU-880"/>
    <n v="420.89720000000005"/>
    <n v="0"/>
    <n v="19.035428400000001"/>
    <n v="73.076987700000004"/>
    <n v="19.035419999999998"/>
    <n v="73.076980000000006"/>
    <x v="5"/>
    <s v="-"/>
    <s v="Shivtirth"/>
    <s v="Shivtirth CHSL, Kopra Rd.,Anushakti nagar,sector 10, Kharghar, Navi Mumbai, Maharashtra 410210  KAMOTE"/>
    <s v="INDUS"/>
    <s v="Fibmax"/>
    <s v="Co-build"/>
    <s v="Data mismatch"/>
    <s v="May'25"/>
    <s v="Abdul Quadir"/>
    <s v="Praveen Nigam"/>
    <s v="Feasible"/>
    <s v="10004760"/>
    <d v="2025-03-25T00:00:00"/>
    <d v="2026-03-25T00:00:00"/>
    <n v="420"/>
    <s v="Ok"/>
    <n v="420"/>
    <x v="2"/>
    <s v="Part of 99"/>
    <m/>
    <s v="FF_NW2122_785480"/>
    <s v="CWIP-76907"/>
    <s v="RFAI Awaited "/>
    <s v="PO Released"/>
    <s v="-"/>
    <m/>
    <n v="0"/>
    <n v="-420"/>
    <s v="Pending"/>
    <m/>
  </r>
  <r>
    <n v="185"/>
    <s v="MU"/>
    <s v="Kharghar"/>
    <m/>
    <n v="4997"/>
    <s v="MU-4997"/>
    <n v="606.04599999999994"/>
    <n v="0"/>
    <n v="19.034755799999999"/>
    <n v="73.074222399999996"/>
    <n v="19.03472"/>
    <n v="73.07423"/>
    <x v="5"/>
    <s v="-"/>
    <s v="Atmaram"/>
    <s v="Atmaram,Atmaram ghaikar residency,kopra Vill, Belapur panwel highway, kharghar"/>
    <s v="ATC"/>
    <s v="Fibmax"/>
    <s v="Co-build"/>
    <s v="Data mismatch"/>
    <s v="May'25"/>
    <s v="Abdul Quadir"/>
    <s v="Praveen Nigam"/>
    <s v="Feasible"/>
    <s v="-"/>
    <s v="-"/>
    <s v="-"/>
    <n v="0"/>
    <s v="PO Pending"/>
    <m/>
    <x v="4"/>
    <s v="-"/>
    <m/>
    <s v="Not created"/>
    <s v="-"/>
    <s v="RFAI Awaited "/>
    <s v="Under validation"/>
    <s v="-"/>
    <m/>
    <n v="0"/>
    <n v="0"/>
    <s v="-"/>
    <m/>
  </r>
  <r>
    <n v="186"/>
    <s v="MU"/>
    <s v="Kharghar"/>
    <m/>
    <n v="3989"/>
    <s v="MU-3989"/>
    <n v="597.00400000000002"/>
    <n v="0"/>
    <n v="19.032802400000001"/>
    <n v="73.061565099999996"/>
    <n v="19.032800000000002"/>
    <n v="73.06156"/>
    <x v="5"/>
    <s v="-"/>
    <s v="ANUVIGYAN"/>
    <s v="Plot No10, Sector 4, Kharghar, Mumbai-410210"/>
    <s v="INDUS"/>
    <s v="Fibmax"/>
    <s v="Co-build"/>
    <s v="Data mismatch"/>
    <s v="May'25"/>
    <s v="Abdul Quadir"/>
    <s v="Praveen Nigam"/>
    <s v="Feasible"/>
    <s v="-"/>
    <s v="-"/>
    <s v="-"/>
    <n v="0"/>
    <s v="PO Pending"/>
    <m/>
    <x v="4"/>
    <s v="-"/>
    <m/>
    <s v="Not created"/>
    <s v="-"/>
    <s v="RFAI Awaited "/>
    <s v="Under validation"/>
    <s v="-"/>
    <m/>
    <n v="0"/>
    <n v="0"/>
    <s v="-"/>
    <m/>
  </r>
  <r>
    <n v="187"/>
    <s v="MU"/>
    <s v="Airoli"/>
    <m/>
    <n v="5508"/>
    <s v="MU-5508"/>
    <n v="435.04199999999997"/>
    <n v="0"/>
    <n v="19.1512128"/>
    <n v="72.993155999999999"/>
    <n v="19.151209999999999"/>
    <n v="72.99315"/>
    <x v="0"/>
    <s v="-"/>
    <s v="Airoli Plaza - B Chsl"/>
    <s v="Airoli Plaza-B CHSL,Sec 16,Airoli"/>
    <s v="INDUS"/>
    <s v="Fibmax"/>
    <s v="Co-build"/>
    <s v="Data mismatch"/>
    <s v="Dec'25"/>
    <s v="Abdul Quadir"/>
    <s v="Praveen Nigam"/>
    <s v="Feasible"/>
    <s v="10004760"/>
    <d v="2025-03-25T00:00:00"/>
    <d v="2026-03-25T00:00:00"/>
    <n v="435"/>
    <s v="Ok"/>
    <n v="435"/>
    <x v="2"/>
    <s v="-"/>
    <m/>
    <s v="Not created"/>
    <s v="CWIP-76908"/>
    <s v="RFAI Awaited "/>
    <s v="PO Released"/>
    <s v="-"/>
    <m/>
    <n v="0"/>
    <n v="-435"/>
    <s v="-"/>
    <m/>
  </r>
  <r>
    <n v="188"/>
    <s v="MU"/>
    <s v="Vile Parle"/>
    <m/>
    <s v="MB2355"/>
    <s v="MU-MB2355"/>
    <n v="157.26999999999998"/>
    <n v="0"/>
    <n v="19.093285000000002"/>
    <n v="72.848543899999996"/>
    <n v="19.09328"/>
    <n v="72.84854"/>
    <x v="1"/>
    <s v="K/E"/>
    <s v="Vasant Smurti"/>
    <s v="Vasant Smruti,Plot No:- 352, Nanda Patkar Rd Ext, Navpada, Vile Parle East, Vile Parle, Mumbai, Maharashtra 400057"/>
    <s v="INDUS"/>
    <s v="Fibmax"/>
    <s v="Co-build"/>
    <s v="Data mismatch"/>
    <s v="March'26"/>
    <s v="Hari Yadav"/>
    <s v="Satish Singh"/>
    <s v="Feasible"/>
    <s v="10004836"/>
    <d v="2025-03-26T00:00:00"/>
    <d v="2026-03-26T00:00:00"/>
    <n v="102"/>
    <s v="Ok"/>
    <n v="102"/>
    <x v="2"/>
    <s v="-"/>
    <m/>
    <s v="Not created"/>
    <s v="CWIP-76909"/>
    <s v="RFAI Awaited "/>
    <s v="PO Released"/>
    <s v="-"/>
    <m/>
    <n v="0"/>
    <n v="-102"/>
    <s v="-"/>
    <m/>
  </r>
  <r>
    <n v="189"/>
    <s v="MU"/>
    <s v="Koparkhairane"/>
    <m/>
    <n v="8"/>
    <s v="MU-8"/>
    <n v="170.57400000000001"/>
    <n v="0"/>
    <n v="19.111378699999999"/>
    <n v="73.015146700000003"/>
    <n v="19.111214"/>
    <n v="73.015535999999997"/>
    <x v="0"/>
    <s v="-"/>
    <s v="Rupa Solitaire"/>
    <s v="Rupa Solitaire , MBP, Mahape, Navi Mumbai"/>
    <s v="Airtel Own"/>
    <s v="Fibmax"/>
    <s v="Co-build"/>
    <s v="Data mismatch"/>
    <s v="Nov'25"/>
    <s v="Abdul Quadir"/>
    <s v="Praveen Nigam"/>
    <s v="Feasible"/>
    <s v="10004809"/>
    <d v="2025-03-26T00:00:00"/>
    <d v="2026-03-26T00:00:00"/>
    <n v="171"/>
    <s v="Ok"/>
    <n v="171"/>
    <x v="2"/>
    <s v="-"/>
    <m/>
    <s v="Not created"/>
    <s v="CWIP-76910"/>
    <s v="RFAI Awaited "/>
    <s v="PO Released"/>
    <s v="-"/>
    <m/>
    <n v="0"/>
    <n v="-171"/>
    <s v="-"/>
    <m/>
  </r>
  <r>
    <n v="190"/>
    <s v="MU"/>
    <s v="MANKHURD"/>
    <m/>
    <s v="MA769"/>
    <s v="MU-MA769"/>
    <n v="100"/>
    <n v="0"/>
    <n v="19.056306200000002"/>
    <n v="72.928899200000004"/>
    <n v="19.056509089999999"/>
    <n v="72.929136240000005"/>
    <x v="1"/>
    <s v="M/E"/>
    <s v="Ayub Traders"/>
    <s v="MANHUROAD WEST, DR.BABSAHEB AMBEDKER NAGAR, GOVANDI EAST, MUMBAI, MAHARASHTRA 400001"/>
    <s v="Rakshit"/>
    <s v="Fibmax"/>
    <s v="Co-build"/>
    <s v="Data mismatch"/>
    <s v="March'26"/>
    <s v="Swapnil Salvi"/>
    <s v="Yogesh Deshpande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191"/>
    <s v="MU"/>
    <s v="Cheda Nagar "/>
    <m/>
    <s v="MB2229"/>
    <s v="MU-MB2229"/>
    <n v="100"/>
    <n v="0"/>
    <n v="19.071090000000002"/>
    <n v="72.907844400000002"/>
    <n v="19.071376409999999"/>
    <n v="72.907654010000002"/>
    <x v="1"/>
    <s v="N"/>
    <s v="Chedhanagar Flyover"/>
    <s v="Flyover No:-01,AMSP-17,Chheda Ngr Junction Highway Ghatkopar,Mumbai - Agra National Hwy, Sector 3, Chedda Nagar, Mumbai, Maharashtra 400089"/>
    <s v="OSR"/>
    <s v="Fibmax"/>
    <s v="Co-build"/>
    <s v="Data mismatch"/>
    <s v="March'26"/>
    <s v="Swapnil Salvi"/>
    <s v="Yogesh Deshpande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192"/>
    <s v="MU"/>
    <s v="Chembur"/>
    <m/>
    <n v="1852"/>
    <s v="MU-1852"/>
    <n v="167.238"/>
    <n v="0"/>
    <n v="19.041054599999999"/>
    <n v="72.898606200000003"/>
    <n v="19.041049999999998"/>
    <n v="72.898600000000002"/>
    <x v="1"/>
    <s v="M/E"/>
    <s v="GIRNARH"/>
    <s v="Dongre Park, Behind Rcf Colony, Chembur 400071"/>
    <s v="INDUS"/>
    <s v="Fibmax"/>
    <s v="Co-build"/>
    <s v="Data mismatch"/>
    <s v="March'26"/>
    <s v="Swapnil Salvi"/>
    <s v="Yogesh Deshpande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193"/>
    <s v="MU"/>
    <s v="Powai"/>
    <m/>
    <n v="4501"/>
    <s v="MU-4501"/>
    <n v="100"/>
    <n v="0"/>
    <n v="19.120075199999999"/>
    <n v="72.895034699999997"/>
    <n v="19.120166730000001"/>
    <n v="72.895291799999995"/>
    <x v="1"/>
    <s v="L"/>
    <s v="GOLDENRAO"/>
    <s v="Golden Rays,Raheja Vihar Chandivali"/>
    <s v="INDUS"/>
    <s v="Fibmax"/>
    <s v="Co-build"/>
    <s v="Data mismatch"/>
    <s v="April'26"/>
    <e v="#N/A"/>
    <s v="Yogesh Deshpande"/>
    <s v="Feasible"/>
    <s v="10004837"/>
    <d v="2025-03-26T00:00:00"/>
    <d v="2026-03-26T00:00:00"/>
    <n v="64"/>
    <s v="Ok"/>
    <n v="64"/>
    <x v="2"/>
    <s v="-"/>
    <m/>
    <s v="Not created"/>
    <s v="CWIP-76911"/>
    <s v="RFAI Awaited "/>
    <s v="PO Released"/>
    <s v="-"/>
    <m/>
    <n v="0"/>
    <n v="-64"/>
    <s v="-"/>
    <m/>
  </r>
  <r>
    <n v="194"/>
    <s v="MU"/>
    <s v="Sion"/>
    <m/>
    <s v="MA3132"/>
    <s v="MU-MA3132"/>
    <n v="100"/>
    <n v="0"/>
    <n v="19.041605700000002"/>
    <n v="72.852818900000003"/>
    <n v="19.041599999999999"/>
    <n v="72.852800000000002"/>
    <x v="1"/>
    <s v="G/N"/>
    <s v="Aziz House_Suyog Rizwan"/>
    <s v="RP NAGAR, DHARAVI, DISTRICT-MUMBAI, STATE- MAHARASHTRA, PINCODE- 400017"/>
    <s v="Suyog"/>
    <s v="Fibmax"/>
    <s v="Co-build"/>
    <s v="Data mismatch"/>
    <s v="April'26"/>
    <s v="Prem Verma"/>
    <s v="Yogesh Deshpande"/>
    <s v="Feasible"/>
    <s v="10004760"/>
    <d v="2025-03-25T00:00:00"/>
    <d v="2026-03-25T00:00:00"/>
    <n v="100"/>
    <s v="Ok"/>
    <n v="100"/>
    <x v="1"/>
    <s v="-"/>
    <m/>
    <s v="Not created"/>
    <s v="CWIP-76912"/>
    <s v="Received"/>
    <s v="PO Released"/>
    <s v="-"/>
    <m/>
    <n v="0"/>
    <n v="-100"/>
    <s v="-"/>
    <m/>
  </r>
  <r>
    <n v="195"/>
    <s v="MU"/>
    <s v="Navde"/>
    <m/>
    <s v="MB2765"/>
    <s v="MU-MB2765"/>
    <n v="100"/>
    <n v="0"/>
    <n v="19.049347900000001"/>
    <n v="73.103011699999996"/>
    <n v="19.049340000000001"/>
    <n v="73.103009999999998"/>
    <x v="5"/>
    <s v="-"/>
    <s v="Divya Sai Sahkari Gruhnirman Sanstha"/>
    <s v="Plot Number 51, Phase 2, Navde, Post office:- Navde, Police station:-Navde ,Navi Mumbai, Maharashtra 410208"/>
    <s v="Netsol"/>
    <s v="Fibmax"/>
    <s v="Co-build"/>
    <s v="Data mismatch"/>
    <s v="Dec'25"/>
    <s v="Abdul Quadir"/>
    <s v="Praveen Nigam"/>
    <s v="Feasible"/>
    <s v="10004786"/>
    <d v="2025-03-26T00:00:00"/>
    <d v="2026-03-26T00:00:00"/>
    <n v="560"/>
    <s v="Ok"/>
    <n v="560"/>
    <x v="1"/>
    <s v="-"/>
    <m/>
    <s v="Not created"/>
    <s v="CWIP-76914"/>
    <s v="RFAI Awaited "/>
    <s v="PO Released"/>
    <s v="-"/>
    <m/>
    <n v="0"/>
    <n v="-560"/>
    <s v="-"/>
    <m/>
  </r>
  <r>
    <n v="196"/>
    <s v="MU"/>
    <s v="Sewri"/>
    <m/>
    <s v="MB1615"/>
    <s v="MU-MB1615"/>
    <n v="100"/>
    <n v="0"/>
    <n v="18.977730300000001"/>
    <n v="72.842125499999995"/>
    <n v="18.977730000000001"/>
    <n v="72.842119999999994"/>
    <x v="1"/>
    <s v="E"/>
    <s v="KIF Tower B wing"/>
    <s v="B Wing ,KIF Tower, Keshrinath Ramchandra Mhatre Marg , Mazgaon , Near Reay Road Rly Station [ W ] Mumbai - 400010"/>
    <s v="INDUS"/>
    <s v="Fibmax"/>
    <s v="Co-build"/>
    <s v="Data mismatch"/>
    <s v="April'26"/>
    <s v="Narayan Parab"/>
    <s v="Prem Verma"/>
    <s v="Feasible"/>
    <s v="10004834"/>
    <d v="2025-03-26T00:00:00"/>
    <d v="2026-03-26T00:00:00"/>
    <n v="482"/>
    <s v="Ok"/>
    <n v="482"/>
    <x v="2"/>
    <s v="Part of 99"/>
    <m/>
    <s v="FF_NW2122_785481"/>
    <s v="-"/>
    <s v="RFAI Awaited "/>
    <s v="PO Released"/>
    <s v="-"/>
    <m/>
    <n v="0"/>
    <n v="-482"/>
    <s v="-"/>
    <m/>
  </r>
  <r>
    <n v="197"/>
    <s v="MU"/>
    <s v="Malad"/>
    <m/>
    <n v="6172"/>
    <s v="MU-6172"/>
    <n v="100"/>
    <n v="0"/>
    <n v="19.191739299999998"/>
    <n v="72.850220100000001"/>
    <n v="19.191700000000001"/>
    <n v="72.850200000000001"/>
    <x v="1"/>
    <s v="P/N"/>
    <s v="CHANDRIKOF"/>
    <s v="Chandrika Apartment,Manchubhai Rd,Mahavir Nagar, Malad East,Mumbai, Maharashtra 400097"/>
    <s v="INDUS"/>
    <s v="Fibmax"/>
    <s v="Co-build"/>
    <s v="Data mismatch"/>
    <s v="April'26"/>
    <s v="Virendra"/>
    <e v="#N/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198"/>
    <s v="MU"/>
    <s v="Kharghar"/>
    <m/>
    <n v="1734"/>
    <s v="MU-1734"/>
    <n v="100"/>
    <n v="0"/>
    <n v="19.0486644"/>
    <n v="73.078792800000002"/>
    <n v="19.048660000000002"/>
    <n v="73.078789999999998"/>
    <x v="5"/>
    <s v="-"/>
    <s v="Payal Heights"/>
    <s v="Payal Heights,Payal Heights,Kharghar."/>
    <s v="ATC"/>
    <s v="Fibmax"/>
    <s v="Co-build"/>
    <s v="Data mismatch"/>
    <s v="May'25"/>
    <s v="Narayan Parab"/>
    <s v="Praveen Nigam"/>
    <s v="Feasible"/>
    <s v="10004811"/>
    <d v="2025-03-26T00:00:00"/>
    <d v="2026-03-26T00:00:00"/>
    <n v="302"/>
    <s v="Ok"/>
    <n v="302"/>
    <x v="2"/>
    <s v="Part of 99"/>
    <m/>
    <s v="FF_NW2122_785482"/>
    <s v="CWIP-76915"/>
    <s v="Received"/>
    <s v="PO Released"/>
    <s v="-"/>
    <m/>
    <n v="0"/>
    <n v="-302"/>
    <s v="Pending"/>
    <m/>
  </r>
  <r>
    <n v="199"/>
    <s v="MU"/>
    <s v="Bamandongri"/>
    <m/>
    <s v="MA3759"/>
    <s v="MU-MA3759"/>
    <n v="100"/>
    <n v="0"/>
    <n v="18.9761655"/>
    <n v="73.032601099999994"/>
    <n v="18.97616"/>
    <n v="73.032600000000002"/>
    <x v="5"/>
    <s v="-"/>
    <s v="Divine Royal"/>
    <s v="Plot No. 158, Sector-23, Ulwe, Navi Mumbai-410206"/>
    <s v="INDUS"/>
    <s v="Fibmax"/>
    <s v="Co-build"/>
    <s v="Data mismatch"/>
    <s v="Jan'26"/>
    <s v="Abdul Quadir"/>
    <s v="Praveen Nigam"/>
    <s v="Feasible"/>
    <s v="10004870"/>
    <d v="2025-03-26T00:00:00"/>
    <d v="2026-03-26T00:00:00"/>
    <n v="450"/>
    <s v="Ok"/>
    <n v="450"/>
    <x v="2"/>
    <s v="-"/>
    <m/>
    <s v="Not created"/>
    <s v="CWIP-76916"/>
    <s v="RFAI Awaited "/>
    <s v="PO Released"/>
    <s v="-"/>
    <m/>
    <n v="0"/>
    <n v="-450"/>
    <s v="-"/>
    <m/>
  </r>
  <r>
    <n v="200"/>
    <s v="MU"/>
    <s v="Mulund"/>
    <m/>
    <n v="5225"/>
    <s v="MU-5225"/>
    <n v="100"/>
    <n v="0"/>
    <n v="19.1772691"/>
    <n v="72.962207300000003"/>
    <n v="19.177475959999999"/>
    <n v="72.962503369999993"/>
    <x v="1"/>
    <s v="T"/>
    <s v="SRIKRSHNOMM1"/>
    <s v="40 Feet Dp Road, Neelam Nagar, Mulund East, Mumbai-400081"/>
    <s v="INDUS"/>
    <s v="Fibmax"/>
    <s v="Co-build"/>
    <s v="Data mismatch"/>
    <s v="April'26"/>
    <s v="Swapnil Salvi"/>
    <s v="Yogesh Deshpande"/>
    <s v="Feasible"/>
    <n v="10004760"/>
    <d v="2025-03-25T00:00:00"/>
    <d v="2026-03-25T00:00:00"/>
    <n v="100"/>
    <s v="PO Pending"/>
    <m/>
    <x v="2"/>
    <s v="-"/>
    <m/>
    <s v="Not created"/>
    <s v="CWIP-76917"/>
    <s v="Received"/>
    <s v="PO Released"/>
    <s v="-"/>
    <m/>
    <n v="0"/>
    <n v="-100"/>
    <s v="-"/>
    <m/>
  </r>
  <r>
    <n v="201"/>
    <s v="MU"/>
    <s v="Saki Naka"/>
    <m/>
    <s v="MB1134"/>
    <s v="MU-MB1134"/>
    <n v="177.73600000000002"/>
    <n v="0"/>
    <n v="19.098597900000001"/>
    <n v="72.884389499999997"/>
    <n v="19.098590000000002"/>
    <n v="72.884379999999993"/>
    <x v="1"/>
    <s v="L"/>
    <s v="Dattani_Plaza"/>
    <s v="Dattani Plaza, Mehra Compound Road, Safed Pul, Saki Naka, Mumbai, Maharashtra 400072"/>
    <s v="Kasper"/>
    <s v="Fibmax"/>
    <s v="Co-build"/>
    <s v="Data mismatch"/>
    <s v="April'26"/>
    <s v="Sabhajeet Maurya"/>
    <s v="Yogesh Deshpande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202"/>
    <s v="MU"/>
    <s v="Titwala "/>
    <m/>
    <s v="MA28"/>
    <s v="MU-MA28"/>
    <n v="168.00000000000003"/>
    <n v="168.00000000000003"/>
    <n v="19.295529999999999"/>
    <n v="73.207756000000003"/>
    <n v="19.2957927092089"/>
    <n v="73.207448420787401"/>
    <x v="2"/>
    <s v="-"/>
    <s v="Ratnakar Patil Open Plot_Crack"/>
    <s v="Siddhivinayak Colony, Near Savarkar Nagar, Ganpati Mandir Road, Nimkar Naka,Titwala East, Titwala, Maharashtra 421605"/>
    <s v="INDUS"/>
    <s v="Fibmax"/>
    <s v="Co-build"/>
    <s v="De-Scope_Feasible "/>
    <s v="March'26"/>
    <s v="Jayhind Yadav"/>
    <s v="Yogesh Deshpande"/>
    <s v="Feasible"/>
    <s v="10004783"/>
    <d v="2025-03-26T00:00:00"/>
    <d v="2026-03-26T00:00:00"/>
    <n v="168"/>
    <s v="Ok"/>
    <n v="0"/>
    <x v="2"/>
    <s v="-"/>
    <m/>
    <s v="Not created"/>
    <s v="CWIP-76918"/>
    <s v="Received"/>
    <s v="PO Released"/>
    <s v="-"/>
    <m/>
    <n v="0"/>
    <n v="-168"/>
    <s v="-"/>
    <m/>
  </r>
  <r>
    <n v="203"/>
    <s v="MU"/>
    <s v="Titwala "/>
    <m/>
    <s v="MB1591"/>
    <s v="MU-MB1591"/>
    <n v="280"/>
    <n v="280"/>
    <n v="19.284457499999998"/>
    <n v="73.197752399999999"/>
    <n v="19.283307468961201"/>
    <n v="73.197430879614103"/>
    <x v="2"/>
    <s v="-"/>
    <s v="Hibiscus CHSL A|Wing"/>
    <s v="Hibiscus CHSL A Wing , Baneli, Maharashtra 421102  _x000a_"/>
    <s v="ATC"/>
    <s v="Fibmax"/>
    <s v="Co-build"/>
    <s v="De-Scope_Feasible "/>
    <s v="March'26"/>
    <s v="Jayhind Yadav"/>
    <s v="Yogesh Deshpande"/>
    <s v="Feasible"/>
    <s v="10004880"/>
    <d v="2025-03-26T00:00:00"/>
    <d v="2026-03-26T00:00:00"/>
    <n v="280"/>
    <s v="Ok"/>
    <n v="0"/>
    <x v="2"/>
    <s v="-"/>
    <m/>
    <s v="Not created"/>
    <s v="CWIP-76919"/>
    <s v="RFAI Awaited "/>
    <s v="PO Released"/>
    <s v="-"/>
    <m/>
    <n v="0"/>
    <n v="-280"/>
    <s v="-"/>
    <m/>
  </r>
  <r>
    <n v="204"/>
    <s v="MU"/>
    <s v="Shahad"/>
    <m/>
    <s v="MA312"/>
    <s v="MU-MA312"/>
    <n v="112.00000000000001"/>
    <n v="112.00000000000001"/>
    <n v="19.251600700000001"/>
    <n v="73.1520139"/>
    <n v="19.251060397026301"/>
    <n v="73.1513206423637"/>
    <x v="2"/>
    <s v="-"/>
    <s v="Prakriti-Suryakant Open Plot_Crack"/>
    <s v="NEAR BAJAJ PRAKRITI ANGAN, NEAR YOGIDHAM, GAURIPADA, KALYAN, MUMBAI,  MAHARASHTRA 421301"/>
    <s v="INDUS"/>
    <s v="Fibmax"/>
    <s v="Co-build"/>
    <s v="De-Scope_Feasible "/>
    <s v="March'26"/>
    <s v="Jayhind Yadav"/>
    <s v="Yogesh Deshpande"/>
    <s v="Feasible"/>
    <s v="10004690"/>
    <d v="2025-03-24T00:00:00"/>
    <d v="2026-03-24T00:00:00"/>
    <n v="112"/>
    <s v="Ok"/>
    <n v="0"/>
    <x v="2"/>
    <s v="-"/>
    <m/>
    <s v="Not created"/>
    <s v="CWIP-76920"/>
    <s v="Received"/>
    <s v="PO Released"/>
    <s v="-"/>
    <m/>
    <n v="0"/>
    <n v="-112"/>
    <s v="-"/>
    <m/>
  </r>
  <r>
    <n v="205"/>
    <s v="MU"/>
    <s v="Khadakpada"/>
    <m/>
    <s v="MA72"/>
    <s v="MU-MA72"/>
    <n v="112.00000000000001"/>
    <n v="112.00000000000001"/>
    <n v="19.2475725"/>
    <n v="73.150047000000001"/>
    <n v="19.248360395997"/>
    <n v="73.149422181149006"/>
    <x v="2"/>
    <s v="-"/>
    <s v="Tusli Pushpa_Indus"/>
    <s v="TULSI PUSHPA, MILIND NAGER GAURUUPADA KALYAN (W),MUMBAI, MAHARASHTRA."/>
    <s v="INDUS"/>
    <s v="Fibmax"/>
    <s v="Co-build"/>
    <s v="De-Scope_Feasible "/>
    <s v="April'25"/>
    <s v="Jayhind Yadav"/>
    <s v="Yogesh Deshpande"/>
    <s v="Feasible"/>
    <s v="10004844"/>
    <d v="2025-03-26T00:00:00"/>
    <d v="2026-03-26T00:00:00"/>
    <n v="112"/>
    <s v="Ok"/>
    <n v="0"/>
    <x v="2"/>
    <s v="Part of 99"/>
    <m/>
    <s v="FF_NW2122_785483"/>
    <s v="CWIP-76921"/>
    <s v="RFAI Awaited "/>
    <s v="PO Released"/>
    <s v="-"/>
    <m/>
    <n v="0"/>
    <n v="-112"/>
    <s v="Pending"/>
    <m/>
  </r>
  <r>
    <n v="206"/>
    <s v="MU"/>
    <s v="Khadakpada"/>
    <m/>
    <s v="MA6498"/>
    <s v="MU-MA6498"/>
    <n v="168.00000000000003"/>
    <n v="168.00000000000003"/>
    <n v="19.249484800000001"/>
    <n v="73.149105199999994"/>
    <n v="19.249658714159398"/>
    <n v="73.149248115531805"/>
    <x v="2"/>
    <s v="-"/>
    <s v="SHRUTI COMPLEX B-WING"/>
    <s v="C.Wing, Gauri Pada Road, behind Birla College, Kalyan West"/>
    <s v="INDUS"/>
    <s v="Fibmax"/>
    <s v="Co-build"/>
    <s v="De-Scope_Feasible "/>
    <s v="May'25"/>
    <s v="Jayhind Yadav"/>
    <s v="Yogesh Deshpande"/>
    <s v="Feasible"/>
    <s v="10004878"/>
    <d v="2025-03-26T00:00:00"/>
    <d v="2026-03-26T00:00:00"/>
    <n v="168"/>
    <s v="Ok"/>
    <n v="0"/>
    <x v="2"/>
    <s v="Part of 99"/>
    <m/>
    <s v="FF_NW1920_15263"/>
    <s v="CWIP-76922"/>
    <s v="RFAI Awaited "/>
    <s v="PO Released"/>
    <s v="-"/>
    <m/>
    <n v="0"/>
    <n v="-168"/>
    <s v="Pending"/>
    <m/>
  </r>
  <r>
    <n v="207"/>
    <s v="MU"/>
    <s v="Khadakpada"/>
    <m/>
    <s v="MA1048"/>
    <s v="MU-MA1048"/>
    <n v="280"/>
    <n v="280"/>
    <n v="19.252231800000001"/>
    <n v="73.136722899999995"/>
    <n v="19.2530242671757"/>
    <n v="73.137219595721206"/>
    <x v="2"/>
    <s v="-"/>
    <s v="Orchid(Type J)"/>
    <s v="FLOWER VALLEY,KHADAK PADA CIRCLE,BIRLA COLLEGE ROAD,KALYAN(W).CONTACT NO 9821051520"/>
    <s v="INDUS"/>
    <s v="Fibmax"/>
    <s v="Co-build"/>
    <s v="De-Scope_Feasible "/>
    <s v="May'25"/>
    <s v="Jayhind Yadav"/>
    <s v="Yogesh Deshpande"/>
    <s v="Feasible"/>
    <s v="10004830"/>
    <d v="2025-03-26T00:00:00"/>
    <d v="2026-03-26T00:00:00"/>
    <n v="280"/>
    <s v="Ok"/>
    <n v="0"/>
    <x v="2"/>
    <s v="Part of 99"/>
    <m/>
    <s v="FF_NW2122_785484"/>
    <s v="CWIP-76923"/>
    <s v="RFAI Awaited "/>
    <s v="PO Released"/>
    <n v="981839"/>
    <m/>
    <n v="127"/>
    <n v="-153"/>
    <s v="-"/>
    <m/>
  </r>
  <r>
    <n v="208"/>
    <s v="MU"/>
    <s v="Khadakpada"/>
    <m/>
    <s v="MA6019"/>
    <s v="MU-MA6019"/>
    <n v="280"/>
    <n v="280"/>
    <n v="19.2573136"/>
    <n v="73.130253199999999"/>
    <n v="19.258525881194402"/>
    <n v="73.130830709062096"/>
    <x v="2"/>
    <s v="-"/>
    <s v="Gaikar Bunglow"/>
    <s v="NITIN LONARI, SURVEY NO. 60, AUTO BABA, NEAR TVS SHOWROOM, NIKKI NAGAR,KALYAN WEST,421301"/>
    <s v="ATC"/>
    <s v="Fibmax"/>
    <s v="Co-build"/>
    <s v="De-Scope_Feasible "/>
    <s v="Jan'26"/>
    <s v="Jayhind Yadav"/>
    <s v="Yogesh Deshpande"/>
    <s v="Feasible"/>
    <s v="10004867"/>
    <d v="2025-03-26T00:00:00"/>
    <d v="2026-03-26T00:00:00"/>
    <n v="280"/>
    <s v="Ok"/>
    <n v="0"/>
    <x v="2"/>
    <s v="Part of 99"/>
    <m/>
    <s v="FF_NW2122_785485"/>
    <s v="CWIP-76924"/>
    <s v="RFAI Awaited "/>
    <s v="PO Released"/>
    <s v="-"/>
    <m/>
    <n v="0"/>
    <n v="-280"/>
    <s v="Pending"/>
    <m/>
  </r>
  <r>
    <n v="209"/>
    <s v="MU"/>
    <s v="Kalyan"/>
    <m/>
    <s v="MA5099"/>
    <s v="MU-MA5099"/>
    <n v="224.00000000000003"/>
    <n v="224.00000000000003"/>
    <n v="19.2500216"/>
    <n v="73.128836100000001"/>
    <n v="19.249958918137899"/>
    <n v="73.127718028357094"/>
    <x v="2"/>
    <s v="-"/>
    <s v="Gajanan Maharaj Krupa_Indus"/>
    <s v=", DURGA NAGAR,BETURKAR PADA,KALYAN WEST, MUMBAI, MAHARASHTRA."/>
    <s v="INDUS"/>
    <s v="Fibmax"/>
    <s v="Co-build"/>
    <s v="De-Scope_Feasible "/>
    <s v="Nov'25"/>
    <s v="Jayhind Yadav"/>
    <s v="Yogesh Deshpande"/>
    <s v="Feasible"/>
    <s v="10004842"/>
    <d v="2025-03-26T00:00:00"/>
    <d v="2026-03-26T00:00:00"/>
    <n v="224"/>
    <s v="Ok"/>
    <n v="0"/>
    <x v="2"/>
    <s v="-"/>
    <m/>
    <s v="Not created"/>
    <s v="CWIP-76925"/>
    <s v="Received"/>
    <s v="PO Released"/>
    <s v="-"/>
    <m/>
    <n v="0"/>
    <n v="-224"/>
    <s v="-"/>
    <m/>
  </r>
  <r>
    <n v="210"/>
    <s v="MU"/>
    <s v="Kalyan"/>
    <m/>
    <n v="2366"/>
    <s v="MU-2366"/>
    <n v="280"/>
    <n v="280"/>
    <n v="19.254170599999998"/>
    <n v="73.126234199999999"/>
    <n v="19.253542426322898"/>
    <n v="73.126437921657399"/>
    <x v="2"/>
    <s v="-"/>
    <s v="Shiv Darshan D-11"/>
    <s v="Shiv Darshan D-11, Adharwadi Chowk, Kalyan(W), Maharashtra 421301"/>
    <s v="INDUS"/>
    <s v="Fibmax"/>
    <s v="Co-build"/>
    <s v="De-Scope_Feasible "/>
    <s v="Dec'25"/>
    <s v="Jayhind Yadav"/>
    <s v="Yogesh Deshpande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211"/>
    <s v="MU"/>
    <s v="Kalyan"/>
    <m/>
    <s v="MA1730"/>
    <s v="MU-MA1730"/>
    <n v="280.00000000000006"/>
    <n v="280.00000000000006"/>
    <n v="19.241600300000002"/>
    <n v="73.121993099999997"/>
    <n v="19.240894150641399"/>
    <n v="73.121281194545404"/>
    <x v="2"/>
    <s v="-"/>
    <s v="Najam Palace"/>
    <s v="Anna Saheb Vartak Rd,Dudh naka, Bhoiwada, Kalyan, Maharashtra 421301,"/>
    <s v="Rakshit"/>
    <s v="Fibmax"/>
    <s v="Co-build"/>
    <s v="De-Scope_Feasible "/>
    <s v="Dec'25"/>
    <s v="Jayhind Yadav"/>
    <s v="Yogesh Deshpande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212"/>
    <s v="MU"/>
    <s v="Panvel"/>
    <m/>
    <s v="MA1227"/>
    <s v="MU-MA1227"/>
    <n v="268.8"/>
    <n v="268.8"/>
    <n v="18.986681799999999"/>
    <n v="73.112317700000006"/>
    <n v="18.987876"/>
    <n v="73.112393999999995"/>
    <x v="5"/>
    <s v="-"/>
    <s v="Vasant Smruti - JK Plaza"/>
    <s v="JK PLAZA, PLOT NO 127, SUNDARAM SHIVA CHOWK, MTNL RD, OLD PANVEL,NAVI MUMBAI, DISTRICT-RAIGAD,410206"/>
    <s v="INDUS"/>
    <s v="Fibmax"/>
    <s v="Co-build"/>
    <s v="De-Scope_Feasible "/>
    <s v="Jan'26"/>
    <s v="Abdul Quadir"/>
    <s v="Praveen Nigam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213"/>
    <s v="MU"/>
    <s v="Dombivali"/>
    <m/>
    <s v="MB2863"/>
    <s v="MU-MB2863"/>
    <n v="112.00000000000001"/>
    <n v="112.00000000000001"/>
    <n v="19.219731899999999"/>
    <n v="73.110335199999994"/>
    <n v="19.220379999888799"/>
    <n v="73.110712001499493"/>
    <x v="2"/>
    <s v="-"/>
    <s v="Rakesh Marble Plot"/>
    <s v="Tata Power Company Limited, Dombivli East, Dombivli, Maharashtra,Police station:-Dombivli,police station:-Dombivli"/>
    <s v="INDUS"/>
    <s v="Fibmax"/>
    <s v="Co-build"/>
    <s v="De-Scope_Feasible "/>
    <s v="Jan'26"/>
    <s v="Jayhind Yadav"/>
    <s v="Yogesh Deshpande"/>
    <s v="Feasible"/>
    <s v="10004726"/>
    <d v="2025-03-24T00:00:00"/>
    <d v="2026-03-24T00:00:00"/>
    <n v="112"/>
    <s v="Ok"/>
    <n v="0"/>
    <x v="2"/>
    <s v="-"/>
    <m/>
    <s v="Not created"/>
    <s v="CWIP-76926"/>
    <s v="Received"/>
    <s v="PO Released"/>
    <s v="-"/>
    <m/>
    <n v="0"/>
    <n v="-112"/>
    <s v="-"/>
    <m/>
  </r>
  <r>
    <n v="214"/>
    <s v="MU"/>
    <s v="Roadpali"/>
    <m/>
    <s v="MA2049"/>
    <s v="MU-MA2049"/>
    <n v="224.00000000000003"/>
    <n v="224.00000000000003"/>
    <n v="19.039252699999999"/>
    <n v="73.106245799999996"/>
    <n v="19.0388726712989"/>
    <n v="73.105199755184799"/>
    <x v="5"/>
    <s v="-"/>
    <s v="Sapana"/>
    <s v="Sapana CHSL,Cremation Service,Kudupada, Kalamboli"/>
    <s v="ATC"/>
    <s v="Fibmax"/>
    <s v="Co-build"/>
    <s v="De-Scope_Feasible "/>
    <s v="Jan'26"/>
    <s v="Abdul Quadir"/>
    <s v="Praveen Nigam"/>
    <s v="Feasible"/>
    <s v="10004754"/>
    <d v="2025-03-25T00:00:00"/>
    <d v="2026-03-25T00:00:00"/>
    <n v="224"/>
    <s v="Ok"/>
    <n v="0"/>
    <x v="2"/>
    <s v="-"/>
    <m/>
    <s v="Not created"/>
    <s v="CWIP-76927"/>
    <s v="Received"/>
    <s v="PO Released"/>
    <s v="-"/>
    <m/>
    <n v="0"/>
    <n v="-224"/>
    <s v="-"/>
    <m/>
  </r>
  <r>
    <n v="215"/>
    <s v="MU"/>
    <s v="Panvel"/>
    <m/>
    <n v="4917"/>
    <s v="MU-4917"/>
    <n v="11.200000000000001"/>
    <n v="11.200000000000001"/>
    <n v="18.989291600000001"/>
    <n v="73.104987499999993"/>
    <n v="18.9909724"/>
    <n v="73.104760200000001"/>
    <x v="5"/>
    <s v="-"/>
    <s v="Adil Tower"/>
    <s v="Adil Tower,Kanchi Mahala Bandar Road,Panvel(Old)-410206"/>
    <s v="INDUS"/>
    <s v="Fibmax"/>
    <s v="Co-build"/>
    <s v="De-Scope_Feasible "/>
    <s v="Jan'26"/>
    <s v="Abdul Quadir"/>
    <s v="Praveen Nigam"/>
    <s v="Feasible"/>
    <s v="10004766"/>
    <d v="2025-03-25T00:00:00"/>
    <d v="2026-03-25T00:00:00"/>
    <n v="11"/>
    <s v="Ok"/>
    <n v="-0.20000000000000107"/>
    <x v="2"/>
    <s v="-"/>
    <m/>
    <s v="Not created"/>
    <s v="CWIP-76928"/>
    <s v="RFAI Awaited "/>
    <s v="PO Released"/>
    <s v="-"/>
    <m/>
    <n v="0"/>
    <n v="-11"/>
    <s v="-"/>
    <m/>
  </r>
  <r>
    <n v="216"/>
    <s v="MU"/>
    <s v="Navde"/>
    <m/>
    <s v="MB3502"/>
    <s v="MU-MB3502"/>
    <n v="224.00000000000003"/>
    <n v="224.00000000000003"/>
    <n v="19.050508799999999"/>
    <n v="73.104490699999999"/>
    <n v="19.051009997125401"/>
    <n v="73.1040700038767"/>
    <x v="5"/>
    <s v="-"/>
    <s v="Shree Ganesh"/>
    <s v="Navde Rd, Navde, Taloja, Navi Mumbai, Maharashtra 410208,post office:-Navde,police station:-Navde"/>
    <s v="INDUS"/>
    <s v="Fibmax"/>
    <s v="Co-build"/>
    <s v="De-Scope_Feasible "/>
    <s v="Jan'26"/>
    <s v="Abdul Quadir"/>
    <s v="Praveen Nigam"/>
    <s v="Feasible"/>
    <s v="10004888"/>
    <d v="2025-03-26T00:00:00"/>
    <d v="2026-03-26T00:00:00"/>
    <n v="224"/>
    <s v="Ok"/>
    <n v="0"/>
    <x v="2"/>
    <s v="-"/>
    <m/>
    <s v="Not created"/>
    <s v="CWIP-76929"/>
    <s v="RFAI Awaited "/>
    <s v="PO Released"/>
    <s v="-"/>
    <m/>
    <n v="0"/>
    <n v="-224"/>
    <s v="-"/>
    <m/>
  </r>
  <r>
    <n v="217"/>
    <s v="MU"/>
    <s v="Dombivali"/>
    <m/>
    <s v="MA3832"/>
    <s v="MU-MA3832"/>
    <n v="112.00000000000001"/>
    <n v="112.00000000000001"/>
    <n v="19.201869299999998"/>
    <n v="73.095149699999993"/>
    <n v="19.2015353093859"/>
    <n v="73.096498666242894"/>
    <x v="2"/>
    <s v="-"/>
    <s v="Om Sai Ganesh Plaza_Crack"/>
    <s v="3, HIRAMAN DAMU MHATRE BUILDING, NEAR SAI BABA TEMPLE, MANPADA ROAD, DOMIVLI(EAST), MANPADA ROAD, SAGAON, DOMBIVLI EAST,421203"/>
    <s v="INDUS"/>
    <s v="Fibmax"/>
    <s v="Co-build"/>
    <s v="De-Scope_Feasible "/>
    <s v="Jan'26"/>
    <s v="Jayhind Yadav"/>
    <s v="Yogesh Deshpande"/>
    <s v="Feasible"/>
    <s v="10004736"/>
    <d v="2025-03-26T00:00:00"/>
    <d v="2026-03-26T00:00:00"/>
    <n v="112"/>
    <s v="Ok"/>
    <n v="0"/>
    <x v="2"/>
    <s v="-"/>
    <m/>
    <s v="Not created"/>
    <s v="CWIP-76930"/>
    <s v="RFAI Awaited "/>
    <s v="PO Released"/>
    <s v="-"/>
    <m/>
    <n v="0"/>
    <n v="-112"/>
    <s v="-"/>
    <m/>
  </r>
  <r>
    <n v="218"/>
    <s v="MU"/>
    <s v="Dombivali"/>
    <m/>
    <n v="2798"/>
    <s v="MU-2798"/>
    <n v="168.00000000000003"/>
    <n v="168.00000000000003"/>
    <n v="19.2178638"/>
    <n v="73.087797800000004"/>
    <n v="19.218976623585299"/>
    <n v="73.086994377652303"/>
    <x v="2"/>
    <s v="-"/>
    <s v="MDUBANCIINI1"/>
    <s v="Madhuban Cinema Kalyan, Dombivali ( E). Maharashtra 421201"/>
    <s v="Airtel Own"/>
    <s v="Fibmax"/>
    <s v="Co-build"/>
    <s v="De-Scope_Feasible "/>
    <s v="Jan'26"/>
    <s v="Jayhind Yadav"/>
    <s v="Yogesh Deshpande"/>
    <s v="Feasible"/>
    <s v="10004753"/>
    <d v="2025-03-25T00:00:00"/>
    <d v="2026-03-25T00:00:00"/>
    <n v="168"/>
    <s v="Ok"/>
    <n v="0"/>
    <x v="2"/>
    <s v="-"/>
    <m/>
    <s v="Not created"/>
    <s v="CWIP-76931"/>
    <s v="RFAI Awaited "/>
    <s v="PO Released"/>
    <s v="-"/>
    <m/>
    <n v="0"/>
    <n v="-168"/>
    <s v="-"/>
    <m/>
  </r>
  <r>
    <n v="219"/>
    <s v="MU"/>
    <s v="Taloja"/>
    <m/>
    <s v="MB3311"/>
    <s v="MU-MB3311"/>
    <n v="224.00000000000003"/>
    <n v="224.00000000000003"/>
    <n v="19.073452700000001"/>
    <n v="73.076526999999999"/>
    <n v="19.0742228924891"/>
    <n v="73.076344129324198"/>
    <x v="5"/>
    <s v="-"/>
    <s v="Sukh Samrudhi"/>
    <s v="SUKH SAMRUDHI,33FG+CJH, SECTOR 34C, KUTAK BANDHAN, KHARGHAR, NAVI MUMBAI, MAHARASHTRA"/>
    <s v="INDUS"/>
    <s v="Fibmax"/>
    <s v="Co-build"/>
    <s v="De-Scope_Feasible "/>
    <s v="Dec'25"/>
    <s v="Abdul Quadir"/>
    <s v="Praveen Nigam"/>
    <s v="Feasible"/>
    <s v="10004761"/>
    <d v="2025-03-25T00:00:00"/>
    <d v="2026-03-25T00:00:00"/>
    <n v="224"/>
    <s v="Ok"/>
    <n v="0"/>
    <x v="2"/>
    <s v="-"/>
    <m/>
    <s v="Not created"/>
    <s v="CWIP-76932"/>
    <s v="RFAI Awaited "/>
    <s v="PO Released"/>
    <s v="-"/>
    <m/>
    <n v="0"/>
    <n v="-224"/>
    <s v="-"/>
    <m/>
  </r>
  <r>
    <n v="220"/>
    <s v="MU"/>
    <s v="Kiravali"/>
    <m/>
    <s v="MB1584"/>
    <s v="MU-MB1584"/>
    <n v="112.00000000000001"/>
    <n v="112.00000000000001"/>
    <n v="19.108067699999999"/>
    <n v="73.065159300000005"/>
    <n v="19.109639998597899"/>
    <n v="73.065809997614096"/>
    <x v="5"/>
    <s v="-"/>
    <s v="Saif lifter"/>
    <s v="Plot No.36, NH Near Dhansar Bus Stop Mumbra At Adivali Kirwali, Taloja Bypass Nitalas Link Road, Panvel,Navi Mumbai, Maharashtra 410208"/>
    <s v="ATC"/>
    <s v="Fibmax"/>
    <s v="Co-build"/>
    <s v="De-Scope_Feasible "/>
    <s v="Feb'26"/>
    <s v="Jayhind Yadav"/>
    <s v="Praveen Nigam"/>
    <s v="Feasible"/>
    <s v="10004888"/>
    <d v="2025-03-26T00:00:00"/>
    <d v="2026-03-26T00:00:00"/>
    <n v="112"/>
    <s v="Ok"/>
    <n v="0"/>
    <x v="2"/>
    <s v="-"/>
    <m/>
    <s v="Not created"/>
    <s v="CWIP-76933"/>
    <s v="Received"/>
    <s v="PO Released"/>
    <s v="-"/>
    <m/>
    <n v="0"/>
    <n v="-112"/>
    <s v="-"/>
    <m/>
  </r>
  <r>
    <n v="221"/>
    <s v="MU"/>
    <s v="JNPT"/>
    <m/>
    <s v="MA2866"/>
    <s v="MU-MA2866"/>
    <n v="246.40000000000003"/>
    <n v="246.40000000000003"/>
    <n v="18.926529299999999"/>
    <n v="73.028029500000002"/>
    <n v="18.925593993239001"/>
    <n v="73.0287122971435"/>
    <x v="6"/>
    <s v="-"/>
    <s v="Nilkhant Gharat Open plot"/>
    <s v="Chirle Village, Paundkhar, Uran, Maharashtra 410206"/>
    <s v="INDUS"/>
    <s v="Fibmax"/>
    <s v="Co-build"/>
    <s v="De-Scope_Feasible "/>
    <s v="Feb'26"/>
    <s v="Abdul Quadir"/>
    <s v="Praveen Nigam"/>
    <s v="Feasible"/>
    <s v="10004738"/>
    <d v="2025-03-25T00:00:00"/>
    <d v="2026-03-25T00:00:00"/>
    <n v="246"/>
    <s v="Ok"/>
    <n v="-0.40000000000003411"/>
    <x v="2"/>
    <s v="-"/>
    <m/>
    <s v="Not created"/>
    <s v="CWIP-76934"/>
    <s v="RFAI Awaited "/>
    <s v="PO Released"/>
    <s v="-"/>
    <m/>
    <n v="0"/>
    <n v="-246"/>
    <s v="-"/>
    <m/>
  </r>
  <r>
    <n v="222"/>
    <s v="MU"/>
    <s v="Seawoods"/>
    <m/>
    <s v="MB1481"/>
    <s v="MU-MB1481"/>
    <n v="280"/>
    <n v="280"/>
    <n v="19.022584299999998"/>
    <n v="73.017643800000002"/>
    <n v="19.021919019203398"/>
    <n v="73.015895967984406"/>
    <x v="0"/>
    <s v="-"/>
    <s v="L&amp;T Seawoods|Tower|1"/>
    <s v="L &amp; T-Tower-1,Seawoods,Grand Central,40,Seawoods Station, Navi Mumbai-400 706. "/>
    <s v="ATC"/>
    <s v="Fibmax"/>
    <s v="Co-build"/>
    <s v="De-Scope_Feasible "/>
    <s v="April'25"/>
    <s v="Abdul Quadir"/>
    <s v="Praveen Nigam"/>
    <s v="Feasible"/>
    <s v="10004756"/>
    <d v="2025-03-25T00:00:00"/>
    <d v="2026-03-25T00:00:00"/>
    <n v="280"/>
    <s v="Ok"/>
    <n v="0"/>
    <x v="2"/>
    <s v="Part of 99"/>
    <m/>
    <s v="FF_NW2122_785486"/>
    <s v="CWIP-76935"/>
    <s v="Received"/>
    <s v="PO Released"/>
    <s v="-"/>
    <m/>
    <n v="175"/>
    <n v="-105"/>
    <s v="-"/>
    <m/>
  </r>
  <r>
    <n v="223"/>
    <s v="MU"/>
    <s v="Ghansoli"/>
    <m/>
    <s v="MA73"/>
    <s v="MU-MA73"/>
    <n v="280"/>
    <n v="280"/>
    <n v="19.1166217"/>
    <n v="73.0043486"/>
    <n v="19.116622298665799"/>
    <n v="73.005199397354701"/>
    <x v="0"/>
    <s v="-"/>
    <s v="Mahesh Apartment"/>
    <s v="Shree Durga Complex,Charu Patil Marg,Savali, Ghansoli,Navi Mumbai, Maharashtra 400701"/>
    <s v="ATC"/>
    <s v="Fibmax"/>
    <s v="Co-build"/>
    <s v="De-Scope_Feasible "/>
    <s v="Dec'25"/>
    <s v="Abdul Quadir"/>
    <s v="Praveen Nigam"/>
    <s v="Feasible"/>
    <s v="10004740"/>
    <d v="2025-03-25T00:00:00"/>
    <d v="2026-03-25T00:00:00"/>
    <n v="280"/>
    <s v="Ok"/>
    <n v="0"/>
    <x v="2"/>
    <s v="Part of 99"/>
    <m/>
    <s v="FF_NW2122_785487"/>
    <s v="CWIP-76936"/>
    <s v="Received"/>
    <s v="PO Released"/>
    <s v="-"/>
    <m/>
    <n v="0"/>
    <n v="-280"/>
    <s v="-"/>
    <m/>
  </r>
  <r>
    <n v="224"/>
    <s v="MU"/>
    <s v="Ghansoli"/>
    <m/>
    <s v="MA3055"/>
    <s v="MU-MA3055"/>
    <n v="280"/>
    <n v="280"/>
    <n v="19.127092999999999"/>
    <n v="73.0019116"/>
    <n v="19.1257439859959"/>
    <n v="73.001285107548199"/>
    <x v="0"/>
    <s v="-"/>
    <s v="Mauli CHS"/>
    <s v="Mauli CHS, Talvali Naka, Ghansoli Gaon, Ghansoli, Navi Mumbai, Maharashtra- 400701  NAVI MUMBAI"/>
    <s v="INDUS"/>
    <s v="Fibmax"/>
    <s v="Co-build"/>
    <s v="De-Scope_Feasible "/>
    <s v="April'25"/>
    <s v="Abdul Quadir"/>
    <s v="Praveen Nigam"/>
    <s v="Feasible"/>
    <s v="10004752"/>
    <d v="2025-03-25T00:00:00"/>
    <d v="2026-03-25T00:00:00"/>
    <n v="280"/>
    <s v="Ok"/>
    <n v="0"/>
    <x v="2"/>
    <s v="Part of 99"/>
    <m/>
    <s v="FF_NW1920_25885"/>
    <s v="CWIP-76937"/>
    <s v="RFAI Awaited "/>
    <s v="PO Released"/>
    <s v="-"/>
    <m/>
    <n v="0"/>
    <n v="-280"/>
    <s v="-"/>
    <m/>
  </r>
  <r>
    <n v="225"/>
    <s v="MU"/>
    <s v="Turbhe"/>
    <m/>
    <n v="1640"/>
    <s v="MU-1640"/>
    <n v="168.00000000000003"/>
    <n v="168.00000000000003"/>
    <n v="19.080851500000001"/>
    <n v="72.998694"/>
    <n v="19.0804610465864"/>
    <n v="72.997984013917005"/>
    <x v="0"/>
    <s v="-"/>
    <s v="SUNGRACEO"/>
    <s v="F-1, Sector -10, Vashi, Navi Mumbai - 400 703"/>
    <s v="INDUS"/>
    <s v="Fibmax"/>
    <s v="Co-build"/>
    <s v="De-Scope_Feasible "/>
    <s v="Dec'25"/>
    <s v="Abdul Quadir"/>
    <s v="Praveen Nigam"/>
    <s v="Feasible"/>
    <s v="10004888"/>
    <d v="2025-03-26T00:00:00"/>
    <d v="2026-03-26T00:00:00"/>
    <n v="168"/>
    <s v="Ok"/>
    <n v="0"/>
    <x v="2"/>
    <s v="Part of 99"/>
    <m/>
    <s v="FF_NW1920_14155"/>
    <s v="CWIP-76938"/>
    <s v="Received"/>
    <s v="PO Released"/>
    <s v="-"/>
    <m/>
    <n v="0"/>
    <n v="-168"/>
    <s v="-"/>
    <m/>
  </r>
  <r>
    <n v="226"/>
    <s v="MU"/>
    <s v="Ghansoli"/>
    <m/>
    <s v="MA6505"/>
    <s v="MU-MA6505"/>
    <n v="280"/>
    <n v="280"/>
    <n v="19.123761399999999"/>
    <n v="72.996983499999999"/>
    <n v="19.124963325856299"/>
    <n v="72.997477141032505"/>
    <x v="0"/>
    <s v="-"/>
    <s v="Motiram Society"/>
    <s v="Chintamani Mangel Karyalaya Opposite Union Bank Ghansoli Villege Navi Mumbai-400701"/>
    <s v="INDUS"/>
    <s v="Fibmax"/>
    <s v="Co-build"/>
    <s v="De-Scope_Feasible "/>
    <s v="April'25"/>
    <s v="Abdul Quadir"/>
    <s v="Praveen Nigam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227"/>
    <s v="MU"/>
    <s v="Grant Rd"/>
    <m/>
    <s v="MA6340"/>
    <s v="MU-MA6340"/>
    <n v="180.768"/>
    <n v="180.768"/>
    <n v="18.9637867"/>
    <n v="72.824862499999995"/>
    <n v="18.96426941"/>
    <n v="72.824023240000002"/>
    <x v="1"/>
    <s v="E"/>
    <s v="Pujari Bldg"/>
    <s v="262, Bapty Road, Kamatipura, 1st Lane, Kamatipura"/>
    <s v="INDUS"/>
    <s v="Fibmax"/>
    <s v="Co-build"/>
    <s v="De-Scope_Feasible "/>
    <s v="April'26"/>
    <s v="Narayan Parab"/>
    <s v="Prem Verma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228"/>
    <s v="MU"/>
    <s v="Vashi"/>
    <m/>
    <n v="4495"/>
    <s v="MU-4495"/>
    <n v="134.4"/>
    <n v="134.4"/>
    <n v="19.0823638"/>
    <n v="72.996405999999993"/>
    <n v="19.083031200000001"/>
    <n v="72.996351599999997"/>
    <x v="0"/>
    <s v="-"/>
    <s v="SHNTSAGROF"/>
    <s v="SHANTI SASGAR,BLDG NO -2,SECTOR-10,VASHI,NAVI -400703"/>
    <s v="INDUS"/>
    <s v="Fibmax"/>
    <s v="Co-build"/>
    <s v="De-Scope_Feasible "/>
    <s v="Dec'25"/>
    <s v="Abdul Quadir"/>
    <s v="Praveen Nigam"/>
    <s v="Feasible"/>
    <s v="10004743"/>
    <d v="2025-03-25T00:00:00"/>
    <d v="2026-03-25T00:00:00"/>
    <n v="134"/>
    <s v="Ok"/>
    <n v="-0.40000000000000568"/>
    <x v="2"/>
    <s v="Part of 99"/>
    <m/>
    <s v="FF_NW2122_68240"/>
    <s v="CWIP-76939"/>
    <s v="RFAI Awaited "/>
    <s v="PO Released"/>
    <s v="-"/>
    <m/>
    <n v="0"/>
    <n v="-134"/>
    <s v="-"/>
    <m/>
  </r>
  <r>
    <n v="229"/>
    <s v="MU"/>
    <s v="Ghansoli"/>
    <m/>
    <s v="MA3916"/>
    <s v="MU-MA3916"/>
    <n v="280"/>
    <n v="280"/>
    <n v="19.1241576"/>
    <n v="72.993288300000003"/>
    <n v="19.124399495692199"/>
    <n v="72.992291699861298"/>
    <x v="0"/>
    <s v="-"/>
    <s v="Ramesh Patil ( alt of SHAM PATIL)"/>
    <s v="Ramesh Patil ,Asha Shyam Patil, Ghansoli, Koul Ali, navi Mumbai - 400 701"/>
    <s v="ATC"/>
    <s v="Fibmax"/>
    <s v="Co-build"/>
    <s v="De-Scope_Feasible "/>
    <s v="April'25"/>
    <s v="Abdul Quadir"/>
    <s v="Praveen Nigam"/>
    <s v="Feasible"/>
    <s v="10004746"/>
    <d v="2025-03-25T00:00:00"/>
    <d v="2026-03-25T00:00:00"/>
    <n v="280"/>
    <s v="Ok"/>
    <n v="0"/>
    <x v="2"/>
    <s v="Part of 99"/>
    <m/>
    <s v="FF_NW2122_785488"/>
    <s v="CWIP-76940"/>
    <s v="Received"/>
    <s v="PO Released"/>
    <s v="-"/>
    <m/>
    <n v="0"/>
    <n v="-280"/>
    <s v="-"/>
    <m/>
  </r>
  <r>
    <n v="230"/>
    <s v="MU"/>
    <s v="Kalwa"/>
    <m/>
    <s v="MA3683"/>
    <s v="MU-MA3683"/>
    <n v="280"/>
    <n v="280"/>
    <n v="19.2010608"/>
    <n v="72.990543400000007"/>
    <n v="19.199804499999999"/>
    <n v="72.991079299999996"/>
    <x v="3"/>
    <s v="-"/>
    <s v="Matoshree Janki Plot"/>
    <s v="Opp. Chawl No. 8 &amp; 9, Matoshree Jankinagar Rahivashi Sangh, Creek Road, Manisha Nagar, Kalwa (W.), Thane - 400 605"/>
    <s v="INDUS"/>
    <s v="Fibmax"/>
    <s v="Co-build"/>
    <s v="De-Scope_Feasible "/>
    <s v="May'25"/>
    <s v="Jayhind Yadav"/>
    <s v="Yogesh Deshpande"/>
    <s v="Not Feasible"/>
    <s v="-"/>
    <s v="-"/>
    <s v="-"/>
    <n v="0"/>
    <s v="PO Pending"/>
    <m/>
    <x v="3"/>
    <s v="-"/>
    <m/>
    <s v="Not created"/>
    <s v="-"/>
    <s v="Received"/>
    <s v="Not Feasible by BG"/>
    <s v="-"/>
    <m/>
    <n v="0"/>
    <n v="0"/>
    <s v="-"/>
    <m/>
  </r>
  <r>
    <n v="231"/>
    <s v="MU"/>
    <s v="Balkum"/>
    <m/>
    <n v="2245"/>
    <s v="MU-2245"/>
    <n v="280.00000000000006"/>
    <n v="280.00000000000006"/>
    <n v="19.2159218"/>
    <n v="72.989805000000004"/>
    <n v="19.216774986346799"/>
    <n v="72.990870452495699"/>
    <x v="3"/>
    <s v="-"/>
    <s v="MADVI BUILDING"/>
    <s v="Saket Rd, Laxmi Nagar, Balkum, Majiwada, Thane W"/>
    <s v="INDUS"/>
    <s v="Fibmax"/>
    <s v="Co-build"/>
    <s v="De-Scope_Feasible "/>
    <s v="Dec'25"/>
    <s v="Jayhind Yadav"/>
    <s v="Yogesh Deshpande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232"/>
    <s v="MU"/>
    <s v="Thane"/>
    <m/>
    <s v="MA943"/>
    <s v="MU-MA943"/>
    <n v="168.00000000000003"/>
    <n v="168.00000000000003"/>
    <n v="19.253618400000001"/>
    <n v="72.986413499999998"/>
    <n v="19.253744661626399"/>
    <n v="72.985615522000899"/>
    <x v="3"/>
    <s v="-"/>
    <s v="HIRANANDANI Labour Camp_ Naik Open Plot"/>
    <s v="PALM TREE LANE, HIRANANDANI ESTATE, THANE W, THANE MUMBAI, MAHARASHTRA. 400607"/>
    <s v="INDUS"/>
    <s v="Fibmax"/>
    <s v="Co-build"/>
    <s v="De-Scope_Feasible "/>
    <s v="Dec'25"/>
    <s v="Jayhind Yadav"/>
    <s v="Yogesh Deshpande"/>
    <s v="Feasible"/>
    <s v="10004757"/>
    <d v="2025-03-25T00:00:00"/>
    <d v="2026-03-25T00:00:00"/>
    <n v="168"/>
    <s v="Ok"/>
    <n v="0"/>
    <x v="2"/>
    <s v="Part of 99"/>
    <m/>
    <s v="FF_NW2122_785489"/>
    <s v="CWIP-76941"/>
    <s v="Received"/>
    <s v="PO Released"/>
    <s v="-"/>
    <m/>
    <n v="0"/>
    <n v="-168"/>
    <s v="Pending"/>
    <m/>
  </r>
  <r>
    <n v="233"/>
    <s v="MU"/>
    <s v="Thane"/>
    <m/>
    <s v="MB3890"/>
    <s v="MU-MB3890"/>
    <n v="280"/>
    <n v="280"/>
    <n v="19.240359999999999"/>
    <n v="72.981380000000001"/>
    <n v="19.240063847056"/>
    <n v="72.980875860597806"/>
    <x v="3"/>
    <s v="-"/>
    <s v="BHARMAND PHASE 1 CHS"/>
    <s v="BHARMAND PHASE 1 CHS,BRAHMAND PHASE1, SANDOZ BAUG, THANE WEST, THANE,POST OFFICE-SANDOZ BAUG POST OFFICE,POLICE STATION-MANORAMA NAGAR POLICE CHOWKI"/>
    <s v="INDUS"/>
    <s v="Fibmax"/>
    <s v="Co-build"/>
    <s v="De-Scope_Feasible "/>
    <s v="May'25"/>
    <s v="Jayhind Yadav"/>
    <s v="Yogesh Deshpande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234"/>
    <s v="MU"/>
    <s v="Thane"/>
    <m/>
    <s v="MA3180"/>
    <s v="MU-MA3180"/>
    <n v="280"/>
    <n v="280"/>
    <n v="19.187275400000001"/>
    <n v="72.978280600000005"/>
    <n v="19.187714493555301"/>
    <n v="72.976992579088304"/>
    <x v="3"/>
    <s v="-"/>
    <s v="Earth Galaxy"/>
    <s v="Behind S. T. Bus Depot,, Chendani, Koliwada, Thane West, Maharashtra 400602"/>
    <s v="ATC"/>
    <s v="Fibmax"/>
    <s v="Co-build"/>
    <s v="De-Scope_Feasible "/>
    <s v="Nov'25"/>
    <s v="Jayhind Yadav"/>
    <s v="Yogesh Deshpande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235"/>
    <s v="MU"/>
    <s v="Mulund"/>
    <m/>
    <n v="5286"/>
    <s v="MU-5286"/>
    <n v="56.000000000000007"/>
    <n v="56.000000000000007"/>
    <n v="19.173594000000001"/>
    <n v="72.964435399999999"/>
    <n v="19.1737396209646"/>
    <n v="72.964184553550098"/>
    <x v="1"/>
    <s v="T"/>
    <s v="AKSHAYAPOF"/>
    <s v="Akshay Apartment, Gavanpada Road, Mulund East, Mumbai, Maharashtra 400081  MUMBAI"/>
    <s v="INDUS"/>
    <s v="Fibmax"/>
    <s v="Co-build"/>
    <s v="De-Scope_Feasible "/>
    <s v="April'26"/>
    <s v="Swapnil Salvi"/>
    <s v="Yogesh Deshpande"/>
    <s v="Feasible"/>
    <s v="10004702"/>
    <d v="2025-03-24T00:00:00"/>
    <d v="2026-03-24T00:00:00"/>
    <n v="56"/>
    <s v="Ok"/>
    <n v="0"/>
    <x v="2"/>
    <s v="-"/>
    <m/>
    <s v="Not created"/>
    <s v="CWIP-76942"/>
    <s v="Received"/>
    <s v="PO Released"/>
    <s v="-"/>
    <m/>
    <n v="0"/>
    <n v="-56"/>
    <s v="-"/>
    <m/>
  </r>
  <r>
    <n v="236"/>
    <s v="MU"/>
    <s v="Santacruz"/>
    <m/>
    <s v="MB4482"/>
    <s v="MU-MB4482"/>
    <n v="112.00000000000001"/>
    <n v="112.00000000000001"/>
    <n v="19.220028899999999"/>
    <n v="72.962123899999995"/>
    <n v="19.219964557853501"/>
    <n v="72.962394084547796"/>
    <x v="3"/>
    <s v="-"/>
    <s v="Bethany hospital"/>
    <s v="Bethany Hospital, Pokharan Rd Number 2, Shastri Nagar, Thane West, Thane, Maharashtra 400606"/>
    <s v="Crest Digitel"/>
    <s v="Fibmax"/>
    <s v="Co-build"/>
    <s v="De-Scope_Feasible "/>
    <s v="Nov'25"/>
    <s v="Jayhind Yadav"/>
    <s v="Yogesh Deshpande"/>
    <s v="Feasible"/>
    <s v="10004749"/>
    <d v="2025-03-25T00:00:00"/>
    <d v="2026-03-25T00:00:00"/>
    <n v="112"/>
    <s v="Ok"/>
    <n v="0"/>
    <x v="1"/>
    <s v="-"/>
    <m/>
    <s v="Not created"/>
    <s v="CWIP-76943"/>
    <s v="RFAI Awaited "/>
    <s v="PO Released"/>
    <s v="-"/>
    <m/>
    <n v="0"/>
    <n v="-112"/>
    <s v="-"/>
    <m/>
  </r>
  <r>
    <n v="237"/>
    <s v="MU"/>
    <s v="Mulund"/>
    <m/>
    <n v="1788"/>
    <s v="MU-1788"/>
    <n v="168.00000000000003"/>
    <n v="168.00000000000003"/>
    <n v="19.176400099999999"/>
    <n v="72.959930700000001"/>
    <n v="19.177714973000999"/>
    <n v="72.959809972451794"/>
    <x v="1"/>
    <s v="T"/>
    <s v="Nirmal Ecstacy (Spacetelelink Sharing)"/>
    <s v="Ecstasy Business Park, City of Joy, Jata Shankar Dosa Road, Mulund West, Mumbai, Maharashtra-400080"/>
    <s v="Crest Digitel"/>
    <s v="Fibmax"/>
    <s v="Co-build"/>
    <s v="De-Scope_Feasible "/>
    <s v="April'26"/>
    <s v="Swapnil Salvi"/>
    <s v="Yogesh Deshpande"/>
    <s v="Feasible"/>
    <s v="10004700"/>
    <d v="2025-03-24T00:00:00"/>
    <d v="2026-03-24T00:00:00"/>
    <n v="168"/>
    <s v="Ok"/>
    <n v="0"/>
    <x v="1"/>
    <s v="-"/>
    <m/>
    <s v="Not created"/>
    <s v="CWIP-76944"/>
    <s v="RFAI Awaited "/>
    <s v="PO Released"/>
    <s v="-"/>
    <m/>
    <n v="0"/>
    <n v="-168"/>
    <s v="-"/>
    <m/>
  </r>
  <r>
    <n v="238"/>
    <s v="MU"/>
    <s v="Trombay"/>
    <m/>
    <n v="4014"/>
    <s v="MU-4014"/>
    <n v="168.00000000000003"/>
    <n v="168.00000000000003"/>
    <n v="19.035023899999999"/>
    <n v="72.949213999999998"/>
    <n v="19.035936899999999"/>
    <n v="72.948627099999996"/>
    <x v="1"/>
    <s v="M/E"/>
    <s v="SOYUZCMPO"/>
    <s v="Trombay koliwala,sion trombay road,Mum-88"/>
    <s v="INDUS"/>
    <s v="Fibmax"/>
    <s v="Co-build"/>
    <s v="De-Scope_Feasible "/>
    <s v="April'26"/>
    <s v="Sandeep randive"/>
    <s v="Prem Verma"/>
    <s v="Feasible"/>
    <s v="10004737"/>
    <d v="2025-03-25T00:00:00"/>
    <d v="2026-03-25T00:00:00"/>
    <n v="168"/>
    <s v="Ok"/>
    <n v="0"/>
    <x v="2"/>
    <s v="-"/>
    <m/>
    <s v="Not created"/>
    <s v="CWIP-76945"/>
    <s v="RFAI Awaited "/>
    <s v="PO Released"/>
    <s v="-"/>
    <m/>
    <n v="0"/>
    <n v="-168"/>
    <s v="-"/>
    <m/>
  </r>
  <r>
    <n v="239"/>
    <s v="MU"/>
    <s v="Vikroli"/>
    <m/>
    <n v="2122"/>
    <s v="MU-2122"/>
    <n v="112.00000000000001"/>
    <n v="112.00000000000001"/>
    <n v="19.117486100000001"/>
    <n v="72.938256100000004"/>
    <n v="19.1176163968209"/>
    <n v="72.938052076041302"/>
    <x v="1"/>
    <s v="S"/>
    <s v="Sanman A Wing"/>
    <s v="sanman,Opp. Maharashtra Kamgar Kalyan Mandal."/>
    <s v="ATC"/>
    <s v="Fibmax"/>
    <s v="Co-build"/>
    <s v="De-Scope_Feasible "/>
    <s v="April'26"/>
    <s v="Swapnil Salvi"/>
    <s v="Yogesh Deshpande"/>
    <s v="Feasible"/>
    <s v="10004759"/>
    <d v="2025-03-25T00:00:00"/>
    <d v="2026-03-25T00:00:00"/>
    <n v="112"/>
    <s v="Ok"/>
    <n v="0"/>
    <x v="2"/>
    <s v="-"/>
    <m/>
    <s v="Not created"/>
    <s v="CWIP-76946"/>
    <s v="RFAI Awaited "/>
    <s v="PO Released"/>
    <s v="-"/>
    <m/>
    <n v="0"/>
    <n v="-112"/>
    <s v="-"/>
    <m/>
  </r>
  <r>
    <n v="240"/>
    <s v="MU"/>
    <s v="Mulund"/>
    <m/>
    <n v="6169"/>
    <s v="MU-6169"/>
    <n v="280"/>
    <n v="280"/>
    <n v="19.176698200000001"/>
    <n v="72.9371972"/>
    <n v="19.178233999025899"/>
    <n v="72.938105004104301"/>
    <x v="1"/>
    <s v="T"/>
    <s v="Mulund Gurudwara"/>
    <s v="MULUND GURUDWARA, HANUMAN PADA, MULUND WEST, MUMBAI, MAHARASHTRA 400082"/>
    <s v="INDUS"/>
    <s v="Fibmax"/>
    <s v="Co-build"/>
    <s v="De-Scope_Feasible "/>
    <s v="March'26"/>
    <s v="Swapnil Salvi"/>
    <s v="Yogesh Deshpande"/>
    <s v="Feasible"/>
    <n v="10004745"/>
    <d v="2025-03-25T00:00:00"/>
    <d v="2026-03-25T00:00:00"/>
    <n v="280"/>
    <s v="Ok"/>
    <n v="0"/>
    <x v="2"/>
    <s v="-"/>
    <m/>
    <s v="Not created"/>
    <s v="CWIP-76947"/>
    <s v="Received"/>
    <s v="PO Released"/>
    <s v="In-Process"/>
    <m/>
    <n v="0"/>
    <n v="-280"/>
    <s v="-"/>
    <m/>
  </r>
  <r>
    <n v="241"/>
    <s v="MU"/>
    <s v="Vikroli"/>
    <m/>
    <s v="MA4100"/>
    <s v="MU-MA4100"/>
    <n v="280"/>
    <n v="280"/>
    <n v="19.1154099"/>
    <n v="72.9329635"/>
    <n v="19.114699377217899"/>
    <n v="72.9344111945978"/>
    <x v="1"/>
    <s v="S"/>
    <s v="Maqsood House_Netsol"/>
    <s v="Lane NO-08B, Tagore Nagar, Vikhroli East, Mumbai, Maharashtra 400083"/>
    <s v="Netsol"/>
    <s v="Fibmax"/>
    <s v="Co-build"/>
    <s v="De-Scope_Feasible "/>
    <s v="March'26"/>
    <s v="Swapnil Salvi"/>
    <s v="Yogesh Deshpande"/>
    <s v="Feasible"/>
    <s v="10004691"/>
    <d v="2025-03-24T00:00:00"/>
    <d v="2026-03-24T00:00:00"/>
    <n v="280"/>
    <s v="Ok"/>
    <n v="0"/>
    <x v="1"/>
    <s v="-"/>
    <m/>
    <s v="Not created"/>
    <s v="CWIP-76948"/>
    <s v="RFAI Awaited "/>
    <s v="PO Released"/>
    <s v="-"/>
    <m/>
    <n v="0"/>
    <n v="-280"/>
    <s v="-"/>
    <m/>
  </r>
  <r>
    <n v="242"/>
    <s v="MU"/>
    <s v="Vikroli"/>
    <m/>
    <s v="MA5495"/>
    <s v="MU-MA5495"/>
    <n v="134.4"/>
    <n v="134.4"/>
    <n v="19.119364099999999"/>
    <n v="72.929781599999998"/>
    <n v="19.119182581306301"/>
    <n v="72.930345191328996"/>
    <x v="1"/>
    <s v="S"/>
    <s v="Jamaluddin House"/>
    <s v="309, BUDDH VIHAR RD, SONA INTP COLONY, TAGORE NAGAR,VIKHROLI, MUMBAI, 400083"/>
    <s v="Suyog"/>
    <s v="Fibmax"/>
    <s v="Co-build"/>
    <s v="De-Scope_Feasible "/>
    <s v="March'26"/>
    <s v="Swapnil Salvi"/>
    <s v="Yogesh Deshpande"/>
    <s v="Feasible"/>
    <s v="10004751"/>
    <d v="2025-03-25T00:00:00"/>
    <d v="2026-03-25T00:00:00"/>
    <n v="134"/>
    <s v="Ok"/>
    <n v="-0.40000000000000568"/>
    <x v="1"/>
    <s v="-"/>
    <m/>
    <s v="Not created"/>
    <s v="CWIP-76949"/>
    <s v="Received"/>
    <s v="PO Released"/>
    <s v="-"/>
    <m/>
    <n v="0"/>
    <n v="-134"/>
    <s v="-"/>
    <m/>
  </r>
  <r>
    <n v="243"/>
    <s v="MU"/>
    <s v="Govandi"/>
    <m/>
    <n v="5682"/>
    <s v="MU-5682"/>
    <n v="224.00000000000003"/>
    <n v="224.00000000000003"/>
    <n v="19.064810999999999"/>
    <n v="72.924028399999997"/>
    <n v="19.065973899999999"/>
    <n v="72.923888300000002"/>
    <x v="1"/>
    <s v="M/E"/>
    <s v="IMRAN HOUSE NO-1"/>
    <s v="Imran House No-1,Road No-5,Nr Anvar Jama Masjid,Shivaji Nagar,Govandi, Mumbai, Maharashtra 400043"/>
    <s v="ATC"/>
    <s v="Fibmax"/>
    <s v="Co-build"/>
    <s v="De-Scope_Feasible "/>
    <s v="April'26"/>
    <s v="Ranjit Wadkar"/>
    <s v="Yogesh Deshpande"/>
    <s v="Feasible"/>
    <s v="10004758"/>
    <d v="2025-03-25T00:00:00"/>
    <d v="2026-03-25T00:00:00"/>
    <n v="224"/>
    <s v="Ok"/>
    <n v="0"/>
    <x v="2"/>
    <s v="-"/>
    <m/>
    <s v="Not created"/>
    <s v="CWIP-76950"/>
    <s v="Received"/>
    <s v="PO Released"/>
    <s v="-"/>
    <m/>
    <n v="0"/>
    <n v="-224"/>
    <s v="-"/>
    <m/>
  </r>
  <r>
    <n v="244"/>
    <s v="MU"/>
    <s v="Govandi"/>
    <m/>
    <n v="3901"/>
    <s v="MU-3901"/>
    <n v="280.00000000000006"/>
    <n v="280.00000000000006"/>
    <n v="19.062778000000002"/>
    <n v="72.923714799999999"/>
    <n v="19.061208296841802"/>
    <n v="72.924562197513893"/>
    <x v="1"/>
    <s v="M/E"/>
    <s v="JAMATE BAITUL"/>
    <s v="Saibaba Nagar, Road No.6, Shivaji nagar, Ghatkopar Mankhurd Link Road"/>
    <s v="INDUS"/>
    <s v="Fibmax"/>
    <s v="Co-build"/>
    <s v="De-Scope_Feasible "/>
    <s v="April'26"/>
    <s v="Ranjit Wadkar"/>
    <s v="Yogesh Deshpande"/>
    <s v="Feasible"/>
    <s v="10004755"/>
    <d v="2025-03-25T00:00:00"/>
    <d v="2026-03-25T00:00:00"/>
    <n v="280"/>
    <s v="Ok"/>
    <n v="0"/>
    <x v="2"/>
    <s v="-"/>
    <m/>
    <s v="Not created"/>
    <s v="CWIP-76951"/>
    <s v="RFAI Awaited "/>
    <s v="PO Released"/>
    <s v="-"/>
    <m/>
    <n v="0"/>
    <n v="-280"/>
    <s v="-"/>
    <m/>
  </r>
  <r>
    <n v="245"/>
    <s v="MU"/>
    <s v="Ghatkoper"/>
    <m/>
    <n v="2510"/>
    <s v="MU-2510"/>
    <n v="134.4"/>
    <n v="134.4"/>
    <n v="19.088918400000001"/>
    <n v="72.897862900000007"/>
    <n v="19.0882110155931"/>
    <n v="72.898262425845601"/>
    <x v="1"/>
    <s v="N"/>
    <s v="MADHU MANSION"/>
    <s v="Madhu Chirag Nagar,Chirag Nagar,Gatkopar(W),Mumbai-400086"/>
    <s v="INDUS"/>
    <s v="Fibmax"/>
    <s v="Co-build"/>
    <s v="De-Scope_Feasible "/>
    <s v="April'26"/>
    <s v="Ranjit Wadkar"/>
    <s v="Yogesh Deshpande"/>
    <s v="Feasible"/>
    <s v="10004694"/>
    <d v="2025-03-24T00:00:00"/>
    <d v="2026-03-24T00:00:00"/>
    <n v="134"/>
    <s v="Ok"/>
    <n v="-0.40000000000000568"/>
    <x v="2"/>
    <s v="-"/>
    <m/>
    <s v="Not created"/>
    <s v="CWIP-76952"/>
    <s v="RFAI Awaited "/>
    <s v="PO Released"/>
    <s v="-"/>
    <m/>
    <n v="0"/>
    <n v="-134"/>
    <s v="-"/>
    <m/>
  </r>
  <r>
    <n v="246"/>
    <s v="MU"/>
    <s v="Kurla"/>
    <m/>
    <n v="3107"/>
    <s v="MU-3107"/>
    <n v="291.20000000000005"/>
    <n v="291.20000000000005"/>
    <n v="19.083311299999998"/>
    <n v="72.889063199999995"/>
    <n v="19.084757018064099"/>
    <n v="72.8888079180647"/>
    <x v="1"/>
    <s v="L"/>
    <s v="BABA APARTMENT"/>
    <s v="A Wing, Navapada Lane, Kurla Kamani, Kurla West, Mumbai 400 070"/>
    <s v="INDUS"/>
    <s v="Fibmax"/>
    <s v="Co-build"/>
    <s v="De-Scope_Feasible "/>
    <s v="May'26"/>
    <s v="Swapnil Salvi"/>
    <s v="Yogesh Deshpande"/>
    <s v="Feasible"/>
    <s v="10004724"/>
    <d v="2025-03-24T00:00:00"/>
    <d v="2026-03-24T00:00:00"/>
    <n v="291"/>
    <s v="Ok"/>
    <n v="-0.20000000000004547"/>
    <x v="2"/>
    <s v="-"/>
    <m/>
    <s v="Not created"/>
    <s v="CWIP-76953"/>
    <s v="RFAI Awaited "/>
    <s v="PO Released"/>
    <s v="-"/>
    <m/>
    <n v="0"/>
    <n v="-291"/>
    <s v="-"/>
    <m/>
  </r>
  <r>
    <n v="247"/>
    <s v="MU"/>
    <s v="Andheri"/>
    <m/>
    <n v="744"/>
    <s v="MU-744"/>
    <n v="112.00000000000001"/>
    <n v="112.00000000000001"/>
    <n v="19.115304600000002"/>
    <n v="72.880909900000006"/>
    <n v="19.115919191429001"/>
    <n v="72.881160591519901"/>
    <x v="1"/>
    <s v="K/E"/>
    <s v="SUMERPLZINI1"/>
    <s v="Marol, Andheri East, Mumbai, Maharashtra"/>
    <s v="Airtel Own"/>
    <s v="Fibmax"/>
    <s v="Co-build"/>
    <s v="De-Scope_Feasible "/>
    <s v="Dec'25"/>
    <s v="Hari Yadav"/>
    <s v="Satish Singh"/>
    <s v="Feasible"/>
    <s v="10004708"/>
    <d v="2025-03-24T00:00:00"/>
    <d v="2026-03-24T00:00:00"/>
    <n v="112"/>
    <s v="Ok"/>
    <n v="0"/>
    <x v="2"/>
    <s v="-"/>
    <m/>
    <s v="Not created"/>
    <s v="CWIP-76954"/>
    <s v="RFAI Awaited "/>
    <s v="PO Released"/>
    <s v="-"/>
    <m/>
    <n v="0"/>
    <n v="-112"/>
    <s v="-"/>
    <m/>
  </r>
  <r>
    <n v="248"/>
    <s v="MU"/>
    <s v="Kandivali"/>
    <m/>
    <n v="1659"/>
    <s v="MU-1659"/>
    <n v="224.00000000000003"/>
    <n v="224.00000000000003"/>
    <n v="19.205674399999999"/>
    <n v="72.877266300000002"/>
    <n v="19.206848155575798"/>
    <n v="72.877247189527907"/>
    <x v="1"/>
    <s v="R/S"/>
    <s v="Universal"/>
    <s v="UNIVERSAL THAKUR SHAYAM NARAYN MARG THAKUR VILLAJE,Kandivali East Mumbai"/>
    <s v="INDUS"/>
    <s v="Fibmax"/>
    <s v="Co-build"/>
    <s v="De-Scope_Feasible "/>
    <s v="May'26"/>
    <s v="Sabhajeet Maurya"/>
    <s v="Satish Singh"/>
    <s v="Feasible"/>
    <s v="10004696"/>
    <d v="2025-03-24T00:00:00"/>
    <d v="2026-03-24T00:00:00"/>
    <n v="224"/>
    <s v="Ok"/>
    <n v="0"/>
    <x v="2"/>
    <s v="-"/>
    <m/>
    <s v="Not created"/>
    <s v="CWIP-76955"/>
    <s v="RFAI Awaited "/>
    <s v="PO Released"/>
    <s v="-"/>
    <m/>
    <n v="0"/>
    <n v="-224"/>
    <s v="-"/>
    <m/>
  </r>
  <r>
    <n v="249"/>
    <s v="MU"/>
    <s v="Andheri"/>
    <m/>
    <n v="1365"/>
    <s v="MU-1365"/>
    <n v="134.4"/>
    <n v="134.4"/>
    <n v="19.104551699999998"/>
    <n v="72.8706727"/>
    <n v="19.105555556406099"/>
    <n v="72.870250000117295"/>
    <x v="1"/>
    <s v="K/E"/>
    <s v="ROYALMERO"/>
    <s v="Hotel Le Meridian, Sahar Airport Road, Andheri (E)"/>
    <s v="Airtel Own"/>
    <s v="Fibmax"/>
    <s v="Co-build"/>
    <s v="De-Scope_Feasible "/>
    <s v="Dec'25"/>
    <s v="Hari Yadav"/>
    <s v="Satish Singh"/>
    <s v="Feasible"/>
    <s v="10004888"/>
    <d v="2025-03-26T00:00:00"/>
    <d v="2026-03-26T00:00:00"/>
    <n v="134"/>
    <s v="Ok"/>
    <n v="-0.40000000000000568"/>
    <x v="2"/>
    <s v="-"/>
    <m/>
    <s v="Not created"/>
    <s v="CWIP-76956"/>
    <s v="RFAI Awaited "/>
    <s v="PO Released"/>
    <s v="-"/>
    <m/>
    <n v="0"/>
    <n v="-134"/>
    <s v="-"/>
    <m/>
  </r>
  <r>
    <n v="250"/>
    <s v="MU"/>
    <s v="Miraroad"/>
    <m/>
    <s v="MA184"/>
    <s v="MU-MA184"/>
    <n v="291.20000000000005"/>
    <n v="291.20000000000005"/>
    <n v="19.277192500000002"/>
    <n v="72.864538999999994"/>
    <n v="19.2776536303063"/>
    <n v="72.864294068477093"/>
    <x v="4"/>
    <s v="-"/>
    <s v="Ashok nill chs"/>
    <s v="ASHOK NILL CHS , POONAM COMPLEX, MIRA ROAD, MIRA BHAYANDAR, MUMBAI,  MAHARASHTRA 401107"/>
    <s v="INDUS"/>
    <s v="Fibmax"/>
    <s v="Co-build"/>
    <s v="De-Scope_Feasible "/>
    <s v="Dec'25"/>
    <s v="Sabhajeet Maurya"/>
    <s v="Satish Singh"/>
    <s v="Feasible"/>
    <s v="10004698"/>
    <d v="2025-03-24T00:00:00"/>
    <d v="2026-03-24T00:00:00"/>
    <n v="291"/>
    <s v="Ok"/>
    <n v="-0.20000000000004547"/>
    <x v="2"/>
    <s v="-"/>
    <m/>
    <s v="Not created"/>
    <s v="CWIP-76957"/>
    <s v="RFAI Awaited "/>
    <s v="PO Released"/>
    <s v="In-Process"/>
    <m/>
    <n v="259"/>
    <n v="-32"/>
    <s v="-"/>
    <m/>
  </r>
  <r>
    <n v="251"/>
    <s v="MU"/>
    <s v="Miraroad"/>
    <m/>
    <n v="596"/>
    <s v="MU-596"/>
    <n v="134.4"/>
    <n v="134.4"/>
    <n v="19.2991703"/>
    <n v="72.860452300000006"/>
    <n v="19.298533623798999"/>
    <n v="72.861216635254394"/>
    <x v="4"/>
    <s v="-"/>
    <s v="Gandhi Udyan"/>
    <s v="Gandhi Udyan, SONAM SHAKTI,New Golden Nest,Phase 9, Bldg.9, Mira Bhayandar Road,Bhayandar(East), Dist.Thane - 401 105."/>
    <s v="ATC"/>
    <s v="Fibmax"/>
    <s v="Co-build"/>
    <s v="De-Scope_Feasible "/>
    <s v="Dec'25"/>
    <s v="Sabhajeet Maurya"/>
    <s v="Satish Singh"/>
    <s v="Feasible"/>
    <s v="10004695"/>
    <d v="2025-03-24T00:00:00"/>
    <d v="2026-03-24T00:00:00"/>
    <n v="134"/>
    <s v="Ok"/>
    <n v="-0.40000000000000568"/>
    <x v="2"/>
    <s v="-"/>
    <m/>
    <s v="Not created"/>
    <s v="CWIP-76958"/>
    <s v="Received"/>
    <s v="PO Released"/>
    <s v="-"/>
    <m/>
    <n v="0"/>
    <n v="-134"/>
    <s v="-"/>
    <m/>
  </r>
  <r>
    <n v="252"/>
    <s v="MU"/>
    <s v="Borivali"/>
    <m/>
    <n v="6154"/>
    <s v="MU-6154"/>
    <n v="246.40000000000003"/>
    <n v="246.40000000000003"/>
    <n v="19.223552999999999"/>
    <n v="72.860029299999994"/>
    <n v="19.224070099999999"/>
    <n v="72.8583043"/>
    <x v="1"/>
    <s v="R/C"/>
    <s v="Govind"/>
    <s v="Jaya Nagar Rd, Rajendra Nagar, Borivali East, Mumbai, Maharashtra 400066"/>
    <s v="INDUS"/>
    <s v="Fibmax"/>
    <s v="Co-build"/>
    <s v="De-Scope_Feasible "/>
    <s v="Nov'25"/>
    <s v="Sabhajeet Maurya"/>
    <s v="Satish Singh"/>
    <s v="Feasible"/>
    <n v="10004760"/>
    <d v="2025-03-25T00:00:00"/>
    <d v="2026-03-25T00:00:00"/>
    <n v="246"/>
    <s v="PO Pending"/>
    <m/>
    <x v="2"/>
    <s v="-"/>
    <m/>
    <s v="Not created"/>
    <s v="CWIP-76959"/>
    <s v="Received"/>
    <s v="PO Released"/>
    <s v="-"/>
    <m/>
    <n v="0"/>
    <n v="-246"/>
    <s v="-"/>
    <m/>
  </r>
  <r>
    <n v="253"/>
    <s v="MU"/>
    <s v="Borivali"/>
    <m/>
    <n v="5980"/>
    <s v="MU-5980"/>
    <n v="44.800000000000004"/>
    <n v="44.800000000000004"/>
    <n v="19.2405288"/>
    <n v="72.859909500000001"/>
    <n v="19.240347597037399"/>
    <n v="72.8595732783062"/>
    <x v="1"/>
    <s v="R/N"/>
    <s v="JETHETWROF"/>
    <s v="Jethe Tower,S V Road Ambavadi Dahisar E"/>
    <s v="INDUS"/>
    <s v="Fibmax"/>
    <s v="Co-build"/>
    <s v="De-Scope_Feasible "/>
    <s v="Nov'25"/>
    <s v="Sabhajeet Maurya"/>
    <s v="Satish Singh"/>
    <s v="Feasible"/>
    <s v="10004762"/>
    <d v="2025-03-25T00:00:00"/>
    <d v="2026-03-25T00:00:00"/>
    <n v="45"/>
    <s v="Ok"/>
    <n v="0.19999999999999574"/>
    <x v="2"/>
    <s v="-"/>
    <m/>
    <s v="Not created"/>
    <s v="CWIP-76960"/>
    <s v="Received"/>
    <s v="PO Released"/>
    <s v="-"/>
    <m/>
    <n v="0"/>
    <n v="-45"/>
    <s v="-"/>
    <m/>
  </r>
  <r>
    <n v="254"/>
    <s v="MU"/>
    <s v="Dahisar"/>
    <m/>
    <s v="MB2495"/>
    <s v="MU-MB2495"/>
    <n v="224.00000000000003"/>
    <n v="224.00000000000003"/>
    <n v="19.2453775"/>
    <n v="72.858670599999996"/>
    <n v="19.246767440834301"/>
    <n v="72.859130111303898"/>
    <x v="1"/>
    <s v="R/N"/>
    <s v="GURUKUL A WING CHS"/>
    <s v="Gurukul Wing-A CHS Ltd.- Jaiwant Sawant RoadGurukul Apartment, Leo Peter Wadi, Dahisar West, Mumbai, Maharashtra 400068,Post office:- Dahisar,Police station:- Dahisar"/>
    <s v="INDUS"/>
    <s v="Fibmax"/>
    <s v="Co-build"/>
    <s v="De-Scope_Feasible "/>
    <s v="May'26"/>
    <s v="Hari Yadav"/>
    <s v="Satish Singh"/>
    <s v="Feasible"/>
    <s v="10004717"/>
    <d v="2025-03-24T00:00:00"/>
    <d v="2026-03-24T00:00:00"/>
    <n v="224"/>
    <s v="Ok"/>
    <n v="0"/>
    <x v="2"/>
    <s v="Part of 99"/>
    <m/>
    <s v="FF_NW2122_785490"/>
    <s v="CWIP-76961"/>
    <s v="Received"/>
    <s v="PO Released"/>
    <n v="124158"/>
    <s v="Santosh Yadav"/>
    <n v="172"/>
    <n v="-52"/>
    <s v="-"/>
    <m/>
  </r>
  <r>
    <n v="255"/>
    <s v="MU"/>
    <s v="Borivali"/>
    <m/>
    <n v="6015"/>
    <s v="MU-6015"/>
    <n v="280"/>
    <n v="280"/>
    <n v="19.229373299999999"/>
    <n v="72.858224000000007"/>
    <n v="19.2277106359615"/>
    <n v="72.858014307530695"/>
    <x v="1"/>
    <s v="R/C"/>
    <s v="UOMAYASHOF"/>
    <s v="Kasturba Cross Rd Number 7,Chinchpada, Borivali,Mumbai, Maharashtra 400066"/>
    <s v="INDUS"/>
    <s v="Fibmax"/>
    <s v="Co-build"/>
    <s v="De-Scope_Feasible "/>
    <s v="Nov'25"/>
    <s v="Sabhajeet Maurya"/>
    <s v="Satish Singh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256"/>
    <s v="MU"/>
    <s v="Airoli"/>
    <m/>
    <s v="MA4977"/>
    <s v="MU-MA4977"/>
    <n v="257.60000000000002"/>
    <n v="257.60000000000002"/>
    <n v="19.163462500000001"/>
    <n v="72.996739899999994"/>
    <n v="19.163201134034001"/>
    <n v="72.995409439669999"/>
    <x v="0"/>
    <s v="-"/>
    <s v="SAINI TOWER"/>
    <s v="Sector-02,Airoli Navi Mumbai"/>
    <s v="Suyog"/>
    <s v="Fibmax"/>
    <s v="Co-build"/>
    <s v="De-Scope_Feasible "/>
    <s v="Jan'26"/>
    <s v="Abdul Quadir"/>
    <s v="Praveen Nigam"/>
    <s v="Feasible"/>
    <s v="10004747"/>
    <d v="2025-03-25T00:00:00"/>
    <d v="2026-03-25T00:00:00"/>
    <n v="258"/>
    <s v="Ok"/>
    <n v="0.39999999999997726"/>
    <x v="1"/>
    <s v="-"/>
    <m/>
    <s v="Not created"/>
    <s v="CWIP-76962"/>
    <s v="Received"/>
    <s v="PO Released"/>
    <s v="-"/>
    <m/>
    <n v="0"/>
    <n v="-258"/>
    <s v="-"/>
    <m/>
  </r>
  <r>
    <n v="257"/>
    <s v="MU"/>
    <s v="Wadala East"/>
    <m/>
    <s v="MB2505"/>
    <s v="MU-MB2505"/>
    <n v="256.70400000000006"/>
    <n v="256.70400000000006"/>
    <n v="19.0143399"/>
    <n v="72.852916699999994"/>
    <n v="19.015175482611799"/>
    <n v="72.851785172891695"/>
    <x v="1"/>
    <s v="F/N"/>
    <s v="Wadala_BEST"/>
    <s v="Wadala Depot,Plot No:-02,Opposite Ambedkar College, GD Ambekar Marg, Sahkar Nagar, Wadala, Mumbai, Maharashtra 400031. Post Office:-Wadala, Police Station:-Wadala"/>
    <s v="INDUS"/>
    <s v="Fibmax"/>
    <s v="Co-build"/>
    <s v="De-Scope_Feasible "/>
    <s v="May'26"/>
    <s v="Sandeep randive"/>
    <s v="Prem Verma"/>
    <s v="Feasible"/>
    <s v="10004750"/>
    <d v="2025-03-25T00:00:00"/>
    <d v="2026-03-25T00:00:00"/>
    <n v="257"/>
    <s v="Ok"/>
    <n v="0.29599999999993543"/>
    <x v="2"/>
    <s v="-"/>
    <m/>
    <s v="Not created"/>
    <s v="CWIP-76963"/>
    <s v="RFAI Awaited "/>
    <s v="PO Released"/>
    <s v="-"/>
    <m/>
    <n v="0"/>
    <n v="-257"/>
    <s v="-"/>
    <m/>
  </r>
  <r>
    <n v="258"/>
    <s v="MU"/>
    <s v="Dharavi "/>
    <m/>
    <n v="6479"/>
    <s v="MU-6479"/>
    <n v="190.4"/>
    <n v="190.4"/>
    <n v="19.042490000000001"/>
    <n v="72.851996700000001"/>
    <n v="19.041599996628101"/>
    <n v="72.852800003817805"/>
    <x v="1"/>
    <s v="G/N"/>
    <s v="GOLDEN SUNRISE"/>
    <s v="Golden Sunrise,Dharavi Cross Rd,Nr 60 feet rd,Dharavi,Mum 17"/>
    <s v="INDUS"/>
    <s v="Fibmax"/>
    <s v="Co-build"/>
    <s v="De-Scope_Feasible "/>
    <s v="May'26"/>
    <s v="Sandeep randive"/>
    <s v="Prem Verma"/>
    <s v="Feasible"/>
    <s v="10004888"/>
    <d v="2025-03-26T00:00:00"/>
    <d v="2026-03-26T00:00:00"/>
    <n v="190"/>
    <s v="Ok"/>
    <n v="-0.40000000000000568"/>
    <x v="2"/>
    <s v="-"/>
    <m/>
    <s v="Not created"/>
    <s v="CWIP-76964"/>
    <s v="RFAI Awaited "/>
    <s v="PO Released"/>
    <s v="-"/>
    <m/>
    <n v="0"/>
    <n v="-190"/>
    <s v="-"/>
    <m/>
  </r>
  <r>
    <n v="259"/>
    <s v="MU"/>
    <s v="Santacruz"/>
    <m/>
    <n v="2477"/>
    <s v="MU-2477"/>
    <n v="134.4"/>
    <n v="134.4"/>
    <n v="19.0759291"/>
    <n v="72.851809399999993"/>
    <n v="19.075513656614799"/>
    <n v="72.850991610357099"/>
    <x v="1"/>
    <s v="H/E"/>
    <s v="Shanti Nagar Coop India Ltd"/>
    <s v="OPP GRAND HYATT HOTEL,VAKOLA,SANTACRUZ,(E),MUMBAI"/>
    <s v="ATC"/>
    <s v="Fibmax"/>
    <s v="Co-build"/>
    <s v="De-Scope_Feasible "/>
    <s v="May'26"/>
    <s v="Hari Yadav"/>
    <s v="Satish Singh"/>
    <s v="Feasible"/>
    <s v="10004820"/>
    <d v="2025-03-26T00:00:00"/>
    <d v="2026-03-26T00:00:00"/>
    <n v="134"/>
    <s v="Ok"/>
    <n v="-0.40000000000000568"/>
    <x v="2"/>
    <s v="-"/>
    <m/>
    <s v="Not created"/>
    <s v="CWIP-76965"/>
    <s v="RFAI Awaited "/>
    <s v="PO Released"/>
    <s v="-"/>
    <m/>
    <n v="0"/>
    <n v="-134"/>
    <s v="-"/>
    <m/>
  </r>
  <r>
    <n v="260"/>
    <s v="MU"/>
    <s v="Miraroad"/>
    <m/>
    <s v="MA366"/>
    <s v="MU-MA366"/>
    <n v="224.00000000000003"/>
    <n v="224.00000000000003"/>
    <n v="19.3037171"/>
    <n v="72.8514579"/>
    <n v="19.304202657566201"/>
    <n v="72.852258487213305"/>
    <x v="4"/>
    <s v="-"/>
    <s v="Pallavi CHSL"/>
    <s v="PALLAVI CHS , 60 FEET ROAD NR JAIN MANDIR BHYANDER EAST, MUMBAI, MAHARASHTRA.  401101"/>
    <s v="INDUS"/>
    <s v="Fibmax"/>
    <s v="Co-build"/>
    <s v="De-Scope_Feasible "/>
    <s v="Jan'26"/>
    <s v="Sabhajeet Maurya"/>
    <s v="Satish Singh"/>
    <s v="Feasible"/>
    <s v="10004722"/>
    <d v="2025-03-24T00:00:00"/>
    <d v="2026-03-24T00:00:00"/>
    <n v="224"/>
    <s v="Ok"/>
    <n v="0"/>
    <x v="2"/>
    <s v="-"/>
    <m/>
    <s v="Not created"/>
    <s v="CWIP-76966"/>
    <s v="RFAI Awaited "/>
    <s v="PO Released"/>
    <s v="-"/>
    <m/>
    <n v="0"/>
    <n v="-224"/>
    <s v="-"/>
    <m/>
  </r>
  <r>
    <n v="261"/>
    <s v="MU"/>
    <s v="Miraroad"/>
    <m/>
    <s v="MA2282"/>
    <s v="MU-MA2282"/>
    <n v="89.600000000000009"/>
    <n v="89.600000000000009"/>
    <n v="19.299500599999998"/>
    <n v="72.848852399999998"/>
    <n v="19.299913636141401"/>
    <n v="72.848161648253196"/>
    <x v="4"/>
    <s v="-"/>
    <s v="SALASAR CHS."/>
    <s v="Near Nagar Bhawan X ing, Bhayander West, Mumbai"/>
    <s v="INDUS"/>
    <s v="Fibmax"/>
    <s v="Co-build"/>
    <s v="De-Scope_Feasible "/>
    <s v="Oct'25"/>
    <s v="Sabhajeet Maurya"/>
    <s v="Satish Singh"/>
    <s v="Feasible"/>
    <s v="10004823"/>
    <d v="2025-03-26T00:00:00"/>
    <d v="2026-03-26T00:00:00"/>
    <n v="90"/>
    <s v="Ok"/>
    <n v="0.39999999999999147"/>
    <x v="2"/>
    <s v="-"/>
    <m/>
    <s v="Not created"/>
    <s v="CWIP-76967"/>
    <s v="RFAI Awaited "/>
    <s v="PO Released"/>
    <s v="-"/>
    <m/>
    <n v="0"/>
    <n v="-90"/>
    <s v="-"/>
    <m/>
  </r>
  <r>
    <n v="262"/>
    <s v="MU"/>
    <s v="Vile Parle"/>
    <m/>
    <n v="5155"/>
    <s v="MU-5155"/>
    <n v="145.60000000000002"/>
    <n v="145.60000000000002"/>
    <n v="19.113458699999999"/>
    <n v="72.848636900000002"/>
    <n v="19.113010989091201"/>
    <n v="72.847829420398796"/>
    <x v="1"/>
    <s v="K/E"/>
    <s v="TIRUPATIONM1"/>
    <s v="Tirupathi Balaji Chs,Sahar Road,Near Vijay Nagar Hall,Andheri (E),Mumbai-400053"/>
    <s v="INDUS"/>
    <s v="Fibmax"/>
    <s v="Co-build"/>
    <s v="De-Scope_Feasible "/>
    <s v="May'26"/>
    <s v="Hari Yadav"/>
    <s v="Satish Singh"/>
    <s v="Not 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263"/>
    <s v="MU"/>
    <s v="Bandra"/>
    <m/>
    <n v="5898"/>
    <s v="MU-5898"/>
    <n v="134.4"/>
    <n v="134.4"/>
    <n v="19.0667145"/>
    <n v="72.848566199999993"/>
    <n v="19.065704210314902"/>
    <n v="72.849432575238595"/>
    <x v="1"/>
    <s v="H/E"/>
    <s v="RAJASRI SAHU MAHARAJ VIDHRATHI VASTI GRUH"/>
    <s v="RAJASRI SAHU MAHARAJ VIDHRATHI VASTI GRUH,SARDA DEVI ROAD,BANDRA(E),MUMBAI"/>
    <s v="INDUS"/>
    <s v="Fibmax"/>
    <s v="Co-build"/>
    <s v="De-Scope_Feasible "/>
    <s v="May'25"/>
    <s v="Prem Verma"/>
    <s v="Prem Verma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264"/>
    <s v="MU"/>
    <s v="Miraroad"/>
    <m/>
    <n v="5627"/>
    <s v="MU-5627"/>
    <n v="161.28000000000003"/>
    <n v="161.28000000000003"/>
    <n v="19.3030987"/>
    <n v="72.847746000000001"/>
    <n v="19.301756401857901"/>
    <n v="72.848332585906306"/>
    <x v="4"/>
    <s v="-"/>
    <s v="HUSSAINIONM1"/>
    <s v="Teheri Hussaini,Teheri Hussaini,fakhri colony,bhayander-w"/>
    <s v="INDUS"/>
    <s v="Fibmax"/>
    <s v="Co-build"/>
    <s v="De-Scope_Feasible "/>
    <s v="Jan'26"/>
    <s v="Sabhajeet Maurya"/>
    <s v="Satish Singh"/>
    <s v="Feasible"/>
    <s v="10004861"/>
    <d v="2025-03-26T00:00:00"/>
    <d v="2026-03-26T00:00:00"/>
    <n v="161"/>
    <s v="Ok"/>
    <n v="-0.28000000000002956"/>
    <x v="2"/>
    <s v="-"/>
    <m/>
    <s v="Not created"/>
    <s v="CWIP-76968"/>
    <s v="Received"/>
    <s v="PO Released"/>
    <s v="-"/>
    <m/>
    <n v="0"/>
    <n v="-161"/>
    <s v="-"/>
    <m/>
  </r>
  <r>
    <n v="265"/>
    <s v="MU"/>
    <s v="Bandra"/>
    <m/>
    <n v="3386"/>
    <s v="MU-3386"/>
    <n v="280.00000000000006"/>
    <n v="280.00000000000006"/>
    <n v="19.061541500000001"/>
    <n v="72.838875599999994"/>
    <n v="19.061532566255099"/>
    <n v="72.837447390867396"/>
    <x v="1"/>
    <s v="H/W"/>
    <s v="GAIETYQQIUI1"/>
    <s v="Gaity Galaxy, Bandra (W), Mumbai-400050"/>
    <s v="Airtel Own"/>
    <s v="Fibmax"/>
    <s v="Co-build"/>
    <s v="De-Scope_Feasible "/>
    <s v="May'25"/>
    <s v="VIJAY NIKAM"/>
    <s v="Prem Verma"/>
    <s v="Feasible"/>
    <n v="10004879"/>
    <d v="2025-03-26T00:00:00"/>
    <d v="2026-03-26T00:00:00"/>
    <n v="280"/>
    <s v="Ok"/>
    <n v="0"/>
    <x v="2"/>
    <s v="Part of 99"/>
    <m/>
    <s v="FF_NW1920_14256"/>
    <s v="CWIP-76969"/>
    <s v="RFAI Awaited "/>
    <s v="PO Released"/>
    <n v="79718"/>
    <s v="Santosh Yadav"/>
    <n v="186"/>
    <n v="-94"/>
    <s v="-"/>
    <m/>
  </r>
  <r>
    <n v="266"/>
    <s v="MU"/>
    <s v="Dadar"/>
    <m/>
    <s v="MB5491"/>
    <s v="MU-MB5491"/>
    <n v="224.00000000000003"/>
    <n v="224.00000000000003"/>
    <n v="19.020187499999999"/>
    <n v="72.836113800000007"/>
    <n v="19.021691100000002"/>
    <n v="72.835129699999996"/>
    <x v="1"/>
    <s v="G/N"/>
    <s v="Saraswati Dham"/>
    <s v="Vijay Manjrekar Rd, Chandrakant Dhuru Wadi, Dadar, Mumbai, Maharashtra 400028"/>
    <s v="ATC"/>
    <s v="Fibmax"/>
    <s v="Co-build"/>
    <s v="De-Scope_Feasible "/>
    <s v="May'26"/>
    <s v="Swapnil Salvi"/>
    <s v="Prem Verma"/>
    <s v="Feasible"/>
    <s v="10004797"/>
    <d v="2025-03-26T00:00:00"/>
    <d v="2026-03-26T00:00:00"/>
    <n v="224"/>
    <s v="Ok"/>
    <n v="0"/>
    <x v="2"/>
    <s v="-"/>
    <m/>
    <s v="Not created"/>
    <s v="CWIP-76970"/>
    <s v="RFAI Awaited "/>
    <s v="PO Released"/>
    <s v="-"/>
    <m/>
    <n v="0"/>
    <n v="-224"/>
    <s v="-"/>
    <m/>
  </r>
  <r>
    <n v="267"/>
    <s v="MU"/>
    <s v="Vile Parle"/>
    <m/>
    <s v="MA4076"/>
    <s v="MU-MA4076"/>
    <n v="89.600000000000009"/>
    <n v="89.600000000000009"/>
    <n v="19.106957999999999"/>
    <n v="72.835895500000007"/>
    <n v="19.1071921624374"/>
    <n v="72.836650046593803"/>
    <x v="1"/>
    <s v="K/W"/>
    <s v="Heena Smruti"/>
    <s v="HEENA SMRUTI, INDRAVADAN OZA RD,JVPD SCHEME, JUHU,MUMBAI,VILEPARLE (W) MAHARASHTRA 400056"/>
    <s v="INDUS"/>
    <s v="Fibmax"/>
    <s v="Co-build"/>
    <s v="De-Scope_Feasible "/>
    <s v="May'26"/>
    <s v="Hari Yadav"/>
    <s v="Satish Singh"/>
    <s v="Feasible"/>
    <n v="10004814"/>
    <d v="2025-03-26T00:00:00"/>
    <d v="2026-03-26T00:00:00"/>
    <n v="90"/>
    <s v="Ok"/>
    <n v="0.39999999999999147"/>
    <x v="2"/>
    <s v="Part of 99"/>
    <m/>
    <s v="FF_NW2122_785491"/>
    <s v="CWIP-76971"/>
    <s v="RFAI Awaited "/>
    <s v="PO Released"/>
    <s v="-"/>
    <s v="Santosh Yadav"/>
    <n v="96"/>
    <n v="6"/>
    <s v="LA Considered"/>
    <m/>
  </r>
  <r>
    <n v="268"/>
    <s v="MU"/>
    <s v="Colaba"/>
    <m/>
    <n v="3604"/>
    <s v="MU-3604"/>
    <n v="56.000000000000007"/>
    <n v="56.000000000000007"/>
    <n v="18.921868100000001"/>
    <n v="72.828517300000001"/>
    <n v="18.921856984677099"/>
    <n v="72.828064453436895"/>
    <x v="1"/>
    <s v="A"/>
    <s v="TAJWLIFTLMI1"/>
    <s v="Taj Wellington, Nathalal Parikh Road, Colba Causeway, Churchgate, Mumbai"/>
    <s v="Airtel Own"/>
    <s v="Fibmax"/>
    <s v="Co-build"/>
    <s v="De-Scope_Feasible "/>
    <s v="May'26"/>
    <s v="Prem Verma"/>
    <s v="Prem Verma"/>
    <s v="Feasible"/>
    <n v="10004707"/>
    <d v="2025-03-24T00:00:00"/>
    <d v="2026-03-24T00:00:00"/>
    <n v="56"/>
    <s v="Ok"/>
    <n v="0"/>
    <x v="2"/>
    <s v="-"/>
    <m/>
    <s v="Not created"/>
    <s v="CWIP-76972"/>
    <s v="RFAI Awaited "/>
    <s v="PO Released"/>
    <s v="-"/>
    <s v="Shrikant Chavan"/>
    <n v="30"/>
    <n v="-26"/>
    <s v="-"/>
    <m/>
  </r>
  <r>
    <n v="269"/>
    <s v="MU"/>
    <s v="Bandra"/>
    <m/>
    <n v="5541"/>
    <s v="MU-5541"/>
    <n v="235.20000000000002"/>
    <n v="235.20000000000002"/>
    <n v="19.059820899999998"/>
    <n v="72.826074000000006"/>
    <n v="19.0597044316645"/>
    <n v="72.824492882103399"/>
    <x v="1"/>
    <s v="H/W"/>
    <s v="Winnie Apatment CHSL"/>
    <s v="Winnie Apatment CHSL, Turner road opp D monte park bandra west -40050"/>
    <s v="INDUS"/>
    <s v="Fibmax"/>
    <s v="Co-build"/>
    <s v="De-Scope_Feasible "/>
    <s v="May'25"/>
    <s v="Prem Verma"/>
    <s v="Prem Verma"/>
    <s v="Feasible"/>
    <n v="10004701"/>
    <d v="2025-03-24T00:00:00"/>
    <d v="2026-03-24T00:00:00"/>
    <n v="235"/>
    <s v="Ok"/>
    <n v="-0.20000000000001705"/>
    <x v="2"/>
    <s v="Part of 99"/>
    <m/>
    <s v="FF_NW2122_785492"/>
    <s v="CWIP-76973"/>
    <s v="RFAI Awaited "/>
    <s v="PO Released"/>
    <n v="919813"/>
    <s v="Santosh Yadav"/>
    <n v="230"/>
    <n v="-5"/>
    <s v="Pending"/>
    <m/>
  </r>
  <r>
    <n v="270"/>
    <s v="MU"/>
    <s v="Thane"/>
    <m/>
    <s v="MA4416"/>
    <s v="MU-MA4416"/>
    <n v="280"/>
    <n v="280"/>
    <n v="19.2653544"/>
    <n v="72.965212500000007"/>
    <n v="19.266421102644099"/>
    <n v="72.965584629054106"/>
    <x v="3"/>
    <s v="-"/>
    <s v="TATA Business Support -BMC Park"/>
    <s v="TATA Business Support Near G corp Blg Kasarwadawadi Ghodbandar road,MBC Park,Cwing Thane W"/>
    <s v="Airtel Own"/>
    <s v="Fibmax"/>
    <s v="Co-build"/>
    <s v="De-Scope_Feasible "/>
    <s v="Nov'25"/>
    <s v="Jayhind Yadav"/>
    <s v="Yogesh Deshpande"/>
    <s v="Feasible"/>
    <s v="10004792"/>
    <d v="2025-03-26T00:00:00"/>
    <d v="2026-03-26T00:00:00"/>
    <n v="280"/>
    <s v="Ok"/>
    <n v="0"/>
    <x v="2"/>
    <s v="-"/>
    <m/>
    <s v="Not created"/>
    <s v="CWIP-76974"/>
    <s v="RFAI Awaited "/>
    <s v="PO Released"/>
    <s v="-"/>
    <m/>
    <n v="0"/>
    <n v="-280"/>
    <s v="-"/>
    <m/>
  </r>
  <r>
    <n v="271"/>
    <s v="MU"/>
    <s v="Thane"/>
    <m/>
    <n v="2628"/>
    <s v="MU-2628"/>
    <n v="168.00000000000003"/>
    <n v="168.00000000000003"/>
    <n v="19.201914500000001"/>
    <n v="72.951278099999996"/>
    <n v="19.200602829962602"/>
    <n v="72.951465959164693"/>
    <x v="3"/>
    <s v="-"/>
    <s v="Gajanan chaya"/>
    <s v="Gajanan Chaya,Sathe Nagar,Road No-34,Wagle Estate,Thane(W)"/>
    <s v="INDUS"/>
    <s v="Fibmax"/>
    <s v="Co-build"/>
    <s v="De-Scope_Feasible "/>
    <s v="Nov'25"/>
    <s v="Jayhind Yadav"/>
    <s v="Yogesh Deshpande"/>
    <s v="Feasible"/>
    <s v="10004713"/>
    <d v="2025-03-24T00:00:00"/>
    <d v="2026-03-24T00:00:00"/>
    <n v="168"/>
    <s v="Ok"/>
    <n v="0"/>
    <x v="2"/>
    <s v="-"/>
    <m/>
    <s v="Not created"/>
    <s v="CWIP-76975"/>
    <s v="Received"/>
    <s v="PO Released"/>
    <s v="-"/>
    <m/>
    <n v="0"/>
    <n v="-168"/>
    <s v="-"/>
    <m/>
  </r>
  <r>
    <n v="272"/>
    <s v="MU"/>
    <s v="Govandi"/>
    <m/>
    <s v="MA2512"/>
    <s v="MU-MA2512"/>
    <n v="56.000000000000007"/>
    <n v="56.000000000000007"/>
    <n v="19.0598025"/>
    <n v="72.916259499999995"/>
    <n v="19.0598137397991"/>
    <n v="72.916413266950798"/>
    <x v="1"/>
    <s v="M/E"/>
    <s v="Shrinath Gupta"/>
    <s v="NEW GAUTAM NAGAR, PLOT NO 1 SHIVAJI NAGAR, ROAD GOVANDI, MUMBAI, MAHARASHTRA.- 43"/>
    <s v="ATC"/>
    <s v="Fibmax"/>
    <s v="Co-build"/>
    <s v="De-Scope_Feasible "/>
    <s v="March'26"/>
    <s v="Swapnil Salvi"/>
    <s v="Yogesh Deshpande"/>
    <s v="Feasible"/>
    <s v="10004727"/>
    <d v="2025-03-24T00:00:00"/>
    <d v="2026-03-24T00:00:00"/>
    <n v="56"/>
    <s v="Ok"/>
    <n v="0"/>
    <x v="2"/>
    <s v="-"/>
    <m/>
    <s v="Not created"/>
    <s v="CWIP-76976"/>
    <s v="RFAI Awaited "/>
    <s v="PO Released"/>
    <s v="-"/>
    <m/>
    <n v="0"/>
    <n v="-56"/>
    <s v="-"/>
    <m/>
  </r>
  <r>
    <n v="273"/>
    <s v="MU"/>
    <s v="Chembur"/>
    <m/>
    <n v="2958"/>
    <s v="MU-2958"/>
    <n v="224.00000000000003"/>
    <n v="224.00000000000003"/>
    <n v="19.0586664"/>
    <n v="72.902379100000005"/>
    <n v="19.058647835082098"/>
    <n v="72.900629058727304"/>
    <x v="1"/>
    <s v="M/W"/>
    <s v="Mahesh Kutir"/>
    <s v="MAHESH KUTIR, 12th ROAD, NEAR DRAMBEDKAR GARDEN, CHEMBUR(E)"/>
    <s v="ATC"/>
    <s v="Fibmax"/>
    <s v="Co-build"/>
    <s v="De-Scope_Feasible "/>
    <s v="Nov'25"/>
    <s v="Swapnil Salvi"/>
    <s v="Yogesh Deshpande"/>
    <s v="Feasible"/>
    <s v="10004801"/>
    <d v="2025-03-26T00:00:00"/>
    <d v="2026-03-26T00:00:00"/>
    <n v="224"/>
    <s v="Ok"/>
    <n v="0"/>
    <x v="2"/>
    <s v="Part of 99"/>
    <m/>
    <s v="FF_NW2122_785493"/>
    <s v="CWIP-76977"/>
    <s v="RFAI Awaited "/>
    <s v="PO Released"/>
    <n v="712961"/>
    <m/>
    <n v="210"/>
    <n v="-14"/>
    <s v="Pending"/>
    <m/>
  </r>
  <r>
    <n v="274"/>
    <s v="MU"/>
    <s v="Dahisar"/>
    <m/>
    <s v="MA4828"/>
    <s v="MU-MA4828"/>
    <n v="230.72000000000003"/>
    <n v="230.72000000000003"/>
    <n v="19.248333299999999"/>
    <n v="72.869976300000005"/>
    <n v="19.249352408337199"/>
    <n v="72.870197346063506"/>
    <x v="1"/>
    <s v="R/N"/>
    <s v="Marble Heights_Crack"/>
    <s v="Ambica Society, Ghartan Pada,Rawal Pada, Dahisar East, Mumbai, Maharashtra 400068"/>
    <s v="INDUS"/>
    <s v="Fibmax"/>
    <s v="Co-build"/>
    <s v="De-Scope_Feasible "/>
    <s v="Nov'25"/>
    <s v="Sabhajeet Maurya"/>
    <s v="Satish Singh"/>
    <s v="Feasible"/>
    <n v="10004723"/>
    <d v="2025-03-24T00:00:00"/>
    <d v="2026-03-24T00:00:00"/>
    <n v="231"/>
    <s v="Ok"/>
    <n v="0.27999999999997272"/>
    <x v="2"/>
    <s v="Part of 99"/>
    <m/>
    <s v="FF_NW2122_785494"/>
    <s v="CWIP-76978"/>
    <s v="RFAI Awaited "/>
    <s v="PO Released"/>
    <n v="356844"/>
    <s v="Santosh Yadav"/>
    <n v="198"/>
    <n v="-33"/>
    <s v="-"/>
    <m/>
  </r>
  <r>
    <n v="275"/>
    <s v="MU"/>
    <s v="Miraroad"/>
    <m/>
    <s v="MA6274"/>
    <s v="MU-MA6274"/>
    <n v="156.80000000000001"/>
    <n v="156.80000000000001"/>
    <n v="19.299422700000001"/>
    <n v="72.867677200000003"/>
    <n v="19.300544593893601"/>
    <n v="72.868294254264498"/>
    <x v="4"/>
    <s v="-"/>
    <s v="Sagar Garden Plaza"/>
    <s v=" 7/8, GARDEN PLAZA, DEEPAK HOSPITAL RD, RAMDEV PARK, INDRALOK, BHAYANDAR EAST,THANE,  401105"/>
    <s v="INDUS"/>
    <s v="Fibmax"/>
    <s v="Co-build"/>
    <s v="De-Scope_Feasible "/>
    <s v="Jan'26"/>
    <s v="Sabhajeet Maurya"/>
    <s v="Satish Singh"/>
    <s v="Feasible"/>
    <s v="10004712"/>
    <d v="2025-03-24T00:00:00"/>
    <d v="2026-03-24T00:00:00"/>
    <n v="157"/>
    <s v="Ok"/>
    <n v="0.19999999999998863"/>
    <x v="2"/>
    <s v="-"/>
    <m/>
    <s v="Not created"/>
    <s v="CWIP-76979"/>
    <s v="RFAI Awaited "/>
    <s v="PO Released"/>
    <s v="-"/>
    <m/>
    <n v="0"/>
    <n v="-157"/>
    <s v="-"/>
    <m/>
  </r>
  <r>
    <n v="276"/>
    <s v="MU"/>
    <s v="Mahim"/>
    <m/>
    <s v="MB1785"/>
    <s v="MU-MB1785"/>
    <n v="162.84800000000001"/>
    <n v="162.84800000000001"/>
    <n v="19.0375893"/>
    <n v="72.842927700000004"/>
    <n v="19.036920001102899"/>
    <n v="72.841659998285195"/>
    <x v="1"/>
    <s v="G/N"/>
    <s v="Suraj Venture A-Wing"/>
    <s v="Suraj Ventures, Behind Paradise Cinema, Bhagoji Kheer Marg, Mahim (W, Geeta Nagar, Wanjawadi, New Dinkar Co Operative Housing Society, Mahim, Mumbai, Maharashtra 400016,post office:-Mahim,police:-Mahim"/>
    <s v="INDUS"/>
    <s v="Fibmax"/>
    <s v="Co-build"/>
    <s v="De-Scope_Feasible "/>
    <s v="Dec'25"/>
    <s v="Prem Verma"/>
    <s v="Prem Verma"/>
    <s v="Feasible"/>
    <s v="10004888"/>
    <d v="2025-03-26T00:00:00"/>
    <d v="2026-03-26T00:00:00"/>
    <n v="163"/>
    <s v="Ok"/>
    <n v="0.15199999999998681"/>
    <x v="2"/>
    <s v="Part of 99"/>
    <m/>
    <s v="FF_NW2122_785495"/>
    <s v="CWIP-76980"/>
    <s v="RFAI Awaited "/>
    <s v="PO Released"/>
    <s v="-"/>
    <m/>
    <n v="0"/>
    <n v="-163"/>
    <s v="-"/>
    <m/>
  </r>
  <r>
    <n v="277"/>
    <s v="MU"/>
    <s v="Santacruz"/>
    <m/>
    <n v="142"/>
    <s v="MU-142"/>
    <n v="145.60000000000002"/>
    <n v="145.60000000000002"/>
    <n v="19.079526900000001"/>
    <n v="72.840919400000004"/>
    <n v="19.080594989106601"/>
    <n v="72.840905097784102"/>
    <x v="1"/>
    <s v="H/W"/>
    <s v="Landmark CHS"/>
    <s v="Landmark ,1st Hasina baugLane, Santacruz (w)"/>
    <s v="INDUS"/>
    <s v="Fibmax"/>
    <s v="Co-build"/>
    <s v="De-Scope_Feasible "/>
    <s v="May'26"/>
    <s v="Hari Yadav"/>
    <s v="Satish Singh"/>
    <s v="Feasible"/>
    <s v="10004705"/>
    <d v="2025-03-24T00:00:00"/>
    <d v="2026-03-24T00:00:00"/>
    <n v="146"/>
    <s v="Ok"/>
    <n v="0.39999999999997726"/>
    <x v="2"/>
    <s v="-"/>
    <m/>
    <s v="Not created"/>
    <s v="CWIP-76981"/>
    <s v="RFAI Awaited "/>
    <s v="PO Released"/>
    <s v="-"/>
    <m/>
    <n v="0"/>
    <n v="-146"/>
    <s v="-"/>
    <m/>
  </r>
  <r>
    <n v="278"/>
    <s v="MU"/>
    <s v="Andheri"/>
    <m/>
    <s v="MA3580"/>
    <s v="MU-MA3580"/>
    <n v="190.4"/>
    <n v="190.4"/>
    <n v="19.111752599999999"/>
    <n v="72.836869300000004"/>
    <n v="19.112701951970202"/>
    <n v="72.837106859852994"/>
    <x v="1"/>
    <s v="K/W"/>
    <s v="Diwani Mahal"/>
    <s v="Diwani Mahal,Plot No. 6, Opp. Irla Masjid, Gulmohar Road No.1, JVPD Scheme, Vile Parle West, Mumbai 400057"/>
    <s v="ATC"/>
    <s v="Fibmax"/>
    <s v="Co-build"/>
    <s v="De-Scope_Feasible "/>
    <s v="Dec'25"/>
    <s v="Hari Yadav"/>
    <s v="Satish Singh"/>
    <s v="Feasible"/>
    <s v="10004798"/>
    <d v="2025-03-26T00:00:00"/>
    <d v="2026-03-26T00:00:00"/>
    <n v="190"/>
    <s v="Ok"/>
    <n v="-0.40000000000000568"/>
    <x v="2"/>
    <s v="Part of 99"/>
    <m/>
    <s v="FF_NW1920_15424"/>
    <s v="CWIP-76982"/>
    <s v="RFAI Awaited "/>
    <s v="PO Released"/>
    <s v="-"/>
    <s v="Santosh Yadav"/>
    <n v="0"/>
    <n v="-190"/>
    <s v="-"/>
    <m/>
  </r>
  <r>
    <n v="279"/>
    <s v="MU"/>
    <s v="Khadakpada"/>
    <m/>
    <s v="MA3442"/>
    <s v="MU-MA3442"/>
    <n v="168.00000000000003"/>
    <n v="168.00000000000003"/>
    <n v="19.2567263"/>
    <n v="73.138617100000005"/>
    <n v="19.2568004143438"/>
    <n v="73.139033247756203"/>
    <x v="2"/>
    <s v="-"/>
    <s v="Wayale Sports Club"/>
    <s v="WAYALE SPORTS CLUB, NR RAJARAM HALL, AMRUT NAGRI ROAD, KHADAKPADA, KALYAN,W, MUMBAI, MAHARASHTRA 421301"/>
    <s v="INDUS"/>
    <s v="Fibmax"/>
    <s v="Co-build"/>
    <s v="De-Scope_Feasible "/>
    <s v="May'25"/>
    <s v="Jayhind Yadav"/>
    <s v="Yogesh Deshpande"/>
    <s v="Feasible"/>
    <s v="10004826"/>
    <d v="2025-03-26T00:00:00"/>
    <d v="2026-03-26T00:00:00"/>
    <n v="168"/>
    <s v="Ok"/>
    <n v="0"/>
    <x v="2"/>
    <s v="Part of 99"/>
    <m/>
    <s v="FF_NW1920_15423"/>
    <s v="CWIP-76983"/>
    <s v="Received"/>
    <s v="PO Released"/>
    <s v="-"/>
    <m/>
    <n v="0"/>
    <n v="-168"/>
    <s v="Pending"/>
    <m/>
  </r>
  <r>
    <n v="280"/>
    <s v="MU"/>
    <s v="Dombivali"/>
    <m/>
    <n v="5590"/>
    <s v="MU-5590"/>
    <n v="224.00000000000003"/>
    <n v="224.00000000000003"/>
    <n v="19.2223018"/>
    <n v="73.086736099999996"/>
    <n v="19.222933554922498"/>
    <n v="73.086665962625801"/>
    <x v="2"/>
    <s v="-"/>
    <s v="MATHURABOF"/>
    <s v="Mahatma Phule Rd, Opp Hindustan Bank, Dombivali(W)-421202"/>
    <s v="INDUS"/>
    <s v="Fibmax"/>
    <s v="Co-build"/>
    <s v="De-Scope_Feasible "/>
    <s v="Jan'26"/>
    <s v="Jayhind Yadav"/>
    <s v="Yogesh Deshpande"/>
    <s v="Feasible"/>
    <s v="10004800"/>
    <d v="2025-03-26T00:00:00"/>
    <d v="2026-03-26T00:00:00"/>
    <n v="224"/>
    <s v="Ok"/>
    <n v="0"/>
    <x v="2"/>
    <s v="-"/>
    <m/>
    <s v="Not created"/>
    <s v="CWIP-76984"/>
    <s v="Received"/>
    <s v="PO Released"/>
    <s v="-"/>
    <m/>
    <n v="0"/>
    <n v="-224"/>
    <s v="-"/>
    <m/>
  </r>
  <r>
    <n v="281"/>
    <s v="MU"/>
    <s v="Dombivali"/>
    <m/>
    <s v="MA5750"/>
    <s v="MU-MA5750"/>
    <n v="168.00000000000003"/>
    <n v="168.00000000000003"/>
    <n v="19.229961100000001"/>
    <n v="73.083527000000004"/>
    <n v="19.230509998019699"/>
    <n v="73.083629999482596"/>
    <x v="2"/>
    <s v="-"/>
    <s v="KANCHAN BUNGLOW OPEN PLOT"/>
    <s v="KANCHAN BUNGLOW OPEN PLOT, SAI DHAM COLONY,DEVI CHA WADA, MAHATMA FULE RD,GARIBACHAWADA ,DOMBIVLI W MUMBAI, MAHARASHTRA."/>
    <s v="INDUS"/>
    <s v="Fibmax"/>
    <s v="Co-build"/>
    <s v="De-Scope_Feasible "/>
    <s v="Dec'25"/>
    <s v="Jayhind Yadav"/>
    <s v="Yogesh Deshpande"/>
    <s v="Feasible"/>
    <s v="10004888"/>
    <d v="2025-03-26T00:00:00"/>
    <d v="2026-03-26T00:00:00"/>
    <n v="168"/>
    <s v="Ok"/>
    <n v="0"/>
    <x v="2"/>
    <s v="-"/>
    <m/>
    <s v="Not created"/>
    <s v="CWIP-76985"/>
    <s v="Received"/>
    <s v="PO Released"/>
    <s v="-"/>
    <m/>
    <n v="0"/>
    <n v="-168"/>
    <s v="-"/>
    <m/>
  </r>
  <r>
    <n v="282"/>
    <s v="MU"/>
    <s v="Kharghar"/>
    <m/>
    <s v="MA3897"/>
    <s v="MU-MA3897"/>
    <n v="224.00000000000003"/>
    <n v="224.00000000000003"/>
    <n v="19.0543133"/>
    <n v="73.064767000000003"/>
    <n v="19.0527960031758"/>
    <n v="73.064957998264404"/>
    <x v="5"/>
    <s v="-"/>
    <s v="CIDCO - Opp Iskon Temple (Next Navjeevan Hospital)"/>
    <s v="Utsav Chowk - CISF Rd, Sector 23, Kharghar, Navi Mumbai, Maharashtra 410210"/>
    <s v="INDUS"/>
    <s v="Fibmax"/>
    <s v="Co-build"/>
    <s v="De-Scope_Feasible "/>
    <s v="May'25"/>
    <s v="Abdul Quadir"/>
    <s v="Praveen Nigam"/>
    <s v="Feasible"/>
    <s v="10004888"/>
    <d v="2025-03-26T00:00:00"/>
    <d v="2026-03-26T00:00:00"/>
    <n v="224"/>
    <s v="Ok"/>
    <n v="0"/>
    <x v="2"/>
    <s v="Part of 99"/>
    <m/>
    <s v="FF_NW2122_785496"/>
    <s v="CWIP-76986"/>
    <s v="RFAI Awaited "/>
    <s v="PO Released"/>
    <s v="-"/>
    <m/>
    <n v="0"/>
    <n v="-224"/>
    <s v="Pending"/>
    <m/>
  </r>
  <r>
    <n v="283"/>
    <s v="MU"/>
    <s v="Thane"/>
    <m/>
    <s v="MA658"/>
    <s v="MU-MA658"/>
    <n v="168.00000000000003"/>
    <n v="168.00000000000003"/>
    <n v="19.202115200000001"/>
    <n v="72.946056100000007"/>
    <n v="19.201558404352301"/>
    <n v="72.946737522983994"/>
    <x v="3"/>
    <s v="-"/>
    <s v="Pawan Athwal House_Crack"/>
    <s v="PAWAN ATHWAL HOUSE, HANUMAN NAGAR, WAGLE INDUSTRIAL ESTATE, THANE WEST, THANE, MUMBAI, MAHARASHTRA 400604"/>
    <s v="Purple Soil"/>
    <s v="Fibmax"/>
    <s v="Co-build"/>
    <s v="De-Scope_Feasible "/>
    <s v="Nov'25"/>
    <s v="Jayhind Yadav"/>
    <s v="Yogesh Deshpande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284"/>
    <s v="MU"/>
    <s v="Bhandup"/>
    <m/>
    <n v="1924"/>
    <s v="MU-1924"/>
    <n v="280"/>
    <n v="280"/>
    <n v="19.1486728"/>
    <n v="72.927873500000004"/>
    <n v="19.147175600000001"/>
    <n v="72.927527400000002"/>
    <x v="1"/>
    <s v="S"/>
    <s v="OSAIPRASO"/>
    <s v="Patil Compound, Gadav Naka, Tembhipada Road, Bhandup West, Mumbai-78"/>
    <s v="INDUS"/>
    <s v="Fibmax"/>
    <s v="Co-build"/>
    <s v="De-Scope_Feasible "/>
    <s v="May'26"/>
    <s v="Swapnil Salvi"/>
    <s v="Yogesh Deshpande"/>
    <s v="Feasible"/>
    <n v="10005005"/>
    <d v="2025-05-07T00:00:00"/>
    <d v="2026-05-07T00:00:00"/>
    <n v="280"/>
    <s v="Old PO 10004859 Cancellled and new added on dated 7 May 25"/>
    <n v="0"/>
    <x v="2"/>
    <s v="-"/>
    <m/>
    <s v="Not created"/>
    <s v="CWIP-76987"/>
    <s v="RFAI Awaited "/>
    <s v="PR in Process"/>
    <s v="-"/>
    <m/>
    <n v="0"/>
    <n v="-280"/>
    <s v="-"/>
    <m/>
  </r>
  <r>
    <n v="285"/>
    <s v="MU"/>
    <s v="Chembur"/>
    <m/>
    <n v="1490"/>
    <s v="MU-1490"/>
    <n v="280"/>
    <n v="280"/>
    <n v="19.043963900000001"/>
    <n v="72.909341999999995"/>
    <n v="19.0453866708731"/>
    <n v="72.909499221249106"/>
    <x v="1"/>
    <s v="M/E"/>
    <s v="SPACEAGEO"/>
    <s v="Shivaji Chowk, Deonar Circle, Mumbai-400085"/>
    <s v="INDUS"/>
    <s v="Fibmax"/>
    <s v="Co-build"/>
    <s v="De-Scope_Feasible "/>
    <s v="May'26"/>
    <s v="Swapnil Salvi"/>
    <s v="Yogesh Deshpande"/>
    <s v="Feasible"/>
    <s v="10004888"/>
    <d v="2025-03-26T00:00:00"/>
    <d v="2026-03-26T00:00:00"/>
    <n v="280"/>
    <s v="Ok"/>
    <n v="0"/>
    <x v="2"/>
    <s v="-"/>
    <m/>
    <s v="Not created"/>
    <s v="CWIP-76988"/>
    <s v="RFAI Awaited "/>
    <s v="PO Released"/>
    <s v="-"/>
    <m/>
    <n v="0"/>
    <n v="-280"/>
    <s v="-"/>
    <m/>
  </r>
  <r>
    <n v="286"/>
    <s v="MU"/>
    <s v="Saki Naka"/>
    <m/>
    <n v="5687"/>
    <s v="MU-5687"/>
    <n v="280"/>
    <n v="280"/>
    <n v="19.1013351"/>
    <n v="72.895625600000002"/>
    <n v="19.099953500000002"/>
    <n v="72.896204299999994"/>
    <x v="1"/>
    <s v="L"/>
    <s v="ABDULKRMOF"/>
    <s v="New India Market, Wajid Ali Compound, Khairani Road, Sakinaka, Mumbai -400072"/>
    <s v="INDUS"/>
    <s v="Fibmax"/>
    <s v="Co-build"/>
    <s v="De-Scope_Feasible "/>
    <s v="May'26"/>
    <s v="Swapnil Salvi"/>
    <s v="Yogesh Deshpande"/>
    <s v="Feasible"/>
    <s v="10004793"/>
    <d v="2025-03-26T00:00:00"/>
    <d v="2026-03-26T00:00:00"/>
    <n v="280"/>
    <s v="Ok"/>
    <n v="0"/>
    <x v="2"/>
    <s v="-"/>
    <m/>
    <s v="Not created"/>
    <s v="CWIP-76989"/>
    <s v="RFAI Awaited "/>
    <s v="PO Released"/>
    <s v="-"/>
    <m/>
    <n v="0"/>
    <n v="-280"/>
    <s v="-"/>
    <m/>
  </r>
  <r>
    <n v="287"/>
    <s v="MU"/>
    <s v="Kandivali"/>
    <m/>
    <n v="2367"/>
    <s v="MU-2367"/>
    <n v="179.20000000000002"/>
    <n v="179.20000000000002"/>
    <n v="19.2025319"/>
    <n v="72.853463500000004"/>
    <n v="19.201560001968002"/>
    <n v="72.853120004143094"/>
    <x v="1"/>
    <s v="R/S"/>
    <s v="Kandiwali East skywalk"/>
    <s v="Apna Nagar, Kandivali East,Kandiwali East Skywalk"/>
    <s v="Suyog"/>
    <s v="Fibmax"/>
    <s v="Co-build"/>
    <s v="De-Scope_Feasible "/>
    <s v="May'26"/>
    <s v="Sabhajeet Maurya"/>
    <s v="Satish Singh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288"/>
    <s v="MU"/>
    <s v="Borivali"/>
    <m/>
    <s v="MB3106"/>
    <s v="MU-MB3106"/>
    <n v="190.4"/>
    <n v="190.4"/>
    <n v="19.235066700000001"/>
    <n v="72.851815000000002"/>
    <n v="19.2352326058821"/>
    <n v="72.853344789214702"/>
    <x v="1"/>
    <s v="R/C"/>
    <s v="Girnar Apt"/>
    <s v="Building No-22,Girnar Apartments, Gymkhana Road, Himmat Nagar, Borivali West, Mumbai, Maharashtra 400091,Post office :-Borivali,Police station:-Borivali"/>
    <s v="INDUS"/>
    <s v="Fibmax"/>
    <s v="Co-build"/>
    <s v="De-Scope_Feasible "/>
    <s v="Nov'25"/>
    <s v="Sabhajeet Maurya"/>
    <s v="Satish Singh"/>
    <s v="Feasible"/>
    <s v="10004689"/>
    <d v="2025-03-24T00:00:00"/>
    <d v="2026-03-24T00:00:00"/>
    <n v="190"/>
    <s v="Ok"/>
    <n v="-0.40000000000000568"/>
    <x v="2"/>
    <s v="-"/>
    <m/>
    <s v="Not created"/>
    <s v="CWIP-76990"/>
    <s v="RFAI Awaited "/>
    <s v="PO Released"/>
    <s v="-"/>
    <m/>
    <n v="0"/>
    <n v="-190"/>
    <s v="-"/>
    <m/>
  </r>
  <r>
    <n v="289"/>
    <s v="MU"/>
    <s v="Kandivali"/>
    <m/>
    <n v="4131"/>
    <s v="MU-4131"/>
    <n v="224"/>
    <n v="224"/>
    <n v="19.250568699999999"/>
    <n v="72.850376100000005"/>
    <n v="19.249620045439599"/>
    <n v="72.8497040605602"/>
    <x v="1"/>
    <s v="R/N"/>
    <s v="GAURAVQ"/>
    <s v="Gaurav CHS -C, Municipal Empoees Gaurav CHSL, Holy Cross Road, IC Colony, Borivali (W),Mumbai"/>
    <s v="INDUS"/>
    <s v="Fibmax"/>
    <s v="Co-build"/>
    <s v="De-Scope_Feasible "/>
    <s v="May'26"/>
    <s v="Sabhajeet Maurya"/>
    <s v="Satish Singh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290"/>
    <s v="MU"/>
    <s v="Miraroad"/>
    <m/>
    <s v="MA1939"/>
    <s v="MU-MA1939"/>
    <n v="134.4"/>
    <n v="134.4"/>
    <n v="19.304092000000001"/>
    <n v="72.8474887"/>
    <n v="19.304730001781198"/>
    <n v="72.847909995710296"/>
    <x v="4"/>
    <s v="-"/>
    <s v="Mahavir Nagar"/>
    <s v=" FAKHRI COLONY, SHASHIKANTH NAGAR, BHAYANDAR WEST,THANE, STATE-MAHARASHTRA, PINCODE- 401101"/>
    <s v="INDUS"/>
    <s v="Fibmax"/>
    <s v="Co-build"/>
    <s v="De-Scope_Feasible "/>
    <s v="Jan'26"/>
    <s v="Sabhajeet Maurya"/>
    <s v="Satish Singh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291"/>
    <s v="MU"/>
    <s v="Pali Hill"/>
    <m/>
    <n v="400"/>
    <s v="MU-400"/>
    <n v="156.80000000000001"/>
    <n v="156.80000000000001"/>
    <n v="19.064724600000002"/>
    <n v="72.830485100000004"/>
    <n v="19.0643020176304"/>
    <n v="72.829696175490497"/>
    <x v="1"/>
    <s v="H/W"/>
    <s v="West Wind CHSL"/>
    <s v="Palli Village,16th Rd, Pali Village, Khar West, Mumbai, Maharashtra 400050"/>
    <s v="ATC"/>
    <s v="Fibmax"/>
    <s v="Co-build"/>
    <s v="De-Scope_Feasible "/>
    <s v="May'26"/>
    <s v="Prem Verma"/>
    <s v="Satish Singh"/>
    <s v="Feasible"/>
    <s v="10004795"/>
    <d v="2025-03-26T00:00:00"/>
    <d v="2026-03-26T00:00:00"/>
    <n v="157"/>
    <s v="Ok"/>
    <n v="0.19999999999998863"/>
    <x v="2"/>
    <s v="-"/>
    <m/>
    <s v="Not created"/>
    <s v="CWIP-76991"/>
    <s v="RFAI Awaited "/>
    <s v="PO Released"/>
    <s v="-"/>
    <m/>
    <n v="0"/>
    <n v="-157"/>
    <s v="-"/>
    <m/>
  </r>
  <r>
    <n v="292"/>
    <s v="MU"/>
    <s v="Nariman Point"/>
    <m/>
    <n v="3398"/>
    <s v="MU-3398"/>
    <n v="134.4"/>
    <n v="134.4"/>
    <n v="18.926440400000001"/>
    <n v="72.823003600000007"/>
    <n v="18.925810664001599"/>
    <n v="72.822830255013798"/>
    <x v="1"/>
    <s v="A"/>
    <s v="CROSSRD2IFI1"/>
    <s v="Behind Mantralay, Churchgate"/>
    <s v="Airtel Own"/>
    <s v="Fibmax"/>
    <s v="Co-build"/>
    <s v="De-Scope_Feasible "/>
    <s v="Oct'26"/>
    <s v="Prem Verma"/>
    <s v="Prem Verma"/>
    <s v="Feasible"/>
    <s v="10004862"/>
    <d v="2025-03-26T00:00:00"/>
    <d v="2026-03-26T00:00:00"/>
    <n v="134"/>
    <s v="Ok"/>
    <n v="-0.40000000000000568"/>
    <x v="2"/>
    <s v="-"/>
    <m/>
    <s v="Not created"/>
    <s v="CWIP-76992"/>
    <s v="RFAI Awaited "/>
    <s v="PO Released"/>
    <s v="-"/>
    <m/>
    <n v="0"/>
    <n v="-134"/>
    <s v="-"/>
    <m/>
  </r>
  <r>
    <n v="293"/>
    <s v="MU"/>
    <s v="Bandra"/>
    <m/>
    <n v="6006"/>
    <s v="MU-6006"/>
    <n v="145.60000000000002"/>
    <n v="145.60000000000002"/>
    <n v="19.059340899999999"/>
    <n v="72.842685000000003"/>
    <n v="19.058360700000001"/>
    <n v="72.842981699999996"/>
    <x v="1"/>
    <s v="H/E"/>
    <s v="TRIMURTIO"/>
    <s v="Trimurti,BULDING NO.27  PLOT NO 27 ROAD NO.8 KHER NAGAR KHERWADI BANDRA WEST MUMBAI"/>
    <s v="INDUS"/>
    <s v="Fibmax"/>
    <s v="Co-build"/>
    <s v="De-Scope_Feasible "/>
    <s v="Dec'25"/>
    <s v="Prem Verma"/>
    <s v="Prem Verma"/>
    <s v="Feasible"/>
    <n v="10005004"/>
    <d v="2025-05-07T00:00:00"/>
    <d v="2026-05-07T00:00:00"/>
    <n v="150"/>
    <s v="Old PO 10004860 Cancellled and new added on dated 7 May 25"/>
    <n v="4.3999999999999773"/>
    <x v="2"/>
    <s v="Part of 99"/>
    <m/>
    <s v="FF_NW2122_785497"/>
    <s v="CWIP-76993"/>
    <s v="RFAI Awaited "/>
    <s v="PR in Process"/>
    <s v="-"/>
    <m/>
    <n v="0"/>
    <n v="-150"/>
    <s v="-"/>
    <m/>
  </r>
  <r>
    <n v="294"/>
    <s v="MU"/>
    <s v="Vitthalwadi"/>
    <m/>
    <s v="MB3226"/>
    <s v="MU-MB3226"/>
    <n v="168.00000000000003"/>
    <n v="168.00000000000003"/>
    <n v="19.221662599999998"/>
    <n v="73.145981699999993"/>
    <n v="19.222805826750101"/>
    <n v="73.145937494842997"/>
    <x v="2"/>
    <s v="-"/>
    <s v="Vaishnavi Park CHS A-6"/>
    <s v="VAISHNAVI PARK CHSA-6,A3/301 VAISHNAVI PARK, SHANKAR PAWSHE RD, SAI BABA NAGAR, KATEMANIVALI, KALYAN EAST, KALYAN, MAHARASHTRA ,POST  OFFICE :-KALYAN,POLICE STATION :-KALYAN"/>
    <s v="INDUS"/>
    <s v="Fibmax"/>
    <s v="Co-build"/>
    <s v="De-Scope_Feasible "/>
    <s v="March'26"/>
    <s v="Jayhind Yadav"/>
    <s v="Yogesh Deshpande"/>
    <s v="Feasible"/>
    <s v="10004875"/>
    <d v="2025-03-26T00:00:00"/>
    <d v="2026-03-26T00:00:00"/>
    <n v="168"/>
    <s v="Ok"/>
    <n v="0"/>
    <x v="2"/>
    <s v="-"/>
    <m/>
    <s v="Not created"/>
    <s v="CWIP-76994"/>
    <s v="RFAI Awaited "/>
    <s v="PO Released"/>
    <s v="-"/>
    <m/>
    <n v="0"/>
    <n v="-168"/>
    <s v="-"/>
    <m/>
  </r>
  <r>
    <n v="295"/>
    <s v="MU"/>
    <s v="Panvel"/>
    <m/>
    <s v="MA4786"/>
    <s v="MU-MA4786"/>
    <n v="291.20000000000005"/>
    <n v="291.20000000000005"/>
    <n v="18.995116599999999"/>
    <n v="73.108257899999998"/>
    <n v="18.994357324266499"/>
    <n v="73.1070765031523"/>
    <x v="5"/>
    <s v="-"/>
    <s v="Sneh Building"/>
    <s v="Sneh Building, Swami Nityanand Marg, Near Sahasrabuddhe Hospital, HOC Colony, Old Panvel, Navi Mumbai, Maharashtra- 410206  PANVEL"/>
    <s v="INDUS"/>
    <s v="Fibmax"/>
    <s v="Co-build"/>
    <s v="De-Scope_Feasible "/>
    <s v="Feb'26"/>
    <s v="Abdul Quadir"/>
    <s v="Praveen Nigam"/>
    <s v="Feasible"/>
    <s v="10004720"/>
    <d v="2025-03-24T00:00:00"/>
    <d v="2026-03-24T00:00:00"/>
    <n v="291"/>
    <s v="Ok"/>
    <n v="-0.20000000000004547"/>
    <x v="2"/>
    <s v="-"/>
    <m/>
    <s v="Not created"/>
    <s v="CWIP-76995"/>
    <s v="RFAI Awaited "/>
    <s v="PO Released"/>
    <s v="-"/>
    <m/>
    <n v="0"/>
    <n v="-291"/>
    <s v="-"/>
    <m/>
  </r>
  <r>
    <n v="296"/>
    <s v="MU"/>
    <s v="Dombivali"/>
    <m/>
    <s v="MA4011"/>
    <s v="MU-MA4011"/>
    <n v="224.00000000000003"/>
    <n v="224.00000000000003"/>
    <n v="19.2169022"/>
    <n v="73.086456900000002"/>
    <n v="19.215901187881499"/>
    <n v="73.086798679759099"/>
    <x v="2"/>
    <s v="-"/>
    <s v="DOMBIVALI POLICE STATION (Ram Nagar)"/>
    <s v="Ram Nagar  police station,Near Dombivali Station,Dombivali E"/>
    <s v="INDUS"/>
    <s v="Fibmax"/>
    <s v="Co-build"/>
    <s v="De-Scope_Feasible "/>
    <s v="Jan'26"/>
    <s v="Jayhind Yadav"/>
    <s v="Yogesh Deshpande"/>
    <s v="Feasible"/>
    <s v="10004828"/>
    <d v="2025-03-26T00:00:00"/>
    <d v="2026-03-26T00:00:00"/>
    <n v="224"/>
    <s v="Ok"/>
    <n v="0"/>
    <x v="2"/>
    <s v="-"/>
    <m/>
    <s v="Not created"/>
    <s v="CWIP-76996"/>
    <s v="Received"/>
    <s v="PO Released"/>
    <s v="-"/>
    <m/>
    <n v="0"/>
    <n v="-224"/>
    <s v="-"/>
    <m/>
  </r>
  <r>
    <n v="297"/>
    <s v="MU"/>
    <s v="Belapur"/>
    <m/>
    <s v="MA3567"/>
    <s v="MU-MA3567"/>
    <n v="280"/>
    <n v="280"/>
    <n v="19.0222783"/>
    <n v="73.032296099999996"/>
    <n v="19.021260003863201"/>
    <n v="73.033170004093506"/>
    <x v="0"/>
    <s v="-"/>
    <s v="MAYOR BUNGLOW"/>
    <s v="Sector 30, CBD Belapur, Navi Mumbai, Maharashtra"/>
    <s v="ATC"/>
    <s v="Fibmax"/>
    <s v="Co-build"/>
    <s v="De-Scope_Feasible "/>
    <s v="May'25"/>
    <s v="Abdul Quadir"/>
    <s v="Praveen Nigam"/>
    <s v="Feasible"/>
    <s v="10004888"/>
    <d v="2025-03-26T00:00:00"/>
    <d v="2026-03-26T00:00:00"/>
    <n v="280"/>
    <s v="Ok"/>
    <n v="0"/>
    <x v="2"/>
    <s v="Part of 99"/>
    <m/>
    <s v="FF_NW2122_785498"/>
    <s v="CWIP-76997"/>
    <s v="RFAI Awaited "/>
    <s v="PO Released"/>
    <s v="-"/>
    <m/>
    <n v="0"/>
    <n v="-280"/>
    <s v="Pending"/>
    <m/>
  </r>
  <r>
    <n v="298"/>
    <s v="MU"/>
    <s v="Vartak Nagar"/>
    <m/>
    <s v="MA2370"/>
    <s v="MU-MA2370"/>
    <n v="224.00000000000003"/>
    <n v="224.00000000000003"/>
    <n v="19.210279499999999"/>
    <n v="72.964762800000003"/>
    <n v="19.2096536402039"/>
    <n v="72.9646262448953"/>
    <x v="3"/>
    <s v="-"/>
    <s v="Raymond-Thane(w)"/>
    <s v="Raymond- Solitaire, IT And ISS Bldg,,Vartak Nagar,Pokhran Road No-2,Thane(w)"/>
    <s v="Airtel Own"/>
    <s v="Fibmax"/>
    <s v="Co-build"/>
    <s v="De-Scope_Feasible "/>
    <s v="Nov'25"/>
    <s v="Jayhind Yadav"/>
    <s v="Yogesh Deshpande"/>
    <s v="Feasible"/>
    <s v="10004872"/>
    <d v="2025-03-26T00:00:00"/>
    <d v="2026-03-26T00:00:00"/>
    <n v="224"/>
    <s v="Ok"/>
    <n v="0"/>
    <x v="2"/>
    <s v="-"/>
    <m/>
    <s v="Not created"/>
    <s v="CWIP-76998"/>
    <s v="RFAI Awaited "/>
    <s v="PO Released"/>
    <s v="-"/>
    <m/>
    <n v="0"/>
    <n v="-224"/>
    <s v="-"/>
    <m/>
  </r>
  <r>
    <n v="299"/>
    <s v="MU"/>
    <s v="Thane"/>
    <m/>
    <n v="4198"/>
    <s v="MU-4198"/>
    <n v="168.00000000000003"/>
    <n v="168.00000000000003"/>
    <n v="19.1994328"/>
    <n v="72.945780499999998"/>
    <n v="19.200016487793999"/>
    <n v="72.945877208496"/>
    <x v="3"/>
    <s v="-"/>
    <s v="ABSCUST"/>
    <s v="Abacus Textiles,A-3,Road No 27,Thane(Wagle)Industrial Estate,Thane-west"/>
    <s v="INDUS"/>
    <s v="Fibmax"/>
    <s v="Co-build"/>
    <s v="De-Scope_Feasible "/>
    <s v="Nov'25"/>
    <s v="Jayhind Yadav"/>
    <s v="Yogesh Deshpande"/>
    <s v="Feasible"/>
    <s v="10004806"/>
    <d v="2025-03-26T00:00:00"/>
    <d v="2026-03-26T00:00:00"/>
    <n v="168"/>
    <s v="Ok"/>
    <n v="0"/>
    <x v="2"/>
    <s v="-"/>
    <m/>
    <s v="Not created"/>
    <s v="CWIP-76999"/>
    <s v="RFAI Awaited "/>
    <s v="PO Released"/>
    <s v="-"/>
    <m/>
    <n v="0"/>
    <n v="-168"/>
    <s v="-"/>
    <m/>
  </r>
  <r>
    <n v="300"/>
    <s v="MU"/>
    <s v="Govandi"/>
    <m/>
    <s v="MA6546"/>
    <s v="MU-MA6546"/>
    <n v="280.00000000000006"/>
    <n v="280.00000000000006"/>
    <n v="19.059838200000002"/>
    <n v="72.927329599999993"/>
    <n v="19.060899200000001"/>
    <n v="72.928381099999996"/>
    <x v="1"/>
    <s v="M/E"/>
    <s v="Irfan House"/>
    <s v="Govandi West, Shivaji Nagar Mumbai, Maharashtra 400043"/>
    <s v="Suyog"/>
    <s v="Fibmax"/>
    <s v="Co-build"/>
    <s v="De-Scope_Feasible "/>
    <s v="Oct'26"/>
    <s v="Swapnil Salvi"/>
    <s v="Yogesh Deshpande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301"/>
    <s v="MU"/>
    <s v="Govandi"/>
    <m/>
    <s v="MA2096"/>
    <s v="MU-MA2096"/>
    <n v="112.00000000000001"/>
    <n v="112.00000000000001"/>
    <n v="19.060585499999998"/>
    <n v="72.917011400000007"/>
    <n v="19.0608110169197"/>
    <n v="72.916546171828401"/>
    <x v="1"/>
    <s v="M/E"/>
    <s v="City Hospital"/>
    <s v="CITY HOSPITAL, NEW GOWTHAM NAGAR, GOVANDI, MUMBAI, MAHARASHTRA 400043"/>
    <s v="Suyog"/>
    <s v="Fibmax"/>
    <s v="Co-build"/>
    <s v="De-Scope_Feasible "/>
    <s v="Oct'26"/>
    <s v="Swapnil Salvi"/>
    <s v="Yogesh Deshpande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302"/>
    <s v="MU"/>
    <s v="Chandivali"/>
    <m/>
    <s v="MA3601"/>
    <s v="MU-MA3601"/>
    <n v="280"/>
    <n v="280"/>
    <n v="19.109397300000001"/>
    <n v="72.893712699999995"/>
    <n v="19.111129399999999"/>
    <n v="72.893300699999998"/>
    <x v="1"/>
    <s v="L"/>
    <s v="Soheb Shaikh House"/>
    <s v="Plot No. 23 Yadav Nagar, Chandivali, Powai, Mumbai, Maharashtra 400072"/>
    <s v="Suyog"/>
    <s v="Fibmax"/>
    <s v="Co-build"/>
    <s v="De-Scope_Feasible "/>
    <s v="Oct'26"/>
    <s v="Swapnil Salvi"/>
    <s v="Yogesh Deshpande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303"/>
    <s v="MU"/>
    <s v="Kurla"/>
    <m/>
    <s v="MB3457"/>
    <s v="MU-MB3457"/>
    <n v="78.400000000000006"/>
    <n v="78.400000000000006"/>
    <n v="19.079781000000001"/>
    <n v="72.887782000000001"/>
    <n v="19.080789529904699"/>
    <n v="72.888474724282801"/>
    <x v="1"/>
    <s v="L"/>
    <s v="Premier Exotica 1-E-Wing"/>
    <s v="PREMIER EXOTICA 1-E-WING,NETAJI NAGAR, KURLA WEST, KURLA, MUMBAI, MAHARASHTRA . POST OFFICE:-KURLA, POLICE STATION:-KURLA"/>
    <s v="INDUS"/>
    <s v="Fibmax"/>
    <s v="Co-build"/>
    <s v="De-Scope_Feasible "/>
    <s v="Oct'26"/>
    <s v="Manoj Ligade"/>
    <s v="Yogesh Deshpande"/>
    <s v="Feasible"/>
    <s v="10004812"/>
    <d v="2025-03-26T00:00:00"/>
    <d v="2026-03-26T00:00:00"/>
    <n v="78"/>
    <s v="Ok"/>
    <n v="-0.40000000000000568"/>
    <x v="2"/>
    <s v="-"/>
    <m/>
    <s v="Not created"/>
    <s v="CWIP-77000"/>
    <s v="RFAI Awaited "/>
    <s v="PO Released"/>
    <s v="-"/>
    <m/>
    <n v="0"/>
    <n v="-78"/>
    <s v="-"/>
    <m/>
  </r>
  <r>
    <n v="304"/>
    <s v="MU"/>
    <s v="Kandivali"/>
    <m/>
    <n v="379"/>
    <s v="MU-379"/>
    <n v="190.4"/>
    <n v="190.4"/>
    <n v="19.201435199999999"/>
    <n v="72.870690199999999"/>
    <n v="19.200626622121799"/>
    <n v="72.8720328716702"/>
    <x v="1"/>
    <s v="R/S"/>
    <s v="MAHINDRA &amp; MAHINDRA (AADHAR BUILDING)"/>
    <s v="MAHINDRA &amp; MAHINDRA AADHAR BUILDING OPP LOKHANDWALA COMPOUND KANDIVALI (E) Mumbai, Maharashtra 400101"/>
    <s v="Airtel Own"/>
    <s v="Fibmax"/>
    <s v="Co-build"/>
    <s v="De-Scope_Feasible "/>
    <s v="Nov'26"/>
    <s v="Sabhajeet Maurya"/>
    <s v="Satish Singh"/>
    <s v="Feasible"/>
    <s v="10004813"/>
    <d v="2025-03-26T00:00:00"/>
    <d v="2026-03-26T00:00:00"/>
    <n v="190"/>
    <s v="Ok"/>
    <n v="-0.40000000000000568"/>
    <x v="2"/>
    <s v="-"/>
    <m/>
    <s v="Not created"/>
    <s v="CWIP-77001"/>
    <s v="RFAI Awaited "/>
    <s v="PO Released"/>
    <s v="-"/>
    <m/>
    <n v="0"/>
    <n v="-190"/>
    <s v="-"/>
    <m/>
  </r>
  <r>
    <n v="305"/>
    <s v="MU"/>
    <s v="Miraroad"/>
    <m/>
    <s v="MB2981"/>
    <s v="MU-MB2981"/>
    <n v="257.60000000000002"/>
    <n v="257.60000000000002"/>
    <n v="19.2800887"/>
    <n v="72.867563099999998"/>
    <n v="19.280140243300501"/>
    <n v="72.867269661810298"/>
    <x v="4"/>
    <s v="-"/>
    <s v=" OM PALACE CHS "/>
    <s v="SHREE OM PALACE O-50, HAPPY HOME COMPLEX, Shanti Park, Mira Road, Mira Bhayandar, Maharashtra 401107Post office:-Mira Bhayandar,Police station:-Mira Bhayandar"/>
    <s v="INDUS"/>
    <s v="Fibmax"/>
    <s v="Co-build"/>
    <s v="De-Scope_Feasible "/>
    <s v="Feb'26"/>
    <s v="Sabhajeet Maurya"/>
    <s v="Satish Singh"/>
    <s v="Feasible"/>
    <s v="10004845"/>
    <d v="2025-03-26T00:00:00"/>
    <d v="2026-03-26T00:00:00"/>
    <n v="258"/>
    <s v="Ok"/>
    <n v="0.39999999999997726"/>
    <x v="2"/>
    <s v="-"/>
    <m/>
    <s v="Not created"/>
    <s v="CWIP-77002"/>
    <s v="Received"/>
    <s v="PO Released"/>
    <s v="-"/>
    <m/>
    <n v="0"/>
    <n v="-258"/>
    <s v="-"/>
    <m/>
  </r>
  <r>
    <n v="306"/>
    <s v="MU"/>
    <s v="Miraroad"/>
    <m/>
    <n v="721"/>
    <s v="MU-721"/>
    <n v="112.00000000000001"/>
    <n v="112.00000000000001"/>
    <n v="19.3071685"/>
    <n v="72.861744799999997"/>
    <n v="19.307064199574398"/>
    <n v="72.862838095394395"/>
    <x v="4"/>
    <s v="-"/>
    <s v="Navoday Kiran CHS"/>
    <s v="Navghar Rd, Salasar Nagar, Navghar Naka, Bhayandar East, Mira Bhayandar, Maharashtra 401105  MIRA-BHAYENDER"/>
    <s v="INDUS"/>
    <s v="Fibmax"/>
    <s v="Co-build"/>
    <s v="De-Scope_Feasible "/>
    <s v="Feb'26"/>
    <s v="Sabhajeet Maurya"/>
    <s v="Satish Singh"/>
    <s v="Feasible"/>
    <s v="10004799"/>
    <d v="2025-03-26T00:00:00"/>
    <d v="2026-03-26T00:00:00"/>
    <n v="112"/>
    <s v="Ok"/>
    <n v="0"/>
    <x v="2"/>
    <s v="-"/>
    <m/>
    <s v="Not created"/>
    <s v="CWIP-77003"/>
    <s v="RFAI Awaited "/>
    <s v="PO Released"/>
    <s v="In-Process"/>
    <m/>
    <n v="112"/>
    <n v="0"/>
    <s v="-"/>
    <m/>
  </r>
  <r>
    <n v="307"/>
    <s v="MU"/>
    <s v="Vile Parle"/>
    <m/>
    <s v="MA4210"/>
    <s v="MU-MA4210"/>
    <n v="11.200000000000001"/>
    <n v="11.200000000000001"/>
    <n v="19.085804499999998"/>
    <n v="72.854971500000005"/>
    <n v="19.084587795815999"/>
    <n v="72.855018696053904"/>
    <x v="1"/>
    <s v="H/E"/>
    <s v="Mishra House"/>
    <s v="E-13, Pipeline Rd, P and T Colony, Sector 1, Santacruz East, Mumbai, Maharashtra 400047"/>
    <s v="Netsol"/>
    <s v="Fibmax"/>
    <s v="Co-build"/>
    <s v="De-Scope_Feasible "/>
    <s v="Nov'26"/>
    <s v="Hari Yadav"/>
    <s v="Satish Singh"/>
    <s v="Feasible"/>
    <s v="10004881"/>
    <d v="2025-03-26T00:00:00"/>
    <d v="2026-03-26T00:00:00"/>
    <n v="11"/>
    <s v="Ok"/>
    <n v="-0.20000000000000107"/>
    <x v="1"/>
    <s v="-"/>
    <m/>
    <s v="Not created"/>
    <s v="CWIP-77004"/>
    <s v="RFAI Awaited "/>
    <s v="PO Released"/>
    <s v="-"/>
    <m/>
    <n v="0"/>
    <n v="-11"/>
    <s v="-"/>
    <m/>
  </r>
  <r>
    <n v="308"/>
    <s v="MU"/>
    <s v="Vile Parle"/>
    <m/>
    <n v="3411"/>
    <s v="MU-3411"/>
    <n v="16.8"/>
    <n v="16.8"/>
    <n v="19.0966752"/>
    <n v="72.853712999999999"/>
    <n v="19.096342137956999"/>
    <n v="72.853821138682804"/>
    <x v="1"/>
    <s v="K/E"/>
    <s v="BAWAINQQINI1"/>
    <s v="BAWA HOTEL, Plot No, T1, Near, 2087, Nehru Rd,,WESTERN EXPRESS HIGHWAY,VILE PARLE W"/>
    <s v="Airtel Own"/>
    <s v="Fibmax"/>
    <s v="Co-build"/>
    <s v="De-Scope_Feasible "/>
    <s v="Nov'26"/>
    <s v="Hari Yadav"/>
    <s v="Satish Singh"/>
    <s v="Feasible"/>
    <s v="10004831"/>
    <d v="2025-03-26T00:00:00"/>
    <d v="2026-03-26T00:00:00"/>
    <n v="17"/>
    <s v="Ok"/>
    <n v="0.19999999999999929"/>
    <x v="2"/>
    <s v="-"/>
    <m/>
    <s v="Not created"/>
    <s v="CWIP-77005"/>
    <s v="RFAI Awaited "/>
    <s v="PO Released"/>
    <s v="-"/>
    <m/>
    <n v="0"/>
    <n v="-17"/>
    <s v="-"/>
    <m/>
  </r>
  <r>
    <n v="309"/>
    <s v="MU"/>
    <s v="Khar"/>
    <m/>
    <s v="MA701"/>
    <s v="MU-MA701"/>
    <n v="168.00000000000003"/>
    <n v="168.00000000000003"/>
    <n v="19.0672803"/>
    <n v="72.844472600000003"/>
    <n v="19.066393999999999"/>
    <n v="72.843346100000005"/>
    <x v="1"/>
    <s v="H/E"/>
    <s v="Vaishali Borade House"/>
    <s v="VAISHALI BORADE HOUSE, TOPIWALA CHAWL, PIPE LINE, JAWAHAR NAGAR, KHAR EAST, MUMBAI, MAHARASHTRA 400051"/>
    <s v="Rakshit"/>
    <s v="Fibmax"/>
    <s v="Co-build"/>
    <s v="De-Scope_Feasible "/>
    <s v="Nov'25"/>
    <s v="Hari Yadav"/>
    <s v="Satish Singh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310"/>
    <s v="MU"/>
    <s v="Lower Parel"/>
    <m/>
    <n v="111"/>
    <s v="MU-111"/>
    <n v="25.088000000000005"/>
    <n v="25.088000000000005"/>
    <n v="18.9903227"/>
    <n v="72.838408900000005"/>
    <n v="18.9903002"/>
    <n v="72.838475099999997"/>
    <x v="1"/>
    <s v="F/S"/>
    <s v="NARYANUDGMCRGF3G"/>
    <s v="Chiwda Galli , Lalbaug, 400012"/>
    <s v="Airtel Own"/>
    <s v="Fibmax"/>
    <s v="Co-build"/>
    <s v="De-Scope_Feasible "/>
    <s v="Nov'26"/>
    <s v="Narayan Parab"/>
    <s v="Prem Verma"/>
    <s v="Not Feasible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311"/>
    <s v="MU"/>
    <s v="Gorai"/>
    <m/>
    <s v="MA4632"/>
    <s v="MU-MA4632"/>
    <n v="291.20000000000005"/>
    <n v="291.20000000000005"/>
    <n v="19.2246509"/>
    <n v="72.830271699999997"/>
    <n v="19.226132313700699"/>
    <n v="72.830106361018395"/>
    <x v="1"/>
    <s v="R/C"/>
    <s v="TEJAS BUNGLOW"/>
    <s v="GORAI, BORIVALI, Mumbai"/>
    <s v="INDUS"/>
    <s v="Fibmax"/>
    <s v="Co-build"/>
    <s v="De-Scope_Feasible "/>
    <s v="Nov'26"/>
    <s v="Sabhajeet Maurya"/>
    <s v="Satish Singh"/>
    <s v="Feasible"/>
    <s v="10004704"/>
    <d v="2025-03-24T00:00:00"/>
    <d v="2026-03-24T00:00:00"/>
    <n v="291"/>
    <s v="Ok"/>
    <n v="-0.20000000000004547"/>
    <x v="2"/>
    <s v="-"/>
    <m/>
    <s v="Not created"/>
    <s v="CWIP-77006"/>
    <s v="RFAI Awaited "/>
    <s v="PO Released"/>
    <s v="-"/>
    <m/>
    <n v="0"/>
    <n v="-291"/>
    <s v="-"/>
    <m/>
  </r>
  <r>
    <n v="312"/>
    <s v="MU"/>
    <s v="Santacruz"/>
    <m/>
    <n v="5237"/>
    <s v="MU-5237"/>
    <n v="11.200000000000001"/>
    <n v="11.200000000000001"/>
    <n v="19.080178100000001"/>
    <n v="72.829798299999993"/>
    <n v="19.0801102854772"/>
    <n v="72.829650277571801"/>
    <x v="1"/>
    <s v="H/W"/>
    <s v="GURUKRIPOMM1"/>
    <s v="S B Patil Road, Gazdhar Bandh, Santacruz, Mumbai 400054"/>
    <s v="INDUS"/>
    <s v="Fibmax"/>
    <s v="Co-build"/>
    <s v="De-Scope_Feasible "/>
    <s v="Nov'26"/>
    <s v="Dudhnath Tiwari"/>
    <s v="Satish Singh"/>
    <s v="Feasible"/>
    <s v="10004840"/>
    <d v="2025-03-26T00:00:00"/>
    <d v="2026-03-26T00:00:00"/>
    <n v="11"/>
    <s v="Ok"/>
    <n v="-0.20000000000000107"/>
    <x v="2"/>
    <s v="-"/>
    <m/>
    <s v="Not created"/>
    <s v="CWIP-77007"/>
    <s v="RFAI Awaited "/>
    <s v="PO Released"/>
    <s v="-"/>
    <m/>
    <n v="0"/>
    <n v="-11"/>
    <s v="-"/>
    <m/>
  </r>
  <r>
    <n v="313"/>
    <s v="MU"/>
    <s v="Mumbai Central"/>
    <m/>
    <s v="MA960"/>
    <s v="MU-MA960"/>
    <n v="234.93120000000005"/>
    <n v="234.93120000000005"/>
    <n v="18.967072099999999"/>
    <n v="72.826477699999998"/>
    <n v="18.967205499999999"/>
    <n v="72.8278629"/>
    <x v="1"/>
    <s v="E"/>
    <s v="Alexandra Building"/>
    <s v="Building No.44/46, Manaji Rauji Road, 14th Ln, Kamathipura, Mumbai, Maharashtra 400008"/>
    <s v="Purple Soil"/>
    <s v="Fibmax"/>
    <s v="Co-build"/>
    <s v="De-Scope_Feasible "/>
    <s v="Nov'26"/>
    <s v="Vaijesh Patil"/>
    <s v="Prem Verma"/>
    <s v="Feasible"/>
    <s v="10004888"/>
    <d v="2025-03-26T00:00:00"/>
    <d v="2026-03-26T00:00:00"/>
    <n v="235"/>
    <s v="Ok"/>
    <n v="6.8799999999953343E-2"/>
    <x v="1"/>
    <s v="-"/>
    <m/>
    <s v="Not created"/>
    <s v="CWIP-77008"/>
    <s v="RFAI Awaited "/>
    <s v="PO Released"/>
    <s v="-"/>
    <m/>
    <n v="0"/>
    <n v="-235"/>
    <s v="-"/>
    <m/>
  </r>
  <r>
    <n v="314"/>
    <s v="MU"/>
    <s v="Churchgate"/>
    <m/>
    <n v="3071"/>
    <s v="MU-3071"/>
    <n v="156.80000000000001"/>
    <n v="156.80000000000001"/>
    <n v="18.9338549"/>
    <n v="72.824945"/>
    <n v="18.933647360405701"/>
    <n v="72.823925567203204"/>
    <x v="1"/>
    <s v="A"/>
    <s v="AMBSSDRQIMI1"/>
    <s v="Bharti  Veer Nariman Road, Marine Line, Churchgate, Mumbai 400020"/>
    <s v="Airtel Own"/>
    <s v="Fibmax"/>
    <s v="Co-build"/>
    <s v="De-Scope_Feasible "/>
    <s v="Nov'26"/>
    <s v="Prem Verma"/>
    <s v="Prem Verma"/>
    <s v="Feasible"/>
    <s v="10004848"/>
    <d v="2025-03-26T00:00:00"/>
    <d v="2026-03-26T00:00:00"/>
    <n v="157"/>
    <s v="Ok"/>
    <n v="0.19999999999998863"/>
    <x v="2"/>
    <s v="-"/>
    <m/>
    <s v="Not created"/>
    <s v="CWIP-77009"/>
    <s v="RFAI Awaited "/>
    <s v="PO Released"/>
    <s v="-"/>
    <m/>
    <n v="122"/>
    <n v="-35"/>
    <s v="-"/>
    <m/>
  </r>
  <r>
    <n v="315"/>
    <s v="MU"/>
    <s v="Marine Line"/>
    <m/>
    <n v="2996"/>
    <s v="MU-2996"/>
    <n v="62.720000000000013"/>
    <n v="62.720000000000013"/>
    <n v="18.937287699999999"/>
    <n v="72.824756399999998"/>
    <n v="18.9370413197502"/>
    <n v="72.824566887659998"/>
    <x v="1"/>
    <s v="A"/>
    <s v="Krishna Mahal"/>
    <s v="63, Netaji Subhash Chandra Bose Rd Churchgate Mumbai, Maharashtra"/>
    <s v="INDUS"/>
    <s v="Fibmax"/>
    <s v="Co-build"/>
    <s v="De-Scope_Feasible "/>
    <s v="Nov'26"/>
    <s v="Vaijesh Patil"/>
    <s v="Prem Verma"/>
    <s v="Feasible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316"/>
    <s v="MU"/>
    <s v="Nariman Point"/>
    <m/>
    <n v="2010"/>
    <s v="MU-2010"/>
    <n v="250.88000000000005"/>
    <n v="250.88000000000005"/>
    <n v="18.927096200000001"/>
    <n v="72.820435900000007"/>
    <n v="18.926763065326799"/>
    <n v="72.821030867631606"/>
    <x v="1"/>
    <s v="A"/>
    <s v="OBROIQQQIFI1"/>
    <s v="Oberoi, R N Goneka Marg, Churchgate, Mumbai"/>
    <s v="Airtel Own"/>
    <s v="Fibmax"/>
    <s v="Co-build"/>
    <s v="De-Scope_Feasible "/>
    <s v="Nov'26"/>
    <s v="Narayan Parab"/>
    <s v="Prem Verma"/>
    <s v="Feasible"/>
    <s v="10004779"/>
    <d v="2025-03-26T00:00:00"/>
    <d v="2026-03-26T00:00:00"/>
    <n v="251"/>
    <s v="Ok"/>
    <n v="0.1199999999999477"/>
    <x v="2"/>
    <s v="Part of 99"/>
    <m/>
    <s v="FF_NW1920_14167"/>
    <s v="CWIP-77010"/>
    <s v="RFAI Awaited "/>
    <s v="PO Released"/>
    <s v="-"/>
    <m/>
    <n v="0"/>
    <n v="-251"/>
    <s v="-"/>
    <m/>
  </r>
  <r>
    <n v="317"/>
    <s v="MU"/>
    <s v="Malad"/>
    <m/>
    <n v="341"/>
    <s v="MU-341"/>
    <n v="121"/>
    <n v="0"/>
    <n v="19.182497999999999"/>
    <n v="72.816350700000001"/>
    <n v="19.182317159687098"/>
    <n v="72.817274718599805"/>
    <x v="1"/>
    <s v="P/N"/>
    <s v="Safee House"/>
    <s v="Safee House, 08/858, Gayakwad Nagarg,Gate No-8 , Malwani Malad E , Near AC- DC Masjid,"/>
    <s v="Suyog"/>
    <s v="Fibmax"/>
    <s v="Co-build"/>
    <s v="De-Scope_Feasible "/>
    <s v="Nov'26"/>
    <s v="Virendra"/>
    <s v="Satish Singh"/>
    <s v="Feasible"/>
    <s v="10004721"/>
    <d v="2025-03-24T00:00:00"/>
    <d v="2026-03-24T00:00:00"/>
    <n v="121"/>
    <s v="PO length is greater than Feasibility Length"/>
    <n v="121"/>
    <x v="1"/>
    <s v="Part of 99"/>
    <m/>
    <s v="Not created"/>
    <s v="CWIP-77011"/>
    <s v="Received"/>
    <s v="PO Released"/>
    <s v="-"/>
    <m/>
    <n v="122"/>
    <n v="1"/>
    <s v="Pending"/>
    <m/>
  </r>
  <r>
    <n v="318"/>
    <s v="MU"/>
    <s v="Santacruz"/>
    <m/>
    <s v="MA1794"/>
    <s v="MU-MA1794"/>
    <n v="187"/>
    <n v="0"/>
    <n v="19.077919900000001"/>
    <n v="72.829117499999995"/>
    <n v="19.079018422343101"/>
    <n v="72.829226650007698"/>
    <x v="1"/>
    <s v="H/W"/>
    <s v="Patel House"/>
    <s v="GAZDAR BANDH NORTH AVENUE SANTACRUZ WEST, INDRAJIT SOCIETY, VITHALDAS NAGAR, SANTACRUZ WEST, MUMBAI, MAHARASHTRA 400054"/>
    <s v="ATC"/>
    <s v="Fibmax"/>
    <s v="Co-build"/>
    <s v="De-Scope_Feasible "/>
    <s v="Nov'26"/>
    <s v="Dudhnath Tiwari"/>
    <s v="Satish Singh"/>
    <s v="Feasible"/>
    <s v="10004824"/>
    <d v="2025-03-26T00:00:00"/>
    <d v="2026-03-26T00:00:00"/>
    <n v="187"/>
    <s v="Ok"/>
    <n v="187"/>
    <x v="2"/>
    <s v="-"/>
    <m/>
    <s v="Not created"/>
    <s v="CWIP-77012"/>
    <s v="RFAI Awaited "/>
    <s v="PO Released"/>
    <s v="-"/>
    <m/>
    <n v="0"/>
    <n v="-187"/>
    <s v="-"/>
    <m/>
  </r>
  <r>
    <n v="319"/>
    <s v="MU"/>
    <s v="Juinagar"/>
    <m/>
    <s v="MB36"/>
    <s v="MU-MB36"/>
    <n v="2000"/>
    <n v="0"/>
    <n v="19.050663"/>
    <n v="73.014205000000004"/>
    <e v="#N/A"/>
    <e v="#N/A"/>
    <x v="0"/>
    <s v="-"/>
    <s v="Shree Samarth"/>
    <s v="Near Yogi's Kitchen,Sitabia Hira Naik Marg, Jui Gaon, Sector 23, Juinagar, Navi Mumbai, Maharashtra 400705"/>
    <s v="INDUS"/>
    <s v="Fibmax"/>
    <s v="Co-build"/>
    <s v="Not Feasible"/>
    <s v="Dec'25"/>
    <s v="Abdul Quadir"/>
    <e v="#N/A"/>
    <e v="#N/A"/>
    <s v="-"/>
    <s v="-"/>
    <s v="-"/>
    <n v="0"/>
    <s v="PO Pending"/>
    <m/>
    <x v="3"/>
    <s v="-"/>
    <m/>
    <s v="Not created"/>
    <s v="-"/>
    <s v="-"/>
    <s v="Not Feasible by BG"/>
    <s v="-"/>
    <m/>
    <n v="0"/>
    <n v="0"/>
    <s v="-"/>
    <m/>
  </r>
  <r>
    <n v="320"/>
    <s v="MU"/>
    <s v="Navi Mumbai"/>
    <m/>
    <n v="3273"/>
    <s v="MU-3273"/>
    <n v="480"/>
    <n v="0"/>
    <n v="19.088197999999998"/>
    <n v="73.001530000000002"/>
    <e v="#N/A"/>
    <e v="#N/A"/>
    <x v="0"/>
    <s v="-"/>
    <s v="Kusum Apt"/>
    <s v="Kusum,sec 11,near icici bank,vashi"/>
    <s v="ATC"/>
    <s v="Fibmax"/>
    <s v="Co-build"/>
    <s v="Newly Add"/>
    <s v="Dec'25"/>
    <s v="Abdul Quadir"/>
    <s v="Praveen Nigam"/>
    <s v="Feasible"/>
    <n v="10004888"/>
    <d v="2025-03-26T00:00:00"/>
    <d v="2026-03-26T00:00:00"/>
    <n v="480"/>
    <s v="Ok"/>
    <n v="480"/>
    <x v="2"/>
    <s v="-"/>
    <m/>
    <s v="Not created"/>
    <s v="CWIP-77013"/>
    <s v="Received"/>
    <s v="PO Released"/>
    <s v="-"/>
    <m/>
    <n v="0"/>
    <n v="-480"/>
    <s v="-"/>
    <m/>
  </r>
  <r>
    <n v="321"/>
    <s v="MU"/>
    <s v="Navi Mumbai"/>
    <m/>
    <n v="3144"/>
    <s v="MU-3144"/>
    <n v="460"/>
    <n v="0"/>
    <n v="19.025144000000001"/>
    <n v="73.047040999999993"/>
    <e v="#N/A"/>
    <e v="#N/A"/>
    <x v="0"/>
    <s v="-"/>
    <s v="Gurudwara"/>
    <s v="Plot No 16/A, Sector-8/B, CBD Belapur, Navi Mumbai - 400 614"/>
    <s v="INDUS"/>
    <s v="Fibmax"/>
    <s v="Co-build"/>
    <s v="Newly Add"/>
    <s v="Dec'25"/>
    <s v="Abdul Quadir"/>
    <s v="Praveen Nigam"/>
    <s v="Feasible"/>
    <n v="10004888"/>
    <d v="2025-03-26T00:00:00"/>
    <d v="2026-03-26T00:00:00"/>
    <n v="460"/>
    <s v="Ok"/>
    <n v="460"/>
    <x v="2"/>
    <s v="-"/>
    <m/>
    <s v="Not created"/>
    <s v="CWIP-77014"/>
    <s v="RFAI Awaited "/>
    <s v="PO Released"/>
    <s v="-"/>
    <m/>
    <n v="0"/>
    <n v="-460"/>
    <s v="-"/>
    <m/>
  </r>
  <r>
    <n v="322"/>
    <s v="MU"/>
    <s v="Navi Mumbai"/>
    <m/>
    <n v="1797"/>
    <s v="MU-1797"/>
    <n v="460"/>
    <n v="0"/>
    <n v="19.027664999999999"/>
    <n v="73.023111999999998"/>
    <e v="#N/A"/>
    <e v="#N/A"/>
    <x v="0"/>
    <s v="-"/>
    <s v="Suyog CHSl"/>
    <s v="SUYOG CHS, Kamladevi Birajdar Marg, Sector 19A, Nerul, Navi Mumbai, Maharashtra"/>
    <s v="INDUS"/>
    <s v="Fibmax"/>
    <s v="Co-build"/>
    <s v="Newly Add"/>
    <s v="Dec'25"/>
    <s v="Abdul Quadir"/>
    <s v="Praveen Nigam"/>
    <s v="Feasible"/>
    <n v="10004888"/>
    <d v="2025-03-26T00:00:00"/>
    <d v="2026-03-26T00:00:00"/>
    <n v="460"/>
    <s v="Ok"/>
    <n v="460"/>
    <x v="2"/>
    <s v="-"/>
    <m/>
    <s v="Not created"/>
    <s v="CWIP-5697"/>
    <s v="RFAI Awaited "/>
    <s v="PO Released"/>
    <s v="-"/>
    <m/>
    <n v="0"/>
    <n v="-460"/>
    <s v="-"/>
    <m/>
  </r>
  <r>
    <n v="323"/>
    <s v="MU"/>
    <s v="Airoli"/>
    <s v="MA5656"/>
    <s v="MA5656"/>
    <s v="MU-MA5656"/>
    <n v="605.00000000000011"/>
    <n v="605.00000000000011"/>
    <n v="19.1521866"/>
    <n v="72.999763599999994"/>
    <s v="MUM_Route_68"/>
    <s v="MA5656_LM"/>
    <x v="0"/>
    <s v="-"/>
    <s v="Hardik Veera Apt"/>
    <s v="Sector 4, Airoli, Navi Mumbai, Maharashtra"/>
    <s v="INDUS"/>
    <s v="Route LM"/>
    <s v="Co-build"/>
    <s v="Feasible"/>
    <s v="Jan'26"/>
    <s v="Abdul Quadir"/>
    <e v="#N/A"/>
    <s v="-"/>
    <s v="10004657"/>
    <d v="2025-03-24T00:00:00"/>
    <d v="2026-03-24T00:00:00"/>
    <n v="20"/>
    <s v="PO length is less than Feasibility length"/>
    <n v="-585.00000000000011"/>
    <x v="2"/>
    <s v="-"/>
    <m/>
    <s v="Not created"/>
    <s v="CWIP-76752"/>
    <s v="RFAI Awaited "/>
    <s v="PO Released"/>
    <s v="-"/>
    <m/>
    <n v="0"/>
    <n v="-20"/>
    <s v="-"/>
    <m/>
  </r>
  <r>
    <n v="324"/>
    <s v="MU"/>
    <s v="Chembur"/>
    <n v="4474"/>
    <n v="4474"/>
    <s v="MU-4474"/>
    <n v="275"/>
    <n v="275"/>
    <n v="19.0544218"/>
    <n v="72.893299400000004"/>
    <s v="MUM_Route_19"/>
    <s v="4474_LM"/>
    <x v="1"/>
    <s v="M/W"/>
    <s v="New Vijay Cinema"/>
    <s v="Opposite Akbar Ali, Near MTNL Exchange, Chembur Naka-400071"/>
    <s v="INDUS"/>
    <s v="Route LM"/>
    <s v="Co-build"/>
    <s v="Feasible"/>
    <m/>
    <s v="Swapnil Salvi"/>
    <s v="Yogesh Deshpande"/>
    <s v="-"/>
    <s v="10004663"/>
    <d v="2025-03-24T00:00:00"/>
    <d v="2026-03-24T00:00:00"/>
    <n v="80"/>
    <s v="PO length is less than Feasibility length"/>
    <n v="-195"/>
    <x v="2"/>
    <s v="-"/>
    <m/>
    <s v="Not created"/>
    <s v="CWIP-76404"/>
    <s v="RFAI Awaited "/>
    <s v="PO Released"/>
    <s v="-"/>
    <m/>
    <n v="0"/>
    <n v="-80"/>
    <s v="-"/>
    <m/>
  </r>
  <r>
    <n v="325"/>
    <s v="MU"/>
    <s v="Churchgate"/>
    <n v="6369"/>
    <n v="6369"/>
    <s v="MU-6369"/>
    <n v="11"/>
    <n v="11"/>
    <n v="18.9304542"/>
    <n v="72.825468000000001"/>
    <s v="MUM_Route_99"/>
    <s v="6369_LM"/>
    <x v="1"/>
    <s v="A"/>
    <s v="Ravindra Mansion"/>
    <s v="Junction Of J Tata Road, Oppsite Rasa Pub, Churchgate, Mumbai-400021"/>
    <s v="INDUS"/>
    <s v="Route LM"/>
    <s v="Co-build"/>
    <s v="Feasible"/>
    <m/>
    <s v="Prem Verma"/>
    <s v="Prem Verma"/>
    <s v="-"/>
    <s v="10004624"/>
    <d v="2025-03-22T00:00:00"/>
    <d v="2026-03-22T00:00:00"/>
    <n v="40"/>
    <s v="PO length is greater than Feasibility Length"/>
    <n v="29"/>
    <x v="2"/>
    <s v="-"/>
    <m/>
    <s v="Not created"/>
    <s v="CWIP-76669"/>
    <s v="RFAI Awaited "/>
    <s v="PO Released"/>
    <s v="-"/>
    <m/>
    <n v="0"/>
    <n v="-40"/>
    <s v="-"/>
    <m/>
  </r>
  <r>
    <n v="326"/>
    <s v="MU"/>
    <s v="Majiwada"/>
    <n v="3354"/>
    <n v="3354"/>
    <s v="MU-3354"/>
    <n v="110.00000000000001"/>
    <n v="110.00000000000001"/>
    <n v="19.220916800000001"/>
    <n v="72.977268699999996"/>
    <s v="MUM_Route_42"/>
    <s v="3354_LM"/>
    <x v="3"/>
    <s v="-"/>
    <s v="CINEWONDO"/>
    <s v="Kapurbawdi ,Ghodbunder Road"/>
    <s v="Airtel Own"/>
    <s v="Route LM"/>
    <s v="Co-build"/>
    <s v="Feasible"/>
    <m/>
    <s v="Jayhind Yadav"/>
    <s v="Yogesh Deshpande"/>
    <s v="-"/>
    <n v="10004961"/>
    <d v="2025-04-08T00:00:00"/>
    <d v="2026-04-08T00:00:00"/>
    <n v="110"/>
    <s v="Ok"/>
    <n v="0"/>
    <x v="2"/>
    <s v="-"/>
    <m/>
    <s v="Not created"/>
    <s v="CWIP-76710"/>
    <s v="RFAI Awaited "/>
    <s v="PO Modification WIP"/>
    <s v="-"/>
    <m/>
    <n v="0"/>
    <n v="-110"/>
    <s v="-"/>
    <m/>
  </r>
  <r>
    <n v="327"/>
    <s v="MU"/>
    <s v="Vitawa"/>
    <e v="#N/A"/>
    <s v="MA1751"/>
    <s v="MU-MA1751"/>
    <n v="275.00000000000006"/>
    <n v="275.00000000000006"/>
    <n v="19.1836056"/>
    <n v="72.9947126"/>
    <s v="MUM_Route_42"/>
    <s v="MA1751_LM"/>
    <x v="3"/>
    <s v="-"/>
    <s v="Madhosh Bar"/>
    <s v="INDAL COLONY, VITAWA, KALWA ,THANE, STATE-MAHARASHTRA, PINCODE- 400605"/>
    <s v="Purple Soil"/>
    <s v="Route LM"/>
    <s v="Co-build"/>
    <s v="Feasible"/>
    <m/>
    <s v="Swapnil Salvi"/>
    <s v="Yogesh Deshpande"/>
    <s v="-"/>
    <n v="10004961"/>
    <d v="2025-04-08T00:00:00"/>
    <d v="2026-04-08T00:00:00"/>
    <n v="180"/>
    <s v="PO length is less than Feasibility length"/>
    <n v="-95.000000000000057"/>
    <x v="1"/>
    <s v="-"/>
    <m/>
    <s v="Not created"/>
    <s v="CWIP-76711"/>
    <s v="RFAI Awaited "/>
    <s v="PO Released"/>
    <s v="-"/>
    <m/>
    <n v="0"/>
    <n v="-180"/>
    <s v="-"/>
    <m/>
  </r>
  <r>
    <n v="328"/>
    <s v="MU"/>
    <s v="Digha"/>
    <e v="#N/A"/>
    <s v="MA3495"/>
    <s v="MU-MA3495"/>
    <n v="110.00000000000001"/>
    <n v="110.00000000000001"/>
    <n v="19.177943800000001"/>
    <n v="72.996364799999995"/>
    <s v="MUM_Route_42"/>
    <s v="MA3495_LM"/>
    <x v="3"/>
    <s v="-"/>
    <s v="Sadanand_Lodge_Crack"/>
    <s v="KALWA,  MUKUND NAGAR,  DIGHE, NAVI MUMBAI, DISTRICT-THANE, STATE- MAHARASHTRA, PINCODE- 400708"/>
    <s v="Purple Soil"/>
    <s v="Route LM"/>
    <s v="Co-build"/>
    <s v="Feasible"/>
    <m/>
    <s v="Swapnil Salvi"/>
    <s v="Yogesh Deshpande"/>
    <s v="-"/>
    <n v="10004961"/>
    <d v="2025-04-08T00:00:00"/>
    <d v="2026-04-08T00:00:00"/>
    <n v="110"/>
    <s v="Ok"/>
    <n v="0"/>
    <x v="1"/>
    <s v="-"/>
    <m/>
    <s v="Not created"/>
    <s v="CWIP-76712"/>
    <s v="RFAI Awaited "/>
    <s v="PO Released"/>
    <s v="-"/>
    <m/>
    <n v="0"/>
    <n v="-110"/>
    <s v="-"/>
    <m/>
  </r>
  <r>
    <n v="329"/>
    <s v="MU"/>
    <s v="Thane"/>
    <n v="2587"/>
    <n v="2587"/>
    <s v="MU-2587"/>
    <n v="275"/>
    <n v="275"/>
    <n v="19.197711600000002"/>
    <n v="72.981757900000005"/>
    <s v="MUM_Route_42"/>
    <s v="2587_LM"/>
    <x v="3"/>
    <s v="-"/>
    <s v="KALWA -Police Station"/>
    <s v="THANE RAILWAY Stn TO JAMBHALI NAKA, COURT NAKA, HEAD QUARTER, KALWA POLICE Stn,Maharashtra"/>
    <s v="INDUS"/>
    <s v="Route LM"/>
    <s v="Co-build"/>
    <s v="Feasible"/>
    <m/>
    <s v="Jayhind Yadav"/>
    <s v="Yogesh Deshpande"/>
    <s v="-"/>
    <n v="10004961"/>
    <d v="2025-04-08T00:00:00"/>
    <d v="2026-04-08T00:00:00"/>
    <n v="120"/>
    <s v="PO length is less than Feasibility length"/>
    <n v="-155"/>
    <x v="2"/>
    <s v="-"/>
    <m/>
    <s v="Not created"/>
    <s v="CWIP-76713"/>
    <s v="Received"/>
    <s v="PO Released"/>
    <s v="-"/>
    <m/>
    <n v="0"/>
    <n v="-120"/>
    <s v="-"/>
    <m/>
  </r>
  <r>
    <n v="330"/>
    <s v="MU"/>
    <s v="Thane"/>
    <s v="MA5212"/>
    <s v="MA5212"/>
    <s v="MU-MA5212"/>
    <n v="275"/>
    <n v="275"/>
    <n v="19.199443800000001"/>
    <n v="72.977995300000003"/>
    <s v="MUM_Route_42"/>
    <s v="MA5212_LM"/>
    <x v="3"/>
    <s v="-"/>
    <s v="Shreeyog CHSL_Crack"/>
    <s v="CIVIL-K VILLA RD,THANE WEST, 400601"/>
    <s v="INDUS"/>
    <s v="Route LM"/>
    <s v="Co-build"/>
    <s v="Feasible"/>
    <m/>
    <s v="Jayhind Yadav"/>
    <s v="Yogesh Deshpande"/>
    <s v="-"/>
    <n v="10004961"/>
    <d v="2025-04-08T00:00:00"/>
    <d v="2026-04-08T00:00:00"/>
    <n v="280"/>
    <s v="Ok"/>
    <n v="5"/>
    <x v="2"/>
    <s v="-"/>
    <m/>
    <s v="Not created"/>
    <s v="CWIP-76714"/>
    <s v="RFAI Awaited "/>
    <s v="PO Released"/>
    <s v="-"/>
    <m/>
    <n v="0"/>
    <n v="-280"/>
    <s v="-"/>
    <m/>
  </r>
  <r>
    <n v="331"/>
    <s v="MU"/>
    <s v="Thane"/>
    <n v="4378"/>
    <n v="4378"/>
    <s v="MU-4378"/>
    <n v="110.00000000000001"/>
    <n v="110.00000000000001"/>
    <n v="19.206523300000001"/>
    <n v="72.977478300000001"/>
    <s v="MUM_Route_42"/>
    <s v="4378_LM"/>
    <x v="3"/>
    <s v="-"/>
    <s v="NAVBHARTOF"/>
    <s v="Azad Nagar, LBS Road, Thane West"/>
    <s v="INDUS"/>
    <s v="Route LM"/>
    <s v="Co-build"/>
    <s v="Feasible"/>
    <m/>
    <s v="Jayhind Yadav"/>
    <s v="Yogesh Deshpande"/>
    <s v="-"/>
    <n v="10004961"/>
    <d v="2025-04-08T00:00:00"/>
    <d v="2026-04-08T00:00:00"/>
    <n v="60"/>
    <s v="PO length is less than Feasibility length"/>
    <n v="-50.000000000000014"/>
    <x v="2"/>
    <s v="-"/>
    <m/>
    <s v="Not created"/>
    <s v="CWIP-76715"/>
    <s v="RFAI Awaited "/>
    <s v="PO Released"/>
    <s v="-"/>
    <m/>
    <n v="0"/>
    <n v="-60"/>
    <s v="-"/>
    <m/>
  </r>
  <r>
    <n v="332"/>
    <s v="MU"/>
    <s v="Thane"/>
    <s v="MA4138"/>
    <s v="MA4138"/>
    <s v="MU-MA4138"/>
    <n v="110.00000000000001"/>
    <n v="110.00000000000001"/>
    <n v="19.2114799"/>
    <n v="72.976992800000005"/>
    <s v="MUM_Route_42"/>
    <s v="MA4138_LM"/>
    <x v="3"/>
    <s v="-"/>
    <s v="Alij Chambers (Alt of Cosmos Tower)"/>
    <s v="GOKUL NAGAR, THANE WEST, THANE, MUMBAI, MAHARASHTRA 400601"/>
    <s v="ATC"/>
    <s v="Route LM"/>
    <s v="Co-build"/>
    <s v="Feasible"/>
    <m/>
    <s v="Jayhind Yadav"/>
    <s v="Yogesh Deshpande"/>
    <s v="-"/>
    <n v="10004961"/>
    <d v="2025-04-08T00:00:00"/>
    <d v="2026-04-08T00:00:00"/>
    <n v="50"/>
    <s v="PO length is less than Feasibility length"/>
    <n v="-60.000000000000014"/>
    <x v="2"/>
    <s v="-"/>
    <m/>
    <s v="Not created"/>
    <s v="CWIP-76716"/>
    <s v="RFAI Awaited "/>
    <s v="PO Released"/>
    <s v="-"/>
    <m/>
    <n v="0"/>
    <n v="-50"/>
    <s v="-"/>
    <m/>
  </r>
  <r>
    <n v="333"/>
    <s v="MU"/>
    <s v="kalwa"/>
    <n v="5357"/>
    <n v="5357"/>
    <s v="MU-5357"/>
    <n v="495.00000000000006"/>
    <n v="495.00000000000006"/>
    <n v="19.193625699999998"/>
    <n v="72.9883478"/>
    <s v="MUM_Route_42"/>
    <s v="5357_LM"/>
    <x v="3"/>
    <s v="-"/>
    <s v="ALSAFAQ"/>
    <s v="OPP MUNICIPAL SCHOOL, BEHIND KATHERIN VILLA, OLD THANE-BELAPUR ROAD, KALWA."/>
    <s v="INDUS"/>
    <s v="Route LM"/>
    <s v="Co-build"/>
    <s v="Feasible"/>
    <m/>
    <s v="Jayhind Yadav"/>
    <s v="Yogesh Deshpande"/>
    <s v="-"/>
    <n v="10004961"/>
    <d v="2025-04-08T00:00:00"/>
    <d v="2026-04-08T00:00:00"/>
    <n v="360"/>
    <s v="PO length is less than Feasibility length"/>
    <n v="-135.00000000000006"/>
    <x v="2"/>
    <s v="-"/>
    <m/>
    <s v="Not created"/>
    <s v="CWIP-76717"/>
    <s v="RFAI Awaited "/>
    <s v="PO Released"/>
    <s v="-"/>
    <m/>
    <n v="0"/>
    <n v="-360"/>
    <s v="-"/>
    <m/>
  </r>
  <r>
    <n v="334"/>
    <s v="MU"/>
    <s v="kalwa"/>
    <s v="MA2152"/>
    <s v="MA2152"/>
    <s v="MU-MA2152"/>
    <n v="110.00000000000001"/>
    <n v="110.00000000000001"/>
    <n v="19.191897300000001"/>
    <n v="72.988069300000006"/>
    <s v="MUM_Route_42"/>
    <s v="MA2152_LM"/>
    <x v="3"/>
    <s v="-"/>
    <s v="Sharshwati Apt"/>
    <s v="SHARSHWATI APT, THANE - BELAPUR RD,KALWA WEST, BUDHAJI NAGAR, KALWA, MUMBAI, MAHARASHTRA 400605"/>
    <s v="ATC"/>
    <s v="Route LM"/>
    <s v="Co-build"/>
    <s v="Feasible"/>
    <m/>
    <s v="Jayhind Yadav"/>
    <s v="Yogesh Deshpande"/>
    <s v="-"/>
    <n v="10004961"/>
    <d v="2025-04-08T00:00:00"/>
    <d v="2026-04-08T00:00:00"/>
    <n v="110"/>
    <s v="Ok"/>
    <n v="0"/>
    <x v="2"/>
    <s v="-"/>
    <m/>
    <s v="Not created"/>
    <s v="CWIP-76718"/>
    <s v="RFAI Awaited "/>
    <s v="PO Released"/>
    <s v="-"/>
    <m/>
    <n v="0"/>
    <n v="-110"/>
    <s v="-"/>
    <m/>
  </r>
  <r>
    <n v="335"/>
    <s v="MU"/>
    <s v="Vitawa"/>
    <s v="MA1036"/>
    <s v="MA1036"/>
    <s v="MU-MA1036"/>
    <n v="275"/>
    <n v="275"/>
    <n v="19.1876207"/>
    <n v="72.988192100000006"/>
    <s v="MUM_Route_42"/>
    <s v="MA1036_LM"/>
    <x v="3"/>
    <s v="-"/>
    <s v="Siddhivinayak CHS"/>
    <s v="Near Vithal Mandir, Vitava - Koliwada, Thane west 400605"/>
    <s v="ATC"/>
    <s v="Route LM"/>
    <s v="Co-build"/>
    <s v="Feasible"/>
    <m/>
    <s v="Jayhind Yadav"/>
    <s v="Yogesh Deshpande"/>
    <s v="-"/>
    <n v="10004961"/>
    <d v="2025-04-08T00:00:00"/>
    <d v="2026-04-08T00:00:00"/>
    <n v="280"/>
    <s v="Ok"/>
    <n v="5"/>
    <x v="2"/>
    <s v="-"/>
    <m/>
    <s v="Not created"/>
    <s v="CWIP-76719"/>
    <s v="Received"/>
    <s v="PO Released"/>
    <s v="-"/>
    <m/>
    <n v="0"/>
    <n v="-280"/>
    <s v="-"/>
    <m/>
  </r>
  <r>
    <n v="336"/>
    <s v="MU"/>
    <s v="Vitawa"/>
    <e v="#N/A"/>
    <s v="MB6417"/>
    <s v="MU-MB6417"/>
    <n v="220.00000000000003"/>
    <n v="220.00000000000003"/>
    <n v="19.1848077"/>
    <n v="72.991353899999993"/>
    <s v="MUM_Route_42"/>
    <s v="MB6417_LM"/>
    <x v="3"/>
    <s v="-"/>
    <s v="RISHI PARK CHS"/>
    <s v="RISHI PARK CHS, NEAR SWAMI DARSHAN SUPER MARKET, SHOP NO-01, JAYANTI APR., SAHAJI DAMAR VITWKARMARG, KALWA,VITAWA, THANE, POST OFFICE-KALWA, POLICE STATION-KALW"/>
    <s v="Netsol"/>
    <s v="Route LM"/>
    <s v="Co-build"/>
    <s v="Feasible"/>
    <m/>
    <s v="Swapnil Salvi"/>
    <s v="Yogesh Deshpande"/>
    <s v="-"/>
    <n v="10004961"/>
    <d v="2025-04-08T00:00:00"/>
    <d v="2026-04-08T00:00:00"/>
    <n v="220"/>
    <s v="Ok"/>
    <n v="0"/>
    <x v="1"/>
    <s v="-"/>
    <m/>
    <s v="Not created"/>
    <s v="CWIP-76720"/>
    <s v="RFAI Awaited "/>
    <s v="PO Released"/>
    <s v="-"/>
    <m/>
    <n v="0"/>
    <n v="-220"/>
    <s v="-"/>
    <m/>
  </r>
  <r>
    <n v="337"/>
    <s v="MU"/>
    <s v="Digha"/>
    <n v="6094"/>
    <n v="6094"/>
    <s v="MU-6094"/>
    <n v="165"/>
    <n v="165"/>
    <n v="19.179910799999998"/>
    <n v="72.995155299999993"/>
    <s v="MUM_Route_42"/>
    <s v="6094_LM"/>
    <x v="3"/>
    <s v="-"/>
    <s v="KATCOGBTO"/>
    <s v="Airoli, Thane Belapur Road, Mumbai"/>
    <s v="INDUS"/>
    <s v="Route LM"/>
    <s v="Co-build"/>
    <s v="Feasible"/>
    <m/>
    <s v="Jayhind Yadav"/>
    <s v="Yogesh Deshpande"/>
    <s v="-"/>
    <n v="10004961"/>
    <d v="2025-04-08T00:00:00"/>
    <d v="2026-04-08T00:00:00"/>
    <n v="170"/>
    <s v="Ok"/>
    <n v="5"/>
    <x v="2"/>
    <s v="-"/>
    <m/>
    <s v="Not created"/>
    <s v="CWIP-76721"/>
    <s v="RFAI Awaited "/>
    <s v="PO Released"/>
    <s v="-"/>
    <m/>
    <n v="0"/>
    <n v="-170"/>
    <s v="-"/>
    <m/>
  </r>
  <r>
    <n v="338"/>
    <s v="MU"/>
    <s v="Mulund"/>
    <m/>
    <s v="MB4464"/>
    <s v="MU-MB4464"/>
    <n v="55.000000000000007"/>
    <n v="55.000000000000007"/>
    <n v="19.1518902"/>
    <n v="72.974142200000003"/>
    <s v="MUM_Route_80"/>
    <s v="MB4464_LM"/>
    <x v="7"/>
    <s v="-"/>
    <s v="Airoli Bridge"/>
    <s v="AIROLI BRIDGE,MULUND - AIROLI RD, MULUND EAST, MUMBAI, MAHARASHTRA"/>
    <s v="OSR"/>
    <s v="Route LM"/>
    <s v="Co-build"/>
    <s v="Feasible"/>
    <m/>
    <s v="Swapnil Salvi"/>
    <s v="Yogesh Deshpande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339"/>
    <s v="MU"/>
    <s v="Mulund"/>
    <m/>
    <s v="MB2248"/>
    <s v="MU-MB2248"/>
    <n v="55.000000000000007"/>
    <n v="55.000000000000007"/>
    <n v="19.150696700000001"/>
    <n v="72.9803304"/>
    <s v="MUM_Route_80"/>
    <s v="MB2248_LM"/>
    <x v="7"/>
    <s v="-"/>
    <s v="Airoli Bridge"/>
    <s v="Airoli - Mulund Bridge,Pole No:-AMSP-31,Sector 14,Mulund-Airoli Rd,Airoli, Navi Mumbai, Maharashtra 400708"/>
    <s v="OSR"/>
    <s v="Route LM"/>
    <s v="Co-build"/>
    <s v="Feasible"/>
    <m/>
    <s v="Swapnil Salvi"/>
    <s v="Yogesh Deshpande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340"/>
    <s v="MU"/>
    <s v="Mulund"/>
    <m/>
    <s v="MB4458"/>
    <s v="MU-MB4458"/>
    <n v="77"/>
    <n v="77"/>
    <n v="19.153875299999999"/>
    <n v="72.964763199999993"/>
    <s v="MUM_Route_80"/>
    <s v="MB4458_LM"/>
    <x v="7"/>
    <s v="-"/>
    <s v="Airoli Toll Naka"/>
    <s v="AIROLI TOLL NAKA,5X37+HRH, MULUND EAST, MUMBAI, MAHARASHTRA"/>
    <s v="OSR"/>
    <s v="Route LM"/>
    <s v="Co-build"/>
    <s v="Feasible"/>
    <m/>
    <s v="Swapnil Salvi"/>
    <s v="Yogesh Deshpande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341"/>
    <s v="MU"/>
    <s v="Vashi"/>
    <s v="MA5118"/>
    <s v="MA5118"/>
    <s v="MU-MA5118"/>
    <n v="55.000000000000007"/>
    <n v="55.000000000000007"/>
    <n v="19.1486971"/>
    <n v="72.991246099999998"/>
    <s v="MUM_Route_80"/>
    <s v="MA5118_LM"/>
    <x v="0"/>
    <s v="-"/>
    <s v="Airoli Sector 16, Kunal CHS"/>
    <s v="Kunal Apartment, Service Rd, Panchatara Co Housing Society, Diva Gaothan, Sector 9, Airoli, Navi Mumbai, Maharashtra 400708"/>
    <s v="ATC"/>
    <s v="Route LM"/>
    <s v="Co-build"/>
    <s v="Feasible"/>
    <s v="Nov'25"/>
    <s v="Abdul Quadir"/>
    <e v="#N/A"/>
    <s v="-"/>
    <s v="10004627"/>
    <d v="2025-03-22T00:00:00"/>
    <d v="2026-03-22T00:00:00"/>
    <n v="60"/>
    <s v="Ok"/>
    <n v="4.9999999999999929"/>
    <x v="2"/>
    <s v="-"/>
    <m/>
    <s v="Not created"/>
    <s v="CWIP-76655"/>
    <s v="Received"/>
    <s v="PO Released"/>
    <s v="-"/>
    <m/>
    <n v="0"/>
    <n v="-60"/>
    <s v="-"/>
    <m/>
  </r>
  <r>
    <n v="342"/>
    <s v="MU"/>
    <s v="Rabale"/>
    <s v="MA4147"/>
    <s v="MA4147"/>
    <s v="MU-MA4147"/>
    <n v="385.00000000000006"/>
    <n v="385.00000000000006"/>
    <n v="19.149816999999999"/>
    <n v="72.999933499999997"/>
    <s v="MUM_Route_68"/>
    <s v="MA4147"/>
    <x v="0"/>
    <s v="-"/>
    <s v="Sant Savata Bhavan"/>
    <s v="Sant Savata Mali Mandal  Sector 5, Airoli, Navi Mumbai, MH 400708"/>
    <s v="INDUS"/>
    <s v="Route LM"/>
    <s v="Co-build"/>
    <s v="Feasible"/>
    <s v="Nov'25"/>
    <s v="Abdul Quadir"/>
    <e v="#N/A"/>
    <s v="-"/>
    <s v="10004657"/>
    <d v="2025-03-24T00:00:00"/>
    <d v="2026-03-24T00:00:00"/>
    <n v="50"/>
    <s v="PO length is less than Feasibility length"/>
    <n v="-335.00000000000006"/>
    <x v="2"/>
    <s v="-"/>
    <m/>
    <s v="Not created"/>
    <s v="CWIP-76753"/>
    <s v="RFAI Awaited "/>
    <s v="PO Released"/>
    <s v="-"/>
    <m/>
    <n v="0"/>
    <n v="-50"/>
    <s v="-"/>
    <m/>
  </r>
  <r>
    <n v="343"/>
    <s v="MU"/>
    <s v="Mumbra"/>
    <s v="MA2824"/>
    <s v="MA2824"/>
    <s v="MU-MA2824"/>
    <n v="220.00000000000003"/>
    <n v="220.00000000000003"/>
    <n v="19.164170599999999"/>
    <n v="73.028812200000004"/>
    <s v="MUM_Route_45"/>
    <s v="MA2824_LM"/>
    <x v="3"/>
    <s v="-"/>
    <s v="Shimla Park CHSL_Indus"/>
    <s v=" KAUSA, MUMBRA, THANE, STATE-MAHARASHTRA PINCODE-400612"/>
    <s v="ATC"/>
    <s v="Route LM"/>
    <s v="Co-build"/>
    <s v="Feasible"/>
    <m/>
    <s v="Jayhind Yadav"/>
    <s v="Yogesh Deshpande"/>
    <s v="-"/>
    <s v="10004670"/>
    <d v="2025-03-24T00:00:00"/>
    <d v="2026-03-24T00:00:00"/>
    <n v="150"/>
    <s v="PO length is less than Feasibility length"/>
    <n v="-70.000000000000028"/>
    <x v="2"/>
    <s v="-"/>
    <m/>
    <s v="Not created"/>
    <e v="#N/A"/>
    <s v="RFAI Awaited "/>
    <s v="PO Released"/>
    <s v="-"/>
    <m/>
    <n v="0"/>
    <n v="-150"/>
    <s v="-"/>
    <m/>
  </r>
  <r>
    <n v="344"/>
    <s v="MU"/>
    <s v="Mumbra"/>
    <s v="MA1907"/>
    <s v="MA1907"/>
    <s v="MU-MA1907"/>
    <n v="110.00000000000001"/>
    <n v="110.00000000000001"/>
    <n v="19.180285300000001"/>
    <n v="73.022317400000006"/>
    <s v="MUM_Route_45"/>
    <s v="MA1907_LM"/>
    <x v="3"/>
    <s v="-"/>
    <s v="Mateen APT"/>
    <s v="REHNUMA COMPLEX CO-OP HSG SOC LTD,SANJAY NAGAR,MUMBRA,THANE-400612"/>
    <s v="INDUS"/>
    <s v="Route LM"/>
    <s v="Co-build"/>
    <s v="Feasible"/>
    <m/>
    <s v="Jayhind Yadav"/>
    <s v="Yogesh Deshpande"/>
    <s v="-"/>
    <s v="10004670"/>
    <d v="2025-03-24T00:00:00"/>
    <d v="2026-03-24T00:00:00"/>
    <n v="20"/>
    <s v="PO length is less than Feasibility length"/>
    <n v="-90.000000000000014"/>
    <x v="2"/>
    <s v="-"/>
    <m/>
    <s v="Not created"/>
    <e v="#N/A"/>
    <s v="Received"/>
    <s v="PO Released"/>
    <s v="-"/>
    <m/>
    <n v="0"/>
    <n v="-20"/>
    <s v="-"/>
    <m/>
  </r>
  <r>
    <n v="345"/>
    <s v="MU"/>
    <s v="MUMBRA"/>
    <n v="1677"/>
    <n v="1677"/>
    <s v="MU-1677"/>
    <n v="220.00000000000003"/>
    <n v="220.00000000000003"/>
    <n v="19.174858400000002"/>
    <n v="73.023223099999996"/>
    <s v="MUM_Route_45"/>
    <s v="1677_LM"/>
    <x v="3"/>
    <s v="-"/>
    <s v="KAUSARMAO"/>
    <s v="Mumbai - Pune RdAmrut Nagar, Kausa, MumbraThane, Maharashtra"/>
    <s v="INDUS"/>
    <s v="Route LM"/>
    <s v="Co-build"/>
    <s v="Feasible"/>
    <m/>
    <s v="Jayhind Yadav"/>
    <s v="Yogesh Deshpande"/>
    <s v="-"/>
    <s v="10004670"/>
    <d v="2025-03-24T00:00:00"/>
    <d v="2026-03-24T00:00:00"/>
    <n v="220"/>
    <s v="Ok"/>
    <n v="0"/>
    <x v="2"/>
    <s v="-"/>
    <m/>
    <s v="Not created"/>
    <e v="#N/A"/>
    <s v="RFAI Awaited "/>
    <s v="PO Released"/>
    <s v="-"/>
    <m/>
    <n v="0"/>
    <n v="-220"/>
    <s v="-"/>
    <m/>
  </r>
  <r>
    <n v="346"/>
    <s v="MU"/>
    <s v="Mumbra"/>
    <s v="MB1711"/>
    <s v="MB1711"/>
    <s v="MU-MB1711"/>
    <n v="275"/>
    <n v="275"/>
    <n v="19.160280100000001"/>
    <n v="73.030404899999994"/>
    <s v="MUM_Route_45"/>
    <s v="MB1711_LM"/>
    <x v="3"/>
    <s v="-"/>
    <s v="Al Ghadeer Palace CHSL"/>
    <s v="Al Ghadeer Palace,Building No:-01,Mumbai-Pune Rd, Rashid Compound, Kausa, Mumbra, Thane, Maharashtra 400612. Police Station:-Mumbra, Post Office:-Mumbra.    _x000a_"/>
    <s v="INDUS"/>
    <s v="Route LM"/>
    <s v="Co-build"/>
    <s v="Feasible"/>
    <m/>
    <s v="Jayhind Yadav"/>
    <s v="Yogesh Deshpande"/>
    <s v="-"/>
    <s v="10004670"/>
    <d v="2025-03-24T00:00:00"/>
    <d v="2026-03-24T00:00:00"/>
    <n v="150"/>
    <s v="PO length is less than Feasibility length"/>
    <n v="-125"/>
    <x v="2"/>
    <s v="-"/>
    <m/>
    <s v="Not created"/>
    <e v="#N/A"/>
    <s v="Received"/>
    <s v="PO Released"/>
    <s v="-"/>
    <m/>
    <n v="0"/>
    <n v="-150"/>
    <s v="-"/>
    <m/>
  </r>
  <r>
    <n v="347"/>
    <s v="MU"/>
    <s v="Mumbra"/>
    <n v="496"/>
    <n v="496"/>
    <s v="MU-496"/>
    <n v="110.00000000000001"/>
    <n v="110.00000000000001"/>
    <n v="19.167449699999999"/>
    <n v="73.025946000000005"/>
    <s v="MUM_Route_45"/>
    <s v="496_LM"/>
    <x v="3"/>
    <s v="-"/>
    <s v="FARID CHS"/>
    <s v="FARID CHS MUMBRA"/>
    <s v="INDUS"/>
    <s v="Route LM"/>
    <s v="Co-build"/>
    <s v="Feasible"/>
    <m/>
    <s v="Jayhind Yadav"/>
    <s v="Yogesh Deshpande"/>
    <s v="-"/>
    <s v="10004670"/>
    <d v="2025-03-24T00:00:00"/>
    <d v="2026-03-24T00:00:00"/>
    <n v="50"/>
    <s v="PO length is less than Feasibility length"/>
    <n v="-60.000000000000014"/>
    <x v="2"/>
    <s v="-"/>
    <m/>
    <s v="Not created"/>
    <e v="#N/A"/>
    <s v="Received"/>
    <s v="PO Released"/>
    <s v="-"/>
    <m/>
    <n v="0"/>
    <n v="-50"/>
    <s v="-"/>
    <m/>
  </r>
  <r>
    <n v="348"/>
    <s v="MU"/>
    <s v="Mahape"/>
    <n v="3817"/>
    <n v="3817"/>
    <s v="MU-3817"/>
    <n v="220.00000000000003"/>
    <n v="220.00000000000003"/>
    <n v="19.108000000000001"/>
    <n v="73.028199999999998"/>
    <s v="MUM_Route_45"/>
    <s v="3817_LM"/>
    <x v="0"/>
    <s v="-"/>
    <s v="Unique House"/>
    <s v="EL120, Unique House, TTC Industrial Area, Electronic Zone, MIDC Industrial Area, Mahape, Navi Mumbai, Maharashtra 400701"/>
    <s v="INDUS"/>
    <s v="Route LM"/>
    <s v="Co-build"/>
    <s v="Feasible"/>
    <s v="April'25"/>
    <s v="Abdul Quadir"/>
    <e v="#N/A"/>
    <s v="-"/>
    <s v="10004670"/>
    <d v="2025-03-24T00:00:00"/>
    <d v="2026-03-24T00:00:00"/>
    <n v="150"/>
    <s v="PO length is less than Feasibility length"/>
    <n v="-70.000000000000028"/>
    <x v="2"/>
    <s v="-"/>
    <m/>
    <s v="Not created"/>
    <e v="#N/A"/>
    <s v="RFAI Awaited "/>
    <s v="PO Released"/>
    <s v="-"/>
    <m/>
    <n v="0"/>
    <n v="-150"/>
    <s v="-"/>
    <m/>
  </r>
  <r>
    <n v="349"/>
    <s v="MU"/>
    <s v="Shilphata"/>
    <n v="2213"/>
    <n v="2213"/>
    <s v="MU-2213"/>
    <n v="352"/>
    <n v="352"/>
    <n v="19.164774000000001"/>
    <n v="73.030507"/>
    <s v="MUM_Route_45"/>
    <s v="2213_LM"/>
    <x v="3"/>
    <s v="-"/>
    <s v="SAYOG PARK"/>
    <s v="Sahyog park,Talao pali road,kausa mumbra"/>
    <s v="INDUS"/>
    <s v="Route LM"/>
    <s v="Co-build"/>
    <s v="Feasible"/>
    <m/>
    <s v="Ranjit Wadkar"/>
    <e v="#N/A"/>
    <s v="-"/>
    <s v="10004670"/>
    <d v="2025-03-24T00:00:00"/>
    <d v="2026-03-24T00:00:00"/>
    <n v="350"/>
    <s v="PO length is less than Feasibility length"/>
    <n v="-2"/>
    <x v="2"/>
    <s v="-"/>
    <m/>
    <s v="Not created"/>
    <e v="#N/A"/>
    <s v="RFAI Awaited "/>
    <s v="PO Released"/>
    <s v="-"/>
    <m/>
    <n v="0"/>
    <n v="-350"/>
    <s v="-"/>
    <m/>
  </r>
  <r>
    <n v="350"/>
    <s v="MU"/>
    <s v="Mumbra"/>
    <e v="#N/A"/>
    <s v="MA638"/>
    <s v="MU-MA638"/>
    <n v="275"/>
    <n v="0"/>
    <n v="19.144048999999999"/>
    <n v="73.039597000000001"/>
    <s v="MUM_Route_45"/>
    <s v="MA638_LM"/>
    <x v="3"/>
    <s v="-"/>
    <s v="Madhavi Plot"/>
    <s v="THAKUR PADA, SHIL PHATA - MAHAPE RD, SHILPHATA, NAVI MUMBAI, MAHARASHTRA 421204"/>
    <s v="Suyog"/>
    <s v="Route LM"/>
    <s v="Co-build"/>
    <s v="De-scope"/>
    <m/>
    <s v="Jayhind Yadav"/>
    <s v="Yogesh Deshpande"/>
    <s v="-"/>
    <s v="10004670"/>
    <d v="2025-03-24T00:00:00"/>
    <d v="2026-03-24T00:00:00"/>
    <n v="200"/>
    <s v="PO length is greater than Feasibility Length"/>
    <n v="200"/>
    <x v="1"/>
    <s v="-"/>
    <m/>
    <s v="Not created"/>
    <s v="-"/>
    <s v="RFAI Awaited "/>
    <s v="PO Released"/>
    <s v="-"/>
    <m/>
    <n v="0"/>
    <n v="-200"/>
    <s v="-"/>
    <m/>
  </r>
  <r>
    <n v="351"/>
    <s v="MU"/>
    <s v="Mahape"/>
    <s v="MB2815"/>
    <s v="MB2815"/>
    <s v="MU-MB2815"/>
    <n v="110"/>
    <n v="110"/>
    <n v="19.108906699999999"/>
    <n v="73.025555100000005"/>
    <s v="MUM_Route_45"/>
    <s v="MB2815_LM"/>
    <x v="0"/>
    <s v="-"/>
    <s v="CTRL Data center-DC4"/>
    <s v="PLOT NO- 229/1A,TCC MIDC MAHAPE,NAV MUMBAI -400701"/>
    <s v="Airtel Own"/>
    <s v="Route LM"/>
    <s v="Co-build"/>
    <s v="Feasible"/>
    <s v="April'25"/>
    <s v="Abdul Quadir"/>
    <e v="#N/A"/>
    <s v="-"/>
    <s v="10004670"/>
    <d v="2025-03-24T00:00:00"/>
    <d v="2026-03-24T00:00:00"/>
    <n v="180"/>
    <s v="PO length is greater than Feasibility Length"/>
    <n v="70"/>
    <x v="2"/>
    <s v="-"/>
    <m/>
    <s v="Not created"/>
    <e v="#N/A"/>
    <s v="RFAI Awaited "/>
    <s v="PO Released"/>
    <s v="-"/>
    <m/>
    <n v="0"/>
    <n v="-180"/>
    <s v="-"/>
    <m/>
  </r>
  <r>
    <n v="352"/>
    <s v="MU"/>
    <s v="Pawne"/>
    <s v="MB5991"/>
    <s v="MB5991"/>
    <s v="MU-MB5991"/>
    <n v="200"/>
    <n v="200"/>
    <n v="19.089396099999998"/>
    <n v="73.020743400000001"/>
    <s v="MUM_Route_81"/>
    <s v="MB5991_LM"/>
    <x v="0"/>
    <s v="-"/>
    <s v="Sutar House"/>
    <s v="pawane gaon, Navi Mumbai, Maharashtra 400705"/>
    <s v="INDUS"/>
    <s v="Route LM"/>
    <s v="Co-build"/>
    <s v="Not Feasible"/>
    <s v="May'25"/>
    <s v="Abdul Quadir"/>
    <e v="#N/A"/>
    <s v="-"/>
    <s v="10004680"/>
    <d v="2025-03-24T00:00:00"/>
    <d v="2026-03-24T00:00:00"/>
    <n v="200"/>
    <s v="Ok"/>
    <n v="0"/>
    <x v="2"/>
    <s v="-"/>
    <m/>
    <s v="Not created"/>
    <s v="CWIP-76761"/>
    <s v="RFAI Awaited "/>
    <s v="PO Released"/>
    <s v="-"/>
    <m/>
    <n v="0"/>
    <n v="-200"/>
    <s v="-"/>
    <m/>
  </r>
  <r>
    <n v="353"/>
    <s v="MU"/>
    <s v="Koparkhairane"/>
    <m/>
    <n v="4139"/>
    <s v="MU-4139"/>
    <n v="55.000000000000007"/>
    <n v="55.000000000000007"/>
    <n v="19.095160400000001"/>
    <n v="73.012627300000005"/>
    <s v="MUM_Route_81"/>
    <s v="4139_LM"/>
    <x v="0"/>
    <s v="-"/>
    <s v="SAIDARSHOF"/>
    <s v="Sai Dar Shan, Bonkade Road, Koperkhairance,New Mumbai-400709"/>
    <s v="INDUS"/>
    <s v="Route LM"/>
    <s v="Co-build"/>
    <s v="Feasible"/>
    <s v="Jan'26"/>
    <s v="Abdul Quadir"/>
    <e v="#N/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354"/>
    <s v="MU"/>
    <s v="Koparkhairane"/>
    <s v="MB2459"/>
    <s v="MB2459"/>
    <s v="MU-MB2459"/>
    <n v="220.00000000000003"/>
    <n v="220.00000000000003"/>
    <n v="19.1097757"/>
    <n v="73.001931099999993"/>
    <s v="MUM_Route_81"/>
    <s v="MB2459_LM"/>
    <x v="0"/>
    <s v="-"/>
    <s v="Shivneri CHSL"/>
    <s v="Plot No101,Shivneri Chambers Limited, Kopar Khairane Ghansoli Station Rd, Sector 2A, Kopar Khairane, Navi Mumbai, Maharashtra 400709. Post Office:-Kopar Khairane, Police Station:-Kopar Khairane, Thane"/>
    <s v="ATC"/>
    <s v="Route LM"/>
    <s v="Co-build"/>
    <s v="Feasible"/>
    <s v="Jan'26"/>
    <s v="Abdul Quadir"/>
    <e v="#N/A"/>
    <s v="-"/>
    <s v="10004680"/>
    <d v="2025-03-24T00:00:00"/>
    <d v="2026-03-24T00:00:00"/>
    <n v="150"/>
    <s v="PO length is less than Feasibility length"/>
    <n v="-70.000000000000028"/>
    <x v="2"/>
    <s v="-"/>
    <m/>
    <s v="Not created"/>
    <s v="CWIP-76762"/>
    <s v="Received"/>
    <s v="PO Released"/>
    <s v="-"/>
    <m/>
    <n v="0"/>
    <n v="-150"/>
    <s v="-"/>
    <m/>
  </r>
  <r>
    <n v="355"/>
    <s v="MU"/>
    <s v="Koparkhairane"/>
    <s v="MB3220"/>
    <s v="MB3220"/>
    <s v="MU-MB3220"/>
    <n v="110.00000000000001"/>
    <n v="110.00000000000001"/>
    <n v="19.110605499999998"/>
    <n v="73.004283299999997"/>
    <s v="MUM_Route_81"/>
    <s v="MB3220_LM"/>
    <x v="0"/>
    <s v="-"/>
    <s v="City Enclave"/>
    <s v="CITY ENCLAVE,CITY ENCLAVE 1, PLOT NO 9, SECTOR 2, KOPAR KHAIRANE, NAVI MUMBAI,POST OFFICE:- KOPAR KHAIRANE,POLICE STATION:- KOPAR KHAIRANE"/>
    <s v="INDUS"/>
    <s v="Route LM"/>
    <s v="Co-build"/>
    <s v="Feasible"/>
    <s v="Jan'26"/>
    <s v="Abdul Quadir"/>
    <e v="#N/A"/>
    <s v="-"/>
    <s v="10004680"/>
    <d v="2025-03-24T00:00:00"/>
    <d v="2026-03-24T00:00:00"/>
    <n v="110"/>
    <s v="Ok"/>
    <n v="0"/>
    <x v="2"/>
    <s v="-"/>
    <m/>
    <s v="Not created"/>
    <s v="CWIP-76763"/>
    <s v="RFAI Awaited "/>
    <s v="PO Released"/>
    <s v="-"/>
    <m/>
    <n v="0"/>
    <n v="-110"/>
    <s v="-"/>
    <m/>
  </r>
  <r>
    <n v="356"/>
    <s v="MU"/>
    <s v="Pawne"/>
    <s v="MA2619"/>
    <s v="MA2619"/>
    <s v="MU-MA2619"/>
    <n v="165"/>
    <n v="165"/>
    <n v="19.089113999999999"/>
    <n v="73.023485399999998"/>
    <s v="MUM_Route_81"/>
    <s v="MA2619_LM"/>
    <x v="0"/>
    <s v="-"/>
    <s v="Supreme Cold Fresh Storage "/>
    <s v="C 23, Pawneshwar Marg, MIDC Industrial Area, Pawne, Navi Mumbai, 400705  _x000a_"/>
    <s v="INDUS"/>
    <s v="Route LM"/>
    <s v="Co-build"/>
    <s v="Feasible"/>
    <s v="May'25"/>
    <s v="Abdul Quadir"/>
    <e v="#N/A"/>
    <s v="-"/>
    <s v="10004680"/>
    <d v="2025-03-24T00:00:00"/>
    <d v="2026-03-24T00:00:00"/>
    <n v="170"/>
    <s v="Ok"/>
    <n v="5"/>
    <x v="2"/>
    <s v="-"/>
    <m/>
    <s v="Not created"/>
    <s v="CWIP-76764"/>
    <s v="RFAI Awaited "/>
    <s v="PO Released"/>
    <s v="-"/>
    <m/>
    <n v="0"/>
    <n v="-170"/>
    <s v="-"/>
    <m/>
  </r>
  <r>
    <n v="357"/>
    <s v="MU"/>
    <s v="Pawne"/>
    <s v="MB1795"/>
    <s v="MB1795"/>
    <s v="MU-MB1795"/>
    <n v="165"/>
    <n v="165"/>
    <n v="19.086369999999999"/>
    <n v="73.023911499999997"/>
    <s v="MUM_Route_81"/>
    <s v="MB1795_LM"/>
    <x v="0"/>
    <s v="-"/>
    <s v="Supreme Cold Storage"/>
    <s v="Supreme Cold Storage,Pawneshwar Marg, T.T.C. Industrial Area, Midc Industrial Area, Pawne, Navi Mumbai, Maharashtra 400705"/>
    <s v="ATC"/>
    <s v="Route LM"/>
    <s v="Co-build"/>
    <s v="Feasible"/>
    <s v="May'25"/>
    <s v="Abdul Quadir"/>
    <e v="#N/A"/>
    <s v="-"/>
    <s v="10004680"/>
    <d v="2025-03-24T00:00:00"/>
    <d v="2026-03-24T00:00:00"/>
    <n v="170"/>
    <s v="Ok"/>
    <n v="5"/>
    <x v="2"/>
    <s v="-"/>
    <m/>
    <s v="Not created"/>
    <s v="CWIP-76765"/>
    <s v="Received"/>
    <s v="PO Released"/>
    <s v="-"/>
    <m/>
    <n v="0"/>
    <n v="-170"/>
    <s v="-"/>
    <m/>
  </r>
  <r>
    <n v="358"/>
    <s v="MU"/>
    <s v="Ghansoli"/>
    <n v="4973"/>
    <n v="4973"/>
    <s v="MU-4973"/>
    <n v="297"/>
    <n v="297"/>
    <n v="19.130891999999999"/>
    <n v="72.994910000000004"/>
    <s v="MUM_Route_81"/>
    <s v="4973_LM"/>
    <x v="0"/>
    <s v="-"/>
    <s v="NPATILHSOF"/>
    <s v="N Patil House,Talvali Gaon,, Ghansoli"/>
    <s v="INDUS"/>
    <s v="Route LM"/>
    <s v="Co-build"/>
    <s v="Feasible"/>
    <s v="May'25"/>
    <s v="Abdul Quadir"/>
    <e v="#N/A"/>
    <s v="-"/>
    <s v="10004680"/>
    <d v="2025-03-24T00:00:00"/>
    <d v="2026-03-24T00:00:00"/>
    <n v="380"/>
    <s v="PO length is greater than Feasibility Length"/>
    <n v="83"/>
    <x v="2"/>
    <s v="-"/>
    <m/>
    <s v="Not created"/>
    <s v="CWIP-76766"/>
    <s v="RFAI Awaited "/>
    <s v="PO Released"/>
    <s v="-"/>
    <m/>
    <n v="0"/>
    <n v="-380"/>
    <s v="-"/>
    <m/>
  </r>
  <r>
    <n v="359"/>
    <s v="MU"/>
    <s v="Ghansoli"/>
    <e v="#N/A"/>
    <n v="6224"/>
    <s v="MU-6224"/>
    <n v="275"/>
    <n v="275"/>
    <n v="19.1324197"/>
    <n v="72.998266599999994"/>
    <s v="MUM_Route_81"/>
    <s v="6224_LM"/>
    <x v="0"/>
    <s v="-"/>
    <s v="Hotel yash"/>
    <s v="Hotel  Yash, Hotel  Yash,Rabale"/>
    <s v="Suyog"/>
    <s v="Route LM"/>
    <s v="Co-build"/>
    <s v="Feasible"/>
    <s v="May'25"/>
    <s v="Abdul Quadir"/>
    <e v="#N/A"/>
    <s v="-"/>
    <s v="10004680"/>
    <d v="2025-03-24T00:00:00"/>
    <d v="2026-03-24T00:00:00"/>
    <n v="150"/>
    <s v="PO length is less than Feasibility length"/>
    <n v="-125"/>
    <x v="1"/>
    <s v="-"/>
    <m/>
    <s v="Not created"/>
    <s v="CWIP-76767"/>
    <s v="Received"/>
    <s v="PO Released"/>
    <s v="-"/>
    <m/>
    <n v="0"/>
    <n v="-150"/>
    <s v="-"/>
    <m/>
  </r>
  <r>
    <n v="360"/>
    <s v="MU"/>
    <s v="Koparkhairane"/>
    <n v="2342"/>
    <n v="2342"/>
    <s v="MU-2342"/>
    <n v="110.00000000000001"/>
    <n v="110.00000000000001"/>
    <n v="19.098210699999999"/>
    <n v="73.012766400000004"/>
    <s v="MUM_Route_81"/>
    <s v="2342_LM"/>
    <x v="0"/>
    <s v="-"/>
    <s v="T.K. Appartment"/>
    <s v="T.K. APARTMENT , sec. 12-D, ram nagar, koperkhairane."/>
    <s v="INDUS"/>
    <s v="Route LM"/>
    <s v="Co-build"/>
    <s v="Feasible"/>
    <s v="May'25"/>
    <s v="Abdul Quadir"/>
    <e v="#N/A"/>
    <s v="-"/>
    <s v="10004680"/>
    <d v="2025-03-24T00:00:00"/>
    <d v="2026-03-24T00:00:00"/>
    <n v="110"/>
    <s v="Ok"/>
    <n v="0"/>
    <x v="2"/>
    <s v="-"/>
    <m/>
    <s v="Not created"/>
    <s v="CWIP-76768"/>
    <s v="RFAI Awaited "/>
    <s v="PO Released"/>
    <s v="-"/>
    <m/>
    <n v="0"/>
    <n v="-110"/>
    <s v="-"/>
    <m/>
  </r>
  <r>
    <n v="361"/>
    <s v="MU"/>
    <s v="Ghansoli"/>
    <m/>
    <s v="MA4523"/>
    <s v="MU-MA4523"/>
    <n v="220.00000000000003"/>
    <n v="220.00000000000003"/>
    <n v="19.1325547"/>
    <n v="73.002409799999995"/>
    <s v="MUM_Route_81"/>
    <s v="MA4523_LM"/>
    <x v="0"/>
    <s v="-"/>
    <s v="Rathod Chawl"/>
    <s v="180, Talvali Rd Shanti Nagar, Sector 21, Ghansoli Gaon, Ghansoli Navi Mumbai, Maharashtra 400701"/>
    <s v="UNITY"/>
    <s v="Route LM"/>
    <s v="Co-build"/>
    <s v="Feasible"/>
    <s v="May'25"/>
    <s v="Abdul Quadir"/>
    <e v="#N/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362"/>
    <s v="MU"/>
    <s v="Ghansoli"/>
    <e v="#N/A"/>
    <s v="MB1266"/>
    <s v="MU-MB1266"/>
    <n v="198.00000000000003"/>
    <n v="198.00000000000003"/>
    <n v="19.1254299"/>
    <n v="72.991275200000004"/>
    <s v="MUM_Route_81"/>
    <s v="MB1266_LM"/>
    <x v="0"/>
    <s v="-"/>
    <s v="Atmaram Apt"/>
    <s v="BHARTI AIRTEL LTD., C/O., KAKA SAHEB KHALDE SANKUL,SHOP NO 5 /4B, MARUTI MANDIR CHOWK,NEAR ICICI BANK, TALEGOAN DABHADE"/>
    <s v="Excel Telesonic (Bombay Gas)"/>
    <s v="Route LM"/>
    <s v="Co-build"/>
    <s v="Feasible"/>
    <s v="May'25"/>
    <s v="Abdul Quadir"/>
    <e v="#N/A"/>
    <s v="-"/>
    <s v="10004680"/>
    <d v="2025-03-24T00:00:00"/>
    <d v="2026-03-24T00:00:00"/>
    <n v="150"/>
    <s v="PO length is less than Feasibility length"/>
    <n v="-48.000000000000028"/>
    <x v="1"/>
    <s v="-"/>
    <m/>
    <s v="Not created"/>
    <s v="CWIP-76769"/>
    <s v="RFAI Awaited "/>
    <s v="PO Released"/>
    <s v="-"/>
    <m/>
    <n v="0"/>
    <n v="-150"/>
    <s v="-"/>
    <m/>
  </r>
  <r>
    <n v="363"/>
    <s v="MU"/>
    <s v="Koparkhairane"/>
    <s v="MB2903"/>
    <s v="MB2903"/>
    <s v="MU-MB2903"/>
    <n v="220.00000000000003"/>
    <n v="220.00000000000003"/>
    <n v="19.092716299999999"/>
    <n v="73.013536200000004"/>
    <s v="MUM_Route_81"/>
    <s v="MB2903_LM"/>
    <x v="0"/>
    <s v="-"/>
    <s v="Sai Leela Apt"/>
    <s v="Sai Leela Apartment,Sector 11, Kopar Khairane, Navi Mumbai, Maharashtra 400709,post office:-Kopar Khairane,police station:-Kopar Khairane"/>
    <s v="INDUS"/>
    <s v="Route LM"/>
    <s v="Co-build"/>
    <s v="Feasible"/>
    <s v="Dec'25"/>
    <s v="Abdul Quadir"/>
    <e v="#N/A"/>
    <s v="-"/>
    <s v="10004680"/>
    <d v="2025-03-24T00:00:00"/>
    <d v="2026-03-24T00:00:00"/>
    <n v="190"/>
    <s v="PO length is less than Feasibility length"/>
    <n v="-30.000000000000028"/>
    <x v="2"/>
    <s v="-"/>
    <m/>
    <s v="Not created"/>
    <s v="CWIP-76770"/>
    <s v="RFAI Awaited "/>
    <s v="PO Released"/>
    <s v="-"/>
    <m/>
    <n v="0"/>
    <n v="-190"/>
    <s v="-"/>
    <m/>
  </r>
  <r>
    <n v="364"/>
    <s v="MU"/>
    <s v="Ghansoli"/>
    <s v="MB3271"/>
    <s v="MB3271"/>
    <s v="MU-MB3271"/>
    <n v="165"/>
    <n v="165"/>
    <n v="19.112503700000001"/>
    <n v="73.001356299999998"/>
    <s v="MUM_Route_81"/>
    <s v="MB3271_LM"/>
    <x v="0"/>
    <s v="-"/>
    <s v="Narayan Nagpur House"/>
    <s v="NARAYAN NAGPUR HOUSE,SECTOR-1, PLOT NO-20, NAVI MUMBAI, MAHARASHTRA"/>
    <s v="INDUS"/>
    <s v="Route LM"/>
    <s v="Co-build"/>
    <s v="Feasible"/>
    <s v="Jan'26"/>
    <s v="Abdul Quadir"/>
    <e v="#N/A"/>
    <s v="-"/>
    <s v="10004680"/>
    <d v="2025-03-24T00:00:00"/>
    <d v="2026-03-24T00:00:00"/>
    <n v="100"/>
    <s v="PO length is less than Feasibility length"/>
    <n v="-65"/>
    <x v="2"/>
    <s v="-"/>
    <m/>
    <s v="Not created"/>
    <s v="CWIP-76771"/>
    <s v="RFAI Awaited "/>
    <s v="PO Released"/>
    <s v="-"/>
    <m/>
    <n v="0"/>
    <n v="-100"/>
    <s v="-"/>
    <m/>
  </r>
  <r>
    <n v="365"/>
    <s v="MU"/>
    <s v="Ghansoli"/>
    <n v="2253"/>
    <n v="2253"/>
    <s v="MU-2253"/>
    <n v="55.000000000000007"/>
    <n v="55.000000000000007"/>
    <n v="19.1386143"/>
    <n v="73.001510999999994"/>
    <s v="MUM_Route_81"/>
    <s v="2253_LM"/>
    <x v="0"/>
    <s v="-"/>
    <s v="Chandrabhaga Apt"/>
    <s v="Chandrabhaga Apt,B.K Marg Rabale"/>
    <s v="ATC"/>
    <s v="Route LM"/>
    <s v="Co-build"/>
    <s v="Feasible"/>
    <s v="Jan'26"/>
    <s v="Abdul Quadir"/>
    <e v="#N/A"/>
    <s v="-"/>
    <s v="10004680"/>
    <d v="2025-03-24T00:00:00"/>
    <d v="2026-03-24T00:00:00"/>
    <n v="60"/>
    <s v="Ok"/>
    <n v="4.9999999999999929"/>
    <x v="2"/>
    <s v="-"/>
    <m/>
    <s v="Not created"/>
    <s v="CWIP-76772"/>
    <s v="RFAI Awaited "/>
    <s v="PO Released"/>
    <s v="-"/>
    <m/>
    <n v="0"/>
    <n v="-60"/>
    <s v="-"/>
    <m/>
  </r>
  <r>
    <n v="366"/>
    <s v="MU"/>
    <s v="Ghansoli"/>
    <n v="1392"/>
    <n v="1392"/>
    <s v="MU-1392"/>
    <n v="275"/>
    <n v="275"/>
    <n v="19.128559599999999"/>
    <n v="72.995870400000001"/>
    <s v="MUM_Route_81"/>
    <s v="1392_LM"/>
    <x v="0"/>
    <s v="-"/>
    <s v="Bhawna Kunj"/>
    <s v="Bhavna Kunj, Sector 21, Talavali, Ghansoli Gaon, Chatrapati Shivaji Marg, Navi Mumbai, Maharashtra- 400701  NAVI MUMBAI"/>
    <s v="ATC"/>
    <s v="Route LM"/>
    <s v="Co-build"/>
    <s v="Feasible"/>
    <s v="Jan'26"/>
    <s v="Abdul Quadir"/>
    <e v="#N/A"/>
    <s v="-"/>
    <s v="10004680"/>
    <d v="2025-03-24T00:00:00"/>
    <d v="2026-03-24T00:00:00"/>
    <n v="180"/>
    <s v="PO length is less than Feasibility length"/>
    <n v="-95"/>
    <x v="2"/>
    <s v="-"/>
    <m/>
    <s v="Not created"/>
    <s v="CWIP-76773"/>
    <s v="Received"/>
    <s v="PO Released"/>
    <s v="-"/>
    <m/>
    <n v="0"/>
    <n v="-180"/>
    <s v="-"/>
    <m/>
  </r>
  <r>
    <n v="367"/>
    <s v="MU"/>
    <s v="Kalyan"/>
    <m/>
    <n v="2910"/>
    <s v="MU-2910"/>
    <n v="71.5"/>
    <n v="71.5"/>
    <n v="19.229928999999998"/>
    <n v="73.122964100000004"/>
    <s v="Mumbai_Coverage_Route9"/>
    <s v="2910_LM"/>
    <x v="2"/>
    <s v="-"/>
    <s v="Metro Junction Mall (Outdoor)"/>
    <s v="SAHIL ROAD,NEXT TO PATRIPUL BRIDGE,BEFORE BABA SAHEB AMBEDKAR CHOWK,KALYAN (E"/>
    <s v="Airtel Own"/>
    <s v="Route LM"/>
    <s v="Co-build"/>
    <s v="Feasible"/>
    <s v="Feb'26"/>
    <s v="Ranjit Wadkar"/>
    <e v="#N/A"/>
    <s v="-"/>
    <s v="-"/>
    <s v="-"/>
    <s v="-"/>
    <n v="0"/>
    <s v="PO Pending"/>
    <m/>
    <x v="0"/>
    <s v="-"/>
    <m/>
    <s v="Not created"/>
    <s v="-"/>
    <s v="-"/>
    <s v="Dropped"/>
    <s v="-"/>
    <m/>
    <n v="0"/>
    <n v="0"/>
    <s v="-"/>
    <m/>
  </r>
  <r>
    <n v="368"/>
    <s v="MU"/>
    <s v="Kalyan"/>
    <n v="4794"/>
    <n v="4794"/>
    <s v="MU-4794"/>
    <n v="220"/>
    <n v="220"/>
    <n v="19.2271617"/>
    <n v="73.106884300000004"/>
    <s v="Mumbai_Coverage_Route9"/>
    <s v="4794_LM"/>
    <x v="2"/>
    <s v="-"/>
    <s v="MUNDE NIWAS"/>
    <s v="MUNDE NIWAS, Khambalpada,Thakurli(E)"/>
    <s v="ATC"/>
    <s v="Route LM"/>
    <s v="Co-build"/>
    <s v="Feasible"/>
    <s v="Feb'26"/>
    <s v="Ranjit Wadkar"/>
    <e v="#N/A"/>
    <s v="-"/>
    <s v="10004537"/>
    <d v="2025-03-13T00:00:00"/>
    <d v="2026-03-13T00:00:00"/>
    <n v="220"/>
    <s v="Ok"/>
    <n v="0"/>
    <x v="2"/>
    <s v="-"/>
    <m/>
    <s v="Not created"/>
    <s v="CWIP-76560"/>
    <s v="RFAI Awaited "/>
    <s v="PO Released"/>
    <s v="-"/>
    <m/>
    <n v="0"/>
    <n v="-220"/>
    <s v="-"/>
    <m/>
  </r>
  <r>
    <n v="369"/>
    <s v="MU"/>
    <s v="Thakurli"/>
    <n v="4553"/>
    <n v="4553"/>
    <s v="MU-4553"/>
    <n v="55"/>
    <n v="55"/>
    <n v="19.2267616"/>
    <n v="73.101844200000002"/>
    <s v="Mumbai_Coverage_Route9"/>
    <s v="4553_LM"/>
    <x v="2"/>
    <s v="-"/>
    <s v="MAHALAXMO"/>
    <s v="Masoba Nagar,Nr Thakurli Station,Thakurli(W)-421201"/>
    <s v="INDUS"/>
    <s v="Route LM"/>
    <s v="Co-build"/>
    <s v="Feasible"/>
    <s v="April'26"/>
    <s v="Jayhind Yadav"/>
    <s v="Yogesh Deshpande"/>
    <s v="-"/>
    <s v="10004537"/>
    <d v="2025-03-13T00:00:00"/>
    <d v="2026-03-13T00:00:00"/>
    <n v="60"/>
    <s v="Ok"/>
    <n v="5"/>
    <x v="2"/>
    <s v="-"/>
    <m/>
    <s v="Not created"/>
    <s v="CWIP-76561"/>
    <s v="RFAI Awaited "/>
    <s v="PO Released"/>
    <s v="-"/>
    <m/>
    <n v="0"/>
    <n v="-60"/>
    <s v="-"/>
    <m/>
  </r>
  <r>
    <n v="370"/>
    <s v="MU"/>
    <s v="Thakurli"/>
    <s v="MB3309"/>
    <s v="MB3309"/>
    <s v="MU-MB3309"/>
    <n v="143"/>
    <n v="143"/>
    <n v="19.225336800000001"/>
    <n v="73.097995699999998"/>
    <s v="Mumbai_Coverage_Route9"/>
    <s v="MB3309_LM"/>
    <x v="2"/>
    <s v="-"/>
    <s v="Sai Guru Kripa Building"/>
    <s v="plot no 58, Thakurli Station Rd, Thakurli, Railway Colony, Dombivli, Maharashtra 421201"/>
    <s v="INDUS"/>
    <s v="Route LM"/>
    <s v="Co-build"/>
    <s v="Feasible"/>
    <s v="April'26"/>
    <s v="Abdul Quadir"/>
    <e v="#N/A"/>
    <s v="-"/>
    <s v="10004537"/>
    <d v="2025-03-13T00:00:00"/>
    <d v="2026-03-13T00:00:00"/>
    <n v="140"/>
    <s v="PO length is less than Feasibility length"/>
    <n v="-3"/>
    <x v="2"/>
    <s v="-"/>
    <m/>
    <s v="Not created"/>
    <s v="CWIP-76562"/>
    <s v="RFAI Awaited "/>
    <s v="PO Released"/>
    <s v="-"/>
    <m/>
    <n v="0"/>
    <n v="-140"/>
    <s v="-"/>
    <m/>
  </r>
  <r>
    <n v="371"/>
    <s v="MU"/>
    <s v="Kalyan"/>
    <s v="MB2965"/>
    <s v="MB2965"/>
    <s v="MU-MB2965"/>
    <n v="121"/>
    <n v="121"/>
    <n v="19.229742399999999"/>
    <n v="73.113032700000005"/>
    <s v="Mumbai_Coverage_Route9"/>
    <s v="MB2965_LM"/>
    <x v="2"/>
    <s v="-"/>
    <s v="Kashish Galaxy J wing Chsl"/>
    <s v="Kashish Galaxy J wing Chsl BLOCK-H, AMBER PRIT, Kachore Gaon, Kalyan, Maharashtra 421301,Post office:Kalyan,Police station:-Kalyan"/>
    <s v="ATC"/>
    <s v="Route LM"/>
    <s v="Co-build"/>
    <s v="Feasible"/>
    <s v="Jan'26"/>
    <s v="Ranjit Wadkar"/>
    <e v="#N/A"/>
    <s v="-"/>
    <s v="10004537"/>
    <d v="2025-03-13T00:00:00"/>
    <d v="2026-03-13T00:00:00"/>
    <n v="120"/>
    <s v="PO length is less than Feasibility length"/>
    <n v="-1"/>
    <x v="2"/>
    <s v="-"/>
    <m/>
    <s v="Not created"/>
    <s v="CWIP-76563"/>
    <s v="RFAI Awaited "/>
    <s v="PO Released"/>
    <s v="-"/>
    <m/>
    <n v="0"/>
    <n v="-120"/>
    <s v="-"/>
    <m/>
  </r>
  <r>
    <n v="372"/>
    <s v="MU"/>
    <s v="Kalyan"/>
    <s v="MB1259"/>
    <s v="MB1259"/>
    <s v="MU-MB1259"/>
    <n v="33"/>
    <n v="33"/>
    <n v="19.2176498"/>
    <n v="73.140827799999997"/>
    <s v="Mumbai_Coverage_Route7"/>
    <s v="MB1259_LM"/>
    <x v="2"/>
    <s v="-"/>
    <s v="Saket Harmony"/>
    <s v="7, Mhatre Naka Rd, Neelkanthnagar, Chinchpada Gaon, Kalyan, Maharashtra 421306"/>
    <s v="ATC"/>
    <s v="Route LM"/>
    <s v="Co-build"/>
    <s v="Feasible"/>
    <s v="Jan'26"/>
    <s v="Ranjit Wadkar"/>
    <e v="#N/A"/>
    <s v="-"/>
    <n v="10004531"/>
    <d v="2025-05-21T00:00:00"/>
    <d v="2026-05-21T00:00:00"/>
    <n v="30"/>
    <s v="Old PO-10004521,revised PO received on 21-05-2025"/>
    <n v="-3"/>
    <x v="2"/>
    <s v="-"/>
    <m/>
    <s v="FF_NW2122_73579"/>
    <s v="CWIP-76554"/>
    <s v="RFAI Awaited "/>
    <s v="PO Released"/>
    <s v="-"/>
    <m/>
    <n v="0"/>
    <n v="-30"/>
    <s v="-"/>
    <m/>
  </r>
  <r>
    <n v="373"/>
    <s v="MU"/>
    <s v="Kalyan"/>
    <s v="MA2218"/>
    <s v="MA2218"/>
    <s v="MU-MA2218"/>
    <n v="22"/>
    <n v="22"/>
    <n v="19.220925600000001"/>
    <n v="73.139801800000001"/>
    <s v="Mumbai_Coverage_Route7"/>
    <s v="MA2218_LM"/>
    <x v="2"/>
    <s v="-"/>
    <s v="GAJANAN KRUPA APT"/>
    <s v="Chinch Pada Road, Kalyan East 421306"/>
    <s v="INDUS"/>
    <s v="Route LM"/>
    <s v="Co-build"/>
    <s v="Feasible"/>
    <s v="Feb'26"/>
    <s v="Ranjit Wadkar"/>
    <e v="#N/A"/>
    <s v="-"/>
    <n v="10004531"/>
    <d v="2025-05-21T00:00:00"/>
    <d v="2026-05-21T00:00:00"/>
    <n v="20"/>
    <s v="Old PO-10004521,revised PO received on 21-05-2025"/>
    <n v="-2"/>
    <x v="2"/>
    <s v="-"/>
    <m/>
    <s v="FF_NW2122_785421"/>
    <s v="CWIP-76555"/>
    <s v="Received"/>
    <s v="PO Released"/>
    <s v="-"/>
    <m/>
    <n v="20"/>
    <n v="0"/>
    <s v="-"/>
    <m/>
  </r>
  <r>
    <n v="374"/>
    <s v="MU"/>
    <s v="Kalyan"/>
    <s v="MB1589"/>
    <s v="MB1589"/>
    <s v="MU-MB1589"/>
    <n v="88"/>
    <n v="88"/>
    <n v="19.219026299999999"/>
    <n v="73.139553399999997"/>
    <s v="Mumbai_Coverage_Route7"/>
    <s v="MB1589_LM"/>
    <x v="2"/>
    <s v="-"/>
    <s v="Nana Mhatre Open Plot"/>
    <s v="Chinchpada, Besides Sumangal Hospital, Near Matre Naka, Chinchpada Road, Kalyan, "/>
    <s v="ATC"/>
    <s v="Route LM"/>
    <s v="Co-build"/>
    <s v="Feasible"/>
    <s v="Jan'26"/>
    <s v="Ranjit Wadkar"/>
    <e v="#N/A"/>
    <s v="-"/>
    <n v="10004531"/>
    <d v="2025-05-21T00:00:00"/>
    <d v="2026-05-21T00:00:00"/>
    <n v="90"/>
    <s v="Old PO-10004521,revised PO received on 21-05-2025"/>
    <n v="2"/>
    <x v="2"/>
    <s v="-"/>
    <m/>
    <s v="FF_NW2122_785422"/>
    <s v="CWIP-76556"/>
    <s v="RFAI Awaited "/>
    <s v="PO Released"/>
    <s v="-"/>
    <m/>
    <n v="75"/>
    <n v="-15"/>
    <s v="-"/>
    <m/>
  </r>
  <r>
    <n v="375"/>
    <s v="MU"/>
    <s v="Khadakpada"/>
    <s v="MA5147"/>
    <s v="MA5147"/>
    <s v="MU-MA5147"/>
    <n v="143"/>
    <n v="143"/>
    <n v="19.2180432"/>
    <n v="73.132655299999996"/>
    <s v="Mumbai_Coverage_Route7"/>
    <s v="MA5147_LM"/>
    <x v="2"/>
    <s v="-"/>
    <s v="Sai Leela Building"/>
    <s v="SAI LEELA BUILDING, 201, KRISHNA PARADISE A-8, CITY-KALYAN EAST, DISTRICT-THANE, STATE-MAHARASHTRA, PINCODE- 421306"/>
    <s v="ATC"/>
    <s v="Route LM"/>
    <s v="Co-build"/>
    <s v="Feasible"/>
    <s v="May'25"/>
    <s v="Vaijesh Patil"/>
    <s v="Prem Verma"/>
    <s v="-"/>
    <n v="10004531"/>
    <d v="2025-05-21T00:00:00"/>
    <d v="2026-05-21T00:00:00"/>
    <n v="140"/>
    <s v="Old PO-10004521,revised PO received on 21-05-2025"/>
    <n v="-3"/>
    <x v="2"/>
    <s v="-"/>
    <m/>
    <s v="FF_NW2122_785423"/>
    <s v="CWIP-76557"/>
    <s v="Received"/>
    <s v="PO Released"/>
    <s v="-"/>
    <m/>
    <n v="0"/>
    <n v="-140"/>
    <s v="-"/>
    <m/>
  </r>
  <r>
    <n v="376"/>
    <s v="MU"/>
    <s v="Kalyan"/>
    <s v="MA5051"/>
    <s v="MA5051"/>
    <s v="MU-MA5051"/>
    <n v="22"/>
    <n v="22"/>
    <n v="19.222864099999999"/>
    <n v="73.140079"/>
    <s v="Mumbai_Coverage_Route7"/>
    <s v="MA5051_LM"/>
    <x v="2"/>
    <s v="-"/>
    <s v="Shree Ram Tulsi CHSL(Relocation of 4878_Pawan)"/>
    <s v="SHRI RAM TULSI HANUMAN NAGAR KALYAN EAST,THANE-421202,MUMBAI"/>
    <s v="ATC"/>
    <s v="Route LM"/>
    <s v="Co-build"/>
    <s v="Feasible"/>
    <s v="Feb'26"/>
    <s v="Ranjit Wadkar"/>
    <e v="#N/A"/>
    <s v="-"/>
    <n v="10004531"/>
    <d v="2025-05-21T00:00:00"/>
    <d v="2026-05-21T00:00:00"/>
    <n v="20"/>
    <s v="Old PO-10004521,revised PO received on 21-05-2025"/>
    <n v="-2"/>
    <x v="2"/>
    <s v="-"/>
    <m/>
    <s v="FF_NW1920_25749"/>
    <s v="CWIP-76558"/>
    <s v="Received"/>
    <s v="PO Released"/>
    <s v="-"/>
    <m/>
    <n v="0"/>
    <n v="-20"/>
    <s v="-"/>
    <m/>
  </r>
  <r>
    <n v="377"/>
    <s v="MU"/>
    <s v="Antop Hill"/>
    <m/>
    <s v="MA1934"/>
    <s v="MU-MA1934"/>
    <n v="150"/>
    <n v="150"/>
    <n v="19.019607499999999"/>
    <n v="72.870455699999994"/>
    <s v="Mumbai_Coverage_Route6"/>
    <s v="MA1934_LM"/>
    <x v="1"/>
    <s v="F/N"/>
    <s v="Gurav House Wadala"/>
    <s v="GANESH NAGAR SP ROAD WADALA MUMBAI MAHARASHTRA 37"/>
    <s v="Rakshit"/>
    <s v="Route LM"/>
    <s v="Co-build"/>
    <s v="Feasible"/>
    <m/>
    <s v="Vaijesh Patil"/>
    <s v="Prem Verm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378"/>
    <s v="MU"/>
    <s v="Antop Hill"/>
    <n v="5995"/>
    <n v="5995"/>
    <s v="MU-5995"/>
    <n v="99"/>
    <n v="99"/>
    <n v="19.0177187"/>
    <n v="72.868350100000001"/>
    <s v="Mumbai_Coverage_Route6"/>
    <s v="5995_LM"/>
    <x v="1"/>
    <s v="F/N"/>
    <s v="TAKDRNWSOF"/>
    <s v="Takdir Niwas,Wadala,Salt Pane Road,Mumbai"/>
    <s v="INDUS"/>
    <s v="Route LM"/>
    <s v="Co-build"/>
    <s v="Feasible"/>
    <m/>
    <s v="Vaijesh Patil"/>
    <s v="Prem Verma"/>
    <s v="-"/>
    <s v="10004550"/>
    <d v="2025-03-17T00:00:00"/>
    <d v="2026-03-17T00:00:00"/>
    <n v="100"/>
    <s v="Ok"/>
    <n v="1"/>
    <x v="2"/>
    <s v="-"/>
    <m/>
    <s v="Not created"/>
    <s v="CWIP-76550"/>
    <s v="RFAI Awaited "/>
    <s v="PO Released"/>
    <s v="-"/>
    <m/>
    <n v="0"/>
    <n v="-100"/>
    <s v="-"/>
    <m/>
  </r>
  <r>
    <n v="379"/>
    <s v="MU"/>
    <s v="Antop Hill"/>
    <e v="#N/A"/>
    <s v="MA3984"/>
    <s v="MU-MA3984"/>
    <n v="22"/>
    <n v="22"/>
    <n v="19.0163075"/>
    <n v="72.866322600000004"/>
    <s v="Mumbai_Coverage_Route6"/>
    <s v="MA3984_LM"/>
    <x v="1"/>
    <s v="F/N"/>
    <s v="Omkar jaiswal house"/>
    <s v="Omkar Jaiswal house,Jaiswal Communication House, Shop No. 45, Ambikawadi, Station Road, Opp Premji Haridasji Oil Mill, Korba Mithagar, Wadala (East), Mumbai 400 037"/>
    <s v="Suyog"/>
    <s v="Route LM"/>
    <s v="Co-build"/>
    <s v="Feasible"/>
    <m/>
    <s v="Vaijesh Patil"/>
    <s v="Prem Verma"/>
    <s v="-"/>
    <s v="10004550"/>
    <d v="2025-03-17T00:00:00"/>
    <d v="2026-03-17T00:00:00"/>
    <n v="30"/>
    <s v="Ok"/>
    <n v="8"/>
    <x v="1"/>
    <s v="-"/>
    <m/>
    <s v="Not created"/>
    <s v="CWIP-76551"/>
    <s v="Received"/>
    <s v="PO Released"/>
    <s v="-"/>
    <m/>
    <n v="0"/>
    <n v="-30"/>
    <s v="-"/>
    <m/>
  </r>
  <r>
    <n v="380"/>
    <s v="MU"/>
    <s v="Antop Hill"/>
    <n v="6180"/>
    <n v="6180"/>
    <s v="MU-6180"/>
    <n v="66"/>
    <n v="66"/>
    <n v="19.021205899999998"/>
    <n v="72.872820399999995"/>
    <s v="Mumbai_Coverage_Route6"/>
    <s v="6180_LM"/>
    <x v="1"/>
    <s v="F/N"/>
    <s v="HARIOMMDOF"/>
    <s v="Shop No 9, Shanti Naga, S P Road, Wadala East, Mumbai-400037"/>
    <s v="INDUS"/>
    <s v="Route LM"/>
    <s v="Co-build"/>
    <s v="Feasible"/>
    <m/>
    <s v="Vaijesh Patil"/>
    <s v="Prem Verma"/>
    <s v="-"/>
    <s v="10004550"/>
    <d v="2025-03-17T00:00:00"/>
    <d v="2026-03-17T00:00:00"/>
    <n v="70"/>
    <s v="Ok"/>
    <n v="4"/>
    <x v="2"/>
    <s v="-"/>
    <m/>
    <s v="Not created"/>
    <s v="CWIP-76552"/>
    <s v="RFAI Awaited "/>
    <s v="PO Released"/>
    <s v="-"/>
    <m/>
    <n v="0"/>
    <n v="-70"/>
    <s v="-"/>
    <m/>
  </r>
  <r>
    <n v="381"/>
    <s v="MU"/>
    <s v="Parel"/>
    <n v="4919"/>
    <n v="4919"/>
    <s v="MU-4919"/>
    <n v="33"/>
    <n v="33"/>
    <n v="19.010634199999998"/>
    <n v="72.844646999999995"/>
    <s v="Mumbai_Coverage_Route5"/>
    <s v="4919_LM"/>
    <x v="1"/>
    <s v="F/S"/>
    <s v="KALSISDNOF"/>
    <s v="Kalsi Sadan,Jyotiba Phule Road,Naigaon,Mumbai-14"/>
    <s v="INDUS"/>
    <s v="Route LM"/>
    <s v="Co-build"/>
    <s v="Feasible"/>
    <m/>
    <s v="Swapnil Salvi"/>
    <s v="Yogesh Deshpande"/>
    <s v="-"/>
    <s v="10004514"/>
    <d v="2025-03-13T00:00:00"/>
    <d v="2026-03-13T00:00:00"/>
    <n v="120"/>
    <s v="PO length is greater than Feasibility Length"/>
    <n v="87"/>
    <x v="2"/>
    <s v="-"/>
    <m/>
    <s v="Not created"/>
    <s v="CWIP-76119"/>
    <s v="RFAI Awaited "/>
    <s v="PO Released"/>
    <s v="-"/>
    <m/>
    <n v="0"/>
    <n v="-120"/>
    <s v="-"/>
    <m/>
  </r>
  <r>
    <n v="382"/>
    <s v="MU"/>
    <s v="Parel"/>
    <n v="5181"/>
    <n v="5181"/>
    <s v="MU-5181"/>
    <n v="33"/>
    <n v="33"/>
    <n v="19.007735400000001"/>
    <n v="72.844920700000003"/>
    <s v="Mumbai_Coverage_Route5"/>
    <s v="5181_LM"/>
    <x v="1"/>
    <s v="F/S"/>
    <s v="APNABZARONM1"/>
    <s v="Apna Bazar Co-op,Govindji Kani Road,Naigaon,Mumbai 400014"/>
    <s v="INDUS"/>
    <s v="Route LM"/>
    <s v="Co-build"/>
    <s v="Feasible"/>
    <m/>
    <s v="Swapnil Salvi"/>
    <s v="Yogesh Deshpande"/>
    <s v="-"/>
    <s v="10004514"/>
    <d v="2025-03-13T00:00:00"/>
    <d v="2026-03-13T00:00:00"/>
    <n v="50"/>
    <s v="PO length is greater than Feasibility Length"/>
    <n v="17"/>
    <x v="2"/>
    <s v="-"/>
    <m/>
    <s v="Not created"/>
    <s v="CWIP-76120"/>
    <s v="RFAI Awaited "/>
    <s v="PO Released"/>
    <s v="-"/>
    <m/>
    <n v="0"/>
    <n v="-50"/>
    <s v="-"/>
    <m/>
  </r>
  <r>
    <n v="383"/>
    <s v="MU"/>
    <s v="Parel"/>
    <n v="3511"/>
    <n v="3511"/>
    <s v="MU-3511"/>
    <n v="33"/>
    <n v="33"/>
    <n v="19.0058051"/>
    <n v="72.845332299999995"/>
    <s v="Mumbai_Coverage_Route5"/>
    <s v="3511_LM"/>
    <x v="1"/>
    <s v="F/S"/>
    <s v="Deep Residency"/>
    <s v="Jerbai Wadia Rd Bhoiwada, Parel Mumbai, Maharashtra 400014"/>
    <s v="INDUS"/>
    <s v="Route LM"/>
    <s v="Co-build"/>
    <s v="Not Feasible"/>
    <m/>
    <s v="Swapnil Salvi"/>
    <s v="Yogesh Deshpande"/>
    <s v="-"/>
    <s v="10004514"/>
    <d v="2025-03-13T00:00:00"/>
    <d v="2026-03-13T00:00:00"/>
    <n v="30"/>
    <s v="PO length is less than Feasibility length"/>
    <n v="-3"/>
    <x v="2"/>
    <s v="-"/>
    <m/>
    <s v="Not created"/>
    <s v="CWIP-76121"/>
    <s v="RFAI Awaited "/>
    <s v="PO Released"/>
    <s v="-"/>
    <m/>
    <n v="0"/>
    <n v="-30"/>
    <s v="-"/>
    <m/>
  </r>
  <r>
    <n v="384"/>
    <s v="MU"/>
    <s v="Antop Hill"/>
    <n v="5392"/>
    <n v="5392"/>
    <s v="MU-5392"/>
    <n v="99"/>
    <n v="99"/>
    <n v="19.0276155"/>
    <n v="72.873423799999998"/>
    <s v="Mumbai_Coverage_Route4"/>
    <s v="5392_LM"/>
    <x v="1"/>
    <s v="F/N"/>
    <s v="KHANABDLOF"/>
    <s v="Khan Abdul Riyaz,Bhartiya Kamla Nagar,SM Road,Behind Budh Vihar,RN NoCEN 32/191,Wadala,Antopholl,Mumbai- 400037"/>
    <s v="INDUS"/>
    <s v="Route LM"/>
    <s v="Co-build"/>
    <s v="Feasible"/>
    <m/>
    <s v="Vaijesh Patil"/>
    <s v="Prem Verma"/>
    <s v="-"/>
    <s v="10004546"/>
    <d v="2025-03-17T00:00:00"/>
    <d v="2026-03-17T00:00:00"/>
    <n v="100"/>
    <s v="Ok"/>
    <n v="1"/>
    <x v="2"/>
    <s v="-"/>
    <m/>
    <s v="Not created"/>
    <s v="CWIP-76548"/>
    <s v="RFAI Awaited "/>
    <s v="PO Released"/>
    <s v="-"/>
    <m/>
    <n v="0"/>
    <n v="-100"/>
    <s v="-"/>
    <m/>
  </r>
  <r>
    <n v="385"/>
    <s v="MU"/>
    <s v="Matunga"/>
    <s v="MA4005"/>
    <s v="MA4005"/>
    <s v="MU-MA4005"/>
    <n v="195.32800000000003"/>
    <n v="195.32800000000003"/>
    <n v="19.028420400000002"/>
    <n v="72.859718799999996"/>
    <s v="Mumbai_Coverage_Route38"/>
    <s v="MA4005_LM"/>
    <x v="1"/>
    <s v="F/N"/>
    <s v="Seva Mandal Education Society (B M shah college)"/>
    <s v="338,R. A . KIDWAI ROAD, KINGS CIRCLE ,MATUNGA,  MUMBAI- 19"/>
    <s v="INDUS"/>
    <s v="Route LM"/>
    <s v="Co-build"/>
    <s v="Feasible"/>
    <m/>
    <s v="Vaijesh Patil"/>
    <s v="Prem Verma"/>
    <s v="-"/>
    <n v="10004967"/>
    <d v="2025-04-15T00:00:00"/>
    <d v="2026-04-15T00:00:00"/>
    <n v="150"/>
    <s v="PO length is less than Feasibility length"/>
    <n v="-45.328000000000031"/>
    <x v="2"/>
    <s v="-"/>
    <m/>
    <s v="Not created"/>
    <s v="CWIP-76539"/>
    <s v="RFAI Awaited "/>
    <s v="PO Released"/>
    <s v="-"/>
    <m/>
    <n v="0"/>
    <n v="-150"/>
    <s v="-"/>
    <m/>
  </r>
  <r>
    <n v="386"/>
    <s v="MU"/>
    <s v="Sion"/>
    <s v="MB1727"/>
    <s v="MB1727"/>
    <s v="MU-MB1727"/>
    <n v="26.4"/>
    <n v="26.4"/>
    <n v="19.020866000000002"/>
    <n v="72.858916800000003"/>
    <s v="Mumbai_Coverage_Route38"/>
    <s v="MB1727_LM"/>
    <x v="1"/>
    <s v="F/N"/>
    <s v="S.I.W.S. college "/>
    <s v="Plot No:-337,N R Swamy College Of Commerce And Economics, Major R Parameswaran Rd, Wadla Village, Wadala, Mumbai, Maharashtra 400031. Post Office:-Wadala , Police Station:-Wadala"/>
    <s v="INDUS"/>
    <s v="Route LM"/>
    <s v="Co-build"/>
    <s v="Feasible"/>
    <m/>
    <s v="Manoj Ligade"/>
    <s v="Yogesh Deshpande"/>
    <s v="-"/>
    <n v="10004967"/>
    <d v="2025-04-15T00:00:00"/>
    <d v="2026-04-15T00:00:00"/>
    <n v="40"/>
    <s v="PO length is greater than Feasibility Length"/>
    <n v="13.600000000000001"/>
    <x v="2"/>
    <s v="-"/>
    <m/>
    <s v="Not created"/>
    <s v="CWIP-76540"/>
    <s v="RFAI Awaited "/>
    <s v="PO Released"/>
    <s v="-"/>
    <m/>
    <n v="0"/>
    <n v="-40"/>
    <s v="-"/>
    <m/>
  </r>
  <r>
    <n v="387"/>
    <s v="MU"/>
    <s v="Antop Hill"/>
    <n v="6062"/>
    <n v="6062"/>
    <s v="MU-6062"/>
    <n v="100"/>
    <n v="0"/>
    <n v="19.025697000000001"/>
    <n v="72.860567200000006"/>
    <s v="Mumbai_Coverage_Route38"/>
    <s v="6062_LM"/>
    <x v="1"/>
    <s v="F/N"/>
    <s v="SUMANGALO"/>
    <s v="Su Mangal chs,NR.AMULAKHA SCHOOL,KIDWAI ROAD,MATUNGA(W),Mumbai."/>
    <s v="INDUS"/>
    <s v="Route LM"/>
    <s v="Co-build"/>
    <s v="Data mismatch"/>
    <m/>
    <s v="Swapnil Salvi"/>
    <s v="Yogesh Deshpande"/>
    <s v="-"/>
    <n v="10004967"/>
    <d v="2025-04-15T00:00:00"/>
    <d v="2026-04-15T00:00:00"/>
    <n v="80"/>
    <s v="PO length is greater than Feasibility Length"/>
    <n v="80"/>
    <x v="2"/>
    <s v="-"/>
    <m/>
    <s v="Not created"/>
    <s v="CWIP-76541"/>
    <s v="RFAI Awaited "/>
    <s v="PO Released"/>
    <s v="-"/>
    <m/>
    <n v="0"/>
    <n v="-80"/>
    <s v="-"/>
    <m/>
  </r>
  <r>
    <n v="388"/>
    <s v="MU"/>
    <s v="Sion"/>
    <n v="4436"/>
    <n v="4436"/>
    <s v="MU-4436"/>
    <n v="52.8"/>
    <n v="52.8"/>
    <n v="19.0305666"/>
    <n v="72.852715200000006"/>
    <s v="Mumbai_Coverage_Route37"/>
    <s v="4436_LM"/>
    <x v="1"/>
    <s v="F/N"/>
    <s v="Shree Krishna niwas"/>
    <s v="Shree Krishna Niwas, 550, Vacharaj Lane, Behind Ram Baug Lane, Matunga Central Railway,Mumbai- 400019"/>
    <s v="INDUS"/>
    <s v="Route LM"/>
    <s v="Co-build"/>
    <s v="Feasible"/>
    <m/>
    <s v="Manoj Ligade"/>
    <s v="Yogesh Deshpande"/>
    <s v="-"/>
    <s v="10004574"/>
    <d v="2025-03-18T00:00:00"/>
    <d v="2026-03-18T00:00:00"/>
    <n v="60"/>
    <s v="Ok"/>
    <n v="7.2000000000000028"/>
    <x v="2"/>
    <s v="-"/>
    <m/>
    <s v="Not created"/>
    <s v="CWIP-76535"/>
    <s v="RFAI Awaited "/>
    <s v="PO Released"/>
    <s v="-"/>
    <m/>
    <n v="0"/>
    <n v="-60"/>
    <s v="-"/>
    <m/>
  </r>
  <r>
    <n v="389"/>
    <s v="MU"/>
    <s v="Matunga"/>
    <s v="MA1265"/>
    <s v="MA1265"/>
    <s v="MU-MA1265"/>
    <n v="280.5"/>
    <n v="280.5"/>
    <n v="19.028738700000002"/>
    <n v="72.852109499999997"/>
    <s v="Mumbai_Coverage_Route37"/>
    <s v="MA1265_LM"/>
    <x v="1"/>
    <s v="F/N"/>
    <s v="Shree Gyaneshwar Math Trust"/>
    <s v="Near railway satation matunga east ."/>
    <s v="ATC"/>
    <s v="Route LM"/>
    <s v="Co-build"/>
    <s v="Feasible"/>
    <m/>
    <s v="Narayan Parab"/>
    <e v="#N/A"/>
    <s v="-"/>
    <s v="10004574"/>
    <d v="2025-03-18T00:00:00"/>
    <d v="2026-03-18T00:00:00"/>
    <n v="40"/>
    <s v="PO length is less than Feasibility length"/>
    <n v="-240.5"/>
    <x v="2"/>
    <s v="-"/>
    <m/>
    <s v="Not created"/>
    <s v="CWIP-76536"/>
    <s v="RFAI Awaited "/>
    <s v="PO Released"/>
    <s v="-"/>
    <m/>
    <n v="0"/>
    <n v="-40"/>
    <s v="-"/>
    <m/>
  </r>
  <r>
    <n v="390"/>
    <s v="MU"/>
    <s v="Matunga"/>
    <e v="#N/A"/>
    <s v="MA4376"/>
    <s v="MU-MA4376"/>
    <n v="27.5"/>
    <n v="27.5"/>
    <n v="19.027014600000001"/>
    <n v="72.852722"/>
    <s v="Mumbai_Coverage_Route37"/>
    <s v="MA4376_LM"/>
    <x v="1"/>
    <s v="F/N"/>
    <s v="BEST SITE Matunga"/>
    <s v="Kings Circle, Matunga, Mumbai, Maharashtra"/>
    <s v="Suyog"/>
    <s v="Route LM"/>
    <s v="Co-build"/>
    <s v="Feasible"/>
    <m/>
    <s v="Swapnil Salvi"/>
    <s v="Yogesh Deshpande"/>
    <s v="-"/>
    <s v="10004574"/>
    <d v="2025-03-18T00:00:00"/>
    <d v="2026-03-18T00:00:00"/>
    <n v="100"/>
    <s v="PO length is greater than Feasibility Length"/>
    <n v="72.5"/>
    <x v="1"/>
    <s v="-"/>
    <m/>
    <s v="Not created"/>
    <s v="CWIP-76537"/>
    <s v="Received"/>
    <s v="PO Released"/>
    <s v="-"/>
    <m/>
    <n v="0"/>
    <n v="-100"/>
    <s v="-"/>
    <m/>
  </r>
  <r>
    <n v="391"/>
    <s v="MU"/>
    <s v="Kandivali"/>
    <s v="MB1626"/>
    <s v="MB1626"/>
    <s v="MU-MB1626"/>
    <n v="33"/>
    <n v="33"/>
    <n v="19.208669100000002"/>
    <n v="72.848112900000004"/>
    <s v="Mumbai_Coverage_Route36"/>
    <s v="MB1626_LM"/>
    <x v="1"/>
    <s v="R/S"/>
    <s v="Heritage Parody"/>
    <s v="Near Swami Vivekananda International School - Parekh Nagar- S. V. Road- Kandivali 400101"/>
    <s v="INDUS"/>
    <s v="Route LM"/>
    <s v="Co-build"/>
    <s v="Feasible"/>
    <m/>
    <s v="Dudhnath Tiwari"/>
    <e v="#N/A"/>
    <s v="-"/>
    <s v="10004568"/>
    <d v="2025-03-18T00:00:00"/>
    <d v="2026-03-18T00:00:00"/>
    <n v="30"/>
    <s v="PO length is less than Feasibility length"/>
    <n v="-3"/>
    <x v="2"/>
    <s v="-"/>
    <m/>
    <s v="Not created"/>
    <s v="CWIP-76533"/>
    <s v="RFAI Awaited "/>
    <s v="PO Released"/>
    <s v="-"/>
    <m/>
    <n v="0"/>
    <n v="-30"/>
    <s v="-"/>
    <m/>
  </r>
  <r>
    <n v="392"/>
    <s v="MU"/>
    <s v="Borivali"/>
    <n v="5741"/>
    <n v="5741"/>
    <s v="MU-5741"/>
    <n v="99"/>
    <n v="99"/>
    <n v="19.233262700000001"/>
    <n v="72.846964200000002"/>
    <s v="Mumbai_Coverage_Route35"/>
    <s v="5741_LM"/>
    <x v="1"/>
    <s v="R/C"/>
    <s v="ARMABLQQONM1"/>
    <s v="Aroma, Koliwada Marg, Borivali (W), Mumbai-400091"/>
    <s v="INDUS"/>
    <s v="Route LM"/>
    <s v="Co-build"/>
    <s v="Feasible"/>
    <m/>
    <s v="Virendra"/>
    <e v="#N/A"/>
    <s v="-"/>
    <s v="10004583"/>
    <d v="2025-03-18T00:00:00"/>
    <d v="2026-03-18T00:00:00"/>
    <n v="100"/>
    <s v="Ok"/>
    <n v="1"/>
    <x v="2"/>
    <s v="-"/>
    <m/>
    <s v="Not created"/>
    <s v="CWIP-76527"/>
    <s v="RFAI Awaited "/>
    <s v="PO Released"/>
    <s v="-"/>
    <m/>
    <n v="0"/>
    <n v="-100"/>
    <s v="-"/>
    <m/>
  </r>
  <r>
    <n v="393"/>
    <s v="MU"/>
    <s v="Borivali"/>
    <n v="6407"/>
    <n v="6407"/>
    <s v="MU-6407"/>
    <n v="22"/>
    <n v="22"/>
    <n v="19.2299401"/>
    <n v="72.846535500000002"/>
    <s v="Mumbai_Coverage_Route35"/>
    <s v="6407_LM"/>
    <x v="1"/>
    <s v="R/C"/>
    <s v="Kent Residency"/>
    <s v="Chanrawarkar Rd, Ashok Nagar, Borivali West, Mumbai, Maharashtra"/>
    <s v="INDUS"/>
    <s v="Route LM"/>
    <s v="Co-build"/>
    <s v="Feasible"/>
    <m/>
    <s v="Virendra"/>
    <e v="#N/A"/>
    <s v="-"/>
    <s v="10004583"/>
    <d v="2025-03-18T00:00:00"/>
    <d v="2026-03-18T00:00:00"/>
    <n v="50"/>
    <s v="PO length is greater than Feasibility Length"/>
    <n v="28"/>
    <x v="2"/>
    <s v="-"/>
    <m/>
    <s v="Not created"/>
    <s v="CWIP-76528"/>
    <s v="RFAI Awaited "/>
    <s v="PO Released"/>
    <s v="-"/>
    <m/>
    <n v="0"/>
    <n v="-50"/>
    <s v="-"/>
    <m/>
  </r>
  <r>
    <n v="394"/>
    <s v="MU"/>
    <s v="Borivali"/>
    <n v="1191"/>
    <n v="1191"/>
    <s v="MU-1191"/>
    <n v="33"/>
    <n v="33"/>
    <n v="19.2354266"/>
    <n v="72.846322000000001"/>
    <s v="Mumbai_Coverage_Route35"/>
    <s v="1191_LM"/>
    <x v="1"/>
    <s v="R/C"/>
    <s v="ZGARDENQOF"/>
    <s v="Zed garden,C.T.S  no 353 /1 ,EKSAR Rd, Off Eksar Rd , Yogi nagar , Borivali(w) , Mumbai-92"/>
    <s v="ATC"/>
    <s v="Route LM"/>
    <s v="Co-build"/>
    <s v="Feasible"/>
    <m/>
    <s v="Virendra"/>
    <e v="#N/A"/>
    <s v="-"/>
    <s v="10004583"/>
    <d v="2025-03-18T00:00:00"/>
    <d v="2026-03-18T00:00:00"/>
    <n v="60"/>
    <s v="PO length is greater than Feasibility Length"/>
    <n v="27"/>
    <x v="2"/>
    <s v="-"/>
    <m/>
    <s v="Not created"/>
    <s v="CWIP-76529"/>
    <s v="RFAI Awaited "/>
    <s v="PO Released"/>
    <s v="-"/>
    <m/>
    <n v="0"/>
    <n v="-60"/>
    <s v="-"/>
    <m/>
  </r>
  <r>
    <n v="395"/>
    <s v="MU"/>
    <s v="Borivali"/>
    <n v="5761"/>
    <n v="5761"/>
    <s v="MU-5761"/>
    <n v="88"/>
    <n v="88"/>
    <n v="19.239083999999998"/>
    <n v="72.849926699999997"/>
    <s v="Mumbai_Coverage_Route35"/>
    <s v="5761_LM"/>
    <x v="1"/>
    <s v="R/N"/>
    <s v="Shasi Apt"/>
    <s v="Shashi Apt, Devidas Lane, Borivali (W) Mum"/>
    <s v="ATC"/>
    <s v="Route LM"/>
    <s v="Co-build"/>
    <s v="Not Feasible"/>
    <m/>
    <s v="Virendra"/>
    <e v="#N/A"/>
    <s v="-"/>
    <s v="10004583"/>
    <d v="2025-03-18T00:00:00"/>
    <d v="2026-03-18T00:00:00"/>
    <n v="120"/>
    <s v="PO length is greater than Feasibility Length"/>
    <n v="32"/>
    <x v="2"/>
    <s v="-"/>
    <m/>
    <s v="Not created"/>
    <s v="CWIP-76530"/>
    <s v="RFAI Awaited "/>
    <s v="PO Released"/>
    <s v="-"/>
    <m/>
    <n v="0"/>
    <n v="-120"/>
    <s v="-"/>
    <m/>
  </r>
  <r>
    <n v="396"/>
    <s v="MU"/>
    <s v="Borivali"/>
    <n v="1956"/>
    <n v="1956"/>
    <s v="MU-1956"/>
    <n v="308"/>
    <n v="308"/>
    <n v="19.242135999999999"/>
    <n v="72.854642900000002"/>
    <s v="Mumbai_Coverage_Route35"/>
    <s v="1956_LM"/>
    <x v="1"/>
    <s v="R/N"/>
    <s v="HARSHIAPO"/>
    <s v="Near Bhagwati hospital, Borivali East, Mumbai-400103"/>
    <s v="INDUS"/>
    <s v="Route LM"/>
    <s v="Co-build"/>
    <s v="Not Feasible"/>
    <m/>
    <s v="Virendra"/>
    <e v="#N/A"/>
    <s v="-"/>
    <s v="10004583"/>
    <d v="2025-03-18T00:00:00"/>
    <d v="2026-03-18T00:00:00"/>
    <n v="310"/>
    <s v="Ok"/>
    <n v="2"/>
    <x v="2"/>
    <s v="-"/>
    <m/>
    <s v="Not created"/>
    <s v="CWIP-76531"/>
    <s v="RFAI Awaited "/>
    <s v="PO Released"/>
    <s v="-"/>
    <m/>
    <n v="0"/>
    <n v="-310"/>
    <s v="-"/>
    <m/>
  </r>
  <r>
    <n v="397"/>
    <s v="MU"/>
    <s v="Bhayander East"/>
    <s v="MB4276"/>
    <s v="MB4276"/>
    <s v="MU-MB4276"/>
    <n v="11"/>
    <n v="11"/>
    <n v="19.315999999999999"/>
    <n v="72.857129999999998"/>
    <s v="Mumbai_Coverage_Route34"/>
    <s v="MB4276_LM"/>
    <x v="4"/>
    <s v="-"/>
    <s v="Jesal Manor "/>
    <s v="Bhayandar, Jesal Park, Bhayandar East, Mira Bhayandar, Maharashtra 401105"/>
    <s v="INDUS"/>
    <s v="Route LM"/>
    <s v="Co-build"/>
    <s v="Feasible"/>
    <s v="May'25"/>
    <s v="Sabhajeet Maurya"/>
    <s v="Satish Singh"/>
    <s v="-"/>
    <n v="10004968"/>
    <d v="2025-04-15T00:00:00"/>
    <d v="2026-04-15T00:00:00"/>
    <n v="100"/>
    <s v="PO length is greater than Feasibility Length"/>
    <n v="89"/>
    <x v="2"/>
    <s v="-"/>
    <m/>
    <s v="Not created"/>
    <s v="CWIP-76116"/>
    <s v="Received"/>
    <s v="PO Released"/>
    <s v="-"/>
    <m/>
    <n v="0"/>
    <n v="-100"/>
    <s v="-"/>
    <m/>
  </r>
  <r>
    <n v="398"/>
    <s v="MU"/>
    <e v="#N/A"/>
    <s v="MA2979"/>
    <s v="MA2979"/>
    <s v="MU-MA2979"/>
    <n v="601"/>
    <n v="601"/>
    <n v="19.3169301"/>
    <n v="72.854773399999999"/>
    <s v="Mumbai_Coverage_Route34"/>
    <s v="MA2979_LM"/>
    <x v="4"/>
    <s v="-"/>
    <s v="SAI SHAKTI"/>
    <s v="Nr. Kapoor TowerJesal ParkBhayander EastDist. Thane"/>
    <s v="INDUS"/>
    <s v="Route LM"/>
    <s v="Co-build"/>
    <s v="more than 500 mtr"/>
    <s v="March'26"/>
    <s v="Sabhajeet Maurya"/>
    <s v="Satish Singh"/>
    <s v="-"/>
    <n v="10004968"/>
    <d v="2025-04-15T00:00:00"/>
    <d v="2026-04-15T00:00:00"/>
    <n v="70"/>
    <s v="PO length is less than Feasibility length"/>
    <n v="-531"/>
    <x v="2"/>
    <s v="-"/>
    <m/>
    <s v="Not created"/>
    <s v="CWIP-76117"/>
    <s v="Received"/>
    <s v="PO Released"/>
    <s v="-"/>
    <m/>
    <n v="0"/>
    <n v="-70"/>
    <s v="-"/>
    <m/>
  </r>
  <r>
    <n v="399"/>
    <s v="MU"/>
    <s v="Taloja"/>
    <s v="MA2463"/>
    <s v="MA2463"/>
    <s v="MU-MA2463"/>
    <n v="100"/>
    <n v="100"/>
    <n v="19.078330900000001"/>
    <n v="73.108958999999999"/>
    <s v="Mumbai_Coverage_Route33"/>
    <s v="MA2463_LM"/>
    <x v="5"/>
    <s v="-"/>
    <s v="Shree Apartment"/>
    <s v="Shree Apartment, Ghotkamp Koyana Velhe, Taloja, Panvel, Navi Mumbai, Maharashtra- 410208  DOMBIVALI"/>
    <s v="INDUS"/>
    <s v="Route LM"/>
    <s v="Co-build"/>
    <s v="Feasible"/>
    <m/>
    <s v="Abdul Quadir"/>
    <e v="#N/A"/>
    <s v="-"/>
    <s v="10004572"/>
    <d v="2025-03-18T00:00:00"/>
    <d v="2026-03-18T00:00:00"/>
    <n v="100"/>
    <s v="Ok"/>
    <n v="0"/>
    <x v="2"/>
    <s v="-"/>
    <m/>
    <s v="Not created"/>
    <s v="CWIP-76523"/>
    <s v="RFAI Awaited "/>
    <s v="PO Released"/>
    <s v="-"/>
    <m/>
    <n v="0"/>
    <n v="-100"/>
    <s v="-"/>
    <m/>
  </r>
  <r>
    <n v="400"/>
    <s v="MU"/>
    <s v="Taloja"/>
    <s v="MA2028"/>
    <s v="MA2028"/>
    <s v="MU-MA2028"/>
    <n v="55"/>
    <n v="55"/>
    <n v="19.0836583"/>
    <n v="73.111977300000007"/>
    <s v="Mumbai_Coverage_Route33"/>
    <s v="MA2028_LM"/>
    <x v="5"/>
    <s v="-"/>
    <s v="Patil Gala-GBM_Crack"/>
    <s v="GBT-PATIL GALA, GHOT RD, GHOTKAMP, TALOJA, NEW MUMBAI MAHARASHTRA"/>
    <s v="ATC"/>
    <s v="Route LM"/>
    <s v="Co-build"/>
    <s v="Feasible"/>
    <m/>
    <s v="Abdul Quadir"/>
    <e v="#N/A"/>
    <s v="-"/>
    <s v="10004572"/>
    <d v="2025-03-18T00:00:00"/>
    <d v="2026-03-18T00:00:00"/>
    <n v="60"/>
    <s v="Ok"/>
    <n v="5"/>
    <x v="2"/>
    <s v="-"/>
    <m/>
    <s v="Not created"/>
    <s v="CWIP-76524"/>
    <s v="Received"/>
    <s v="PO Released"/>
    <s v="-"/>
    <m/>
    <n v="0"/>
    <n v="-60"/>
    <s v="-"/>
    <m/>
  </r>
  <r>
    <n v="401"/>
    <s v="MU"/>
    <s v="Taloja"/>
    <s v="MA2559"/>
    <s v="MA2559"/>
    <s v="MU-MA2559"/>
    <n v="132"/>
    <n v="132"/>
    <n v="19.080515699999999"/>
    <n v="73.109508000000005"/>
    <s v="Mumbai_Coverage_Route33"/>
    <s v="MA2559_LM"/>
    <x v="5"/>
    <s v="-"/>
    <s v="Gopinath seth niwas open plot"/>
    <s v=" KOYANA VELHE,TALOJA ,RAIGAD, 410208"/>
    <s v="ATC"/>
    <s v="Route LM"/>
    <s v="Co-build"/>
    <s v="Feasible"/>
    <m/>
    <s v="Abdul Quadir"/>
    <e v="#N/A"/>
    <s v="-"/>
    <s v="10004572"/>
    <d v="2025-03-18T00:00:00"/>
    <d v="2026-03-18T00:00:00"/>
    <n v="100"/>
    <s v="PO length is less than Feasibility length"/>
    <n v="-32"/>
    <x v="2"/>
    <s v="-"/>
    <m/>
    <s v="Not created"/>
    <s v="CWIP-76525"/>
    <s v="Received"/>
    <s v="PO Released"/>
    <s v="-"/>
    <m/>
    <n v="0"/>
    <n v="-100"/>
    <s v="-"/>
    <m/>
  </r>
  <r>
    <n v="402"/>
    <s v="MU"/>
    <s v="Dombivali"/>
    <n v="686"/>
    <n v="686"/>
    <s v="MU-686"/>
    <n v="22"/>
    <n v="22"/>
    <n v="19.2251628"/>
    <n v="73.075863799999993"/>
    <s v="Mumbai_Coverage_Route32"/>
    <s v="686_LM"/>
    <x v="2"/>
    <s v="-"/>
    <s v="Kalu Sadan"/>
    <s v="Reti Bunder Road,Motagaon Reti Bunder,Dombivali-421202"/>
    <s v="INDUS"/>
    <s v="Route LM"/>
    <s v="Co-build"/>
    <s v="Feasible"/>
    <s v="Dec'25"/>
    <s v="Subhodh "/>
    <s v="Praveen Nigam"/>
    <s v="-"/>
    <n v="10004555"/>
    <d v="2025-03-17T00:00:00"/>
    <d v="2026-03-17T00:00:00"/>
    <n v="20"/>
    <s v="PO Pending"/>
    <m/>
    <x v="2"/>
    <s v="-"/>
    <m/>
    <s v="Not created"/>
    <s v="CWIP-76517"/>
    <s v="RFAI Awaited "/>
    <s v="PO Released"/>
    <s v="-"/>
    <m/>
    <n v="0"/>
    <n v="-20"/>
    <s v="-"/>
    <m/>
  </r>
  <r>
    <n v="403"/>
    <s v="MH"/>
    <s v="Kalyan"/>
    <s v="MB2153"/>
    <s v="MB2153"/>
    <s v="MU-MB2153"/>
    <n v="110"/>
    <n v="110"/>
    <n v="19.2185378"/>
    <n v="73.084712999999994"/>
    <s v="Mumbai_Coverage_Route32"/>
    <s v="MB2153_LM"/>
    <x v="2"/>
    <s v="-"/>
    <s v="Sai Savli"/>
    <s v="Old Dombivli Rd, Shastri Nagar, Dombivli West, Maharashtra 421202  _x000a_"/>
    <s v="INDUS"/>
    <s v="Route LM"/>
    <s v="Co-build"/>
    <s v="Feasible"/>
    <s v="Jan'26"/>
    <s v="Ranjit Wadkar"/>
    <e v="#N/A"/>
    <s v="-"/>
    <s v="10004555"/>
    <d v="2025-03-17T00:00:00"/>
    <d v="2026-03-17T00:00:00"/>
    <n v="110"/>
    <s v="Ok"/>
    <n v="0"/>
    <x v="2"/>
    <s v="-"/>
    <m/>
    <s v="Not created"/>
    <s v="CWIP-76519"/>
    <s v="RFAI Awaited "/>
    <s v="PO Released"/>
    <s v="-"/>
    <m/>
    <n v="0"/>
    <n v="-110"/>
    <s v="-"/>
    <m/>
  </r>
  <r>
    <n v="404"/>
    <s v="MU"/>
    <s v="Dombivali"/>
    <s v="MA954"/>
    <s v="MA954"/>
    <s v="MU-MA954"/>
    <n v="220"/>
    <n v="220"/>
    <n v="19.212911600000002"/>
    <n v="73.098538599999998"/>
    <s v="Mumbai_Coverage_Route31"/>
    <s v="MA954_LM"/>
    <x v="2"/>
    <s v="-"/>
    <s v="Savodaya Laxmi"/>
    <s v="Sarvoday Laxmi(Sagarli gaon), Samarth Vihar NX, Sagarli Gaon, Dombivli East, Dombivli, Maharashtra 421203  DOMBIVALI"/>
    <s v="ATC"/>
    <s v="Route LM"/>
    <s v="Co-build"/>
    <s v="Feasible"/>
    <s v="March'26"/>
    <s v="Sandeep randive"/>
    <s v="Yogesh Deshpande"/>
    <s v="-"/>
    <s v="10004580"/>
    <d v="2025-03-18T00:00:00"/>
    <d v="2026-03-18T00:00:00"/>
    <n v="100"/>
    <s v="PO length is less than Feasibility length"/>
    <n v="-120"/>
    <x v="2"/>
    <s v="-"/>
    <m/>
    <s v="Not created"/>
    <s v="CWIP-76511"/>
    <s v="RFAI Awaited "/>
    <s v="PO Released"/>
    <s v="-"/>
    <m/>
    <n v="0"/>
    <n v="-100"/>
    <s v="-"/>
    <m/>
  </r>
  <r>
    <n v="405"/>
    <s v="MU"/>
    <s v="Dombivali"/>
    <s v="MB1581"/>
    <s v="MB1581"/>
    <s v="MU-MB1581"/>
    <n v="110"/>
    <n v="110"/>
    <n v="19.2061113"/>
    <n v="73.097778500000004"/>
    <s v="Mumbai_Coverage_Route31"/>
    <s v="MB1581_LM"/>
    <x v="2"/>
    <s v="-"/>
    <s v="Harsachi Solution Pvt Ltd"/>
    <s v="Harsachi Solution Pvt. Ltd,Plot No:-W-250(A),Sudama Nagar,Near Police Quarter,MIDC Phase-2,Dombivli East,Dombivli,Maharashtra:-421201. Post Office:-Dombivli, Police Station:-Dombivli    _x000a_"/>
    <s v="INDUS"/>
    <s v="Route LM"/>
    <s v="Co-build"/>
    <s v="Feasible"/>
    <s v="March'26"/>
    <s v="Sandeep randive"/>
    <s v="Yogesh Deshpande"/>
    <s v="-"/>
    <s v="10004580"/>
    <d v="2025-03-18T00:00:00"/>
    <d v="2026-03-18T00:00:00"/>
    <n v="40"/>
    <s v="PO length is less than Feasibility length"/>
    <n v="-70"/>
    <x v="2"/>
    <s v="-"/>
    <m/>
    <s v="Not created"/>
    <s v="CWIP-76512"/>
    <s v="RFAI Awaited "/>
    <s v="PO Released"/>
    <s v="-"/>
    <m/>
    <n v="0"/>
    <n v="-40"/>
    <s v="-"/>
    <m/>
  </r>
  <r>
    <n v="406"/>
    <s v="MU"/>
    <s v="Dombivali"/>
    <n v="2452"/>
    <n v="2452"/>
    <s v="MU-2452"/>
    <n v="5.5"/>
    <n v="5.5"/>
    <n v="19.2092469"/>
    <n v="73.0969233"/>
    <s v="Mumbai_Coverage_Route31"/>
    <s v="2452_LM"/>
    <x v="2"/>
    <s v="-"/>
    <s v="VIGNHAR CHSL"/>
    <s v="Ayodhya Nagari, Dombivali East-421201"/>
    <s v="INDUS"/>
    <s v="Route LM"/>
    <s v="Co-build"/>
    <s v="Feasible"/>
    <s v="March'26"/>
    <s v="Sandeep randive"/>
    <s v="Yogesh Deshpande"/>
    <s v="-"/>
    <s v="10004580"/>
    <d v="2025-03-18T00:00:00"/>
    <d v="2026-03-18T00:00:00"/>
    <n v="30"/>
    <s v="PO length is greater than Feasibility Length"/>
    <n v="24.5"/>
    <x v="2"/>
    <s v="-"/>
    <m/>
    <s v="Not created"/>
    <s v="CWIP-76513"/>
    <s v="RFAI Awaited "/>
    <s v="PO Released"/>
    <s v="-"/>
    <m/>
    <n v="0"/>
    <n v="-30"/>
    <s v="-"/>
    <m/>
  </r>
  <r>
    <n v="407"/>
    <s v="MU"/>
    <s v="Dombivali"/>
    <n v="4991"/>
    <n v="4991"/>
    <s v="MU-4991"/>
    <n v="165"/>
    <n v="165"/>
    <n v="19.213116299999999"/>
    <n v="73.096882600000001"/>
    <s v="Mumbai_Coverage_Route31"/>
    <s v="4991_LM"/>
    <x v="2"/>
    <s v="-"/>
    <s v="Vinod Bhavan"/>
    <s v="VINOD BHAVAN , NEAR SAMARTH NURSING HOME, GOGRAS WADI, DOMBIVALI (E) Maharashtra 421201"/>
    <s v="INDUS"/>
    <s v="Route LM"/>
    <s v="Co-build"/>
    <s v="Feasible"/>
    <s v="Feb'26"/>
    <s v="Sandeep randive"/>
    <s v="Yogesh Deshpande"/>
    <s v="-"/>
    <s v="10004580"/>
    <d v="2025-03-18T00:00:00"/>
    <d v="2026-03-18T00:00:00"/>
    <n v="50"/>
    <s v="PO length is less than Feasibility length"/>
    <n v="-115"/>
    <x v="2"/>
    <s v="-"/>
    <m/>
    <s v="Not created"/>
    <s v="CWIP-76514"/>
    <s v="Received"/>
    <s v="PO Released"/>
    <s v="-"/>
    <m/>
    <n v="0"/>
    <n v="-50"/>
    <s v="-"/>
    <m/>
  </r>
  <r>
    <n v="408"/>
    <s v="MU"/>
    <s v="Dombivali"/>
    <e v="#N/A"/>
    <s v="MA1400"/>
    <s v="MU-MA1400"/>
    <n v="66"/>
    <n v="66"/>
    <n v="19.212184300000001"/>
    <n v="73.0946608"/>
    <s v="Mumbai_Coverage_Route31"/>
    <s v="MA1400_LM"/>
    <x v="2"/>
    <s v="-"/>
    <s v="Chathurthi Arcade_Crack"/>
    <s v="NAMDEV CROSS PATH,ROCKEL DEPOT GALLI, OPP. KDMC GARDEN, GOGRASWADI, DOMBIVLI EAST,  MUMBAI, MAHARASHTRA. 421201"/>
    <s v="Netsol"/>
    <s v="Route LM"/>
    <s v="Co-build"/>
    <s v="Feasible"/>
    <s v="Feb'26"/>
    <s v="Sandeep randive"/>
    <s v="Yogesh Deshpande"/>
    <s v="-"/>
    <s v="10004580"/>
    <d v="2025-03-18T00:00:00"/>
    <d v="2026-03-18T00:00:00"/>
    <n v="180"/>
    <s v="PO length is greater than Feasibility Length"/>
    <n v="114"/>
    <x v="1"/>
    <s v="-"/>
    <m/>
    <s v="Not created"/>
    <s v="CWIP-76515"/>
    <s v="RFAI Awaited "/>
    <s v="PO Released"/>
    <s v="-"/>
    <m/>
    <n v="0"/>
    <n v="-180"/>
    <s v="-"/>
    <m/>
  </r>
  <r>
    <n v="409"/>
    <s v="MU"/>
    <s v="Dombivali"/>
    <s v="MA285"/>
    <s v="MA285"/>
    <s v="MU-MA285"/>
    <n v="55"/>
    <n v="55"/>
    <n v="19.210644500000001"/>
    <n v="73.096086200000002"/>
    <s v="Mumbai_Coverage_Route31"/>
    <s v="MA285_LM"/>
    <x v="2"/>
    <s v="-"/>
    <s v="Sangam Niwas_Crack"/>
    <s v="Mr. S. Disuja- (9819104443), Sangan Niwas, Jijai Nagar Street, Ambika Nagar, Gograswadi, Ayodhya nagari, Dombivali East, Maharashtra- 421201  DOMBIVALI"/>
    <s v="INDUS"/>
    <s v="Route LM"/>
    <s v="Co-build"/>
    <s v="Feasible"/>
    <s v="Feb'26"/>
    <s v="Sandeep randive"/>
    <s v="Yogesh Deshpande"/>
    <s v="-"/>
    <s v="10004580"/>
    <d v="2025-03-18T00:00:00"/>
    <d v="2026-03-18T00:00:00"/>
    <n v="70"/>
    <s v="PO length is greater than Feasibility Length"/>
    <n v="15"/>
    <x v="2"/>
    <s v="-"/>
    <m/>
    <s v="Not created"/>
    <s v="CWIP-76516"/>
    <s v="RFAI Awaited "/>
    <s v="PO Released"/>
    <s v="-"/>
    <m/>
    <n v="0"/>
    <n v="-70"/>
    <s v="-"/>
    <m/>
  </r>
  <r>
    <n v="410"/>
    <s v="MU"/>
    <s v="Kandivali"/>
    <s v="MA138"/>
    <s v="MA138"/>
    <s v="MU-MA138"/>
    <n v="11"/>
    <n v="11"/>
    <n v="19.198031499999999"/>
    <n v="72.843603700000003"/>
    <s v="Mumbai_Coverage_Route30"/>
    <s v="MA138_LM"/>
    <x v="1"/>
    <s v="R/S"/>
    <s v="Rajani Gandha"/>
    <s v="Shankar Lane Balasinor Society, Kandivali West Mumbai, Maharashtra 400067"/>
    <s v="INDUS"/>
    <s v="Route LM"/>
    <s v="Co-build"/>
    <s v="Feasible"/>
    <m/>
    <s v="Dudhnath Tiwari"/>
    <e v="#N/A"/>
    <s v="-"/>
    <s v="10004573"/>
    <d v="2025-03-18T00:00:00"/>
    <d v="2026-03-18T00:00:00"/>
    <n v="30"/>
    <s v="PO length is greater than Feasibility Length"/>
    <n v="19"/>
    <x v="2"/>
    <s v="-"/>
    <m/>
    <s v="Not created"/>
    <s v="CWIP-76507"/>
    <s v="Received"/>
    <s v="PO Released"/>
    <s v="-"/>
    <m/>
    <n v="0"/>
    <n v="-30"/>
    <s v="-"/>
    <m/>
  </r>
  <r>
    <n v="411"/>
    <s v="MU"/>
    <s v="Kandivali"/>
    <n v="6179"/>
    <n v="6179"/>
    <s v="MU-6179"/>
    <n v="5.5"/>
    <n v="5.5"/>
    <n v="19.195249"/>
    <n v="72.843720300000001"/>
    <s v="Mumbai_Coverage_Route30"/>
    <s v="6179_LM"/>
    <x v="1"/>
    <s v="P/N"/>
    <s v="Shardha Apart"/>
    <s v="Sharda Apt,GORASWADI PARK ROAD,SV ROAD,KAILASH NAGAR,MALAD (W)."/>
    <s v="INDUS"/>
    <s v="Route LM"/>
    <s v="Co-build"/>
    <s v="Feasible"/>
    <m/>
    <s v="Dudhnath Tiwari"/>
    <e v="#N/A"/>
    <s v="-"/>
    <s v="10004573"/>
    <d v="2025-03-18T00:00:00"/>
    <d v="2026-03-18T00:00:00"/>
    <n v="30"/>
    <s v="PO length is greater than Feasibility Length"/>
    <n v="24.5"/>
    <x v="2"/>
    <s v="-"/>
    <m/>
    <s v="Not created"/>
    <s v="CWIP-76508"/>
    <s v="RFAI Awaited "/>
    <s v="PO Released"/>
    <s v="-"/>
    <m/>
    <n v="0"/>
    <n v="-30"/>
    <s v="-"/>
    <m/>
  </r>
  <r>
    <n v="412"/>
    <s v="MU"/>
    <s v="Kandivali"/>
    <n v="1041"/>
    <n v="1041"/>
    <s v="MU-1041"/>
    <n v="159.5"/>
    <n v="159.5"/>
    <n v="19.198436300000001"/>
    <n v="72.845802300000003"/>
    <s v="Mumbai_Coverage_Route30"/>
    <s v="1041_LM"/>
    <x v="1"/>
    <s v="R/S"/>
    <s v="MANEKAP"/>
    <s v="69, Shankar Lane, Kandivli (W)"/>
    <s v="INDUS"/>
    <s v="Route LM"/>
    <s v="Co-build"/>
    <s v="Feasible"/>
    <m/>
    <s v="Dudhnath Tiwari"/>
    <e v="#N/A"/>
    <s v="-"/>
    <s v="10004573"/>
    <d v="2025-03-18T00:00:00"/>
    <d v="2026-03-18T00:00:00"/>
    <n v="160"/>
    <s v="Ok"/>
    <n v="0.5"/>
    <x v="2"/>
    <s v="-"/>
    <m/>
    <s v="Not created"/>
    <s v="CWIP-76509"/>
    <s v="Received"/>
    <s v="PO Released"/>
    <s v="-"/>
    <m/>
    <n v="0"/>
    <n v="-160"/>
    <s v="-"/>
    <m/>
  </r>
  <r>
    <n v="413"/>
    <s v="MU"/>
    <s v="Kandivali"/>
    <s v="MA818"/>
    <s v="MA818"/>
    <s v="MU-MA818"/>
    <n v="49.5"/>
    <n v="49.5"/>
    <n v="19.188624300000001"/>
    <n v="72.844146100000003"/>
    <s v="Mumbai_Coverage_Route3"/>
    <s v="MA818_LM"/>
    <x v="1"/>
    <s v="P/N"/>
    <s v="Siddhachal Chs"/>
    <s v="SIDDHACHAL CHS, MAMLETDARWADI RD NUMBER 5,ADARSH NAGAR, MALAD WEST,MUMBAI, MAHARASHTRA 400064"/>
    <s v="INDUS"/>
    <s v="Route LM"/>
    <s v="Co-build"/>
    <s v="Feasible"/>
    <m/>
    <s v="Dudhnath Tiwari"/>
    <e v="#N/A"/>
    <s v="-"/>
    <s v="10004549"/>
    <d v="2025-03-17T00:00:00"/>
    <d v="2026-03-17T00:00:00"/>
    <n v="50"/>
    <s v="Ok"/>
    <n v="0.5"/>
    <x v="2"/>
    <s v="-"/>
    <m/>
    <s v="Not created"/>
    <s v="CWIP-76498"/>
    <s v="RFAI Awaited "/>
    <s v="PO Released"/>
    <s v="-"/>
    <m/>
    <n v="0"/>
    <n v="-50"/>
    <s v="-"/>
    <m/>
  </r>
  <r>
    <n v="414"/>
    <s v="MU"/>
    <s v="Kandivali"/>
    <n v="4558"/>
    <n v="4558"/>
    <s v="MU-4558"/>
    <n v="11"/>
    <n v="11"/>
    <n v="19.182231300000002"/>
    <n v="72.838542500000003"/>
    <s v="Mumbai_Coverage_Route3"/>
    <s v="4558_LM"/>
    <x v="1"/>
    <s v="P/N"/>
    <s v="SAINATHAOMM1"/>
    <s v="Link Road, Malad West,400064"/>
    <s v="INDUS"/>
    <s v="Route LM"/>
    <s v="Co-build"/>
    <s v="Feasible"/>
    <m/>
    <s v="Dudhnath Tiwari"/>
    <e v="#N/A"/>
    <s v="-"/>
    <s v="10004549"/>
    <d v="2025-03-17T00:00:00"/>
    <d v="2026-03-17T00:00:00"/>
    <n v="10"/>
    <s v="PO length is less than Feasibility length"/>
    <n v="-1"/>
    <x v="2"/>
    <s v="-"/>
    <m/>
    <s v="Not created"/>
    <s v="CWIP-76499"/>
    <s v="RFAI Awaited "/>
    <s v="PO Released"/>
    <s v="-"/>
    <m/>
    <n v="0"/>
    <n v="-10"/>
    <s v="-"/>
    <m/>
  </r>
  <r>
    <n v="415"/>
    <s v="MU"/>
    <s v="Kandivali"/>
    <s v="MB1466"/>
    <s v="MB1466"/>
    <s v="MU-MB1466"/>
    <n v="11"/>
    <n v="11"/>
    <n v="19.1816666"/>
    <n v="72.8364823"/>
    <s v="Mumbai_Coverage_Route3"/>
    <s v="MB1466_LM"/>
    <x v="1"/>
    <s v="P/N"/>
    <s v="Nestle"/>
    <s v="Nestle,Rajan Pada, Bhandarwada, Gaothan road (Linking Road), Malad West, Mumbai 400 064"/>
    <s v="ATC"/>
    <s v="Route LM"/>
    <s v="Co-build"/>
    <s v="Feasible"/>
    <m/>
    <s v="Dudhnath Tiwari"/>
    <e v="#N/A"/>
    <s v="-"/>
    <s v="10004549"/>
    <d v="2025-03-17T00:00:00"/>
    <d v="2026-03-17T00:00:00"/>
    <n v="10"/>
    <s v="PO length is less than Feasibility length"/>
    <n v="-1"/>
    <x v="2"/>
    <s v="-"/>
    <m/>
    <s v="Not created"/>
    <s v="CWIP-76500"/>
    <s v="RFAI Awaited "/>
    <s v="PO Released"/>
    <s v="-"/>
    <m/>
    <n v="0"/>
    <n v="-10"/>
    <s v="-"/>
    <m/>
  </r>
  <r>
    <n v="416"/>
    <s v="MU"/>
    <s v="Malad"/>
    <n v="4427"/>
    <n v="4427"/>
    <s v="MU-4427"/>
    <n v="22"/>
    <n v="22"/>
    <n v="19.185097500000001"/>
    <n v="72.842074600000004"/>
    <s v="Mumbai_Coverage_Route3"/>
    <s v="4427_LM"/>
    <x v="1"/>
    <s v="P/N"/>
    <s v="Nitisha CHSL"/>
    <s v="Nitisha CHSL, 2nd Cross Rd,Liberty Garden,Malad W"/>
    <s v="INDUS"/>
    <s v="Route LM"/>
    <s v="Co-build"/>
    <s v="Feasible"/>
    <m/>
    <s v="Virendra"/>
    <e v="#N/A"/>
    <s v="-"/>
    <s v="10004549"/>
    <d v="2025-03-17T00:00:00"/>
    <d v="2026-03-17T00:00:00"/>
    <n v="20"/>
    <s v="PO length is less than Feasibility length"/>
    <n v="-2"/>
    <x v="2"/>
    <s v="-"/>
    <m/>
    <s v="Not created"/>
    <s v="CWIP-76501"/>
    <s v="Received"/>
    <s v="PO Released"/>
    <s v="-"/>
    <m/>
    <n v="0"/>
    <n v="-20"/>
    <s v="-"/>
    <m/>
  </r>
  <r>
    <n v="417"/>
    <s v="MU"/>
    <s v="Malad"/>
    <s v="MB1349"/>
    <s v="MB1349"/>
    <s v="MU-MB1349"/>
    <n v="11"/>
    <n v="11"/>
    <n v="19.186677299999999"/>
    <n v="72.840984000000006"/>
    <s v="Mumbai_Coverage_Route3"/>
    <s v="MB1349_LM"/>
    <x v="1"/>
    <s v="P/N"/>
    <s v="Chamundia Building"/>
    <s v="Malad, Navy Colony, Liberty Garden, Malad West, Post Office-Malad, Police Station-Malad, Mumbai, Maharashtra 400064"/>
    <s v="ATC"/>
    <s v="Route LM"/>
    <s v="Co-build"/>
    <s v="Feasible"/>
    <m/>
    <s v="Virendra"/>
    <e v="#N/A"/>
    <s v="-"/>
    <s v="10004549"/>
    <d v="2025-03-17T00:00:00"/>
    <d v="2026-03-17T00:00:00"/>
    <n v="10"/>
    <s v="PO length is less than Feasibility length"/>
    <n v="-1"/>
    <x v="2"/>
    <s v="-"/>
    <m/>
    <s v="Not created"/>
    <s v="CWIP-76502"/>
    <s v="RFAI Awaited "/>
    <s v="PO Released"/>
    <s v="-"/>
    <m/>
    <n v="0"/>
    <n v="-10"/>
    <s v="-"/>
    <m/>
  </r>
  <r>
    <n v="418"/>
    <s v="MU"/>
    <s v="Malad"/>
    <s v="MA4606"/>
    <s v="MA4606"/>
    <s v="MU-MA4606"/>
    <n v="5.5"/>
    <n v="5.5"/>
    <n v="19.184080099999999"/>
    <n v="72.840901700000003"/>
    <s v="Mumbai_Coverage_Route3"/>
    <s v="MA4606_LM"/>
    <x v="1"/>
    <s v="P/N"/>
    <s v="SADGURU CHS."/>
    <s v="C Wing, Bhandarwada, Opposite Jain Temple, Malad West, Mumbai-400064"/>
    <s v="INDUS"/>
    <s v="Route LM"/>
    <s v="Co-build"/>
    <s v="Feasible"/>
    <m/>
    <s v="Virendra"/>
    <e v="#N/A"/>
    <s v="-"/>
    <s v="10004549"/>
    <d v="2025-03-17T00:00:00"/>
    <d v="2026-03-17T00:00:00"/>
    <n v="10"/>
    <s v="Ok"/>
    <n v="4.5"/>
    <x v="2"/>
    <s v="-"/>
    <m/>
    <s v="Not created"/>
    <s v="CWIP-76503"/>
    <s v="RFAI Awaited "/>
    <s v="PO Released"/>
    <s v="-"/>
    <m/>
    <n v="0"/>
    <n v="-10"/>
    <s v="-"/>
    <m/>
  </r>
  <r>
    <n v="419"/>
    <s v="MU"/>
    <s v="Malad"/>
    <m/>
    <s v="MA6472"/>
    <s v="MU-MA6472"/>
    <n v="11"/>
    <n v="11"/>
    <n v="19.188741700000001"/>
    <n v="72.847984199999999"/>
    <s v="Mumbai_Coverage_Route3"/>
    <s v="MA6472_LM"/>
    <x v="1"/>
    <s v="P/N"/>
    <s v="Jagruti"/>
    <s v="Near Malad Subway, Sainath Road,  Malad West, Mumbai, 400064"/>
    <s v="INDUS"/>
    <s v="Route LM"/>
    <s v="Co-build"/>
    <s v="Feasible"/>
    <m/>
    <s v="Virendra"/>
    <e v="#N/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420"/>
    <s v="MU"/>
    <s v="Malad"/>
    <n v="304"/>
    <n v="304"/>
    <s v="MU-304"/>
    <n v="99"/>
    <n v="99"/>
    <n v="19.187314700000002"/>
    <n v="72.843733799999995"/>
    <s v="Mumbai_Coverage_Route3"/>
    <s v="304_LM"/>
    <x v="1"/>
    <s v="P/N"/>
    <s v="Trimurti enclave"/>
    <s v="Trimurti enclave, Mamlatdar Wadi Road, Opp: Gariba Hospital, malad West"/>
    <s v="INDUS"/>
    <s v="Route LM"/>
    <s v="Co-build"/>
    <s v="Feasible"/>
    <m/>
    <s v="Virendra"/>
    <e v="#N/A"/>
    <s v="-"/>
    <s v="10004549"/>
    <d v="2025-03-17T00:00:00"/>
    <d v="2026-03-17T00:00:00"/>
    <n v="100"/>
    <s v="Ok"/>
    <n v="1"/>
    <x v="2"/>
    <s v="-"/>
    <m/>
    <s v="Not created"/>
    <s v="CWIP-76504"/>
    <s v="Received"/>
    <s v="PO Released"/>
    <s v="-"/>
    <m/>
    <n v="0"/>
    <n v="-100"/>
    <s v="-"/>
    <m/>
  </r>
  <r>
    <n v="421"/>
    <s v="MU"/>
    <s v="Malad"/>
    <n v="1955"/>
    <n v="1955"/>
    <s v="MU-1955"/>
    <n v="165"/>
    <n v="165"/>
    <n v="19.187857600000001"/>
    <n v="72.845866400000006"/>
    <s v="Mumbai_Coverage_Route3"/>
    <s v="1955_LM"/>
    <x v="1"/>
    <s v="P/N"/>
    <s v="HETALARCOF"/>
    <s v="Opp Natraj Shopping Centre, Malad W"/>
    <s v="INDUS"/>
    <s v="Route LM"/>
    <s v="Co-build"/>
    <s v="Feasible"/>
    <m/>
    <s v="Virendra"/>
    <e v="#N/A"/>
    <s v="-"/>
    <s v="10004549"/>
    <d v="2025-03-17T00:00:00"/>
    <d v="2026-03-17T00:00:00"/>
    <n v="170"/>
    <s v="Ok"/>
    <n v="5"/>
    <x v="2"/>
    <s v="-"/>
    <m/>
    <s v="Not created"/>
    <s v="CWIP-76505"/>
    <s v="Received"/>
    <s v="PO Released"/>
    <s v="-"/>
    <m/>
    <n v="0"/>
    <n v="-170"/>
    <s v="-"/>
    <m/>
  </r>
  <r>
    <n v="422"/>
    <s v="MU"/>
    <s v="Santacruz"/>
    <n v="3068"/>
    <n v="3068"/>
    <s v="MU-3068"/>
    <n v="5.5"/>
    <n v="5.5"/>
    <n v="19.1736951"/>
    <n v="72.851514699999996"/>
    <s v="Mumbai_Coverage_Route29"/>
    <s v="3068_LM"/>
    <x v="1"/>
    <s v="P/S"/>
    <s v="Lucky Building CHSL"/>
    <s v="Lucky Building CHSL, Chinchowali Gate Rd, Chinchowali Colony, Malad East-400063"/>
    <s v="INDUS"/>
    <s v="Route LM"/>
    <s v="Co-build"/>
    <s v="Feasible"/>
    <m/>
    <s v="Hari Yadav"/>
    <s v="Satish Singh"/>
    <s v="-"/>
    <s v="10004523"/>
    <d v="2025-03-13T00:00:00"/>
    <d v="2026-03-13T00:00:00"/>
    <n v="10"/>
    <s v="Ok"/>
    <n v="4.5"/>
    <x v="2"/>
    <s v="-"/>
    <m/>
    <s v="Not created"/>
    <s v="CWIP-76095"/>
    <s v="RFAI Awaited "/>
    <s v="PO Released"/>
    <s v="-"/>
    <m/>
    <n v="0"/>
    <n v="-10"/>
    <s v="-"/>
    <m/>
  </r>
  <r>
    <n v="423"/>
    <s v="MU"/>
    <s v="Goregaon"/>
    <n v="1831"/>
    <n v="1831"/>
    <s v="MU-1831"/>
    <n v="201.60000000000002"/>
    <n v="201.60000000000002"/>
    <n v="19.166651000000002"/>
    <n v="72.853032999999996"/>
    <s v="Mumbai_Coverage_Route29"/>
    <s v="1831_LM"/>
    <x v="1"/>
    <s v="P/S"/>
    <s v="ALOKJYOTO"/>
    <s v="Aarey Road, Goregaon(E) 400063"/>
    <s v="INDUS"/>
    <s v="Route LM"/>
    <s v="Co-build"/>
    <s v="Feasible"/>
    <m/>
    <s v="Virendra"/>
    <e v="#N/A"/>
    <s v="-"/>
    <s v="10004519"/>
    <d v="2025-03-13T00:00:00"/>
    <d v="2026-03-13T00:00:00"/>
    <n v="100"/>
    <s v="PO length is less than Feasibility length"/>
    <n v="-101.60000000000002"/>
    <x v="2"/>
    <s v="-"/>
    <m/>
    <s v="Not created"/>
    <s v="CWIP-76493"/>
    <s v="RFAI Awaited "/>
    <s v="PO Released"/>
    <s v="-"/>
    <m/>
    <n v="0"/>
    <n v="-100"/>
    <s v="-"/>
    <m/>
  </r>
  <r>
    <n v="424"/>
    <s v="MU"/>
    <s v="Goregaon"/>
    <n v="4509"/>
    <n v="4509"/>
    <s v="MU-4509"/>
    <n v="187"/>
    <n v="187"/>
    <n v="19.166158100000001"/>
    <n v="72.850550900000002"/>
    <s v="Mumbai_Coverage_Route29"/>
    <s v="4509_LM"/>
    <x v="1"/>
    <s v="P/S"/>
    <s v="GULMOHR"/>
    <s v="Opposite Anupam Theatre, Station Road, Goregaon East, Mumbai-400063"/>
    <s v="INDUS"/>
    <s v="Route LM"/>
    <s v="Co-build"/>
    <s v="Feasible"/>
    <m/>
    <s v="Virendra"/>
    <e v="#N/A"/>
    <s v="-"/>
    <s v="10004519"/>
    <d v="2025-03-13T00:00:00"/>
    <d v="2026-03-13T00:00:00"/>
    <n v="190"/>
    <s v="Ok"/>
    <n v="3"/>
    <x v="2"/>
    <s v="-"/>
    <m/>
    <s v="Not created"/>
    <s v="CWIP-76494"/>
    <s v="RFAI Awaited "/>
    <s v="PO Released"/>
    <s v="-"/>
    <m/>
    <n v="0"/>
    <n v="-190"/>
    <s v="-"/>
    <m/>
  </r>
  <r>
    <n v="425"/>
    <s v="MU"/>
    <s v="Goregaon"/>
    <n v="1742"/>
    <n v="1742"/>
    <s v="MU-1742"/>
    <n v="33"/>
    <n v="33"/>
    <n v="19.167526899999999"/>
    <n v="72.850236800000005"/>
    <s v="Mumbai_Coverage_Route29"/>
    <s v="1742_LM"/>
    <x v="1"/>
    <s v="P/S"/>
    <s v="Akshata CHS"/>
    <s v="Akshata Apartment,Near Thomas High School, Gogtewadi, Goregaon East"/>
    <s v="ATC"/>
    <s v="Route LM"/>
    <s v="Co-build"/>
    <s v="Feasible"/>
    <m/>
    <s v="Virendra"/>
    <e v="#N/A"/>
    <s v="-"/>
    <s v="10004519"/>
    <d v="2025-03-13T00:00:00"/>
    <d v="2026-03-13T00:00:00"/>
    <n v="30"/>
    <s v="PO length is less than Feasibility length"/>
    <n v="-3"/>
    <x v="2"/>
    <s v="-"/>
    <m/>
    <s v="Not created"/>
    <s v="CWIP-76495"/>
    <s v="RFAI Awaited "/>
    <s v="PO Released"/>
    <s v="-"/>
    <m/>
    <n v="0"/>
    <n v="-30"/>
    <s v="-"/>
    <m/>
  </r>
  <r>
    <n v="426"/>
    <s v="MU"/>
    <s v="Goregaon"/>
    <s v="MA6080"/>
    <s v="MA6080"/>
    <s v="MU-MA6080"/>
    <n v="297"/>
    <n v="297"/>
    <n v="19.169196700000001"/>
    <n v="72.851572899999994"/>
    <s v="Mumbai_Coverage_Route29"/>
    <s v="MA6080_LM"/>
    <x v="1"/>
    <s v="P/S"/>
    <s v="Shankhala Industrial Estate"/>
    <s v="Gogate Wadi Rd, Ganesh Nagar Cooperative Housing Society, Churi Wadi, Goregaon, Mumbai, Maharashtra 400063"/>
    <s v="INDUS"/>
    <s v="Route LM"/>
    <s v="Co-build"/>
    <s v="Feasible"/>
    <m/>
    <s v="Virendra"/>
    <e v="#N/A"/>
    <s v="-"/>
    <s v="10004519"/>
    <d v="2025-03-13T00:00:00"/>
    <d v="2026-03-13T00:00:00"/>
    <n v="300"/>
    <s v="Ok"/>
    <n v="3"/>
    <x v="0"/>
    <s v="-"/>
    <m/>
    <s v="Not created"/>
    <s v="-"/>
    <s v="-"/>
    <s v="Dropped"/>
    <s v="-"/>
    <m/>
    <n v="0"/>
    <n v="-300"/>
    <s v="-"/>
    <m/>
  </r>
  <r>
    <n v="427"/>
    <s v="MU"/>
    <s v="Goregaon"/>
    <n v="1046"/>
    <n v="1046"/>
    <s v="MU-1046"/>
    <n v="11"/>
    <n v="11"/>
    <n v="19.1706389"/>
    <n v="72.850791999999998"/>
    <s v="Mumbai_Coverage_Route29"/>
    <s v="1046_LM"/>
    <x v="1"/>
    <s v="P/S"/>
    <s v="OMKARPMROM"/>
    <s v="Plot No 51, Pandurang Wadi, Road No 2, Goregaon East, Mumbai-400063"/>
    <s v="INDUS"/>
    <s v="Route LM"/>
    <s v="Co-build"/>
    <s v="Not Feasible"/>
    <m/>
    <s v="Virendra"/>
    <e v="#N/A"/>
    <s v="-"/>
    <s v="10004519"/>
    <d v="2025-03-13T00:00:00"/>
    <d v="2026-03-13T00:00:00"/>
    <n v="10"/>
    <s v="PO length is less than Feasibility length"/>
    <n v="-1"/>
    <x v="2"/>
    <s v="-"/>
    <m/>
    <s v="Not created"/>
    <s v="CWIP-76496"/>
    <s v="RFAI Awaited "/>
    <s v="PO Released"/>
    <s v="-"/>
    <m/>
    <n v="0"/>
    <n v="-10"/>
    <s v="-"/>
    <m/>
  </r>
  <r>
    <n v="428"/>
    <s v="MU"/>
    <s v="Jogeshwari"/>
    <n v="4634"/>
    <n v="4634"/>
    <s v="MU-4634"/>
    <n v="11"/>
    <n v="11"/>
    <n v="19.1298253"/>
    <n v="72.851577899999995"/>
    <s v="Mumbai_Coverage_Route28"/>
    <s v="4634_LM"/>
    <x v="1"/>
    <s v="K/E"/>
    <s v="SHRISMRTO"/>
    <s v="52, Natwar Nagar, Road No 5, Jogeshwari East, Mumbai-400060"/>
    <s v="INDUS"/>
    <s v="Route LM"/>
    <s v="Co-build"/>
    <s v="Feasible"/>
    <m/>
    <s v="Dudhnath Tiwari"/>
    <e v="#N/A"/>
    <s v="-"/>
    <s v="10004512"/>
    <d v="2025-03-12T00:00:00"/>
    <d v="2026-03-12T00:00:00"/>
    <n v="10"/>
    <s v="PO length is less than Feasibility length"/>
    <n v="-1"/>
    <x v="2"/>
    <s v="-"/>
    <m/>
    <s v="Not created"/>
    <s v="CWIP-76113"/>
    <s v="RFAI Awaited "/>
    <s v="PO Released"/>
    <s v="-"/>
    <m/>
    <n v="0"/>
    <n v="-10"/>
    <s v="-"/>
    <m/>
  </r>
  <r>
    <n v="429"/>
    <s v="MU"/>
    <s v="Jogeshwari"/>
    <m/>
    <s v="MA3718"/>
    <s v="MU-MA3718"/>
    <n v="11"/>
    <n v="11"/>
    <n v="19.1266672"/>
    <n v="72.849124000000003"/>
    <s v="Mumbai_Coverage_Route28"/>
    <s v="MA3718_LM"/>
    <x v="1"/>
    <s v="K/E"/>
    <s v="JAFAR HOUSE"/>
    <s v="Pardisandhpor, Mogra Pada, Natwar Nagar, Jogeshwari East, Mumbai, Maharashtra 400053"/>
    <s v="Rakshit"/>
    <s v="Route LM"/>
    <s v="Co-build"/>
    <s v="Feasible"/>
    <m/>
    <s v="Dudhnath Tiwari"/>
    <e v="#N/A"/>
    <s v="-"/>
    <s v="-"/>
    <s v="-"/>
    <s v="-"/>
    <n v="0"/>
    <s v="Site Drop by Airtel"/>
    <m/>
    <x v="6"/>
    <s v="-"/>
    <m/>
    <s v="Not created"/>
    <s v="CWIP-76491"/>
    <s v="-"/>
    <s v="PO Modification WIP"/>
    <s v="-"/>
    <m/>
    <n v="0"/>
    <n v="0"/>
    <s v="-"/>
    <m/>
  </r>
  <r>
    <n v="430"/>
    <s v="MU"/>
    <s v="Jogeshwari"/>
    <n v="3019"/>
    <n v="3019"/>
    <s v="MU-3019"/>
    <n v="60.5"/>
    <n v="60.5"/>
    <n v="19.127916200000001"/>
    <n v="72.848343299999996"/>
    <s v="Mumbai_Coverage_Route28"/>
    <s v="3019_LM"/>
    <x v="1"/>
    <s v="K/E"/>
    <s v="Anand Dham"/>
    <s v="Building No4, Opp: Amboli Level Crosssing, Andheri East-400053"/>
    <s v="INDUS"/>
    <s v="Route LM"/>
    <s v="Co-build"/>
    <s v="Not Feasible"/>
    <m/>
    <s v="Dudhnath Tiwari"/>
    <e v="#N/A"/>
    <s v="-"/>
    <s v="10004512"/>
    <d v="2025-03-12T00:00:00"/>
    <d v="2026-03-12T00:00:00"/>
    <n v="60"/>
    <s v="PO length is less than Feasibility length"/>
    <n v="-0.5"/>
    <x v="2"/>
    <s v="-"/>
    <m/>
    <s v="Not created"/>
    <s v="CWIP-76114"/>
    <s v="RFAI Awaited "/>
    <s v="PO Released"/>
    <s v="-"/>
    <m/>
    <n v="0"/>
    <n v="-60"/>
    <s v="-"/>
    <m/>
  </r>
  <r>
    <n v="431"/>
    <s v="MU"/>
    <s v="Kandivali"/>
    <s v="MA1260"/>
    <s v="MA1260"/>
    <s v="MU-MA1260"/>
    <n v="11"/>
    <n v="11"/>
    <n v="19.191608899999999"/>
    <n v="72.866115300000004"/>
    <s v="Mumbai_Coverage_Route25"/>
    <s v="MA1260_LM"/>
    <x v="1"/>
    <s v="P/N"/>
    <s v="MAHENDRA SHARMA"/>
    <s v="SHIVAJI NAGAR RD, KURAR VILLAGE, MALAD EAST, MUMBAI, MAHARASHTRA 400097"/>
    <s v="ATC"/>
    <s v="Route LM"/>
    <s v="Co-build"/>
    <s v="Feasible"/>
    <m/>
    <s v="Dudhnath Tiwari"/>
    <e v="#N/A"/>
    <s v="-"/>
    <s v="10004582"/>
    <d v="2025-03-18T00:00:00"/>
    <d v="2026-03-18T00:00:00"/>
    <n v="400"/>
    <s v="PO length is greater than Feasibility Length"/>
    <n v="389"/>
    <x v="6"/>
    <s v="-"/>
    <m/>
    <s v="Not created"/>
    <s v="CWIP-76486"/>
    <s v="RFAI Awaited "/>
    <s v="PO Modification WIP"/>
    <s v="-"/>
    <m/>
    <n v="0"/>
    <n v="-400"/>
    <s v="-"/>
    <m/>
  </r>
  <r>
    <n v="432"/>
    <s v="MU"/>
    <s v="Kandivali"/>
    <e v="#N/A"/>
    <n v="3700"/>
    <s v="MU-3700"/>
    <n v="11"/>
    <n v="11"/>
    <n v="19.198969999999999"/>
    <n v="72.864537200000001"/>
    <s v="Mumbai_Coverage_Route25"/>
    <s v="3700_LM"/>
    <x v="1"/>
    <s v="R/S"/>
    <s v="Rani Recharge centre"/>
    <s v="RANI RECHARGE CENTER,Near Datta Mandir, Wadar Pada Road 2, Hanuman Nagar, Kandivli East"/>
    <s v="Suyog"/>
    <s v="Route LM"/>
    <s v="Co-build"/>
    <s v="Feasible"/>
    <m/>
    <s v="Dudhnath Tiwari"/>
    <e v="#N/A"/>
    <s v="-"/>
    <s v="10004582"/>
    <d v="2025-03-18T00:00:00"/>
    <d v="2026-03-18T00:00:00"/>
    <n v="300"/>
    <s v="PO length is greater than Feasibility Length"/>
    <n v="289"/>
    <x v="1"/>
    <s v="-"/>
    <m/>
    <s v="Not created"/>
    <s v="CWIP-76487"/>
    <s v="RFAI Awaited "/>
    <s v="PO Released"/>
    <s v="-"/>
    <m/>
    <n v="0"/>
    <n v="-300"/>
    <s v="-"/>
    <m/>
  </r>
  <r>
    <n v="433"/>
    <s v="MU"/>
    <s v="Kandivali"/>
    <n v="2460"/>
    <n v="2460"/>
    <s v="MU-2460"/>
    <n v="11"/>
    <n v="11"/>
    <n v="19.197538399999999"/>
    <n v="72.8644587"/>
    <s v="Mumbai_Coverage_Route25"/>
    <s v="2460_LM"/>
    <x v="1"/>
    <s v="R/S"/>
    <s v="Nisar House"/>
    <s v="Pathan Chal Hanuman Nager Akrli Road Kandiwali (E),Mumbai-400101"/>
    <s v="ATC"/>
    <s v="Route LM"/>
    <s v="Co-build"/>
    <s v="Feasible"/>
    <m/>
    <s v="Dudhnath Tiwari"/>
    <e v="#N/A"/>
    <s v="-"/>
    <s v="10004582"/>
    <d v="2025-03-18T00:00:00"/>
    <d v="2026-03-18T00:00:00"/>
    <n v="300"/>
    <s v="PO length is greater than Feasibility Length"/>
    <n v="289"/>
    <x v="2"/>
    <s v="-"/>
    <m/>
    <s v="Not created"/>
    <s v="CWIP-76488"/>
    <s v="RFAI Awaited "/>
    <s v="PO Released"/>
    <s v="-"/>
    <m/>
    <n v="0"/>
    <n v="-300"/>
    <s v="-"/>
    <m/>
  </r>
  <r>
    <n v="434"/>
    <s v="MU"/>
    <s v="Kandivali"/>
    <m/>
    <s v="MA2221"/>
    <s v="MU-MA2221"/>
    <n v="11"/>
    <n v="11"/>
    <n v="19.196090399999999"/>
    <n v="72.864633900000001"/>
    <s v="Mumbai_Coverage_Route25"/>
    <s v="MA2221_LM"/>
    <x v="1"/>
    <s v="R/S"/>
    <s v="Vishwakarma Mandir_Crack"/>
    <s v="Pathan Chal Hanuman Nager Akrli Road Kandiwali (E),Mumbai-400101"/>
    <s v="Rakshit"/>
    <s v="Route LM"/>
    <s v="Co-build"/>
    <s v="Feasible"/>
    <m/>
    <s v="Dudhnath Tiwari"/>
    <e v="#N/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435"/>
    <s v="MU"/>
    <s v="Kandivali"/>
    <n v="5619"/>
    <n v="5619"/>
    <s v="MU-5619"/>
    <n v="231"/>
    <n v="231"/>
    <n v="19.193574099999999"/>
    <n v="72.864602199999993"/>
    <s v="Mumbai_Coverage_Route25"/>
    <s v="5619_LM"/>
    <x v="1"/>
    <s v="R/S"/>
    <s v="Machhindra More House"/>
    <s v="Machindra House,kurar village Malad (e)"/>
    <s v="INDUS"/>
    <s v="Route LM"/>
    <s v="Co-build"/>
    <s v="Feasible"/>
    <m/>
    <s v="Dudhnath Tiwari"/>
    <e v="#N/A"/>
    <s v="-"/>
    <s v="10004582"/>
    <d v="2025-03-18T00:00:00"/>
    <d v="2026-03-18T00:00:00"/>
    <n v="230"/>
    <s v="PO length is less than Feasibility length"/>
    <n v="-1"/>
    <x v="2"/>
    <s v="-"/>
    <m/>
    <s v="Not created"/>
    <s v="CWIP-76489"/>
    <s v="RFAI Awaited "/>
    <s v="PO Released"/>
    <s v="-"/>
    <m/>
    <n v="0"/>
    <n v="-230"/>
    <s v="-"/>
    <m/>
  </r>
  <r>
    <n v="436"/>
    <s v="MU"/>
    <s v="Dombivali"/>
    <s v="MA3332"/>
    <s v="MA3332"/>
    <s v="MU-MA3332"/>
    <n v="22"/>
    <n v="22"/>
    <n v="19.222266900000001"/>
    <n v="73.080394699999999"/>
    <s v="Mumbai_Coverage_Route23"/>
    <s v="MA3332_LM"/>
    <x v="2"/>
    <s v="-"/>
    <s v="Sachin Mhatre building_Crack"/>
    <s v="SACHIN MHATRE BUILDING,  THAKURWADI, DOMBIVLI WEST, DOMBIVLI, MUMBAI, MAHARASHTRA 421202"/>
    <s v="INDUS"/>
    <s v="Route LM"/>
    <s v="Co-build"/>
    <s v="Feasible"/>
    <s v="Jan'26"/>
    <s v="Subhodh "/>
    <s v="Praveen Nigam"/>
    <s v="-"/>
    <s v="10004556"/>
    <d v="2025-03-17T00:00:00"/>
    <d v="2026-03-17T00:00:00"/>
    <n v="50"/>
    <s v="PO length is greater than Feasibility Length"/>
    <n v="28"/>
    <x v="2"/>
    <s v="-"/>
    <m/>
    <s v="Not created"/>
    <s v="CWIP-76481"/>
    <s v="RFAI Awaited "/>
    <s v="PO Released"/>
    <s v="-"/>
    <m/>
    <n v="0"/>
    <n v="-50"/>
    <s v="-"/>
    <m/>
  </r>
  <r>
    <n v="437"/>
    <s v="MU"/>
    <s v="Dombivali"/>
    <s v="MA5231"/>
    <s v="MA5231"/>
    <s v="MU-MA5231"/>
    <n v="11"/>
    <n v="11"/>
    <n v="19.219212800000001"/>
    <n v="73.078514100000007"/>
    <s v="Mumbai_Coverage_Route23"/>
    <s v="MA5231_LM"/>
    <x v="2"/>
    <s v="-"/>
    <s v="Rahul Bhavan/EMUMARCHANAQ"/>
    <s v="Opp : Hindu Kush Apts, Shastri Nagar, Old Dombivli West"/>
    <s v="INDUS"/>
    <s v="Route LM"/>
    <s v="Co-build"/>
    <s v="Feasible"/>
    <s v="Jan'26"/>
    <s v="Subhodh "/>
    <s v="Praveen Nigam"/>
    <s v="-"/>
    <s v="10004556"/>
    <d v="2025-03-17T00:00:00"/>
    <d v="2026-03-17T00:00:00"/>
    <n v="40"/>
    <s v="PO length is greater than Feasibility Length"/>
    <n v="29"/>
    <x v="2"/>
    <s v="-"/>
    <m/>
    <s v="Not created"/>
    <s v="CWIP-76482"/>
    <s v="Received"/>
    <s v="PO Released"/>
    <s v="-"/>
    <m/>
    <n v="0"/>
    <n v="-40"/>
    <s v="-"/>
    <m/>
  </r>
  <r>
    <n v="438"/>
    <s v="MU"/>
    <s v="Dombivali"/>
    <n v="1508"/>
    <n v="1508"/>
    <s v="MU-1508"/>
    <n v="11"/>
    <n v="11"/>
    <n v="19.2174361"/>
    <n v="73.0773607"/>
    <s v="Mumbai_Coverage_Route23"/>
    <s v="1508_LM"/>
    <x v="2"/>
    <s v="-"/>
    <s v="Vipul Niwas"/>
    <s v="Telkoswadi,Juni Dombivali,Dombivali(W),Thane,Maharashtra 421201"/>
    <s v="INDUS"/>
    <s v="Route LM"/>
    <s v="Co-build"/>
    <s v="Feasible"/>
    <s v="Jan'26"/>
    <s v="Subhodh "/>
    <s v="Praveen Nigam"/>
    <s v="-"/>
    <s v="10004556"/>
    <d v="2025-03-17T00:00:00"/>
    <d v="2026-03-17T00:00:00"/>
    <n v="40"/>
    <s v="PO length is greater than Feasibility Length"/>
    <n v="29"/>
    <x v="2"/>
    <s v="-"/>
    <m/>
    <s v="Not created"/>
    <s v="CWIP-76483"/>
    <s v="RFAI Awaited "/>
    <s v="PO Released"/>
    <s v="-"/>
    <m/>
    <n v="0"/>
    <n v="-40"/>
    <s v="-"/>
    <m/>
  </r>
  <r>
    <n v="439"/>
    <s v="MU"/>
    <s v="Dombivali"/>
    <s v="MB5951"/>
    <s v="MB5951"/>
    <s v="MU-MB5951"/>
    <n v="11"/>
    <n v="11"/>
    <n v="19.220228500000001"/>
    <n v="73.079977099999994"/>
    <s v="Mumbai_Coverage_Route23"/>
    <s v="MB5951_LM"/>
    <x v="2"/>
    <s v="-"/>
    <s v="JESTHA SADAN"/>
    <s v="JESTHA SADAN,RAM MANDIR, RD VIA DEVI CHOWK, NEAR RAM MANDIR (RIKSHAW) AUTO STAND, RETI BUNDER, SHASTRI NAGAR, DOMBIVLI WEST, DOMBIVLI, "/>
    <s v="INDUS"/>
    <s v="Route LM"/>
    <s v="Co-build"/>
    <s v="Feasible"/>
    <s v="Dec'25"/>
    <s v="Subhodh "/>
    <s v="Praveen Nigam"/>
    <s v="-"/>
    <s v="10004556"/>
    <d v="2025-03-17T00:00:00"/>
    <d v="2026-03-17T00:00:00"/>
    <n v="50"/>
    <s v="PO length is greater than Feasibility Length"/>
    <n v="39"/>
    <x v="2"/>
    <s v="-"/>
    <m/>
    <s v="Not created"/>
    <s v="CWIP-76484"/>
    <s v="RFAI Awaited "/>
    <s v="PO Released"/>
    <s v="-"/>
    <m/>
    <n v="0"/>
    <n v="-50"/>
    <s v="-"/>
    <m/>
  </r>
  <r>
    <n v="440"/>
    <s v="MU"/>
    <s v="Khadakpada"/>
    <n v="1262"/>
    <n v="1262"/>
    <s v="MU-1262"/>
    <n v="55"/>
    <n v="55"/>
    <n v="19.231466000000001"/>
    <n v="73.087560300000007"/>
    <s v="Mumbai_Coverage_Route21"/>
    <s v="1262_LM"/>
    <x v="2"/>
    <s v="-"/>
    <s v="Anusai Bhagat Niwas"/>
    <s v="ANUSAI BHAGAT NIWAS,Netaji Subhash Chandra Bose Road, Garibachapada,  Kumbharkhan Pada, Dombivali West"/>
    <s v="ATC"/>
    <s v="Route LM"/>
    <s v="Co-build"/>
    <s v="Feasible"/>
    <s v="Oct'25"/>
    <s v="Vaijesh Patil"/>
    <s v="Prem Verma"/>
    <s v="-"/>
    <s v="10004548"/>
    <d v="2025-03-17T00:00:00"/>
    <d v="2026-03-17T00:00:00"/>
    <n v="400"/>
    <s v="PO length is greater than Feasibility Length"/>
    <n v="345"/>
    <x v="2"/>
    <s v="-"/>
    <m/>
    <s v="Not created"/>
    <s v="CWIP-76475"/>
    <s v="RFAI Awaited "/>
    <s v="PO Released"/>
    <s v="-"/>
    <m/>
    <n v="0"/>
    <n v="-400"/>
    <s v="-"/>
    <m/>
  </r>
  <r>
    <n v="441"/>
    <s v="MU"/>
    <s v="Khadakpada"/>
    <s v="MB2213"/>
    <s v="MB2213"/>
    <s v="MU-MB2213"/>
    <n v="110"/>
    <n v="110"/>
    <n v="19.232292399999999"/>
    <n v="73.085700700000004"/>
    <s v="Mumbai_Coverage_Route21"/>
    <s v="MB2213_LM"/>
    <x v="2"/>
    <s v="-"/>
    <s v="Chakrapani Phase 2A"/>
    <s v="Building No 2A,Chakrapani Apartment,Near model school,mahatma Phule Road, Garibachawada., Kumbharkhan Pada, Dombivli, Maharashtra 421202"/>
    <s v="INDUS"/>
    <s v="Route LM"/>
    <s v="Co-build"/>
    <s v="Feasible"/>
    <s v="Oct'25"/>
    <s v="Vaijesh Patil"/>
    <s v="Prem Verma"/>
    <s v="-"/>
    <s v="10004548"/>
    <d v="2025-03-17T00:00:00"/>
    <d v="2026-03-17T00:00:00"/>
    <n v="130"/>
    <s v="PO length is greater than Feasibility Length"/>
    <n v="20"/>
    <x v="2"/>
    <s v="-"/>
    <m/>
    <s v="Not created"/>
    <s v="CWIP-76476"/>
    <s v="RFAI Awaited "/>
    <s v="PO Released"/>
    <s v="-"/>
    <m/>
    <n v="0"/>
    <n v="-130"/>
    <s v="-"/>
    <m/>
  </r>
  <r>
    <n v="442"/>
    <s v="MU"/>
    <s v="Dombivali"/>
    <s v="MA5208"/>
    <s v="MA5208"/>
    <s v="MU-MA5208"/>
    <n v="110"/>
    <n v="110"/>
    <n v="19.233188200000001"/>
    <n v="73.083066900000006"/>
    <s v="Mumbai_Coverage_Route21"/>
    <s v="MA5208_LM"/>
    <x v="2"/>
    <s v="-"/>
    <s v="ANCHOR_Devki Laxman"/>
    <s v="Gopinath Chowk, Devicha Pada, Dombivli West, Maharashtra 421202  _x000a_"/>
    <s v="INDUS"/>
    <s v="Route LM"/>
    <s v="Co-build"/>
    <s v="Feasible"/>
    <s v="Dec'25"/>
    <s v="Subhodh "/>
    <s v="Praveen Nigam"/>
    <s v="-"/>
    <s v="10004548"/>
    <d v="2025-03-17T00:00:00"/>
    <d v="2026-03-17T00:00:00"/>
    <n v="120"/>
    <s v="PO length is greater than Feasibility Length"/>
    <n v="10"/>
    <x v="2"/>
    <s v="-"/>
    <m/>
    <s v="Not created"/>
    <s v="CWIP-76477"/>
    <s v="RFAI Awaited "/>
    <s v="PO Released"/>
    <s v="-"/>
    <m/>
    <n v="0"/>
    <n v="-120"/>
    <s v="-"/>
    <m/>
  </r>
  <r>
    <n v="443"/>
    <s v="MU"/>
    <s v="Dombivali"/>
    <n v="6394"/>
    <n v="6394"/>
    <s v="MU-6394"/>
    <n v="11"/>
    <n v="11"/>
    <n v="19.2312394"/>
    <n v="73.080488799999998"/>
    <s v="Mumbai_Coverage_Route21"/>
    <s v="6394_LM"/>
    <x v="2"/>
    <s v="-"/>
    <s v="SUMITRDEOF"/>
    <s v="Sumitradevi,Satyavan Chowk, Umesh nagar, Dombivali (W)."/>
    <s v="INDUS"/>
    <s v="Route LM"/>
    <s v="Co-build"/>
    <s v="Feasible"/>
    <s v="Dec'25"/>
    <s v="Subhodh "/>
    <s v="Praveen Nigam"/>
    <s v="-"/>
    <s v="10004548"/>
    <d v="2025-03-17T00:00:00"/>
    <d v="2026-03-17T00:00:00"/>
    <n v="30"/>
    <s v="PO length is greater than Feasibility Length"/>
    <n v="19"/>
    <x v="2"/>
    <s v="-"/>
    <m/>
    <s v="Not created"/>
    <s v="CWIP-76478"/>
    <s v="RFAI Awaited "/>
    <s v="PO Released"/>
    <s v="-"/>
    <m/>
    <n v="0"/>
    <n v="-30"/>
    <s v="-"/>
    <m/>
  </r>
  <r>
    <n v="444"/>
    <s v="MU"/>
    <s v="Dombivali"/>
    <s v="MB2836"/>
    <s v="MB2836"/>
    <s v="MU-MB2836"/>
    <n v="275"/>
    <n v="275"/>
    <n v="19.231255900000001"/>
    <n v="73.082224999999994"/>
    <s v="Mumbai_Coverage_Route21"/>
    <s v="MB2836_LM"/>
    <x v="2"/>
    <s v="-"/>
    <s v="Mandar bhoir plot"/>
    <s v="Mandar Bhoir Plot"/>
    <s v="INDUS"/>
    <s v="Route LM"/>
    <s v="Co-build"/>
    <s v="Feasible"/>
    <s v="Nov'25"/>
    <s v="Subhodh "/>
    <s v="Praveen Nigam"/>
    <s v="-"/>
    <s v="10004548"/>
    <d v="2025-03-17T00:00:00"/>
    <d v="2026-03-17T00:00:00"/>
    <n v="180"/>
    <s v="PO length is less than Feasibility length"/>
    <n v="-95"/>
    <x v="2"/>
    <s v="-"/>
    <m/>
    <s v="Not created"/>
    <s v="CWIP-76479"/>
    <s v="Received"/>
    <s v="PO Released"/>
    <s v="-"/>
    <m/>
    <n v="0"/>
    <n v="-180"/>
    <s v="-"/>
    <m/>
  </r>
  <r>
    <n v="445"/>
    <s v="MU"/>
    <s v="Kashimira"/>
    <s v="MA1356"/>
    <s v="MA1356"/>
    <s v="MU-MA1356"/>
    <n v="11"/>
    <n v="11"/>
    <n v="19.279347900000001"/>
    <n v="72.883714100000006"/>
    <s v="Mumbai_Coverage_Route2"/>
    <s v="MA1356_LM"/>
    <x v="4"/>
    <s v="-"/>
    <s v="Silver Sarita Complex"/>
    <s v="Kashimira, Mira Road East-401104."/>
    <s v="INDUS"/>
    <s v="Route LM"/>
    <s v="Co-build"/>
    <s v="Feasible"/>
    <s v="May'25"/>
    <s v="Sabhajeet Maurya"/>
    <s v="Satish Singh"/>
    <s v="-"/>
    <s v="10004557"/>
    <d v="2025-03-17T00:00:00"/>
    <d v="2026-03-17T00:00:00"/>
    <n v="10"/>
    <s v="PO length is less than Feasibility length"/>
    <n v="-1"/>
    <x v="2"/>
    <s v="-"/>
    <m/>
    <s v="Not created"/>
    <s v="CWIP-76473"/>
    <s v="RFAI Awaited "/>
    <s v="PO Released"/>
    <s v="-"/>
    <m/>
    <n v="0"/>
    <n v="-10"/>
    <s v="-"/>
    <m/>
  </r>
  <r>
    <n v="446"/>
    <s v="MU"/>
    <s v="Jogeshwari"/>
    <s v="MA1352"/>
    <s v="MA1352"/>
    <s v="MU-MA1352"/>
    <n v="11"/>
    <n v="11"/>
    <n v="19.128651300000001"/>
    <n v="72.868977400000006"/>
    <s v="Mumbai_Coverage_Route17"/>
    <s v="MA1352_LM"/>
    <x v="1"/>
    <s v="K/E"/>
    <s v="Hotel Jinger"/>
    <s v="Mahakali caves road, Bindra Complex, Andheri (E), Mumbai 400093."/>
    <s v="ATC"/>
    <s v="Route LM"/>
    <s v="Co-build"/>
    <s v="Feasible"/>
    <m/>
    <s v="Dudhnath Tiwari"/>
    <e v="#N/A"/>
    <s v="-"/>
    <s v="10004547"/>
    <d v="2025-03-17T00:00:00"/>
    <d v="2026-03-17T00:00:00"/>
    <n v="40"/>
    <s v="PO length is greater than Feasibility Length"/>
    <n v="29"/>
    <x v="2"/>
    <s v="-"/>
    <m/>
    <s v="Not created"/>
    <s v="CWIP-76468"/>
    <s v="Received"/>
    <s v="PO Released"/>
    <s v="-"/>
    <m/>
    <n v="0"/>
    <n v="-40"/>
    <s v="-"/>
    <m/>
  </r>
  <r>
    <n v="447"/>
    <s v="MU"/>
    <s v="Jogeshwari"/>
    <n v="2369"/>
    <n v="2369"/>
    <s v="MU-2369"/>
    <n v="11"/>
    <n v="11"/>
    <n v="19.126917800000001"/>
    <n v="72.869233500000007"/>
    <s v="Mumbai_Coverage_Route17"/>
    <s v="2369_LM"/>
    <x v="1"/>
    <s v="K/E"/>
    <s v="KISNA9"/>
    <s v="Hare Kirshna,Hare Krishna A-9 SRA Co-Op HSG Society Bindra Complex Mahakali Cave Road Andheri (E)"/>
    <s v="INDUS"/>
    <s v="Route LM"/>
    <s v="Co-build"/>
    <s v="Feasible"/>
    <m/>
    <s v="Dudhnath Tiwari"/>
    <e v="#N/A"/>
    <s v="-"/>
    <s v="10004547"/>
    <d v="2025-03-17T00:00:00"/>
    <d v="2026-03-17T00:00:00"/>
    <n v="250"/>
    <s v="PO length is greater than Feasibility Length"/>
    <n v="239"/>
    <x v="2"/>
    <s v="-"/>
    <m/>
    <s v="Not created"/>
    <s v="CWIP-76469"/>
    <s v="RFAI Awaited "/>
    <s v="PO Released"/>
    <s v="-"/>
    <m/>
    <n v="0"/>
    <n v="-250"/>
    <s v="-"/>
    <m/>
  </r>
  <r>
    <n v="448"/>
    <s v="MU"/>
    <s v="Jogeshwari"/>
    <s v="MA5707"/>
    <s v="MA5707"/>
    <s v="MU-MA5707"/>
    <n v="220"/>
    <n v="220"/>
    <n v="19.130998099999999"/>
    <n v="72.872830399999998"/>
    <s v="Mumbai_Coverage_Route17"/>
    <s v="MA5707_LM"/>
    <x v="1"/>
    <s v="K/E"/>
    <s v="Mahakali Mandir"/>
    <s v=", MAHAKALI CAVES ROAD ANDHERI EAST, MUMBAI, MAHARASHTRA."/>
    <s v="INDUS"/>
    <s v="Route LM"/>
    <s v="Co-build"/>
    <s v="Feasible"/>
    <m/>
    <s v="Dudhnath Tiwari"/>
    <e v="#N/A"/>
    <s v="-"/>
    <s v="10004547"/>
    <d v="2025-03-17T00:00:00"/>
    <d v="2026-03-17T00:00:00"/>
    <n v="50"/>
    <s v="PO length is less than Feasibility length"/>
    <n v="-170"/>
    <x v="2"/>
    <s v="-"/>
    <m/>
    <s v="Not created"/>
    <s v="CWIP-76470"/>
    <s v="RFAI Awaited "/>
    <s v="PO Released"/>
    <s v="-"/>
    <m/>
    <n v="0"/>
    <n v="-50"/>
    <s v="-"/>
    <m/>
  </r>
  <r>
    <n v="449"/>
    <s v="MU"/>
    <s v="Jogeshwari"/>
    <m/>
    <n v="4525"/>
    <s v="MU-4525"/>
    <n v="11"/>
    <n v="11"/>
    <n v="19.127556999999999"/>
    <n v="72.867775800000004"/>
    <s v="Mumbai_Coverage_Route17"/>
    <s v="4525_LM"/>
    <x v="1"/>
    <s v="K/E"/>
    <s v="ROSHANAPO"/>
    <s v="Roshan Appt,OppHoly Spirit Hospital,Mahakali Caves Rd,Andheri(E),Mumbai-400093"/>
    <s v="INDUS"/>
    <s v="Route LM"/>
    <s v="Co-build"/>
    <s v="Feasible"/>
    <m/>
    <s v="Dudhnath Tiwari"/>
    <e v="#N/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450"/>
    <s v="MU"/>
    <s v="Jogeshwari"/>
    <n v="3389"/>
    <n v="3389"/>
    <s v="MU-3389"/>
    <n v="11"/>
    <n v="11"/>
    <n v="19.129709800000001"/>
    <n v="72.870127400000001"/>
    <s v="Mumbai_Coverage_Route17"/>
    <s v="3389_LM"/>
    <x v="1"/>
    <s v="K/E"/>
    <s v="New Bilqees App"/>
    <s v="Bilqees,Mahakali caves road, Andheri (E)"/>
    <s v="ATC"/>
    <s v="Route LM"/>
    <s v="Co-build"/>
    <s v="Feasible"/>
    <m/>
    <s v="Dudhnath Tiwari"/>
    <e v="#N/A"/>
    <s v="-"/>
    <s v="10004547"/>
    <d v="2025-03-17T00:00:00"/>
    <d v="2026-03-17T00:00:00"/>
    <n v="20"/>
    <s v="Ok"/>
    <n v="9"/>
    <x v="2"/>
    <s v="-"/>
    <m/>
    <s v="Not created"/>
    <s v="CWIP-76471"/>
    <s v="RFAI Awaited "/>
    <s v="PO Released"/>
    <s v="-"/>
    <m/>
    <n v="0"/>
    <n v="-20"/>
    <s v="-"/>
    <m/>
  </r>
  <r>
    <n v="451"/>
    <s v="MU"/>
    <s v="Belapur"/>
    <n v="4871"/>
    <n v="4871"/>
    <s v="MU-4871"/>
    <n v="11"/>
    <n v="11"/>
    <n v="19.015768999999999"/>
    <n v="73.032133700000003"/>
    <s v="Mumbai_Coverage_Route15"/>
    <s v="4871_LM"/>
    <x v="5"/>
    <s v="-"/>
    <s v="Prathamesh (Plot No.275)"/>
    <s v="Belapur Gaon Sector 20, Belapur-400614"/>
    <s v="INDUS"/>
    <s v="Route LM"/>
    <s v="Co-build"/>
    <s v="Feasible"/>
    <m/>
    <s v="Abdul Quadir"/>
    <e v="#N/A"/>
    <s v="-"/>
    <s v="10004562"/>
    <d v="2025-03-17T00:00:00"/>
    <d v="2026-03-17T00:00:00"/>
    <n v="20"/>
    <s v="Ok"/>
    <n v="9"/>
    <x v="2"/>
    <s v="-"/>
    <m/>
    <s v="Not created"/>
    <s v="CWIP-76465"/>
    <s v="RFAI Awaited "/>
    <s v="PO Released"/>
    <s v="-"/>
    <m/>
    <n v="0"/>
    <n v="-20"/>
    <s v="-"/>
    <m/>
  </r>
  <r>
    <n v="452"/>
    <s v="MU"/>
    <s v="Belapur"/>
    <e v="#N/A"/>
    <s v="MB6431"/>
    <s v="MU-MB6431"/>
    <n v="193.03200000000001"/>
    <n v="0"/>
    <n v="19.0154782"/>
    <n v="73.035197800000006"/>
    <s v="Mumbai_Coverage_Route15"/>
    <s v="MB6431_LM"/>
    <x v="5"/>
    <s v="-"/>
    <s v="T K Apartment"/>
    <s v="House No, 0678, Shahdawali Shah Dargah Road, Shahbaz Village, Sector 19, CBD Belapur, Navi Mumbai, Maharashtra 400614"/>
    <s v="Netsol"/>
    <s v="Route LM"/>
    <s v="Co-build"/>
    <s v="Data mismatch"/>
    <m/>
    <s v="Abdul Quadir"/>
    <e v="#N/A"/>
    <s v="-"/>
    <s v="10004562"/>
    <d v="2025-03-17T00:00:00"/>
    <d v="2026-03-17T00:00:00"/>
    <n v="170"/>
    <s v="PO length is greater than Feasibility Length"/>
    <n v="170"/>
    <x v="1"/>
    <s v="-"/>
    <m/>
    <s v="Not created"/>
    <s v="CWIP-76466"/>
    <s v="RFAI Awaited "/>
    <s v="PO Released"/>
    <s v="-"/>
    <m/>
    <n v="0"/>
    <n v="-170"/>
    <s v="-"/>
    <m/>
  </r>
  <r>
    <n v="453"/>
    <s v="MU"/>
    <s v="Khadakpada"/>
    <s v="MB1187"/>
    <s v="MB1187"/>
    <s v="MU-MB1187"/>
    <n v="88"/>
    <n v="88"/>
    <n v="19.262106899999999"/>
    <n v="73.144475600000007"/>
    <s v="Mumbai_Coverage_Route13"/>
    <s v="MB1187_LM"/>
    <x v="2"/>
    <s v="-"/>
    <s v="Reveria Building"/>
    <s v="Godrej Hill, Khadakpada, Kalyan, Maharashtra 421301"/>
    <s v="INDUS"/>
    <s v="Route LM"/>
    <s v="Co-build"/>
    <s v="Feasible"/>
    <s v="Oct'25"/>
    <s v="Vaijesh Patil"/>
    <s v="Prem Verma"/>
    <s v="-"/>
    <s v="10004559"/>
    <d v="2025-03-17T00:00:00"/>
    <d v="2026-03-17T00:00:00"/>
    <n v="100"/>
    <s v="PO length is greater than Feasibility Length"/>
    <n v="12"/>
    <x v="2"/>
    <s v="-"/>
    <m/>
    <s v="Request Raised"/>
    <s v="CWIP-76458"/>
    <s v="Received"/>
    <s v="PO Released"/>
    <s v="-"/>
    <m/>
    <n v="0"/>
    <n v="-100"/>
    <s v="-"/>
    <m/>
  </r>
  <r>
    <n v="454"/>
    <s v="MU"/>
    <s v="Khadakpada"/>
    <s v="MA5523"/>
    <s v="MA5523"/>
    <s v="MU-MA5523"/>
    <n v="55"/>
    <n v="55"/>
    <n v="19.2597782"/>
    <n v="73.143616300000005"/>
    <s v="Mumbai_Coverage_Route13"/>
    <s v="MA5523_LM"/>
    <x v="2"/>
    <s v="-"/>
    <s v="D-Mart_Kalyan_SCM"/>
    <s v=" SHOP NO - 03,C,WADHWA HEIGHTS, GODREJ HILL RD, NEAR D-MART, KHADAKPADA, KHADAKPADA, CITY-KALYAN,THANE, MAHARASHTRA, PINCODE- 421301"/>
    <s v="Airtel Own"/>
    <s v="Route LM"/>
    <s v="Co-build"/>
    <s v="Feasible"/>
    <s v="Oct'25"/>
    <s v="Vaijesh Patil"/>
    <s v="Prem Verma"/>
    <s v="-"/>
    <s v="10004559"/>
    <d v="2025-03-17T00:00:00"/>
    <d v="2026-03-17T00:00:00"/>
    <n v="60"/>
    <s v="Ok"/>
    <n v="5"/>
    <x v="2"/>
    <s v="-"/>
    <m/>
    <s v="Request Raised"/>
    <s v="CWIP-76459"/>
    <s v="RFAI Awaited "/>
    <s v="PO Released"/>
    <s v="-"/>
    <m/>
    <n v="0"/>
    <n v="-60"/>
    <s v="-"/>
    <m/>
  </r>
  <r>
    <n v="455"/>
    <s v="MU"/>
    <s v="Khadakpada"/>
    <n v="175"/>
    <n v="175"/>
    <s v="MU-175"/>
    <n v="165"/>
    <n v="165"/>
    <n v="19.257548100000001"/>
    <n v="73.142691099999993"/>
    <s v="Mumbai_Coverage_Route13"/>
    <s v="175_LM"/>
    <x v="2"/>
    <s v="-"/>
    <s v="Mahakaleshwar chs"/>
    <s v="Barve Village, Khadakpada Chowk, Near Godrej Hill, Kalyan West, Dist Thane, 421301"/>
    <s v="INDUS"/>
    <s v="Route LM"/>
    <s v="Co-build"/>
    <s v="Feasible"/>
    <s v="May'25"/>
    <s v="Vaijesh Patil"/>
    <s v="Prem Verma"/>
    <s v="-"/>
    <s v="10004559"/>
    <d v="2025-03-17T00:00:00"/>
    <d v="2026-03-17T00:00:00"/>
    <n v="800"/>
    <s v="PO length is greater than Feasibility Length"/>
    <n v="635"/>
    <x v="6"/>
    <s v="-"/>
    <m/>
    <s v="Request Raised"/>
    <s v="CWIP-76460"/>
    <s v="RFAI Awaited "/>
    <s v="PO Modification WIP"/>
    <s v="-"/>
    <m/>
    <n v="0"/>
    <n v="-800"/>
    <s v="-"/>
    <m/>
  </r>
  <r>
    <n v="456"/>
    <s v="MU"/>
    <s v="Khadakpada"/>
    <e v="#N/A"/>
    <s v="MA599"/>
    <s v="MU-MA599"/>
    <n v="330"/>
    <n v="330"/>
    <n v="19.262430999999999"/>
    <n v="73.141483100000002"/>
    <s v="Mumbai_Coverage_Route13"/>
    <s v="MA599_LM"/>
    <x v="2"/>
    <s v="-"/>
    <s v="Shiv Valley Bldg No.3"/>
    <s v="SHIV VALLEY BLDG NO.3, BARAVE RD, GODREJ HILL, KHADAKPADA, KALYAN, MUMBAI, MAHARASHTRA 421301"/>
    <s v="Purple Soil"/>
    <s v="Route LM"/>
    <s v="Co-build"/>
    <s v="Feasible"/>
    <s v="May'25"/>
    <s v="Jayhind Yadav"/>
    <s v="Yogesh Deshpande"/>
    <s v="-"/>
    <s v="10004559"/>
    <d v="2025-03-17T00:00:00"/>
    <d v="2026-03-17T00:00:00"/>
    <n v="450"/>
    <s v="PO length is greater than Feasibility Length"/>
    <n v="120"/>
    <x v="1"/>
    <s v="-"/>
    <m/>
    <s v="Not created"/>
    <s v="CWIP-76461"/>
    <s v="RFAI Awaited "/>
    <s v="PO Released"/>
    <s v="-"/>
    <m/>
    <n v="0"/>
    <n v="-450"/>
    <s v="-"/>
    <m/>
  </r>
  <r>
    <n v="457"/>
    <s v="MU"/>
    <s v="Khadakpada"/>
    <s v="MA5153"/>
    <s v="MA5153"/>
    <s v="MU-MA5153"/>
    <n v="276.10000000000002"/>
    <n v="276.10000000000002"/>
    <n v="19.263490099999999"/>
    <n v="73.136918399999999"/>
    <s v="Mumbai_Coverage_Route13"/>
    <s v="MA5153_LM"/>
    <x v="2"/>
    <s v="-"/>
    <s v="Motiram Open Plot"/>
    <s v="KALYAN-SAPE RD, GANDHAR NAGAR, KHADAKPADA, KALYAN THANE,STATE-MAHARASHTRA PINCODE-421301"/>
    <s v="INDUS"/>
    <s v="Route LM"/>
    <s v="Co-build"/>
    <s v="Feasible"/>
    <s v="April'25"/>
    <s v="Vaijesh Patil"/>
    <s v="Prem Verma"/>
    <s v="-"/>
    <s v="10004559"/>
    <d v="2025-03-17T00:00:00"/>
    <d v="2026-03-17T00:00:00"/>
    <n v="280"/>
    <s v="Ok"/>
    <n v="3.8999999999999773"/>
    <x v="2"/>
    <s v="-"/>
    <m/>
    <s v="Request Raised"/>
    <s v="CWIP-76462"/>
    <s v="Received"/>
    <s v="PO Released"/>
    <s v="-"/>
    <m/>
    <n v="0"/>
    <n v="-280"/>
    <s v="-"/>
    <m/>
  </r>
  <r>
    <n v="458"/>
    <s v="MU"/>
    <s v="Khadakpada"/>
    <s v="MA5138"/>
    <s v="MA5138"/>
    <s v="MU-MA5138"/>
    <n v="181.5"/>
    <n v="181.5"/>
    <n v="19.262575999999999"/>
    <n v="73.147004100000004"/>
    <s v="Mumbai_Coverage_Route13"/>
    <s v="MA5138_LM"/>
    <x v="2"/>
    <s v="-"/>
    <s v="Padmavati Builders Open Plot"/>
    <s v=" GODREJ HILL, KHADAKPADA, KALYAN,THANE,421301"/>
    <s v="ATC"/>
    <s v="Route LM"/>
    <s v="Co-build"/>
    <s v="Feasible"/>
    <s v="April'25"/>
    <s v="Vaijesh Patil"/>
    <s v="Prem Verma"/>
    <s v="-"/>
    <s v="10004559"/>
    <d v="2025-03-17T00:00:00"/>
    <d v="2026-03-17T00:00:00"/>
    <n v="190"/>
    <s v="Ok"/>
    <n v="8.5"/>
    <x v="2"/>
    <s v="-"/>
    <m/>
    <s v="Request Raised"/>
    <s v="CWIP-76463"/>
    <s v="RFAI Awaited "/>
    <s v="PO Released"/>
    <s v="-"/>
    <m/>
    <n v="0"/>
    <n v="-190"/>
    <s v="-"/>
    <m/>
  </r>
  <r>
    <n v="459"/>
    <s v="MU"/>
    <s v="Palava City"/>
    <n v="6194"/>
    <n v="6194"/>
    <s v="MU-6194"/>
    <n v="63.8"/>
    <n v="63.8"/>
    <n v="19.168331899999998"/>
    <n v="73.074016"/>
    <s v="Mumbai_Coverage_Route12"/>
    <s v="6194_LM"/>
    <x v="2"/>
    <s v="-"/>
    <s v="Casa Bella Gold Sub station"/>
    <s v="Casa Bella Gold, Casa Bella,Dombivali(E),Thane, Maharashtra 421204"/>
    <s v="INDUS"/>
    <s v="Route LM"/>
    <s v="Co-build"/>
    <s v="Feasible"/>
    <s v="Jan'26"/>
    <s v="Jayhind Yadav"/>
    <s v="Yogesh Deshpande"/>
    <s v="-"/>
    <s v="10004561"/>
    <d v="2025-03-17T00:00:00"/>
    <d v="2026-03-17T00:00:00"/>
    <n v="60"/>
    <s v="PO length is less than Feasibility length"/>
    <n v="-3.7999999999999972"/>
    <x v="2"/>
    <s v="-"/>
    <m/>
    <s v="Not created"/>
    <s v="CWIP-76453"/>
    <s v="Received"/>
    <s v="PO Released"/>
    <s v="-"/>
    <m/>
    <n v="0"/>
    <n v="-60"/>
    <s v="-"/>
    <m/>
  </r>
  <r>
    <n v="460"/>
    <s v="MU"/>
    <s v="Palava City"/>
    <s v="MA4669"/>
    <s v="MA4669"/>
    <s v="MU-MA4669"/>
    <n v="6.6"/>
    <n v="6.6"/>
    <n v="19.167195700000001"/>
    <n v="73.072567100000001"/>
    <s v="Mumbai_Coverage_Route12"/>
    <s v="MA4669_LM"/>
    <x v="2"/>
    <s v="-"/>
    <s v="Viento B wing"/>
    <s v="VIENTO B WING, LODHA,PALAVA,DOMBIVLI EAST, MUMBAI, MAHARASHTRA."/>
    <s v="INDUS"/>
    <s v="Route LM"/>
    <s v="Co-build"/>
    <s v="Feasible"/>
    <s v="Dec'25"/>
    <s v="Jayhind Yadav"/>
    <s v="Yogesh Deshpande"/>
    <s v="-"/>
    <s v="10004561"/>
    <d v="2025-03-17T00:00:00"/>
    <d v="2026-03-17T00:00:00"/>
    <n v="40"/>
    <s v="PO length is greater than Feasibility Length"/>
    <n v="33.4"/>
    <x v="2"/>
    <s v="-"/>
    <m/>
    <s v="Not created"/>
    <s v="CWIP-76454"/>
    <s v="Received"/>
    <s v="PO Released"/>
    <s v="-"/>
    <m/>
    <n v="0"/>
    <n v="-40"/>
    <s v="-"/>
    <m/>
  </r>
  <r>
    <n v="461"/>
    <s v="MU"/>
    <s v="Palava City"/>
    <s v="MA3429"/>
    <s v="MA3429"/>
    <s v="MU-MA3429"/>
    <n v="35.200000000000003"/>
    <n v="35.200000000000003"/>
    <n v="19.173770600000001"/>
    <n v="73.071747799999997"/>
    <s v="Mumbai_Coverage_Route12"/>
    <s v="MA3429_LM"/>
    <x v="2"/>
    <s v="-"/>
    <s v="Magnifica Open Plot"/>
    <s v="Magnifica Open plot, Casa Bella InternalCasa Bella Main Rd, Casa Bella, Usarghar, Maharashtra 421204"/>
    <s v="INDUS"/>
    <s v="Route LM"/>
    <s v="Co-build"/>
    <s v="Feasible"/>
    <s v="Dec'25"/>
    <s v="Jayhind Yadav"/>
    <s v="Yogesh Deshpande"/>
    <s v="-"/>
    <s v="10004561"/>
    <d v="2025-03-17T00:00:00"/>
    <d v="2026-03-17T00:00:00"/>
    <n v="40"/>
    <s v="Ok"/>
    <n v="4.7999999999999972"/>
    <x v="2"/>
    <s v="-"/>
    <m/>
    <s v="Not created"/>
    <s v="CWIP-76455"/>
    <s v="Received"/>
    <s v="PO Released"/>
    <s v="-"/>
    <m/>
    <n v="0"/>
    <n v="-40"/>
    <s v="-"/>
    <m/>
  </r>
  <r>
    <n v="462"/>
    <s v="MU"/>
    <s v="Palava City"/>
    <n v="6164"/>
    <n v="6164"/>
    <s v="MU-6164"/>
    <n v="11"/>
    <n v="11"/>
    <n v="19.1737498"/>
    <n v="73.069062599999995"/>
    <s v="Mumbai_Coverage_Route12"/>
    <s v="6164_LM"/>
    <x v="2"/>
    <s v="-"/>
    <s v="Pole Near Temple(Casa Bella)"/>
    <s v="LODHA HEAVEN CASA BELLA,PALAVA CITY, DOMBIWALI E"/>
    <s v="INDUS"/>
    <s v="Route LM"/>
    <s v="Co-build"/>
    <s v="Feasible"/>
    <s v="Dec'25"/>
    <s v="Jayhind Yadav"/>
    <s v="Yogesh Deshpande"/>
    <s v="-"/>
    <s v="10004561"/>
    <d v="2025-03-17T00:00:00"/>
    <d v="2026-03-17T00:00:00"/>
    <n v="30"/>
    <s v="PO length is greater than Feasibility Length"/>
    <n v="19"/>
    <x v="2"/>
    <s v="-"/>
    <m/>
    <s v="Not created"/>
    <s v="CWIP-76456"/>
    <s v="Received"/>
    <s v="PO Released"/>
    <s v="-"/>
    <m/>
    <n v="0"/>
    <n v="-30"/>
    <s v="-"/>
    <m/>
  </r>
  <r>
    <n v="463"/>
    <s v="MU"/>
    <s v="Thane"/>
    <n v="4488"/>
    <n v="4488"/>
    <s v="MU-4488"/>
    <n v="11"/>
    <n v="11"/>
    <n v="19.1867956"/>
    <n v="72.953468900000004"/>
    <s v="Mumbai_Coverage_Route10"/>
    <s v="4488_LM"/>
    <x v="3"/>
    <s v="-"/>
    <s v="STLAWRENO"/>
    <s v="StLawrence High School,Road No - 3,Waghle Estate,Thane - 400604"/>
    <s v="INDUS"/>
    <s v="Route LM"/>
    <s v="Co-build"/>
    <s v="Feasible"/>
    <m/>
    <s v="Ranjit Wadkar"/>
    <e v="#N/A"/>
    <s v="-"/>
    <s v="10004558"/>
    <d v="2025-03-17T00:00:00"/>
    <d v="2026-03-17T00:00:00"/>
    <n v="50"/>
    <s v="PO length is greater than Feasibility Length"/>
    <n v="39"/>
    <x v="2"/>
    <s v="-"/>
    <m/>
    <s v="Not created"/>
    <s v="CWIP-76449"/>
    <s v="Received"/>
    <s v="PO Released"/>
    <s v="-"/>
    <m/>
    <n v="0"/>
    <n v="-50"/>
    <s v="-"/>
    <m/>
  </r>
  <r>
    <n v="464"/>
    <s v="MU"/>
    <s v="Thane"/>
    <n v="4004"/>
    <n v="4004"/>
    <s v="MU-4004"/>
    <n v="11"/>
    <n v="11"/>
    <n v="19.189276199999998"/>
    <n v="72.952160399999997"/>
    <s v="Mumbai_Coverage_Route10"/>
    <s v="4004_LM"/>
    <x v="3"/>
    <s v="-"/>
    <s v="GANESHQQOF"/>
    <s v="Ganesh, Road No 15, Kisan Nagar, Thane 400604"/>
    <s v="INDUS"/>
    <s v="Route LM"/>
    <s v="Co-build"/>
    <s v="Feasible"/>
    <m/>
    <s v="Ranjit Wadkar"/>
    <e v="#N/A"/>
    <s v="-"/>
    <s v="10004558"/>
    <d v="2025-03-17T00:00:00"/>
    <d v="2026-03-17T00:00:00"/>
    <n v="50"/>
    <s v="PO length is greater than Feasibility Length"/>
    <n v="39"/>
    <x v="2"/>
    <s v="-"/>
    <m/>
    <s v="Not created"/>
    <s v="CWIP-76450"/>
    <s v="RFAI Awaited "/>
    <s v="PO Released"/>
    <s v="-"/>
    <m/>
    <n v="0"/>
    <n v="-50"/>
    <s v="-"/>
    <m/>
  </r>
  <r>
    <n v="465"/>
    <s v="MU"/>
    <s v="Thane"/>
    <e v="#N/A"/>
    <s v="MA5851"/>
    <s v="MU-MA5851"/>
    <n v="187"/>
    <n v="187"/>
    <n v="19.186906799999999"/>
    <n v="72.951486399999993"/>
    <s v="Mumbai_Coverage_Route10"/>
    <s v="MA5851_LM"/>
    <x v="3"/>
    <s v="-"/>
    <s v="United House"/>
    <s v="UNITED HOUSE, PADWAL NAGAR, KISAN NAGAR,THANE(W) MUMBAI, MAHARASHTRA. 400604"/>
    <s v="Rakshit"/>
    <s v="Route LM"/>
    <s v="Co-build"/>
    <s v="Feasible"/>
    <m/>
    <s v="Swapnil Salvi"/>
    <s v="Yogesh Deshpande"/>
    <s v="-"/>
    <s v="10004558"/>
    <d v="2025-03-17T00:00:00"/>
    <d v="2026-03-17T00:00:00"/>
    <n v="190"/>
    <s v="Site Drop by Airtel but PO Received"/>
    <n v="3"/>
    <x v="6"/>
    <s v="-"/>
    <m/>
    <s v="Not created"/>
    <s v="CWIP-76451"/>
    <s v="-"/>
    <s v="PO Modification WIP"/>
    <s v="-"/>
    <m/>
    <n v="0"/>
    <n v="-190"/>
    <s v="-"/>
    <m/>
  </r>
  <r>
    <n v="466"/>
    <s v="MU"/>
    <s v="Bhayander East"/>
    <n v="2309"/>
    <n v="2309"/>
    <s v="MU-2309"/>
    <n v="11"/>
    <n v="11"/>
    <n v="19.292700199999999"/>
    <n v="72.876684800000007"/>
    <s v="Mumbai_Coverage_Route1"/>
    <s v="2309_LM"/>
    <x v="4"/>
    <s v="-"/>
    <s v="Marigold Bldg No 5"/>
    <s v="New Marigold Bldg No.5,New Marigold CHSL Bldg no.5, Kanakia Spaces, near Cinemax, Baverly Park, Mira Road East, Thane Dist 401 105"/>
    <s v="INDUS"/>
    <s v="Route LM"/>
    <s v="Co-build"/>
    <s v="Not Feasible"/>
    <s v="Oct'25"/>
    <s v="Sabhajeet Maurya"/>
    <s v="Satish Singh"/>
    <s v="-"/>
    <n v="10004966"/>
    <d v="2025-04-15T00:00:00"/>
    <d v="2026-04-15T00:00:00"/>
    <n v="150"/>
    <s v="PO length is less than Feasibility length"/>
    <n v="139"/>
    <x v="2"/>
    <s v="-"/>
    <m/>
    <s v="Not created"/>
    <s v="CWIP-76111"/>
    <s v="Received"/>
    <s v="PO Released"/>
    <s v="-"/>
    <m/>
    <n v="0"/>
    <n v="-150"/>
    <s v="-"/>
    <m/>
  </r>
  <r>
    <n v="467"/>
    <s v="MU"/>
    <s v="Mankhurd"/>
    <e v="#N/A"/>
    <s v="MA4640"/>
    <s v="MU-MA4640"/>
    <n v="55.000000000000007"/>
    <n v="55.000000000000007"/>
    <n v="19.049716799999999"/>
    <n v="72.933617299999995"/>
    <s v="MUM_Route_90"/>
    <s v="MA4640_LM"/>
    <x v="1"/>
    <s v="M/E"/>
    <s v="Tej Plastic Metal Mart (Alt of Shivneri Mitra Mandal)"/>
    <s v="Tej plastic, Sahyadri Chawl, Mahatma Phule nagar  No 1 , Sion Panvel Highway, Mankhurd, Mum-400088"/>
    <s v="Suyog"/>
    <s v="Route LM"/>
    <s v="Co-build"/>
    <s v="Feasible"/>
    <m/>
    <s v="Swapnil Salvi"/>
    <s v="Yogesh Deshpande"/>
    <s v="-"/>
    <n v="10004960"/>
    <d v="2025-04-08T00:00:00"/>
    <d v="2026-04-08T00:00:00"/>
    <n v="70"/>
    <s v="PO length is greater than Feasibility Length"/>
    <n v="14.999999999999993"/>
    <x v="1"/>
    <s v="-"/>
    <m/>
    <s v="Not created"/>
    <s v="CWIP-76660"/>
    <s v="Received"/>
    <s v="PO Released"/>
    <s v="-"/>
    <m/>
    <n v="0"/>
    <n v="-70"/>
    <s v="-"/>
    <m/>
  </r>
  <r>
    <n v="468"/>
    <s v="MU"/>
    <s v="Sanpada"/>
    <n v="1641"/>
    <n v="1641"/>
    <s v="MU-1641"/>
    <n v="400"/>
    <n v="400"/>
    <n v="19.068862299999999"/>
    <n v="73.012536600000004"/>
    <s v="MUM_Route_90"/>
    <s v="1641_LM"/>
    <x v="0"/>
    <s v="-"/>
    <s v="BALAJIAPO"/>
    <s v="Behind Hotel Appetite, Sion Panvel Highway, Vashi, Navi Mumbai-400703"/>
    <s v="INDUS"/>
    <s v="Route LM"/>
    <s v="Co-build"/>
    <s v="Not Feasible"/>
    <s v="Nov'25"/>
    <s v="Abdul Quadir"/>
    <e v="#N/A"/>
    <s v="-"/>
    <n v="10004960"/>
    <d v="2025-04-08T00:00:00"/>
    <d v="2026-04-08T00:00:00"/>
    <n v="300"/>
    <s v="PO Pending"/>
    <m/>
    <x v="2"/>
    <s v="-"/>
    <m/>
    <s v="Request Raised"/>
    <e v="#N/A"/>
    <s v="RFAI Awaited "/>
    <s v="PO Released"/>
    <s v="-"/>
    <m/>
    <n v="0"/>
    <n v="-300"/>
    <s v="-"/>
    <m/>
  </r>
  <r>
    <n v="469"/>
    <s v="MU"/>
    <s v="Shiravane"/>
    <n v="3625"/>
    <n v="3625"/>
    <s v="MU-3625"/>
    <n v="110.00000000000001"/>
    <n v="110.00000000000001"/>
    <n v="19.048439999999999"/>
    <n v="73.027237499999998"/>
    <s v="MUM_Route_90"/>
    <s v="3625_LM"/>
    <x v="0"/>
    <s v="-"/>
    <s v="DX-10"/>
    <s v="DX-10, MIDC Industrial Area, Shiravane, Nerul, Navi Mumbai, Maharashtra 400706"/>
    <s v="INDUS"/>
    <s v="Route LM"/>
    <s v="Co-build"/>
    <s v="Feasible"/>
    <s v="Nov'25"/>
    <s v="Abdul Quadir"/>
    <e v="#N/A"/>
    <s v="-"/>
    <n v="10004960"/>
    <d v="2025-04-08T00:00:00"/>
    <d v="2026-04-08T00:00:00"/>
    <n v="50"/>
    <s v="PO length is less than Feasibility length"/>
    <n v="-60.000000000000014"/>
    <x v="2"/>
    <s v="-"/>
    <m/>
    <s v="Request Raised"/>
    <s v="CWIP-76661"/>
    <s v="RFAI Awaited "/>
    <s v="PO Released"/>
    <s v="-"/>
    <m/>
    <n v="0"/>
    <n v="-50"/>
    <s v="-"/>
    <m/>
  </r>
  <r>
    <n v="470"/>
    <s v="MU"/>
    <s v="Vashi"/>
    <n v="583"/>
    <n v="583"/>
    <s v="MU-583"/>
    <n v="110.00000000000001"/>
    <n v="110.00000000000001"/>
    <n v="19.069143700000001"/>
    <n v="72.987918800000003"/>
    <s v="MUM_Route_90"/>
    <s v="583_LM"/>
    <x v="0"/>
    <s v="-"/>
    <s v="Vardh Vinayak"/>
    <s v="Varadh Vinayak,plot no -162, Sector 31, Vashi Gaon, Near Vashi Tol Naka, Vashi,Navi Mumbai"/>
    <s v="ATC"/>
    <s v="Route LM"/>
    <s v="Co-build"/>
    <s v="Feasible"/>
    <s v="Dec'25"/>
    <s v="Abdul Quadir"/>
    <e v="#N/A"/>
    <s v="-"/>
    <n v="10004960"/>
    <d v="2025-04-08T00:00:00"/>
    <d v="2026-04-08T00:00:00"/>
    <n v="60"/>
    <s v="PO length is less than Feasibility length"/>
    <n v="-50.000000000000014"/>
    <x v="2"/>
    <s v="-"/>
    <m/>
    <s v="Request Raised"/>
    <s v="CWIP-76662"/>
    <s v="Received"/>
    <s v="PO Released"/>
    <s v="-"/>
    <m/>
    <n v="0"/>
    <n v="-60"/>
    <s v="-"/>
    <m/>
  </r>
  <r>
    <n v="471"/>
    <s v="MU"/>
    <s v="Vashi"/>
    <n v="5307"/>
    <n v="5307"/>
    <s v="MU-5307"/>
    <n v="129.48000000000002"/>
    <n v="0"/>
    <n v="19.071046500000001"/>
    <n v="72.997980799999993"/>
    <s v="MUM_Route_90"/>
    <s v="5307_LM"/>
    <x v="0"/>
    <s v="-"/>
    <s v="ARENJAQQOF"/>
    <s v="Arenja Arcade Sec-17, Plot No-4, Vashi, New Mumbai-400703"/>
    <s v="INDUS"/>
    <s v="Route LM"/>
    <s v="Co-build"/>
    <s v="Data mismatch"/>
    <s v="Dec'25"/>
    <s v="Narayan Parab"/>
    <e v="#N/A"/>
    <s v="-"/>
    <n v="10004960"/>
    <d v="2025-04-08T00:00:00"/>
    <d v="2026-04-08T00:00:00"/>
    <n v="300"/>
    <s v="Ok"/>
    <n v="300"/>
    <x v="2"/>
    <s v="-"/>
    <m/>
    <s v="Request Raised"/>
    <s v="CWIP-76663"/>
    <s v="RFAI Awaited "/>
    <s v="PO Released"/>
    <s v="-"/>
    <m/>
    <n v="0"/>
    <n v="-300"/>
    <s v="-"/>
    <m/>
  </r>
  <r>
    <n v="472"/>
    <s v="MU"/>
    <s v="Vashi"/>
    <n v="5814"/>
    <n v="5814"/>
    <s v="MU-5814"/>
    <n v="220.00000000000003"/>
    <n v="0"/>
    <n v="19.068203199999999"/>
    <n v="72.989796999999996"/>
    <s v="MUM_Route_90"/>
    <s v="5814_LM"/>
    <x v="0"/>
    <s v="-"/>
    <s v="ANISHAHMOF"/>
    <s v="Anisha Homes,Plot No238,Sec -31,Vashi Village,Navi Mumbai-400703"/>
    <s v="INDUS"/>
    <s v="Route LM"/>
    <s v="Co-build"/>
    <s v="De-scope"/>
    <s v="Dec'25"/>
    <s v="Abdul Quadir"/>
    <e v="#N/A"/>
    <s v="-"/>
    <n v="10004960"/>
    <d v="2025-04-08T00:00:00"/>
    <d v="2026-04-08T00:00:00"/>
    <n v="180"/>
    <s v="Ok"/>
    <n v="180"/>
    <x v="2"/>
    <s v="-"/>
    <m/>
    <s v="Request Raised"/>
    <s v="CWIP-76664"/>
    <s v="RFAI Awaited "/>
    <s v="PO Released"/>
    <s v="-"/>
    <m/>
    <n v="0"/>
    <n v="-180"/>
    <s v="-"/>
    <m/>
  </r>
  <r>
    <n v="473"/>
    <s v="MU"/>
    <s v="Airoli"/>
    <n v="1694"/>
    <n v="1694"/>
    <s v="MU-1694"/>
    <n v="300"/>
    <n v="300"/>
    <n v="19.175091900000002"/>
    <n v="72.997026700000006"/>
    <s v="MUM_Route_68"/>
    <s v="1694_LM"/>
    <x v="0"/>
    <s v="-"/>
    <s v="MATOSHRI APPT"/>
    <s v="Mr. Abhishek(9889205001), Matoshree Appt, Thane-Belapur Road, Sanjay Gandhi Nagar, Dighe, Navi Mumbai, Maharashtra 400708  NAVI MUMBAI"/>
    <s v="ATC"/>
    <s v="Route LM"/>
    <s v="Co-build"/>
    <s v="Not Feasible"/>
    <s v="Feb'26"/>
    <s v="Abdul Quadir"/>
    <e v="#N/A"/>
    <s v="-"/>
    <s v="10004657"/>
    <d v="2025-03-24T00:00:00"/>
    <d v="2026-03-24T00:00:00"/>
    <n v="200"/>
    <s v="PO length is less than Feasibility length"/>
    <n v="-100"/>
    <x v="2"/>
    <s v="-"/>
    <m/>
    <s v="Not created"/>
    <s v="CWIP-76755"/>
    <s v="Received"/>
    <s v="PO Released"/>
    <s v="-"/>
    <m/>
    <n v="0"/>
    <n v="-200"/>
    <s v="-"/>
    <m/>
  </r>
  <r>
    <n v="474"/>
    <s v="MU"/>
    <s v="Airoli"/>
    <m/>
    <n v="1863"/>
    <s v="MU-1863"/>
    <n v="605.00000000000011"/>
    <n v="605.00000000000011"/>
    <n v="19.1585891"/>
    <n v="72.998298500000004"/>
    <s v="MUM_Route_68"/>
    <s v="1863_LM"/>
    <x v="0"/>
    <s v="-"/>
    <s v="Shri Sainath Chsl"/>
    <s v="ambedkar rd, opp airoli station, airoli E"/>
    <s v="ATC"/>
    <s v="Route LM"/>
    <s v="Co-build"/>
    <s v="Feasible"/>
    <s v="Feb'26"/>
    <s v="Abdul Quadir"/>
    <e v="#N/A"/>
    <s v="-"/>
    <s v="-"/>
    <s v="-"/>
    <s v="-"/>
    <n v="0"/>
    <s v="PO Pending"/>
    <m/>
    <x v="4"/>
    <s v="-"/>
    <m/>
    <s v="Not created"/>
    <s v="-"/>
    <s v="RFAI Awaited "/>
    <s v="Under validation"/>
    <s v="-"/>
    <m/>
    <n v="0"/>
    <n v="0"/>
    <s v="-"/>
    <m/>
  </r>
  <r>
    <n v="475"/>
    <s v="MU"/>
    <s v="Airoli"/>
    <s v="MB2246"/>
    <s v="MB2246"/>
    <s v="MU-MB2246"/>
    <n v="605.00000000000011"/>
    <n v="605.00000000000011"/>
    <n v="19.1534507"/>
    <n v="72.998941000000002"/>
    <s v="MUM_Route_68"/>
    <s v="MB2246_LM"/>
    <x v="0"/>
    <s v="-"/>
    <s v="Shree Radhe Krishna Chs"/>
    <s v="SHREE RADHE KRISHNA CHS,PLOT NO-11, ABOVE ABHINANDHAN HOTEL, SECTOR 4, AIROLI, NAVI MUMBAI,POST OFFICE:-AIROLI,POLICE STATION:-AIROLI"/>
    <s v="INDUS"/>
    <s v="Route LM"/>
    <s v="Co-build"/>
    <s v="Feasible"/>
    <s v="Feb'26"/>
    <s v="Abdul Quadir"/>
    <e v="#N/A"/>
    <s v="-"/>
    <s v="10004657"/>
    <d v="2025-03-24T00:00:00"/>
    <d v="2026-03-24T00:00:00"/>
    <n v="80"/>
    <s v="PO length is less than Feasibility length"/>
    <n v="-525.00000000000011"/>
    <x v="2"/>
    <s v="-"/>
    <m/>
    <s v="Not created"/>
    <s v="CWIP-76756"/>
    <s v="RFAI Awaited "/>
    <s v="PO Released"/>
    <s v="-"/>
    <m/>
    <n v="0"/>
    <n v="-80"/>
    <s v="-"/>
    <m/>
  </r>
  <r>
    <n v="476"/>
    <s v="MU"/>
    <s v="Airoli"/>
    <n v="5618"/>
    <n v="5618"/>
    <s v="MU-5618"/>
    <n v="200"/>
    <n v="200"/>
    <n v="19.1731318"/>
    <n v="72.998564299999998"/>
    <s v="MUM_Route_68"/>
    <s v="5618_LM"/>
    <x v="0"/>
    <s v="-"/>
    <s v="SHAGIRAHOF"/>
    <s v="Shageer Ahmed House, Opp Thomson Press, Sanjay Gandhi Nagar, Digha-Belapur Road, Navi Mumbai-400708"/>
    <s v="INDUS"/>
    <s v="Route LM"/>
    <s v="Co-build"/>
    <s v="Not Feasible"/>
    <s v="Feb'26"/>
    <s v="Abdul Quadir"/>
    <e v="#N/A"/>
    <s v="-"/>
    <s v="10004657"/>
    <d v="2025-03-24T00:00:00"/>
    <d v="2026-03-24T00:00:00"/>
    <n v="50"/>
    <s v="PO length is less than Feasibility length"/>
    <n v="-150"/>
    <x v="2"/>
    <s v="-"/>
    <m/>
    <s v="Not created"/>
    <s v="CWIP-76757"/>
    <s v="RFAI Awaited "/>
    <s v="PO Released"/>
    <s v="-"/>
    <m/>
    <n v="0"/>
    <n v="-50"/>
    <s v="-"/>
    <m/>
  </r>
  <r>
    <n v="477"/>
    <s v="MU"/>
    <s v="Airoli"/>
    <n v="109"/>
    <n v="109"/>
    <s v="MU-109"/>
    <n v="200"/>
    <n v="200"/>
    <n v="19.155318300000001"/>
    <n v="72.998996399999996"/>
    <s v="MUM_Route_68"/>
    <s v="109_LM"/>
    <x v="0"/>
    <s v="-"/>
    <s v="Swagat"/>
    <s v="Sector 4, Airoli, Navi Mumbai, Maharashtra 400708"/>
    <s v="INDUS"/>
    <s v="Route LM"/>
    <s v="Co-build"/>
    <s v="Not Feasible"/>
    <s v="Feb'26"/>
    <s v="Abdul Quadir"/>
    <e v="#N/A"/>
    <s v="-"/>
    <s v="10004657"/>
    <d v="2025-03-24T00:00:00"/>
    <d v="2026-03-24T00:00:00"/>
    <n v="60"/>
    <s v="PO length is less than Feasibility length"/>
    <n v="-140"/>
    <x v="2"/>
    <s v="-"/>
    <m/>
    <s v="Not created"/>
    <s v="CWIP-76758"/>
    <s v="RFAI Awaited "/>
    <s v="PO Released"/>
    <s v="-"/>
    <m/>
    <n v="0"/>
    <n v="-60"/>
    <s v="-"/>
    <m/>
  </r>
  <r>
    <n v="478"/>
    <s v="MU"/>
    <s v="Jogeshwari"/>
    <n v="2161"/>
    <n v="2161"/>
    <s v="MU-2161"/>
    <n v="110.00000000000001"/>
    <n v="110.00000000000001"/>
    <n v="19.1426172"/>
    <n v="72.854099399999996"/>
    <s v="MUM_Route_62"/>
    <s v="2161_LM"/>
    <x v="1"/>
    <s v="P/S"/>
    <s v="Raheja Titanium"/>
    <s v="Ram Nagar, Near Western Express Highway, Goregaon East"/>
    <s v="INDUS"/>
    <s v="Route LM"/>
    <s v="Co-build"/>
    <s v="Feasible"/>
    <m/>
    <s v="Sabhajeet Maurya"/>
    <s v="Satish Singh"/>
    <s v="-"/>
    <s v="10004595"/>
    <d v="2025-03-19T00:00:00"/>
    <d v="2026-03-19T00:00:00"/>
    <n v="100"/>
    <s v="PO length is less than Feasibility length"/>
    <n v="-10.000000000000014"/>
    <x v="2"/>
    <s v="-"/>
    <m/>
    <s v="Not created"/>
    <s v="CWIP-76438"/>
    <s v="RFAI Awaited "/>
    <s v="PO Released"/>
    <s v="-"/>
    <m/>
    <n v="0"/>
    <n v="-100"/>
    <s v="-"/>
    <m/>
  </r>
  <r>
    <n v="479"/>
    <s v="MU"/>
    <s v="JuiNagar"/>
    <n v="4750"/>
    <n v="4750"/>
    <s v="MU-4750"/>
    <n v="330"/>
    <n v="330"/>
    <n v="19.056320800000002"/>
    <n v="73.029258100000007"/>
    <s v="MUM_Route_58"/>
    <s v="4750_LM"/>
    <x v="0"/>
    <s v="-"/>
    <s v="Rizwan Ice Factory"/>
    <s v="Plot No. D/366, Near MIDC Ioc Terminal Road, MIDC, Turbhe."/>
    <s v="ATC"/>
    <s v="Route LM"/>
    <s v="Co-build"/>
    <s v="Feasible"/>
    <s v="Jan'26"/>
    <s v="Narayan Parab"/>
    <e v="#N/A"/>
    <s v="-"/>
    <s v="10004658"/>
    <d v="2025-03-24T00:00:00"/>
    <d v="2026-03-24T00:00:00"/>
    <n v="330"/>
    <s v="Ok"/>
    <n v="0"/>
    <x v="2"/>
    <s v="-"/>
    <m/>
    <s v="Not created"/>
    <s v="CWIP-76750"/>
    <s v="Received"/>
    <s v="PO Released"/>
    <s v="-"/>
    <m/>
    <n v="0"/>
    <n v="-330"/>
    <s v="-"/>
    <m/>
  </r>
  <r>
    <n v="480"/>
    <s v="MU"/>
    <s v="Turbhe"/>
    <m/>
    <s v="MA5877"/>
    <s v="MU-MA5877"/>
    <n v="55.000000000000007"/>
    <n v="55.000000000000007"/>
    <n v="19.073843199999999"/>
    <n v="73.027907799999994"/>
    <s v="MUM_Route_58"/>
    <s v="MA5877_LM"/>
    <x v="0"/>
    <s v="-"/>
    <s v="Super containers pvt ltd (Relocation of MA3575_Gaikwad House)"/>
    <s v="PLOT - C 425, MIDC INDUSTRIAL AREA, TTC TURBHE, MUMBAI, MAHARASHTRA. 400703"/>
    <s v="INDUS"/>
    <s v="Route LM"/>
    <s v="Co-build"/>
    <s v="Feasible"/>
    <s v="Jan'26"/>
    <s v="Abdul Quadir"/>
    <e v="#N/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481"/>
    <s v="MU"/>
    <s v="Turbhe"/>
    <s v="MA3485"/>
    <s v="MA3485"/>
    <s v="MU-MA3485"/>
    <n v="132"/>
    <n v="132"/>
    <n v="19.080410199999999"/>
    <n v="73.027668300000002"/>
    <s v="MUM_Route_57"/>
    <s v="MA3485_LM"/>
    <x v="0"/>
    <s v="-"/>
    <s v="Sejal plastic"/>
    <s v="Turbhe,TTC Industrial Area, Opposite Mayur cold storage, Navi Mumbai"/>
    <s v="INDUS"/>
    <s v="Route LM"/>
    <s v="Co-build"/>
    <s v="Feasible"/>
    <s v="Jan'26"/>
    <s v="Abdul Quadir"/>
    <e v="#N/A"/>
    <s v="-"/>
    <s v="10004659"/>
    <d v="2025-03-24T00:00:00"/>
    <d v="2026-03-24T00:00:00"/>
    <n v="130"/>
    <s v="PO length is less than Feasibility length"/>
    <n v="-2"/>
    <x v="2"/>
    <s v="-"/>
    <m/>
    <s v="Not created"/>
    <s v="CWIP-76746"/>
    <s v="RFAI Awaited "/>
    <s v="PO Released"/>
    <s v="-"/>
    <m/>
    <n v="0"/>
    <n v="-130"/>
    <s v="-"/>
    <m/>
  </r>
  <r>
    <n v="482"/>
    <s v="MU"/>
    <s v="Turbhe"/>
    <s v="MB1718"/>
    <s v="MB1718"/>
    <s v="MU-MB1718"/>
    <n v="198.00000000000003"/>
    <n v="198.00000000000003"/>
    <n v="19.076572800000001"/>
    <n v="73.030746199999996"/>
    <s v="MUM_Route_57"/>
    <s v="MB1718_LM"/>
    <x v="0"/>
    <s v="-"/>
    <s v="Chemox House"/>
    <s v="Plot No: D84, Indira Nagar, MIDC Industrial Area, Turbhe, Navi Mumbai, Maharashtra 400705"/>
    <s v="ATC"/>
    <s v="Route LM"/>
    <s v="Co-build"/>
    <s v="Feasible"/>
    <s v="Jan'26"/>
    <s v="Abdul Quadir"/>
    <e v="#N/A"/>
    <s v="-"/>
    <s v="10004659"/>
    <d v="2025-03-24T00:00:00"/>
    <d v="2026-03-24T00:00:00"/>
    <n v="160"/>
    <s v="PO length is less than Feasibility length"/>
    <n v="-38.000000000000028"/>
    <x v="2"/>
    <s v="-"/>
    <m/>
    <s v="Not created"/>
    <s v="CWIP-76747"/>
    <s v="Received"/>
    <s v="PO Released"/>
    <s v="-"/>
    <m/>
    <n v="0"/>
    <n v="-160"/>
    <s v="-"/>
    <m/>
  </r>
  <r>
    <n v="483"/>
    <s v="MU"/>
    <s v="Turbhe"/>
    <s v="MB6371"/>
    <s v="MB6371"/>
    <s v="MU-MB6371"/>
    <n v="220.00000000000003"/>
    <n v="220.00000000000003"/>
    <n v="19.069191400000001"/>
    <n v="73.031331499999993"/>
    <s v="MUM_Route_57"/>
    <s v="MB6371_LM"/>
    <x v="0"/>
    <s v="-"/>
    <s v="PERFECT PAKET MOVERS"/>
    <s v=" Perfect Packet Movers,Turbhe Belapur Rd, MIDC Industrial Area, Sanpada, Navi Mumbai, Maharashtra 400706,Post office:-Turbhe,police station:Turbhe"/>
    <s v="INDUS"/>
    <s v="Route LM"/>
    <s v="Co-build"/>
    <s v="Feasible"/>
    <s v="Feb'26"/>
    <s v="Abdul Quadir"/>
    <e v="#N/A"/>
    <s v="-"/>
    <s v="10004659"/>
    <d v="2025-03-24T00:00:00"/>
    <d v="2026-03-24T00:00:00"/>
    <n v="100"/>
    <s v="PO length is less than Feasibility length"/>
    <n v="-120.00000000000003"/>
    <x v="2"/>
    <s v="-"/>
    <m/>
    <s v="Not created"/>
    <s v="CWIP-76748"/>
    <s v="RFAI Awaited "/>
    <s v="PO Released"/>
    <s v="-"/>
    <m/>
    <n v="0"/>
    <n v="-100"/>
    <s v="-"/>
    <m/>
  </r>
  <r>
    <n v="484"/>
    <s v="MU"/>
    <s v="Rabale"/>
    <s v="MA2181"/>
    <s v="MA2181"/>
    <s v="MU-MA2181"/>
    <n v="543.25199999999995"/>
    <n v="0"/>
    <n v="19.135680600000001"/>
    <n v="73.018887899999996"/>
    <s v="MUM_Route_50"/>
    <s v="MA2181_LM"/>
    <x v="0"/>
    <s v="-"/>
    <s v="Sai Prasad Building"/>
    <s v="MIDC IND AREA RABLE"/>
    <s v="INDUS"/>
    <s v="Route LM"/>
    <s v="Co-build"/>
    <s v="Not Feasible"/>
    <s v="Feb'26"/>
    <s v="Narayan Parab"/>
    <e v="#N/A"/>
    <s v="-"/>
    <n v="10004765"/>
    <d v="2025-05-21T00:00:00"/>
    <d v="2026-05-21T00:00:00"/>
    <n v="400"/>
    <s v="Old PO - 10004772 revised PO received 21-05-2025"/>
    <n v="400"/>
    <x v="2"/>
    <s v="Part of 99"/>
    <m/>
    <s v="FF_NW2122_785499"/>
    <s v="CWIP-76743"/>
    <s v="RFAI Awaited "/>
    <s v="PO Released"/>
    <n v="730473"/>
    <m/>
    <n v="375"/>
    <n v="-25"/>
    <s v="-"/>
    <m/>
  </r>
  <r>
    <n v="485"/>
    <s v="MU"/>
    <s v="Rabale"/>
    <s v="MB3667"/>
    <s v="MB3667"/>
    <s v="MU-MB3667"/>
    <n v="275"/>
    <n v="275"/>
    <n v="19.113555600000002"/>
    <n v="73.023305899999997"/>
    <s v="MUM_Route_50"/>
    <s v="MB3667_LM"/>
    <x v="0"/>
    <s v="-"/>
    <s v="Plot No. 255 19.113555 73.023331"/>
    <s v="Plot No-255.Mahape Midc Rd. Midc Industrial Area. Mahape.Post Office:-Mahape._x000a_"/>
    <s v="INDUS"/>
    <s v="Route LM"/>
    <s v="Co-build"/>
    <s v="Feasible"/>
    <s v="Feb'26"/>
    <s v="Abdul Quadir"/>
    <e v="#N/A"/>
    <s v="-"/>
    <n v="10004765"/>
    <d v="2025-05-21T00:00:00"/>
    <d v="2026-05-21T00:00:00"/>
    <n v="280"/>
    <s v="Old PO - 10004772 revised PO received 21-05-2025"/>
    <n v="5"/>
    <x v="2"/>
    <s v="Part of 99"/>
    <m/>
    <s v="FF_NW2122_785500"/>
    <s v="CWIP-76744"/>
    <s v="RFAI Awaited "/>
    <s v="PO Released"/>
    <n v="450717"/>
    <m/>
    <n v="130"/>
    <n v="-150"/>
    <s v="-"/>
    <m/>
  </r>
  <r>
    <n v="486"/>
    <s v="MU"/>
    <s v="Mahape"/>
    <e v="#N/A"/>
    <s v="MB2282"/>
    <s v="MU-MB2282"/>
    <n v="55.000000000000007"/>
    <n v="55.000000000000007"/>
    <n v="19.093260399999998"/>
    <n v="73.021433099999996"/>
    <s v="MUM_Route_49"/>
    <s v="MB2282_LM"/>
    <x v="0"/>
    <s v="-"/>
    <s v="Team Design Architect"/>
    <s v="A-145/6, Pawane Village Midc Rd, T.T.C. Industrial Area, MIDC Industrial Area, Pawne, Navi Mumbai, Maharashtra 400710"/>
    <s v="Netsol"/>
    <s v="Route LM"/>
    <s v="Co-build"/>
    <s v="Feasible"/>
    <s v="May'25"/>
    <s v="Abdul Quadir"/>
    <e v="#N/A"/>
    <s v="-"/>
    <s v="10004665"/>
    <d v="2025-03-24T00:00:00"/>
    <d v="2026-03-24T00:00:00"/>
    <n v="60"/>
    <s v="Ok"/>
    <n v="4.9999999999999929"/>
    <x v="1"/>
    <s v="-"/>
    <m/>
    <s v="Not created"/>
    <s v="CWIP-76741"/>
    <s v="RFAI Awaited "/>
    <s v="PO Released"/>
    <s v="-"/>
    <m/>
    <n v="0"/>
    <n v="-60"/>
    <s v="-"/>
    <m/>
  </r>
  <r>
    <n v="487"/>
    <s v="MU"/>
    <s v="Dahisar"/>
    <n v="297"/>
    <n v="297"/>
    <s v="MU-297"/>
    <n v="165"/>
    <n v="165"/>
    <n v="19.256469599999999"/>
    <n v="72.867030299999996"/>
    <s v="MUM_Route_4"/>
    <s v="297_LM"/>
    <x v="1"/>
    <s v="R/N"/>
    <s v="Rajmudra A &amp; B Wing"/>
    <s v="Parag Nagar, Ketki Pada, Dahisar East,Mumbai- 400068"/>
    <s v="INDUS"/>
    <s v="Route LM"/>
    <s v="Co-build"/>
    <s v="Feasible"/>
    <m/>
    <s v="Sabhajeet Maurya"/>
    <s v="Satish Singh"/>
    <s v="-"/>
    <s v="10004541"/>
    <d v="2025-03-13T00:00:00"/>
    <d v="2026-03-13T00:00:00"/>
    <n v="170"/>
    <s v="Ok"/>
    <n v="5"/>
    <x v="2"/>
    <s v="-"/>
    <m/>
    <s v="Not created"/>
    <s v="CWIP-76100"/>
    <s v="RFAI Awaited "/>
    <s v="PO Released"/>
    <s v="-"/>
    <m/>
    <n v="0"/>
    <n v="-170"/>
    <s v="-"/>
    <m/>
  </r>
  <r>
    <n v="488"/>
    <s v="MU"/>
    <s v="Miraroad"/>
    <s v="MA2938"/>
    <s v="MA2938"/>
    <s v="MU-MA2938"/>
    <n v="165"/>
    <n v="165"/>
    <n v="19.265689600000002"/>
    <n v="72.874585300000007"/>
    <s v="MUM_Route_4"/>
    <s v="MA2938_LM"/>
    <x v="4"/>
    <s v="-"/>
    <s v="Ajit Ind Estate"/>
    <s v="AJIT IND ESTATE , LIJAT PAPAD COMPANY NR AJIT PALACE HOTEL MIRA BHAYANDER RD, DAHISER EAST, MUMBAI, MAHARASHTRA."/>
    <s v="INDUS"/>
    <s v="Route LM"/>
    <s v="Co-build"/>
    <s v="Feasible"/>
    <s v="March'26"/>
    <s v="Sabhajeet Maurya"/>
    <s v="Satish Singh"/>
    <s v="-"/>
    <s v="10004541"/>
    <d v="2025-03-13T00:00:00"/>
    <d v="2026-03-13T00:00:00"/>
    <n v="170"/>
    <s v="Ok"/>
    <n v="5"/>
    <x v="2"/>
    <s v="-"/>
    <m/>
    <s v="Not created"/>
    <s v="CWIP-76101"/>
    <s v="Received"/>
    <s v="PO Released"/>
    <s v="-"/>
    <m/>
    <n v="0"/>
    <n v="-170"/>
    <s v="-"/>
    <m/>
  </r>
  <r>
    <n v="489"/>
    <s v="MU"/>
    <s v="Miraroad"/>
    <s v="MA2915"/>
    <s v="MA2915"/>
    <s v="MU-MA2915"/>
    <n v="110.00000000000001"/>
    <n v="110.00000000000001"/>
    <n v="19.273112099999999"/>
    <n v="72.886036399999995"/>
    <s v="MUM_Route_4"/>
    <s v="MA2915_LM"/>
    <x v="4"/>
    <s v="-"/>
    <s v="BHATIA OPEN PLOT"/>
    <s v="Plot Mo. 19. Neel Kamal Naka, R K Building, Laxmi Baug, Kashigaon, Mira Road, Mira Bhayandar, Maharashtra 401107"/>
    <s v="ATC"/>
    <s v="Route LM"/>
    <s v="Co-build"/>
    <s v="Feasible"/>
    <s v="Feb'26"/>
    <s v="Sabhajeet Maurya"/>
    <s v="Satish Singh"/>
    <s v="-"/>
    <s v="10004541"/>
    <d v="2025-03-13T00:00:00"/>
    <d v="2026-03-13T00:00:00"/>
    <n v="110"/>
    <s v="Ok"/>
    <n v="0"/>
    <x v="2"/>
    <s v="-"/>
    <m/>
    <s v="Not created"/>
    <s v="CWIP-76102"/>
    <s v="Received"/>
    <s v="PO Released"/>
    <s v="-"/>
    <m/>
    <n v="0"/>
    <n v="-110"/>
    <s v="-"/>
    <m/>
  </r>
  <r>
    <n v="490"/>
    <s v="MU"/>
    <s v="Miraroad"/>
    <n v="4779"/>
    <n v="4779"/>
    <s v="MU-4779"/>
    <n v="110.00000000000001"/>
    <n v="110.00000000000001"/>
    <n v="19.280157599999999"/>
    <n v="72.890238600000004"/>
    <s v="MUM_Route_4"/>
    <s v="4779_LM"/>
    <x v="4"/>
    <s v="-"/>
    <s v="SSCLUTCHO"/>
    <s v="S.S Clutch(RTT),S.S.Clutch Mfg. Co Pvt ltd., 462 SVP road, Mumbai-04"/>
    <s v="INDUS"/>
    <s v="Route LM"/>
    <s v="Co-build"/>
    <s v="Feasible"/>
    <s v="March'26"/>
    <s v="Sabhajeet Maurya"/>
    <s v="Satish Singh"/>
    <s v="-"/>
    <n v="10004541"/>
    <d v="2025-03-13T00:00:00"/>
    <d v="2026-03-13T00:00:00"/>
    <n v="110"/>
    <s v="PO Pending"/>
    <m/>
    <x v="2"/>
    <s v="-"/>
    <m/>
    <s v="Not created"/>
    <e v="#N/A"/>
    <s v="RFAI Awaited "/>
    <s v="PO Released"/>
    <s v="-"/>
    <m/>
    <n v="0"/>
    <n v="-110"/>
    <s v="-"/>
    <m/>
  </r>
  <r>
    <n v="491"/>
    <s v="MU"/>
    <s v="Miraroad"/>
    <e v="#N/A"/>
    <s v="MB6450"/>
    <s v="MU-MB6450"/>
    <n v="55.000000000000007"/>
    <n v="55.000000000000007"/>
    <n v="19.281640100000001"/>
    <n v="72.889698899999999"/>
    <s v="MUM_Route_4"/>
    <s v="MB6450_LM"/>
    <x v="4"/>
    <s v="-"/>
    <s v="Vaity Open Plot"/>
    <s v="HARIBHAKTI INDUATRIAL ESTATE, GHBUNDER ROAD, OPP. MICROVAC ENGINEERS, MIRA BHAYANDAR, POST OFFICE-MIRA BHAYANDAR, POLICE STATION-MI 401104"/>
    <s v="Rakshit"/>
    <s v="Route LM"/>
    <s v="Co-build"/>
    <s v="Feasible"/>
    <s v="May'25"/>
    <s v="Sabhajeet Maurya"/>
    <s v="Satish Singh"/>
    <s v="-"/>
    <s v="10004541"/>
    <d v="2025-03-13T00:00:00"/>
    <d v="2026-03-13T00:00:00"/>
    <n v="60"/>
    <s v="Site Drop by Airtel but PO Received"/>
    <n v="4.9999999999999929"/>
    <x v="6"/>
    <s v="-"/>
    <m/>
    <s v="Not created"/>
    <s v="CWIP-76103"/>
    <s v="-"/>
    <s v="PO Modification WIP"/>
    <s v="-"/>
    <m/>
    <n v="0"/>
    <n v="-60"/>
    <s v="-"/>
    <m/>
  </r>
  <r>
    <n v="492"/>
    <s v="MU"/>
    <s v="Miraroad"/>
    <e v="#N/A"/>
    <s v="MA2917"/>
    <s v="MU-MA2917"/>
    <n v="242.00000000000003"/>
    <n v="242.00000000000003"/>
    <n v="19.288596200000001"/>
    <n v="72.895756000000006"/>
    <s v="MUM_Route_4"/>
    <s v="MA2917_LM"/>
    <x v="4"/>
    <s v="-"/>
    <s v="Rajesh Kamble House"/>
    <s v="Ghodbunder Gaon, Versave, Thane - 401 104"/>
    <s v="Suyog"/>
    <s v="Route LM"/>
    <s v="Co-build"/>
    <s v="Feasible"/>
    <s v="March'26"/>
    <s v="Sabhajeet Maurya"/>
    <s v="Satish Singh"/>
    <s v="-"/>
    <s v="10004541"/>
    <d v="2025-03-13T00:00:00"/>
    <d v="2026-03-13T00:00:00"/>
    <n v="240"/>
    <s v="PO length is less than Feasibility length"/>
    <n v="-2.0000000000000284"/>
    <x v="1"/>
    <s v="-"/>
    <m/>
    <s v="Not created"/>
    <s v="CWIP-76104"/>
    <s v="Received"/>
    <s v="PO Released"/>
    <s v="-"/>
    <m/>
    <n v="0"/>
    <n v="-240"/>
    <s v="-"/>
    <m/>
  </r>
  <r>
    <n v="493"/>
    <s v="MU"/>
    <s v="Miraroad"/>
    <n v="5274"/>
    <n v="5274"/>
    <s v="MU-5274"/>
    <n v="55.000000000000007"/>
    <n v="55.000000000000007"/>
    <n v="19.2852009"/>
    <n v="72.899021300000001"/>
    <s v="MUM_Route_4"/>
    <s v="5274_LM"/>
    <x v="4"/>
    <s v="-"/>
    <s v="Hill Top"/>
    <s v="Hill Top Hotel, Near Mumbai-Ahmedabad highway, Versova village, Versova, Mira Bhayandar, Maharashtra 401107"/>
    <s v="INDUS"/>
    <s v="Route LM"/>
    <s v="Co-build"/>
    <s v="Feasible"/>
    <s v="May'25"/>
    <s v="Sabhajeet Maurya"/>
    <s v="Satish Singh"/>
    <s v="-"/>
    <s v="10004541"/>
    <d v="2025-03-13T00:00:00"/>
    <d v="2026-03-13T00:00:00"/>
    <n v="60"/>
    <s v="Ok"/>
    <n v="4.9999999999999929"/>
    <x v="2"/>
    <s v="-"/>
    <m/>
    <s v="Not created"/>
    <s v="CWIP-76105"/>
    <s v="Received"/>
    <s v="PO Released"/>
    <s v="-"/>
    <m/>
    <n v="0"/>
    <n v="-60"/>
    <s v="-"/>
    <m/>
  </r>
  <r>
    <n v="494"/>
    <s v="MU"/>
    <s v="Andheri"/>
    <s v="MA609"/>
    <s v="MA609"/>
    <s v="MU-MA609"/>
    <n v="110.00000000000001"/>
    <n v="110.00000000000001"/>
    <n v="19.135050799999998"/>
    <n v="72.8174183"/>
    <s v="MUM_Route_37"/>
    <s v="MA609_LM"/>
    <x v="1"/>
    <s v="K/W"/>
    <s v="Padmaja CHSL"/>
    <s v="Padmaja Apartment, Fisheries University Rd, Versova, Andheri West, Mumbai, Maharashtra 400061,post office:-Andheri,police station:-Andheri"/>
    <s v="INDUS"/>
    <s v="Route LM"/>
    <s v="Co-build"/>
    <s v="Feasible"/>
    <m/>
    <s v="Hari Yadav"/>
    <s v="Satish Singh"/>
    <s v="-"/>
    <s v="10004525"/>
    <d v="2025-03-13T00:00:00"/>
    <d v="2026-03-13T00:00:00"/>
    <n v="110"/>
    <s v="Ok"/>
    <n v="0"/>
    <x v="2"/>
    <s v="-"/>
    <m/>
    <s v="Not created"/>
    <s v="CWIP-76098"/>
    <s v="RFAI Awaited "/>
    <s v="PO Released"/>
    <s v="-"/>
    <m/>
    <n v="0"/>
    <n v="-110"/>
    <s v="-"/>
    <m/>
  </r>
  <r>
    <n v="495"/>
    <s v="MU"/>
    <s v="Goregaon"/>
    <e v="#N/A"/>
    <s v="MA5287"/>
    <s v="MU-MA5287"/>
    <n v="154"/>
    <n v="154"/>
    <n v="19.169204499999999"/>
    <n v="72.836825300000001"/>
    <s v="MUM_Route_36"/>
    <s v="MA5287_LM"/>
    <x v="1"/>
    <s v="P/S"/>
    <s v="Babu Khan"/>
    <s v="Babu Khan , Prem Nagar Road,Goregaon (W),Mumbai-400104"/>
    <s v="Suyog"/>
    <s v="Route LM"/>
    <s v="Co-build"/>
    <s v="Feasible"/>
    <m/>
    <s v="Hari Yadav"/>
    <s v="Satish Singh"/>
    <s v="-"/>
    <n v="10004962"/>
    <d v="2025-04-08T00:00:00"/>
    <d v="2026-04-08T00:00:00"/>
    <n v="150"/>
    <s v="Ok"/>
    <n v="-4"/>
    <x v="1"/>
    <s v="-"/>
    <m/>
    <s v="Not created"/>
    <s v="CWIP-76707"/>
    <s v="Received"/>
    <s v="PO Released"/>
    <s v="-"/>
    <m/>
    <n v="0"/>
    <n v="-150"/>
    <s v="-"/>
    <m/>
  </r>
  <r>
    <n v="496"/>
    <s v="MU"/>
    <s v="Goregaon"/>
    <e v="#N/A"/>
    <s v="MA4035"/>
    <s v="MU-MA4035"/>
    <n v="88"/>
    <n v="88"/>
    <n v="19.169219900000002"/>
    <n v="72.841693399999997"/>
    <s v="MUM_Route_36"/>
    <s v="MA4035_LM"/>
    <x v="1"/>
    <s v="P/S"/>
    <s v="AJIZ SHEIKH HOUSE"/>
    <s v="Unnat Nagar Rd Number 2, Prem Nagar Slums, Prem Nagar, Goregaon W"/>
    <s v="Netsol"/>
    <s v="Route LM"/>
    <s v="Co-build"/>
    <s v="Feasible"/>
    <m/>
    <s v="Hari Yadav"/>
    <s v="Satish Singh"/>
    <s v="-"/>
    <n v="10004962"/>
    <d v="2025-04-08T00:00:00"/>
    <d v="2026-04-08T00:00:00"/>
    <n v="90"/>
    <s v="Ok"/>
    <n v="2"/>
    <x v="1"/>
    <s v="-"/>
    <m/>
    <s v="Not created"/>
    <s v="CWIP-76708"/>
    <s v="RFAI Awaited "/>
    <s v="PO Released"/>
    <s v="-"/>
    <m/>
    <n v="0"/>
    <n v="-90"/>
    <s v="-"/>
    <m/>
  </r>
  <r>
    <n v="497"/>
    <s v="MU"/>
    <s v="Goregaon"/>
    <m/>
    <n v="6033"/>
    <s v="MU-6033"/>
    <n v="396"/>
    <n v="396"/>
    <n v="19.1661672"/>
    <n v="72.842846899999998"/>
    <s v="MUM_Route_36"/>
    <s v="6033_LM"/>
    <x v="1"/>
    <s v="P/S"/>
    <s v="DIVYANGTOF"/>
    <s v="Md. Hasan Mendihasan Khan 9930140859, 6/23, Yashwant Nagar Rd No 2, Goregaon West, Mumbai, Maharashtra 400104  MUMBAI"/>
    <s v="INDUS"/>
    <s v="Route LM"/>
    <s v="Co-build"/>
    <s v="Not Feasible"/>
    <m/>
    <s v="Virendra"/>
    <e v="#N/A"/>
    <s v="-"/>
    <s v="-"/>
    <s v="-"/>
    <s v="-"/>
    <n v="0"/>
    <s v="PO Pending"/>
    <m/>
    <x v="4"/>
    <s v="-"/>
    <m/>
    <s v="Not created"/>
    <s v="-"/>
    <s v="RFAI Awaited "/>
    <s v="Under validation"/>
    <s v="-"/>
    <m/>
    <n v="0"/>
    <n v="0"/>
    <s v="-"/>
    <m/>
  </r>
  <r>
    <n v="498"/>
    <s v="MU"/>
    <s v="Goregaon"/>
    <m/>
    <s v="MA3631"/>
    <s v="MU-MA3631"/>
    <n v="264"/>
    <n v="264"/>
    <n v="19.1598042"/>
    <n v="72.847676000000007"/>
    <s v="MUM_Route_36"/>
    <s v="MA3631_LM"/>
    <x v="1"/>
    <s v="P/S"/>
    <s v="CHANDRA DARSHAN"/>
    <s v="JAWAHAR NAGAR, ROAD NO.9, GOREGAON W."/>
    <s v="INDUS"/>
    <s v="Route LM"/>
    <s v="Co-build"/>
    <s v="Not Feasible"/>
    <m/>
    <s v="Virendra"/>
    <e v="#N/A"/>
    <s v="-"/>
    <s v="-"/>
    <s v="-"/>
    <s v="-"/>
    <n v="0"/>
    <s v="PO Pending"/>
    <m/>
    <x v="4"/>
    <s v="-"/>
    <m/>
    <s v="Not created"/>
    <s v="-"/>
    <s v="RFAI Awaited "/>
    <s v="Under validation"/>
    <s v="-"/>
    <m/>
    <n v="0"/>
    <n v="0"/>
    <s v="-"/>
    <m/>
  </r>
  <r>
    <n v="499"/>
    <s v="MU"/>
    <s v="Oshiwara"/>
    <n v="278"/>
    <n v="278"/>
    <s v="MU-278"/>
    <n v="66"/>
    <n v="66"/>
    <n v="19.147196699999999"/>
    <n v="72.8360275"/>
    <s v="MUM_Route_35"/>
    <s v="278_LM"/>
    <x v="1"/>
    <s v="K/W"/>
    <s v="TECH WEB CENTRE"/>
    <s v="TECH WEB CENTRE, LINK ROAD BEHRAM BAUG JOGESHWARI W"/>
    <s v="INDUS"/>
    <s v="Route LM"/>
    <s v="Co-build"/>
    <s v="Feasible"/>
    <m/>
    <s v="Hari Yadav"/>
    <s v="Satish Singh"/>
    <s v="-"/>
    <s v="10004671"/>
    <d v="2025-03-24T00:00:00"/>
    <d v="2026-03-24T00:00:00"/>
    <n v="70"/>
    <s v="Ok"/>
    <n v="4"/>
    <x v="2"/>
    <s v="-"/>
    <m/>
    <s v="Not created"/>
    <s v="CWIP-76705"/>
    <s v="RFAI Awaited "/>
    <s v="PO Released"/>
    <s v="-"/>
    <m/>
    <n v="0"/>
    <n v="-70"/>
    <s v="-"/>
    <m/>
  </r>
  <r>
    <n v="500"/>
    <s v="MU"/>
    <s v="Goregaon"/>
    <s v="MA6341"/>
    <s v="MA6341"/>
    <s v="MU-MA6341"/>
    <n v="22"/>
    <n v="22"/>
    <n v="19.174022999999998"/>
    <n v="72.846146000000005"/>
    <s v="MUM_Route_33"/>
    <s v="MA6341_LM"/>
    <x v="1"/>
    <s v="P/S"/>
    <s v="AK Tower"/>
    <s v="1001, LILIYA NAGAR, NEAR MTNL TELEPHONE EXCANGE S.V ROAD, , MALAD WEST,PINCODE- 400064 "/>
    <s v="INDUS"/>
    <s v="Route LM"/>
    <s v="Co-build"/>
    <s v="Feasible"/>
    <m/>
    <s v="Virendra"/>
    <e v="#N/A"/>
    <s v="-"/>
    <s v="10004523"/>
    <d v="2025-03-13T00:00:00"/>
    <d v="2026-03-13T00:00:00"/>
    <n v="20"/>
    <s v="PO length is less than Feasibility length"/>
    <n v="-2"/>
    <x v="2"/>
    <s v="-"/>
    <m/>
    <s v="Not created"/>
    <s v="CWIP-76096"/>
    <s v="RFAI Awaited "/>
    <s v="PO Released"/>
    <s v="-"/>
    <m/>
    <n v="0"/>
    <n v="-20"/>
    <s v="-"/>
    <m/>
  </r>
  <r>
    <n v="501"/>
    <s v="MU"/>
    <s v="Malad"/>
    <s v="MA1484"/>
    <s v="MA1484"/>
    <s v="MU-MA1484"/>
    <n v="143"/>
    <n v="143"/>
    <n v="19.180278000000001"/>
    <n v="72.838334000000003"/>
    <s v="MUM_Route_33"/>
    <s v="MA1484_LM"/>
    <x v="1"/>
    <s v="P/N"/>
    <s v="MA1484-Kaveri Bldg No. 13"/>
    <s v="Chincholi Bunder Rd, Malad, Chincholi Bunder, Malad West, Mumbai, Maharashtra 400064"/>
    <s v="ATC"/>
    <s v="Route LM"/>
    <s v="Co-build"/>
    <s v="Feasible"/>
    <m/>
    <s v="Hari Yadav"/>
    <s v="Satish Singh"/>
    <s v="-"/>
    <s v="10004523"/>
    <d v="2025-03-13T00:00:00"/>
    <d v="2026-03-13T00:00:00"/>
    <n v="140"/>
    <s v="PO length is less than Feasibility length"/>
    <n v="-3"/>
    <x v="2"/>
    <s v="-"/>
    <m/>
    <s v="Not created"/>
    <s v="CWIP-76092"/>
    <s v="RFAI Awaited "/>
    <s v="PO Released"/>
    <s v="-"/>
    <m/>
    <n v="0"/>
    <n v="-140"/>
    <s v="-"/>
    <m/>
  </r>
  <r>
    <n v="502"/>
    <s v="MU"/>
    <s v="Goregaon"/>
    <n v="5768"/>
    <n v="5768"/>
    <s v="MU-5768"/>
    <n v="297"/>
    <n v="297"/>
    <n v="19.173919000000001"/>
    <n v="72.853519000000006"/>
    <s v="MUM_Route_33"/>
    <s v="5768_LM"/>
    <x v="1"/>
    <s v="P/S"/>
    <s v="ABROLW"/>
    <s v="Abrol Apartments,Vasant Valley, Near Oberoi Mall, Goregaon East"/>
    <s v="INDUS"/>
    <s v="Route LM"/>
    <s v="Co-build"/>
    <s v="Feasible"/>
    <m/>
    <s v="Virendra"/>
    <e v="#N/A"/>
    <s v="-"/>
    <s v="10004523"/>
    <d v="2025-03-13T00:00:00"/>
    <d v="2026-03-13T00:00:00"/>
    <n v="300"/>
    <s v="Ok"/>
    <n v="3"/>
    <x v="2"/>
    <s v="-"/>
    <m/>
    <s v="Not created"/>
    <s v="CWIP-76093"/>
    <s v="RFAI Awaited "/>
    <s v="PO Released"/>
    <s v="-"/>
    <m/>
    <n v="0"/>
    <n v="-300"/>
    <s v="-"/>
    <m/>
  </r>
  <r>
    <n v="503"/>
    <s v="MU"/>
    <s v="Malad"/>
    <n v="5579"/>
    <n v="5579"/>
    <s v="MU-5579"/>
    <n v="99.000000000000014"/>
    <n v="99.000000000000014"/>
    <n v="19.174314200000001"/>
    <n v="72.8484634"/>
    <s v="MUM_Route_33"/>
    <s v="5579_LM"/>
    <x v="1"/>
    <s v="P/S"/>
    <s v="HAKIMBLDOF"/>
    <s v="Hakimi CHS,13,udyog nagar,liliya ngr,sv rd,goregaon(w)"/>
    <s v="INDUS"/>
    <s v="Route LM"/>
    <s v="Co-build"/>
    <s v="Feasible"/>
    <m/>
    <s v="Hari Yadav"/>
    <s v="Satish Singh"/>
    <s v="-"/>
    <s v="10004523"/>
    <d v="2025-03-13T00:00:00"/>
    <d v="2026-03-13T00:00:00"/>
    <n v="100"/>
    <s v="Ok"/>
    <n v="0.99999999999998579"/>
    <x v="2"/>
    <s v="-"/>
    <m/>
    <s v="Not created"/>
    <s v="CWIP-76094"/>
    <s v="RFAI Awaited "/>
    <s v="PO Released"/>
    <s v="-"/>
    <m/>
    <n v="0"/>
    <n v="-100"/>
    <s v="-"/>
    <m/>
  </r>
  <r>
    <n v="504"/>
    <s v="MU"/>
    <s v="Malad"/>
    <s v="MA1878"/>
    <s v="MA1878"/>
    <s v="MU-MUM_Route_30"/>
    <n v="55"/>
    <n v="0"/>
    <n v="19.177555699999999"/>
    <n v="72.836254800000006"/>
    <s v="MUM_Route_30"/>
    <s v="MA1878_LM"/>
    <x v="1"/>
    <s v="P/S"/>
    <n v="0"/>
    <s v="Nirman Industrial Estate, Near Chincholi Fire Station, New Link Rd, Ram Nagar, Malad West, Mumbai, Maharashtra 400064"/>
    <s v="INDUS"/>
    <s v="Route LM"/>
    <s v="Co-build"/>
    <n v="0"/>
    <m/>
    <e v="#N/A"/>
    <e v="#N/A"/>
    <s v="-"/>
    <s v="10004669"/>
    <d v="2025-03-24T00:00:00"/>
    <d v="2026-03-24T00:00:00"/>
    <n v="60"/>
    <s v="PO length is greater than Feasibility Length"/>
    <n v="60"/>
    <x v="2"/>
    <s v="-"/>
    <m/>
    <s v="Not created"/>
    <s v="CWIP-76701"/>
    <s v="RFAI Awaited "/>
    <s v="PO Released"/>
    <s v="-"/>
    <m/>
    <n v="0"/>
    <n v="-60"/>
    <s v="-"/>
    <m/>
  </r>
  <r>
    <n v="505"/>
    <s v="MU"/>
    <s v="Malad"/>
    <n v="6502"/>
    <n v="6502"/>
    <s v="MU-6502"/>
    <n v="264"/>
    <n v="264"/>
    <n v="19.1728083"/>
    <n v="72.835698600000001"/>
    <s v="MUM_Route_30"/>
    <s v="6502_LM"/>
    <x v="1"/>
    <s v="P/S"/>
    <s v="INORBTMLOF"/>
    <s v="Link Road, Malad West, Mumbai-400064"/>
    <s v="Airtel Own"/>
    <s v="Route LM"/>
    <s v="Co-build"/>
    <s v="Feasible"/>
    <m/>
    <s v="Sabhajeet Maurya"/>
    <s v="Satish Singh"/>
    <s v="-"/>
    <s v="10004669"/>
    <d v="2025-03-24T00:00:00"/>
    <d v="2026-03-24T00:00:00"/>
    <n v="260"/>
    <s v="PO length is less than Feasibility length"/>
    <n v="-4"/>
    <x v="2"/>
    <s v="-"/>
    <m/>
    <s v="Not created"/>
    <s v="CWIP-76702"/>
    <s v="RFAI Awaited "/>
    <s v="PO Released"/>
    <s v="-"/>
    <m/>
    <n v="0"/>
    <n v="-260"/>
    <s v="-"/>
    <m/>
  </r>
  <r>
    <n v="506"/>
    <s v="MU"/>
    <s v="Versova"/>
    <n v="139"/>
    <n v="139"/>
    <s v="MU-139"/>
    <n v="209"/>
    <n v="209"/>
    <n v="19.1238569"/>
    <n v="72.821792500000001"/>
    <s v="MUM_Route_27"/>
    <s v="139_LM"/>
    <x v="1"/>
    <s v="K/W"/>
    <s v="Harsh Vardhan"/>
    <s v="jhhu varsova link road bharat nager 4 banglow Andheri west,400058"/>
    <s v="INDUS"/>
    <s v="Route LM"/>
    <s v="Co-build"/>
    <s v="Feasible"/>
    <m/>
    <s v="Hari Yadav"/>
    <s v="Satish Singh"/>
    <s v="-"/>
    <s v="10004594"/>
    <d v="2025-03-19T00:00:00"/>
    <d v="2026-03-19T00:00:00"/>
    <n v="210"/>
    <s v="Ok"/>
    <n v="1"/>
    <x v="2"/>
    <s v="-"/>
    <m/>
    <s v="Not created"/>
    <s v="CWIP-76421"/>
    <s v="RFAI Awaited "/>
    <s v="PO Released"/>
    <s v="-"/>
    <m/>
    <n v="0"/>
    <n v="-210"/>
    <s v="-"/>
    <m/>
  </r>
  <r>
    <n v="507"/>
    <s v="MU"/>
    <s v="Andheri"/>
    <n v="2283"/>
    <n v="2283"/>
    <s v="MU-2283"/>
    <n v="104.50000000000001"/>
    <n v="104.50000000000001"/>
    <n v="19.121555099999998"/>
    <n v="72.824848500000002"/>
    <s v="MUM_Route_27"/>
    <s v="2283_LM"/>
    <x v="1"/>
    <s v="K/W"/>
    <s v="VIGNHRTA"/>
    <s v="Plot No 35, Nav Bharata Rd, Varsova Link Rd, Andheri(W)"/>
    <s v="ATC"/>
    <s v="Route LM"/>
    <s v="Co-build"/>
    <s v="Feasible"/>
    <m/>
    <s v="Hari Yadav"/>
    <s v="Satish Singh"/>
    <s v="-"/>
    <s v="10004594"/>
    <d v="2025-03-19T00:00:00"/>
    <d v="2026-03-19T00:00:00"/>
    <n v="150"/>
    <s v="PO length is greater than Feasibility Length"/>
    <n v="45.499999999999986"/>
    <x v="2"/>
    <s v="-"/>
    <m/>
    <s v="Not created"/>
    <s v="CWIP-76422"/>
    <s v="RFAI Awaited "/>
    <s v="PO Released"/>
    <s v="-"/>
    <m/>
    <n v="0"/>
    <n v="-150"/>
    <s v="-"/>
    <m/>
  </r>
  <r>
    <n v="508"/>
    <s v="MU"/>
    <s v="Andheri"/>
    <s v="MB3372"/>
    <s v="MB3372"/>
    <s v="MU-MB3372"/>
    <n v="88"/>
    <n v="88"/>
    <n v="19.107766099999999"/>
    <n v="72.840780300000006"/>
    <s v="MUM_Route_27"/>
    <s v="MB3372_LM"/>
    <x v="1"/>
    <s v="K/W"/>
    <s v="KLS Memorial Hospital"/>
    <s v="KLS MEMORIAL HOSPITAL,TANAJI MALUSARE RD, NAVPADA, IRLA, VILE PARLE WEST,POST OFFICE:-VILE PARLE,POLICE STATION:-VILE PARLE"/>
    <s v="INDUS"/>
    <s v="Route LM"/>
    <s v="Co-build"/>
    <s v="Feasible"/>
    <m/>
    <s v="Hari Yadav"/>
    <s v="Satish Singh"/>
    <s v="-"/>
    <s v="10004594"/>
    <d v="2025-03-19T00:00:00"/>
    <d v="2026-03-19T00:00:00"/>
    <n v="90"/>
    <s v="Ok"/>
    <n v="2"/>
    <x v="2"/>
    <s v="-"/>
    <m/>
    <s v="Not created"/>
    <s v="CWIP-76423"/>
    <s v="RFAI Awaited "/>
    <s v="PO Released"/>
    <s v="-"/>
    <m/>
    <n v="0"/>
    <n v="-90"/>
    <s v="-"/>
    <m/>
  </r>
  <r>
    <n v="509"/>
    <s v="MU"/>
    <s v="Vile Parle"/>
    <n v="1148"/>
    <n v="1148"/>
    <s v="MU-1148"/>
    <n v="475"/>
    <n v="475"/>
    <n v="19.1046181"/>
    <n v="72.840578699999995"/>
    <s v="MUM_Route_27"/>
    <s v="1148_LM"/>
    <x v="1"/>
    <s v="K/W"/>
    <s v="KSHEMKALO"/>
    <s v="Sanyas Ashram Compound, Vithalbhai Road, Vile Parle West, Mumbai-400056"/>
    <s v="INDUS"/>
    <s v="Route LM"/>
    <s v="Co-build"/>
    <s v="Not Feasible"/>
    <m/>
    <s v="Hari Yadav"/>
    <s v="Satish Singh"/>
    <s v="-"/>
    <s v="10004594"/>
    <d v="2025-03-19T00:00:00"/>
    <d v="2026-03-19T00:00:00"/>
    <n v="480"/>
    <s v="Ok"/>
    <n v="5"/>
    <x v="2"/>
    <s v="-"/>
    <m/>
    <s v="Not created"/>
    <s v="CWIP-76424"/>
    <s v="RFAI Awaited "/>
    <s v="PO Released"/>
    <s v="-"/>
    <m/>
    <n v="0"/>
    <n v="-480"/>
    <s v="-"/>
    <m/>
  </r>
  <r>
    <n v="510"/>
    <s v="MU"/>
    <s v="Vile Parle"/>
    <s v="MB6434"/>
    <s v="MB6434"/>
    <s v="MU-MB6434"/>
    <n v="5.5"/>
    <n v="5.5"/>
    <n v="19.104968"/>
    <n v="72.839179999999999"/>
    <s v="MUM_Route_27"/>
    <s v="MB6434_LM"/>
    <x v="1"/>
    <s v="K/W"/>
    <s v="Chandan Apt"/>
    <s v="Chandan Apartments, G - 3, Swami Vivekananda Rd, Indira Nagar, Vile Parle West, Mumbai, Maharashtra 400056"/>
    <s v="ATC"/>
    <s v="Route LM"/>
    <s v="Co-build"/>
    <s v="Feasible"/>
    <m/>
    <s v="Hari Yadav"/>
    <s v="Satish Singh"/>
    <s v="-"/>
    <s v="10004594"/>
    <d v="2025-03-19T00:00:00"/>
    <d v="2026-03-19T00:00:00"/>
    <n v="60"/>
    <s v="PO length is greater than Feasibility Length"/>
    <n v="54.5"/>
    <x v="2"/>
    <s v="-"/>
    <m/>
    <s v="Not created"/>
    <s v="CWIP-76425"/>
    <s v="RFAI Awaited "/>
    <s v="PO Released"/>
    <s v="-"/>
    <m/>
    <n v="0"/>
    <n v="-60"/>
    <s v="-"/>
    <m/>
  </r>
  <r>
    <n v="511"/>
    <s v="MU"/>
    <s v="Vile Parle"/>
    <s v="MB2875"/>
    <s v="MB2875"/>
    <s v="MU-MB2875"/>
    <n v="5.5"/>
    <n v="5.5"/>
    <n v="19.0902064"/>
    <n v="72.836321999999996"/>
    <s v="MUM_Route_27"/>
    <s v="MB2875_LM"/>
    <x v="1"/>
    <s v="K/W"/>
    <s v="Pioneer Heritage Residency"/>
    <s v="A-21  Sane Guruji Road  BEST Colony  Santacruz West  Mumbai  Maharashtra- 400054 MUMBAI"/>
    <s v="INDUS"/>
    <s v="Route LM"/>
    <s v="Co-build"/>
    <s v="Feasible"/>
    <m/>
    <s v="Hari Yadav"/>
    <s v="Satish Singh"/>
    <s v="-"/>
    <s v="10004594"/>
    <d v="2025-03-19T00:00:00"/>
    <d v="2026-03-19T00:00:00"/>
    <n v="60"/>
    <s v="PO length is greater than Feasibility Length"/>
    <n v="54.5"/>
    <x v="2"/>
    <s v="-"/>
    <m/>
    <s v="Not created"/>
    <s v="CWIP-76426"/>
    <s v="RFAI Awaited "/>
    <s v="PO Released"/>
    <s v="-"/>
    <m/>
    <n v="0"/>
    <n v="-60"/>
    <s v="-"/>
    <m/>
  </r>
  <r>
    <n v="512"/>
    <s v="MU"/>
    <s v="Vile Parle"/>
    <s v="MB1250"/>
    <s v="MB1250"/>
    <s v="MU-MB1250"/>
    <n v="121.00000000000001"/>
    <n v="121.00000000000001"/>
    <n v="19.090300299999999"/>
    <n v="72.833091199999998"/>
    <s v="MUM_Route_27"/>
    <s v="MB1250_LM"/>
    <x v="1"/>
    <s v="K/W"/>
    <s v="Nutan Alka"/>
    <s v="Nutan Alka Cooperative Housing Society,Plot No:-67,Daulat Nagar,STY Relief Rd,Santacruz West,Mumbai,Maharashtra 400049"/>
    <s v="INDUS"/>
    <s v="Route LM"/>
    <s v="Co-build"/>
    <s v="Feasible"/>
    <m/>
    <s v="Hari Yadav"/>
    <s v="Satish Singh"/>
    <s v="-"/>
    <s v="10004594"/>
    <d v="2025-03-19T00:00:00"/>
    <d v="2026-03-19T00:00:00"/>
    <n v="200"/>
    <s v="PO length is greater than Feasibility Length"/>
    <n v="78.999999999999986"/>
    <x v="2"/>
    <s v="-"/>
    <m/>
    <s v="Not created"/>
    <s v="CWIP-76427"/>
    <s v="RFAI Awaited "/>
    <s v="PO Released"/>
    <s v="-"/>
    <m/>
    <n v="0"/>
    <n v="-200"/>
    <s v="-"/>
    <m/>
  </r>
  <r>
    <n v="513"/>
    <s v="MU"/>
    <s v="Vile Parle"/>
    <e v="#N/A"/>
    <s v="MA4901"/>
    <s v="MU-MA4901"/>
    <n v="99.000000000000014"/>
    <n v="99.000000000000014"/>
    <n v="19.087625899999999"/>
    <n v="72.834946299999999"/>
    <s v="MUM_Route_27"/>
    <s v="MA4901_LM"/>
    <x v="1"/>
    <s v="K/W"/>
    <s v="Shastri Nagar Bus Depot"/>
    <s v="SHASTRI NAGAR, SANTACRUZ WEST, MUMBAI, MAHARASHTRA 400054"/>
    <s v="Suyog"/>
    <s v="Route LM"/>
    <s v="Co-build"/>
    <s v="Feasible"/>
    <m/>
    <s v="Hari Yadav"/>
    <s v="Satish Singh"/>
    <s v="-"/>
    <s v="10004594"/>
    <d v="2025-03-19T00:00:00"/>
    <d v="2026-03-19T00:00:00"/>
    <n v="250"/>
    <s v="PO length is greater than Feasibility Length"/>
    <n v="151"/>
    <x v="1"/>
    <s v="-"/>
    <m/>
    <s v="Not created"/>
    <s v="CWIP-76428"/>
    <s v="RFAI Awaited "/>
    <s v="PO Released"/>
    <s v="-"/>
    <m/>
    <n v="0"/>
    <n v="-250"/>
    <s v="-"/>
    <m/>
  </r>
  <r>
    <n v="514"/>
    <s v="MU"/>
    <s v="Mahape"/>
    <n v="1777"/>
    <n v="1777"/>
    <s v="MU-1777"/>
    <n v="110"/>
    <n v="110"/>
    <n v="19.1145961"/>
    <n v="73.016505899999999"/>
    <s v="MUM_Route_160"/>
    <s v="1777_LM"/>
    <x v="0"/>
    <s v="-"/>
    <s v="TECHNOCITY X5/3"/>
    <s v="TECHNOCITY X5/3, RELIANCE CORPORATE PARK, MIDC INDUSTRIAL AREA,GHANSOLI,400701"/>
    <s v="Airtel Own"/>
    <s v="Route LM"/>
    <s v="Co-build"/>
    <s v="Feasible"/>
    <s v="May'25"/>
    <s v="Abdul Quadir"/>
    <e v="#N/A"/>
    <s v="-"/>
    <s v="10004654"/>
    <d v="2025-03-24T00:00:00"/>
    <d v="2026-03-24T00:00:00"/>
    <n v="110"/>
    <s v="Ok"/>
    <n v="0"/>
    <x v="2"/>
    <s v="-"/>
    <m/>
    <s v="Not created"/>
    <s v="CWIP-76693"/>
    <s v="RFAI Awaited "/>
    <s v="PO Released"/>
    <s v="-"/>
    <m/>
    <n v="0"/>
    <n v="-110"/>
    <s v="-"/>
    <m/>
  </r>
  <r>
    <n v="515"/>
    <s v="MU"/>
    <s v="Kurla"/>
    <s v="MA1669"/>
    <s v="MA1669"/>
    <s v="MU-MA1669"/>
    <n v="220.00000000000003"/>
    <n v="220.00000000000003"/>
    <n v="19.073151899999999"/>
    <n v="72.876916399999999"/>
    <s v="MUM_Route_16"/>
    <s v="MA1669_LM"/>
    <x v="1"/>
    <s v="L"/>
    <s v="Rizvi Bldg"/>
    <s v="Rizvi Bldg, LBS road , Ambedkar nagar , Kurla west, Mumbai, Maharashtra 400070"/>
    <s v="ATC"/>
    <s v="Route LM"/>
    <s v="Co-build"/>
    <s v="Feasible"/>
    <m/>
    <s v="Swapnil Salvi"/>
    <s v="Yogesh Deshpande"/>
    <s v="-"/>
    <n v="10004588"/>
    <d v="2025-03-19T00:00:00"/>
    <d v="2026-03-19T00:00:00"/>
    <n v="220"/>
    <s v="PO Pending"/>
    <m/>
    <x v="2"/>
    <s v="-"/>
    <m/>
    <s v="Not created"/>
    <s v="CWIP-76402"/>
    <s v="RFAI Awaited "/>
    <s v="PO Released"/>
    <s v="-"/>
    <m/>
    <n v="0"/>
    <n v="-220"/>
    <s v="-"/>
    <m/>
  </r>
  <r>
    <n v="516"/>
    <s v="MU"/>
    <s v="Kandivali"/>
    <n v="2257"/>
    <n v="2257"/>
    <s v="MU-MUM_Route_142"/>
    <n v="67.2"/>
    <n v="0"/>
    <n v="19.208908000000001"/>
    <n v="72.873420499999995"/>
    <s v="MUM_Route_142"/>
    <s v="2257_LM"/>
    <x v="1"/>
    <s v="R/S"/>
    <n v="0"/>
    <s v="D-Mart, opp thakur mall, Thakur village, kandivali (e)"/>
    <s v="Airtel Own"/>
    <s v="Route LM"/>
    <s v="Co-build"/>
    <n v="0"/>
    <m/>
    <e v="#N/A"/>
    <e v="#N/A"/>
    <s v="-"/>
    <s v="10004528"/>
    <d v="2025-03-13T00:00:00"/>
    <d v="2026-03-13T00:00:00"/>
    <n v="70"/>
    <s v="PO length is greater than Feasibility Length"/>
    <n v="70"/>
    <x v="2"/>
    <s v="-"/>
    <m/>
    <s v="Not created"/>
    <s v="CWIP-76089"/>
    <s v="RFAI Awaited "/>
    <s v="PO Released"/>
    <s v="-"/>
    <m/>
    <n v="0"/>
    <n v="-70"/>
    <s v="-"/>
    <m/>
  </r>
  <r>
    <n v="517"/>
    <s v="MU"/>
    <s v="Vile Parle"/>
    <n v="2895"/>
    <n v="2895"/>
    <s v="MU-2895"/>
    <n v="132"/>
    <n v="132"/>
    <n v="19.089526500000002"/>
    <n v="72.840326200000007"/>
    <s v="MUM_Route_13"/>
    <s v="2895_LM"/>
    <x v="1"/>
    <s v="H/W"/>
    <s v="Classic Power Residency B wing"/>
    <s v="Classic Power Residency B wing,Near Big Bazar,Milan subway signal,Villeparle W"/>
    <s v="INDUS"/>
    <s v="Route LM"/>
    <s v="Co-build"/>
    <s v="Feasible"/>
    <m/>
    <s v="Hari Yadav"/>
    <s v="Satish Singh"/>
    <s v="-"/>
    <n v="10004600"/>
    <d v="2025-03-19T00:00:00"/>
    <d v="2026-03-19T00:00:00"/>
    <n v="130"/>
    <s v="PO length is less than Feasibility length"/>
    <n v="-2"/>
    <x v="2"/>
    <s v="-"/>
    <m/>
    <s v="Not created"/>
    <s v="CWIP-76394"/>
    <s v="RFAI Awaited "/>
    <s v="PO Released"/>
    <s v="-"/>
    <m/>
    <n v="0"/>
    <n v="-130"/>
    <s v="-"/>
    <m/>
  </r>
  <r>
    <n v="518"/>
    <s v="MU"/>
    <s v="Santacruz"/>
    <m/>
    <s v="MB2250"/>
    <s v="MU-MB2250"/>
    <n v="5.5"/>
    <n v="5.5"/>
    <n v="19.086579700000001"/>
    <n v="72.8450366"/>
    <s v="MUM_Route_13"/>
    <s v="MB2250_LM"/>
    <x v="1"/>
    <s v="H/E"/>
    <s v="Agripada Subway"/>
    <s v="Flyover No:-01,AMSP-36,Western Express Hwy, Agripada, Santacruz East, Mumbai, Maharashtra 400055"/>
    <s v="OSR"/>
    <s v="Route LM"/>
    <s v="Co-build"/>
    <s v="Feasible"/>
    <m/>
    <s v="Hari Yadav"/>
    <s v="Satish Singh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519"/>
    <s v="MU"/>
    <s v="Kandivali"/>
    <s v="MA3616"/>
    <s v="MA3616"/>
    <s v="MU-MA3616"/>
    <n v="275.00000000000006"/>
    <n v="275.00000000000006"/>
    <n v="19.221187700000002"/>
    <n v="72.846061399999996"/>
    <s v="MUM_Route_115"/>
    <s v="MA3616_LM"/>
    <x v="1"/>
    <s v="R/C"/>
    <s v="Royal Krissh_ relo of Sony Tower"/>
    <s v="Haridas Nagar, Borivali West,Mumbai, Maharashtra 400092"/>
    <s v="INDUS"/>
    <s v="Route LM"/>
    <s v="Co-build"/>
    <s v="Feasible"/>
    <m/>
    <s v="Sabhajeet Maurya"/>
    <s v="Satish Singh"/>
    <s v="-"/>
    <s v="10004538"/>
    <d v="2025-03-13T00:00:00"/>
    <d v="2026-03-13T00:00:00"/>
    <n v="280"/>
    <s v="Ok"/>
    <n v="4.9999999999999432"/>
    <x v="2"/>
    <s v="-"/>
    <m/>
    <s v="Not created"/>
    <s v="CWIP-76073"/>
    <s v="Received"/>
    <s v="PO Released"/>
    <s v="-"/>
    <m/>
    <n v="0"/>
    <n v="-280"/>
    <s v="-"/>
    <m/>
  </r>
  <r>
    <n v="520"/>
    <s v="MU"/>
    <s v="Kandivali"/>
    <s v="MA1806"/>
    <s v="MA1806"/>
    <s v="MU-MA1806"/>
    <n v="165"/>
    <n v="165"/>
    <n v="19.2188436"/>
    <n v="72.847118300000005"/>
    <s v="MUM_Route_115"/>
    <s v="MA1806_LM"/>
    <x v="1"/>
    <s v="R/C"/>
    <s v="Jai Ram_ATC"/>
    <s v="Jay Ram apartment,Saibaba Mandir Marg, Saibaba Nagar, Borivali West,Mumbai, Maharashtra 400092"/>
    <s v="ATC"/>
    <s v="Route LM"/>
    <s v="Co-build"/>
    <s v="Feasible"/>
    <m/>
    <s v="Sabhajeet Maurya"/>
    <s v="Satish Singh"/>
    <s v="-"/>
    <s v="10004538"/>
    <d v="2025-03-13T00:00:00"/>
    <d v="2026-03-13T00:00:00"/>
    <n v="170"/>
    <s v="Ok"/>
    <n v="5"/>
    <x v="2"/>
    <s v="-"/>
    <m/>
    <s v="Not created"/>
    <s v="CWIP-76074"/>
    <s v="RFAI Awaited "/>
    <s v="PO Released"/>
    <s v="-"/>
    <m/>
    <n v="0"/>
    <n v="-170"/>
    <s v="-"/>
    <m/>
  </r>
  <r>
    <n v="521"/>
    <s v="MU"/>
    <s v="Kandivali"/>
    <s v="MA118"/>
    <s v="MA118"/>
    <s v="MU-MA118"/>
    <n v="22"/>
    <n v="22"/>
    <n v="19.2206154"/>
    <n v="72.847982999999999"/>
    <s v="MUM_Route_115"/>
    <s v="MA118_LM"/>
    <x v="1"/>
    <s v="R/C"/>
    <s v="Chimy Bldg 1"/>
    <s v="Kalpana Chowk, Haridas Nagar, Borivali West, Mumbai, Maharashtra"/>
    <s v="ATC"/>
    <s v="Route LM"/>
    <s v="Co-build"/>
    <s v="Feasible"/>
    <m/>
    <s v="Sabhajeet Maurya"/>
    <s v="Satish Singh"/>
    <s v="-"/>
    <s v="10004538"/>
    <d v="2025-03-13T00:00:00"/>
    <d v="2026-03-13T00:00:00"/>
    <n v="20"/>
    <s v="PO length is less than Feasibility length"/>
    <n v="-2"/>
    <x v="2"/>
    <s v="-"/>
    <m/>
    <s v="Not created"/>
    <s v="CWIP-76075"/>
    <s v="RFAI Awaited "/>
    <s v="PO Released"/>
    <s v="-"/>
    <m/>
    <n v="0"/>
    <n v="-20"/>
    <s v="-"/>
    <m/>
  </r>
  <r>
    <n v="522"/>
    <s v="MU"/>
    <s v="Kandivali"/>
    <n v="1455"/>
    <n v="1455"/>
    <s v="MU-1455"/>
    <n v="11"/>
    <n v="11"/>
    <n v="19.217314600000002"/>
    <n v="72.848286900000005"/>
    <s v="MUM_Route_115"/>
    <s v="1455_LM"/>
    <x v="1"/>
    <s v="R/C"/>
    <s v="SUDARAM"/>
    <s v="SUNDARAM SOCIETY,7/65,c special bldg,geetanjali nagar,saibaba mandir road,borivali west"/>
    <s v="INDUS"/>
    <s v="Route LM"/>
    <s v="Co-build"/>
    <s v="Feasible"/>
    <m/>
    <s v="Sabhajeet Maurya"/>
    <s v="Satish Singh"/>
    <s v="-"/>
    <s v="10004538"/>
    <d v="2025-03-13T00:00:00"/>
    <d v="2026-03-13T00:00:00"/>
    <n v="10"/>
    <s v="PO length is less than Feasibility length"/>
    <n v="-1"/>
    <x v="2"/>
    <s v="-"/>
    <m/>
    <s v="Not created"/>
    <s v="CWIP-76076"/>
    <s v="RFAI Awaited "/>
    <s v="PO Released"/>
    <s v="-"/>
    <m/>
    <n v="0"/>
    <n v="-10"/>
    <s v="-"/>
    <m/>
  </r>
  <r>
    <n v="523"/>
    <s v="MU"/>
    <s v="Kandivali"/>
    <n v="2946"/>
    <n v="2946"/>
    <s v="MU-2946"/>
    <n v="253"/>
    <n v="253.00000000000003"/>
    <n v="19.2217257"/>
    <n v="72.854859300000001"/>
    <s v="MUM_Route_115"/>
    <s v="2946_LM"/>
    <x v="1"/>
    <s v="R/C"/>
    <s v="Kavita Apartment"/>
    <s v=" NATAKWALA LANE, MEGHDOOT, HARI OM NAGAR, BORIVALI, MUMBAI, MAHARASHTRA 400092"/>
    <s v="INDUS"/>
    <s v="Route LM"/>
    <s v="Co-build"/>
    <s v="Feasible"/>
    <m/>
    <s v="Sabhajeet Maurya"/>
    <s v="Satish Singh"/>
    <s v="-"/>
    <s v="10004538"/>
    <d v="2025-03-13T00:00:00"/>
    <d v="2026-03-13T00:00:00"/>
    <n v="250"/>
    <s v="PO length is less than Feasibility length"/>
    <n v="-3.0000000000000284"/>
    <x v="2"/>
    <s v="-"/>
    <m/>
    <s v="Not created"/>
    <s v="CWIP-76077"/>
    <s v="RFAI Awaited "/>
    <s v="PO Released"/>
    <s v="-"/>
    <m/>
    <n v="0"/>
    <n v="-250"/>
    <s v="-"/>
    <m/>
  </r>
  <r>
    <n v="524"/>
    <s v="MU"/>
    <s v="Goregaon"/>
    <e v="#N/A"/>
    <s v="MB1435"/>
    <s v="MU-MB1435"/>
    <n v="110"/>
    <n v="110"/>
    <n v="19.220494299999999"/>
    <n v="72.862931900000007"/>
    <s v="MUM_Route_115"/>
    <s v="MB1435_LM"/>
    <x v="1"/>
    <s v="R/C"/>
    <s v="Apex Multispeciality Hospitals"/>
    <s v=" Plot No 262, Sector-1, Dr Babasaheb Ambedkar Rd, near Mangalmurti Hospital, Charkop Gaon, Kandivali West, Mumbai, Maharashtra 400067 "/>
    <s v="Netsol"/>
    <s v="Route LM"/>
    <s v="Co-build"/>
    <s v="Feasible"/>
    <m/>
    <s v="Virendra"/>
    <e v="#N/A"/>
    <s v="-"/>
    <s v="10004538"/>
    <d v="2025-03-13T00:00:00"/>
    <d v="2026-03-13T00:00:00"/>
    <n v="110"/>
    <s v="Ok"/>
    <n v="0"/>
    <x v="1"/>
    <s v="-"/>
    <m/>
    <s v="Not created"/>
    <s v="CWIP-76078"/>
    <s v="RFAI Awaited "/>
    <s v="PO Released"/>
    <s v="-"/>
    <m/>
    <n v="0"/>
    <n v="-110"/>
    <s v="-"/>
    <m/>
  </r>
  <r>
    <n v="525"/>
    <s v="MU"/>
    <s v="Goregaon"/>
    <n v="5294"/>
    <n v="5294"/>
    <s v="MU-5294"/>
    <n v="33"/>
    <n v="33"/>
    <n v="19.1743816"/>
    <n v="72.861255600000007"/>
    <s v="MUM_Route_114"/>
    <s v="5294_LM"/>
    <x v="1"/>
    <s v="P/S"/>
    <s v="PADMAVATOMM1"/>
    <s v="Padmavati, Gen A.K. Vaidya Road (Filmcity Road), Dindoshi, Goregaon (E), Mumbai 400063"/>
    <s v="INDUS"/>
    <s v="Route LM"/>
    <s v="Co-build"/>
    <s v="Feasible"/>
    <m/>
    <s v="Virendra"/>
    <e v="#N/A"/>
    <s v="-"/>
    <s v="10004516"/>
    <d v="2025-03-13T00:00:00"/>
    <d v="2026-03-13T00:00:00"/>
    <n v="30"/>
    <s v="Site Drop by Airtel but PO Received"/>
    <n v="-3"/>
    <x v="6"/>
    <s v="-"/>
    <m/>
    <s v="Not created"/>
    <s v="CWIP-76069"/>
    <s v="RFAI Awaited "/>
    <s v="PO Modification WIP"/>
    <s v="-"/>
    <m/>
    <n v="0"/>
    <n v="-30"/>
    <s v="-"/>
    <m/>
  </r>
  <r>
    <n v="526"/>
    <s v="MU"/>
    <s v="Goregaon"/>
    <s v="MB1703"/>
    <s v="MB1703"/>
    <s v="MU-MB1703"/>
    <n v="5.5"/>
    <n v="5.5"/>
    <n v="19.1732832"/>
    <n v="72.867695299999994"/>
    <s v="MUM_Route_114"/>
    <s v="MB1703_LM"/>
    <x v="1"/>
    <s v="P/S"/>
    <s v="Shivam B19 CHSL"/>
    <s v="Shivam CHSl,Sai Rd,Building No:- B-19,Near Gokuldham High School &amp; Jr. College,Gokuldham Colony,Goregaon,Mumbai,Maharashtra:-400063. Post Office:Goregaon,Police Station:Goregaon    _x000a_"/>
    <s v="INDUS"/>
    <s v="Route LM"/>
    <s v="Co-build"/>
    <s v="Feasible"/>
    <m/>
    <s v="Hari Yadav"/>
    <s v="Satish Singh"/>
    <s v="-"/>
    <s v="10004516"/>
    <d v="2025-03-13T00:00:00"/>
    <d v="2026-03-13T00:00:00"/>
    <n v="10"/>
    <s v="Ok"/>
    <n v="4.5"/>
    <x v="2"/>
    <s v="-"/>
    <m/>
    <s v="Not created"/>
    <s v="CWIP-76070"/>
    <s v="RFAI Awaited "/>
    <s v="PO Released"/>
    <s v="-"/>
    <m/>
    <n v="0"/>
    <n v="-10"/>
    <s v="-"/>
    <m/>
  </r>
  <r>
    <n v="527"/>
    <s v="MU"/>
    <s v="Goregaon"/>
    <n v="5665"/>
    <n v="5665"/>
    <s v="MU-5665"/>
    <n v="66"/>
    <n v="66"/>
    <n v="19.170950900000001"/>
    <n v="72.871210399999995"/>
    <s v="MUM_Route_114"/>
    <s v="5665_LM"/>
    <x v="1"/>
    <s v="P/S"/>
    <s v="Panchashil Gokuldham CHS (Film city)"/>
    <s v="Panchsheel CHS, Behind RBI Quarters, Gokuldham, Goregaon (E), Mumbai-400063"/>
    <s v="ATC"/>
    <s v="Route LM"/>
    <s v="Co-build"/>
    <s v="Feasible"/>
    <m/>
    <s v="Virendra"/>
    <e v="#N/A"/>
    <s v="-"/>
    <s v="10004516"/>
    <d v="2025-03-13T00:00:00"/>
    <d v="2026-03-13T00:00:00"/>
    <n v="70"/>
    <s v="Ok"/>
    <n v="4"/>
    <x v="2"/>
    <s v="-"/>
    <m/>
    <s v="Not created"/>
    <s v="CWIP-76071"/>
    <s v="RFAI Awaited "/>
    <s v="PO Released"/>
    <s v="-"/>
    <m/>
    <n v="0"/>
    <n v="-70"/>
    <s v="-"/>
    <m/>
  </r>
  <r>
    <n v="528"/>
    <s v="MU"/>
    <s v="Andheri"/>
    <s v="MA6116"/>
    <s v="MA6116"/>
    <s v="MU-MA6116"/>
    <n v="154"/>
    <n v="154"/>
    <n v="19.114646"/>
    <n v="72.860483000000002"/>
    <s v="MUM_Route_113"/>
    <s v="MA61116_LM"/>
    <x v="1"/>
    <s v="K/E"/>
    <s v="P-193_WE Highway to Chakala"/>
    <s v="WM-P-193_WE HIGHWAY TO CHAKALA, ANDHERI KURLA ROAD, ANDHERI EAST, MUMBAI, MAHARASHTRA.400059"/>
    <s v="INDUS"/>
    <s v="Route LM"/>
    <s v="Co-build"/>
    <s v="Feasible"/>
    <m/>
    <s v="Sabhajeet Maurya"/>
    <s v="Satish Singh"/>
    <s v="-"/>
    <s v="10004598"/>
    <d v="2025-03-19T00:00:00"/>
    <d v="2026-03-19T00:00:00"/>
    <n v="150"/>
    <s v="PO length is less than Feasibility length"/>
    <n v="-4"/>
    <x v="2"/>
    <s v="-"/>
    <m/>
    <s v="Not created"/>
    <s v="CWIP-76386"/>
    <s v="RFAI Awaited "/>
    <s v="PO Released"/>
    <s v="-"/>
    <m/>
    <n v="0"/>
    <n v="-150"/>
    <s v="-"/>
    <m/>
  </r>
  <r>
    <n v="529"/>
    <s v="MU"/>
    <s v="Andheri"/>
    <s v="MB3864"/>
    <s v="MB3864"/>
    <s v="MU-MB3864"/>
    <n v="264"/>
    <n v="264"/>
    <n v="19.113133999999999"/>
    <n v="72.862370999999996"/>
    <s v="MUM_Route_113"/>
    <s v="MB3864_LM"/>
    <x v="1"/>
    <s v="K/E"/>
    <s v="Saroton Height"/>
    <s v="204, Dr. Charatsingh Colony, Chakala, J B Nagar, Andheri East, Mumbai, Maharashtra 400093,post office:-Chakala,police station:-Chakala"/>
    <s v="ATC"/>
    <s v="Route LM"/>
    <s v="Co-build"/>
    <s v="Feasible"/>
    <m/>
    <s v="Sabhajeet Maurya"/>
    <s v="Satish Singh"/>
    <s v="-"/>
    <s v="10004598"/>
    <d v="2025-03-19T00:00:00"/>
    <d v="2026-03-19T00:00:00"/>
    <n v="260"/>
    <s v="PO length is less than Feasibility length"/>
    <n v="-4"/>
    <x v="2"/>
    <s v="-"/>
    <m/>
    <s v="Not created"/>
    <s v="CWIP-76387"/>
    <s v="RFAI Awaited "/>
    <s v="PO Released"/>
    <s v="-"/>
    <m/>
    <n v="0"/>
    <n v="-260"/>
    <s v="-"/>
    <m/>
  </r>
  <r>
    <n v="530"/>
    <s v="MU"/>
    <s v="Andheri"/>
    <s v="MA6036"/>
    <s v="MA6036"/>
    <s v="MU-MA6036"/>
    <n v="154"/>
    <n v="154"/>
    <n v="19.111483799999998"/>
    <n v="72.868819400000007"/>
    <s v="MUM_Route_113"/>
    <s v="MA6036_LM"/>
    <x v="1"/>
    <s v="K/E"/>
    <s v="P-282_Marol Naka"/>
    <s v="Andheri - Kurla Rd MIDC Industrial Estate, Bhim Nagar, Andheri East Mumbai, Maharashtra 400053"/>
    <s v="INDUS"/>
    <s v="Route LM"/>
    <s v="Co-build"/>
    <s v="Feasible"/>
    <m/>
    <s v="Sabhajeet Maurya"/>
    <s v="Satish Singh"/>
    <s v="-"/>
    <s v="10004598"/>
    <d v="2025-03-19T00:00:00"/>
    <d v="2026-03-19T00:00:00"/>
    <n v="150"/>
    <s v="PO length is less than Feasibility length"/>
    <n v="-4"/>
    <x v="2"/>
    <s v="-"/>
    <m/>
    <s v="Not created"/>
    <s v="CWIP-76388"/>
    <s v="RFAI Awaited "/>
    <s v="PO Released"/>
    <s v="-"/>
    <m/>
    <n v="0"/>
    <n v="-150"/>
    <s v="-"/>
    <m/>
  </r>
  <r>
    <n v="531"/>
    <s v="MU"/>
    <s v="Andheri"/>
    <n v="5339"/>
    <n v="5339"/>
    <s v="MU-5339"/>
    <n v="143"/>
    <n v="143"/>
    <n v="19.142410999999999"/>
    <n v="72.824555099999998"/>
    <s v="MUM_Route_112"/>
    <s v="5339_LM"/>
    <x v="1"/>
    <s v="K/W"/>
    <s v="SUNSWPTQOMM1"/>
    <s v="Sun Swept, Lokhandwal Complex, Andheri (W), Mumbai, Maharashtra 400102"/>
    <s v="INDUS"/>
    <s v="Route LM"/>
    <s v="Co-build"/>
    <s v="Feasible"/>
    <m/>
    <s v="Hari Yadav"/>
    <s v="Satish Singh"/>
    <s v="-"/>
    <s v="10004539"/>
    <d v="2025-03-13T00:00:00"/>
    <d v="2026-03-13T00:00:00"/>
    <n v="140"/>
    <s v="PO length is less than Feasibility length"/>
    <n v="-3"/>
    <x v="2"/>
    <s v="-"/>
    <m/>
    <s v="Not created"/>
    <s v="CWIP-76066"/>
    <s v="RFAI Awaited "/>
    <s v="PO Released"/>
    <s v="-"/>
    <m/>
    <n v="0"/>
    <n v="-140"/>
    <s v="-"/>
    <m/>
  </r>
  <r>
    <n v="532"/>
    <s v="MU"/>
    <s v="Andheri"/>
    <n v="1949"/>
    <n v="1949"/>
    <s v="MU-1949"/>
    <n v="88"/>
    <n v="88"/>
    <n v="19.145797999999999"/>
    <n v="72.823634600000005"/>
    <s v="MUM_Route_112"/>
    <s v="1949_LM"/>
    <x v="1"/>
    <s v="K/W"/>
    <s v="CROSSGATO"/>
    <s v="Cross gate,LOKHANDWALA COMPLEX, ANDHERI (w)"/>
    <s v="INDUS"/>
    <s v="Route LM"/>
    <s v="Co-build"/>
    <s v="Feasible"/>
    <m/>
    <s v="Hari Yadav"/>
    <s v="Satish Singh"/>
    <s v="-"/>
    <s v="10004539"/>
    <d v="2025-03-13T00:00:00"/>
    <d v="2026-03-13T00:00:00"/>
    <n v="90"/>
    <s v="Site Drop by Airtel but PO Received"/>
    <n v="2"/>
    <x v="6"/>
    <s v="-"/>
    <m/>
    <s v="Not created"/>
    <s v="CWIP-76067"/>
    <s v="RFAI Awaited "/>
    <s v="PO Modification WIP"/>
    <s v="-"/>
    <m/>
    <n v="0"/>
    <n v="-90"/>
    <s v="-"/>
    <m/>
  </r>
  <r>
    <n v="533"/>
    <s v="MU"/>
    <s v="Santacruz"/>
    <n v="2359"/>
    <n v="2359"/>
    <s v="MU-2359"/>
    <n v="132"/>
    <n v="132"/>
    <n v="19.074630899999999"/>
    <n v="72.866554399999998"/>
    <s v="MUM_Route_109"/>
    <s v="2359_LM"/>
    <x v="1"/>
    <s v="H/E"/>
    <s v="Osia Sugandh"/>
    <s v="Osia Sugandh, Dawood Bagh Road, Near Air India Colony, Santacruz Mumbai 400098"/>
    <s v="INDUS"/>
    <s v="Route LM"/>
    <s v="Co-build"/>
    <s v="Feasible"/>
    <m/>
    <s v="Swapnil Salvi"/>
    <s v="Yogesh Deshpande"/>
    <s v="-"/>
    <s v="10004597"/>
    <d v="2025-03-19T00:00:00"/>
    <d v="2026-03-19T00:00:00"/>
    <n v="130"/>
    <s v="PO length is less than Feasibility length"/>
    <n v="-2"/>
    <x v="2"/>
    <s v="-"/>
    <m/>
    <s v="Not created"/>
    <s v="CWIP-76372"/>
    <s v="RFAI Awaited "/>
    <s v="PO Released"/>
    <s v="-"/>
    <m/>
    <n v="0"/>
    <n v="-130"/>
    <s v="-"/>
    <m/>
  </r>
  <r>
    <n v="534"/>
    <s v="MU"/>
    <s v="Kalina"/>
    <s v="MB4811"/>
    <s v="MB4811"/>
    <s v="MU-MB4811"/>
    <n v="110.00000000000001"/>
    <n v="110.00000000000001"/>
    <n v="19.074342999999999"/>
    <n v="72.869832000000002"/>
    <s v="MUM_Route_109"/>
    <s v="MB4811_LM"/>
    <x v="1"/>
    <s v="H/E"/>
    <s v="Lemon Tree"/>
    <s v="Kolivery Village, Kunchi Kurve Nagar, Kalina, Santacruz East, Mumbai, Maharashtra 400098,post office:-Kalina,police station:-Kalina"/>
    <s v="INDUS"/>
    <s v="Route LM"/>
    <s v="Co-build"/>
    <s v="Feasible"/>
    <m/>
    <s v="Swapnil Salvi"/>
    <s v="Yogesh Deshpande"/>
    <s v="-"/>
    <s v="10004597"/>
    <d v="2025-03-19T00:00:00"/>
    <d v="2026-03-19T00:00:00"/>
    <n v="30"/>
    <s v="PO length is less than Feasibility length"/>
    <n v="-80.000000000000014"/>
    <x v="2"/>
    <s v="-"/>
    <m/>
    <s v="Not created"/>
    <s v="CWIP-76373"/>
    <s v="RFAI Awaited "/>
    <s v="PO Released"/>
    <s v="-"/>
    <m/>
    <n v="0"/>
    <n v="-30"/>
    <s v="-"/>
    <m/>
  </r>
  <r>
    <n v="535"/>
    <s v="MU"/>
    <s v="Kalina"/>
    <e v="#N/A"/>
    <s v="MB5402"/>
    <s v="MU-MB5402"/>
    <n v="220.00000000000003"/>
    <n v="220.00000000000003"/>
    <n v="19.077142899999998"/>
    <n v="72.860723300000004"/>
    <s v="MUM_Route_109"/>
    <s v="MB5402_LM"/>
    <x v="1"/>
    <s v="H/E"/>
    <s v="Gurudwara"/>
    <s v="Gurudwara Guru Nanak Satsang Kalina (Regd.),Lotus Lane,Sunder Nagar,Kalina,Santacruz East,opp. Bombay College of Pharmacy India,Mumbai, Maharashtra 400098"/>
    <s v="Netsol"/>
    <s v="Route LM"/>
    <s v="Co-build"/>
    <s v="Feasible"/>
    <m/>
    <s v="Swapnil Salvi"/>
    <s v="Yogesh Deshpande"/>
    <s v="-"/>
    <s v="10004597"/>
    <d v="2025-03-19T00:00:00"/>
    <d v="2026-03-19T00:00:00"/>
    <n v="220"/>
    <s v="Ok"/>
    <n v="0"/>
    <x v="1"/>
    <s v="-"/>
    <m/>
    <s v="Not created"/>
    <s v="CWIP-76374"/>
    <s v="RFAI Awaited "/>
    <s v="PO Released"/>
    <s v="-"/>
    <m/>
    <n v="0"/>
    <n v="-220"/>
    <s v="-"/>
    <m/>
  </r>
  <r>
    <n v="536"/>
    <s v="MU"/>
    <s v="Bandra"/>
    <n v="5827"/>
    <n v="5827"/>
    <s v="MU-5827"/>
    <n v="77"/>
    <n v="77"/>
    <n v="19.070303200000001"/>
    <n v="72.8714923"/>
    <s v="MUM_Route_109"/>
    <s v="5827_LM"/>
    <x v="1"/>
    <s v="H/E"/>
    <s v="MTNL_BKC"/>
    <s v="BKC MTNL, Junction of Bandra kurla road , Kurla"/>
    <s v="ATC"/>
    <s v="Route LM"/>
    <s v="Co-build"/>
    <s v="Feasible"/>
    <m/>
    <s v="Swapnil Salvi"/>
    <s v="Yogesh Deshpande"/>
    <s v="-"/>
    <s v="10004597"/>
    <d v="2025-03-19T00:00:00"/>
    <d v="2026-03-19T00:00:00"/>
    <n v="140"/>
    <s v="PO length is greater than Feasibility Length"/>
    <n v="63"/>
    <x v="2"/>
    <s v="-"/>
    <m/>
    <s v="Not created"/>
    <s v="CWIP-76375"/>
    <s v="RFAI Awaited "/>
    <s v="PO Released"/>
    <s v="-"/>
    <m/>
    <n v="0"/>
    <n v="-140"/>
    <s v="-"/>
    <m/>
  </r>
  <r>
    <n v="537"/>
    <s v="MU"/>
    <s v="Bandra"/>
    <s v="MB2378"/>
    <s v="MB2378"/>
    <s v="MU-MB2378"/>
    <n v="264"/>
    <n v="264"/>
    <n v="19.054671599999999"/>
    <n v="72.847526900000005"/>
    <s v="MUM_Route_108"/>
    <s v="MB2378_LM"/>
    <x v="8"/>
    <s v="-"/>
    <s v="MHADA Head Office"/>
    <s v="Madhusudan Kalelkar Rd, Gandhi Nagar, Bandra East, Mumbai, Maharashtra 400051"/>
    <s v="Airtel Own"/>
    <s v="Route LM"/>
    <s v="Co-build"/>
    <s v="Feasible"/>
    <m/>
    <s v="Prem Verma"/>
    <s v="Prem Verma"/>
    <s v="-"/>
    <s v="10004634"/>
    <d v="2025-03-22T00:00:00"/>
    <d v="2026-03-22T00:00:00"/>
    <n v="250"/>
    <s v="PO length is less than Feasibility length"/>
    <n v="-14"/>
    <x v="2"/>
    <s v="-"/>
    <m/>
    <s v="Not created"/>
    <s v="CWIP-76593"/>
    <s v="RFAI Awaited "/>
    <s v="PO Released"/>
    <s v="-"/>
    <m/>
    <n v="0"/>
    <n v="-250"/>
    <s v="-"/>
    <m/>
  </r>
  <r>
    <n v="538"/>
    <s v="MU"/>
    <s v="Bhandup"/>
    <s v="MA3597"/>
    <s v="MA3597"/>
    <s v="MU-MA3597"/>
    <n v="110.00000000000001"/>
    <n v="110.00000000000001"/>
    <n v="19.138714100000001"/>
    <n v="72.929970999999995"/>
    <s v="MUM_Route_23"/>
    <s v="MA3597_LM"/>
    <x v="1"/>
    <s v="S"/>
    <s v="RIDDHI SIDDHI"/>
    <s v="(B-WING)RIDDHI-SIDDHI CHS,NEAR JANTA MARKET BUS STOP,L.B.S. ROAD,BHANDUP(W)"/>
    <s v="INDUS"/>
    <s v="Route LM"/>
    <s v="Co-build"/>
    <s v="Feasible"/>
    <m/>
    <s v="Jayhind Yadav"/>
    <s v="Yogesh Deshpande"/>
    <s v="-"/>
    <n v="10004959"/>
    <d v="2025-04-05T00:00:00"/>
    <d v="2026-04-05T00:00:00"/>
    <n v="110"/>
    <s v="Ok"/>
    <n v="0"/>
    <x v="2"/>
    <s v="-"/>
    <m/>
    <s v="Not created"/>
    <s v="CWIP-76608"/>
    <s v="RFAI Awaited "/>
    <s v="PO Released"/>
    <s v="-"/>
    <m/>
    <n v="0"/>
    <n v="-110"/>
    <s v="-"/>
    <m/>
  </r>
  <r>
    <n v="539"/>
    <s v="MU"/>
    <s v="Thane"/>
    <m/>
    <s v="MB2245"/>
    <s v="MU-MB2245"/>
    <n v="110.00000000000001"/>
    <n v="110.00000000000001"/>
    <n v="19.2101486"/>
    <n v="72.974468900000005"/>
    <s v="MUM_Route_23"/>
    <s v="MB2245_LM"/>
    <x v="3"/>
    <s v="-"/>
    <s v="Goldendyes Flyover"/>
    <s v="Goldendyes Flyover, Owner Name-Mr.Sanjay, Amsp-29, Mumbai-Agra National Highway, Majiwada Thane(W),Maharashatra 400601"/>
    <s v="OSR"/>
    <s v="Route LM"/>
    <s v="Co-build"/>
    <s v="Feasible"/>
    <m/>
    <s v="Jayhind Yadav"/>
    <s v="Yogesh Deshpande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540"/>
    <s v="MU"/>
    <s v="Chandivali"/>
    <m/>
    <s v="MB2238"/>
    <s v="MU-MB2238"/>
    <n v="110.00000000000001"/>
    <n v="110.00000000000001"/>
    <n v="19.124623400000001"/>
    <n v="72.895365999999996"/>
    <s v="MUM_Route_23"/>
    <s v="MB2238_LM"/>
    <x v="1"/>
    <s v="L"/>
    <s v="JVLR Flyover"/>
    <s v="JVLR Flyover,Pole No:-AMSP-24,Jogeshwari-Vikhroli Link Rd, IIT Area,Powai,Mumbai,Maharashtra:-400072"/>
    <s v="OSR"/>
    <s v="Route LM"/>
    <s v="Co-build"/>
    <s v="Feasible"/>
    <m/>
    <s v="Jayhind Yadav"/>
    <s v="Yogesh Deshpande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541"/>
    <s v="MU"/>
    <s v="Thane"/>
    <n v="6056"/>
    <n v="6056"/>
    <s v="MU-6056"/>
    <n v="110.00000000000001"/>
    <n v="110.00000000000001"/>
    <n v="19.195660499999999"/>
    <n v="72.961904599999997"/>
    <s v="MUM_Route_23"/>
    <s v="6056_LM"/>
    <x v="3"/>
    <s v="-"/>
    <s v="Mantra Hotel"/>
    <s v="Anand Savli Residency,Behind Landmark Society,  Eastern Express Hwy, kajuwadi, Thane, Maharashtra 400604  _x000a_"/>
    <s v="INDUS"/>
    <s v="Route LM"/>
    <s v="Co-build"/>
    <s v="Feasible"/>
    <m/>
    <s v="Jayhind Yadav"/>
    <s v="Yogesh Deshpande"/>
    <s v="-"/>
    <n v="10004959"/>
    <d v="2025-04-05T00:00:00"/>
    <d v="2026-04-05T00:00:00"/>
    <n v="80"/>
    <s v="PO length is less than Feasibility length"/>
    <n v="-30.000000000000014"/>
    <x v="2"/>
    <s v="-"/>
    <m/>
    <s v="Not created"/>
    <s v="CWIP-76609"/>
    <s v="Received"/>
    <s v="PO Released"/>
    <s v="-"/>
    <m/>
    <n v="0"/>
    <n v="-80"/>
    <s v="-"/>
    <m/>
  </r>
  <r>
    <n v="542"/>
    <s v="MU"/>
    <s v="Thane"/>
    <s v="MB1348"/>
    <s v="MB1348"/>
    <s v="MU-MB1348"/>
    <n v="110.00000000000001"/>
    <n v="110.00000000000001"/>
    <n v="19.200106399999999"/>
    <n v="72.962889099999998"/>
    <s v="MUM_Route_23"/>
    <s v="MB1348_LM"/>
    <x v="3"/>
    <s v="-"/>
    <s v="Silver Plaza Chsl"/>
    <s v="silver plaza,above ranka banquet, Nirmaladevi Dighe Marg, near nitin signal,wagle estate post office,wagle estate police station, Thane West, Maharashtra 400601"/>
    <s v="ATC"/>
    <s v="Route LM"/>
    <s v="Co-build"/>
    <s v="Feasible"/>
    <m/>
    <s v="Jayhind Yadav"/>
    <s v="Yogesh Deshpande"/>
    <s v="-"/>
    <n v="10004959"/>
    <d v="2025-04-05T00:00:00"/>
    <d v="2026-03-22T00:00:00"/>
    <n v="110"/>
    <s v="Ok"/>
    <n v="0"/>
    <x v="2"/>
    <s v="-"/>
    <m/>
    <s v="Not created"/>
    <s v="CWIP-76610"/>
    <s v="RFAI Awaited "/>
    <s v="PO Released"/>
    <s v="-"/>
    <m/>
    <n v="0"/>
    <n v="-110"/>
    <s v="-"/>
    <m/>
  </r>
  <r>
    <n v="543"/>
    <s v="MU"/>
    <s v="Thane"/>
    <n v="2351"/>
    <n v="2351"/>
    <s v="MU-2351"/>
    <n v="165"/>
    <n v="165"/>
    <n v="19.185918099999999"/>
    <n v="72.956415500000006"/>
    <s v="MUM_Route_23"/>
    <s v="2351_LM"/>
    <x v="3"/>
    <s v="-"/>
    <s v="Prabhakar Bldg"/>
    <s v="Near St Lawrence School, Thane West-400604"/>
    <s v="ATC"/>
    <s v="Route LM"/>
    <s v="Co-build"/>
    <s v="Feasible"/>
    <m/>
    <s v="Jayhind Yadav"/>
    <s v="Yogesh Deshpande"/>
    <s v="-"/>
    <n v="10004959"/>
    <d v="2025-04-05T00:00:00"/>
    <d v="2026-04-05T00:00:00"/>
    <n v="50"/>
    <s v="PO length is less than Feasibility length"/>
    <n v="-115"/>
    <x v="2"/>
    <s v="-"/>
    <m/>
    <s v="Not created"/>
    <s v="CWIP-76611"/>
    <s v="RFAI Awaited "/>
    <s v="PO Released"/>
    <s v="-"/>
    <m/>
    <n v="0"/>
    <n v="-50"/>
    <s v="-"/>
    <m/>
  </r>
  <r>
    <n v="544"/>
    <s v="MU"/>
    <s v="Mulund"/>
    <n v="5235"/>
    <n v="5235"/>
    <s v="MU-5235"/>
    <n v="88"/>
    <n v="88"/>
    <n v="19.1832745"/>
    <n v="72.948006000000007"/>
    <s v="MUM_Route_23"/>
    <s v="5235_LM"/>
    <x v="1"/>
    <s v="T"/>
    <s v="EKTAAPTQOMM1"/>
    <s v="Ekta Apartment - B Wing, LBS Marg, Mulund ((w), Mumbai"/>
    <s v="INDUS"/>
    <s v="Route LM"/>
    <s v="Co-build"/>
    <s v="Feasible"/>
    <m/>
    <s v="Jayhind Yadav"/>
    <s v="Yogesh Deshpande"/>
    <s v="-"/>
    <n v="10004959"/>
    <d v="2025-04-05T00:00:00"/>
    <d v="2026-04-05T00:00:00"/>
    <n v="50"/>
    <s v="PO length is less than Feasibility length"/>
    <n v="-38"/>
    <x v="2"/>
    <s v="-"/>
    <m/>
    <s v="Not created"/>
    <s v="CWIP-76612"/>
    <s v="Received"/>
    <s v="PO Released"/>
    <s v="-"/>
    <m/>
    <n v="0"/>
    <n v="-50"/>
    <s v="-"/>
    <m/>
  </r>
  <r>
    <n v="545"/>
    <s v="MU"/>
    <s v="Gandhinagar"/>
    <n v="1562"/>
    <n v="1562"/>
    <s v="MU-1562"/>
    <n v="110.00000000000001"/>
    <n v="110.00000000000001"/>
    <n v="19.124823200000002"/>
    <n v="72.924469500000001"/>
    <s v="MUM_Route_23"/>
    <s v="1562_LM"/>
    <x v="1"/>
    <s v="S"/>
    <s v="MTNL Powai"/>
    <s v="MTNL Exchange,MTNL Exchange, Kanjur Marg Rd, Gandhi Nagar"/>
    <s v="ATC"/>
    <s v="Route LM"/>
    <s v="Co-build"/>
    <s v="Feasible"/>
    <m/>
    <s v="Jayhind Yadav"/>
    <s v="Yogesh Deshpande"/>
    <s v="-"/>
    <n v="10004959"/>
    <d v="2025-04-05T00:00:00"/>
    <d v="2026-04-05T00:00:00"/>
    <n v="50"/>
    <s v="PO length is less than Feasibility length"/>
    <n v="-60.000000000000014"/>
    <x v="2"/>
    <s v="-"/>
    <m/>
    <s v="Not created"/>
    <s v="CWIP-76613"/>
    <s v="RFAI Awaited "/>
    <s v="PO Released"/>
    <s v="-"/>
    <m/>
    <n v="0"/>
    <n v="-50"/>
    <s v="-"/>
    <m/>
  </r>
  <r>
    <n v="546"/>
    <s v="MU"/>
    <s v="Bhandup"/>
    <s v="MB1179"/>
    <s v="MB1179"/>
    <s v="MU-MB1179"/>
    <n v="110.00000000000001"/>
    <n v="110.00000000000001"/>
    <n v="19.1460297"/>
    <n v="72.935650499999994"/>
    <s v="MUM_Route_23"/>
    <s v="MB1179_LM"/>
    <x v="1"/>
    <s v="S"/>
    <s v="Kailash Complex (Rel of 2681 Dreams Mall)"/>
    <s v="Kailas Complex, Bhandup, Valmik Nagar,Bhandup west post office,Bhandup west police station., Bhandup West, Mumbai, Maharashtra 400078"/>
    <s v="ATC"/>
    <s v="Route LM"/>
    <s v="Co-build"/>
    <s v="Feasible"/>
    <m/>
    <s v="Jayhind Yadav"/>
    <s v="Yogesh Deshpande"/>
    <s v="-"/>
    <n v="10004959"/>
    <d v="2025-04-05T00:00:00"/>
    <d v="2026-04-05T00:00:00"/>
    <n v="50"/>
    <s v="PO length is less than Feasibility length"/>
    <n v="-60.000000000000014"/>
    <x v="2"/>
    <s v="-"/>
    <m/>
    <s v="Not created"/>
    <s v="CWIP-76614"/>
    <s v="RFAI Awaited "/>
    <s v="PO Released"/>
    <s v="-"/>
    <m/>
    <n v="0"/>
    <n v="-50"/>
    <s v="-"/>
    <m/>
  </r>
  <r>
    <n v="547"/>
    <s v="MU"/>
    <s v="Powai"/>
    <n v="3023"/>
    <n v="3023"/>
    <s v="MU-3023"/>
    <n v="110.00000000000001"/>
    <n v="110.00000000000001"/>
    <n v="19.119594299999999"/>
    <n v="72.901031200000006"/>
    <s v="MUM_Route_23"/>
    <s v="3023_LM"/>
    <x v="1"/>
    <s v="S"/>
    <s v="JHEEL DARSHAN"/>
    <s v="Powai Vihar, Opposite Powai Lake, Powai, Mumbai-400076"/>
    <s v="INDUS"/>
    <s v="Route LM"/>
    <s v="Co-build"/>
    <s v="Feasible"/>
    <m/>
    <s v="Jayhind Yadav"/>
    <s v="Yogesh Deshpande"/>
    <s v="-"/>
    <n v="10004959"/>
    <d v="2025-04-05T00:00:00"/>
    <d v="2026-04-05T00:00:00"/>
    <n v="110"/>
    <s v="Ok"/>
    <n v="0"/>
    <x v="2"/>
    <s v="-"/>
    <m/>
    <s v="Not created"/>
    <s v="CWIP-76615"/>
    <s v="RFAI Awaited "/>
    <s v="PO Released"/>
    <s v="-"/>
    <m/>
    <n v="0"/>
    <n v="-110"/>
    <s v="-"/>
    <m/>
  </r>
  <r>
    <n v="548"/>
    <s v="MU"/>
    <s v="Thane"/>
    <s v="MB3249"/>
    <s v="MB3249"/>
    <s v="MU-MB3249"/>
    <n v="69.3"/>
    <n v="69.3"/>
    <n v="19.184515000000001"/>
    <n v="72.955326499999998"/>
    <s v="MUM_Route_23"/>
    <s v="MB3249_LM"/>
    <x v="3"/>
    <s v="-"/>
    <s v="Kateelashwar Arcade"/>
    <s v="Building No:-1,Kateeleshwari Arcade,Near Mulund Tool Naka, Lal Bahadur Shastri Rd, Mulund West, Mumbai, Maharashtra 400080. Post Office:-Mulund, Police Station:- Mulund"/>
    <s v="INDUS"/>
    <s v="Route LM"/>
    <s v="Co-build"/>
    <s v="Feasible"/>
    <m/>
    <s v="Ranjit Wadkar"/>
    <e v="#N/A"/>
    <s v="-"/>
    <n v="10004959"/>
    <d v="2025-04-05T00:00:00"/>
    <d v="2026-04-05T00:00:00"/>
    <n v="90"/>
    <s v="PO length is greater than Feasibility Length"/>
    <n v="20.700000000000003"/>
    <x v="2"/>
    <s v="-"/>
    <m/>
    <s v="Not created"/>
    <s v="CWIP-76616"/>
    <s v="Received"/>
    <s v="PO Released"/>
    <s v="-"/>
    <m/>
    <n v="0"/>
    <n v="-90"/>
    <s v="-"/>
    <m/>
  </r>
  <r>
    <n v="549"/>
    <s v="MU"/>
    <s v="Thane"/>
    <s v="MA6156"/>
    <s v="MA6156"/>
    <s v="MU-MA6156"/>
    <n v="11"/>
    <n v="11"/>
    <n v="19.186389299999998"/>
    <n v="72.957332399999999"/>
    <s v="MUM_Route_23"/>
    <s v="MA6156_LM"/>
    <x v="3"/>
    <s v="-"/>
    <s v="Gutenberg House_ATC"/>
    <s v=" MIDC FLATTED FACTORY, MIDC COLONY, RAHEJA GARDENS,WAGLE ESTATE , THANE WEST,  400082"/>
    <s v="ATC"/>
    <s v="Route LM"/>
    <s v="Co-build"/>
    <s v="Feasible"/>
    <m/>
    <s v="Ranjit Wadkar"/>
    <e v="#N/A"/>
    <s v="-"/>
    <n v="10004959"/>
    <d v="2025-04-05T00:00:00"/>
    <d v="2026-04-05T00:00:00"/>
    <n v="80"/>
    <s v="PO length is greater than Feasibility Length"/>
    <n v="69"/>
    <x v="2"/>
    <s v="-"/>
    <m/>
    <s v="Not created"/>
    <s v="CWIP-76617"/>
    <s v="RFAI Awaited "/>
    <s v="PO Released"/>
    <s v="-"/>
    <m/>
    <n v="0"/>
    <n v="-80"/>
    <s v="-"/>
    <m/>
  </r>
  <r>
    <n v="550"/>
    <s v="MU"/>
    <s v="Gandhinagar"/>
    <e v="#N/A"/>
    <n v="141"/>
    <s v="MU-141"/>
    <n v="33"/>
    <n v="33"/>
    <n v="19.12407"/>
    <n v="72.909970999999999"/>
    <s v="MUM_Route_23"/>
    <s v="141_LM"/>
    <x v="1"/>
    <s v="S"/>
    <s v="Panchkutir FOB"/>
    <s v="Pizza Hut FOB, FOB Near Suvarna Temple, Adi Shankaracharya Road, Powai, Mumbai"/>
    <s v="Suyog"/>
    <s v="Route LM"/>
    <s v="Co-build"/>
    <s v="Feasible"/>
    <m/>
    <s v="Manoj Ligade"/>
    <s v="Yogesh Deshpande"/>
    <s v="-"/>
    <n v="10004959"/>
    <d v="2025-04-05T00:00:00"/>
    <d v="2026-04-05T00:00:00"/>
    <n v="80"/>
    <s v="PO length is greater than Feasibility Length"/>
    <n v="47"/>
    <x v="1"/>
    <s v="-"/>
    <m/>
    <s v="Not created"/>
    <s v="CWIP-76618"/>
    <s v="Received"/>
    <s v="PO Released"/>
    <s v="-"/>
    <m/>
    <n v="0"/>
    <n v="-80"/>
    <s v="-"/>
    <m/>
  </r>
  <r>
    <n v="551"/>
    <s v="MU"/>
    <s v="Ghatkoper"/>
    <m/>
    <s v="MB2230"/>
    <s v="MU-MB2230"/>
    <n v="66"/>
    <n v="66"/>
    <n v="19.084464100000002"/>
    <n v="72.921130399999996"/>
    <s v="MUM_Route_97"/>
    <s v="MB2230_LM"/>
    <x v="1"/>
    <s v="N"/>
    <s v="Ghatkopar Flyover"/>
    <s v="Flyover No:-01, AMSP-18, Mumbai-Agra National Hwy, Godrej Mangroves Area, Eastern Express Hwy, Ghatkopar East,  Mumbai, Maharashtra 400075"/>
    <s v="OSR"/>
    <s v="Route LM"/>
    <s v="Co-build"/>
    <s v="Feasible"/>
    <m/>
    <s v="Sabhajeet Maurya"/>
    <s v="Satish Singh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552"/>
    <s v="MU"/>
    <s v="Ghatkoper"/>
    <s v="MA5673"/>
    <s v="MA5673"/>
    <s v="MU-MA5673"/>
    <n v="44"/>
    <n v="44"/>
    <n v="19.088290799999999"/>
    <n v="72.907972900000004"/>
    <s v="MUM_Route_97"/>
    <s v="MA5673_LM"/>
    <x v="1"/>
    <s v="N"/>
    <s v="Pillor no-434_Ghatkoper Metro"/>
    <s v="WM-PILLOR NO-434_GHATKOPER METRO, GHATKOPER RAILWAY. STATION GHATKOPER ( W),"/>
    <s v="INDUS"/>
    <s v="Route LM"/>
    <s v="Co-build"/>
    <s v="Feasible"/>
    <m/>
    <s v="Sabhajeet Maurya"/>
    <s v="Satish Singh"/>
    <s v="-"/>
    <s v="10004672"/>
    <d v="2025-03-24T00:00:00"/>
    <d v="2026-03-24T00:00:00"/>
    <n v="40"/>
    <s v="PO length is less than Feasibility length"/>
    <n v="-4"/>
    <x v="2"/>
    <s v="-"/>
    <m/>
    <s v="Not created"/>
    <s v="CWIP-76441"/>
    <s v="RFAI Awaited "/>
    <s v="PO Released"/>
    <s v="-"/>
    <m/>
    <n v="0"/>
    <n v="-40"/>
    <s v="-"/>
    <m/>
  </r>
  <r>
    <n v="553"/>
    <s v="MU"/>
    <s v="Bhandup"/>
    <e v="#N/A"/>
    <n v="1536"/>
    <s v="MU-1536"/>
    <n v="66"/>
    <n v="66"/>
    <n v="19.144887099999998"/>
    <n v="72.9504953"/>
    <s v="MUM_Route_97"/>
    <s v="1536_LM"/>
    <x v="1"/>
    <s v="S"/>
    <s v="BHANDUP TALAV"/>
    <s v="Bhandup FOB,Eastern express highway, Bhandup east"/>
    <s v="Suyog"/>
    <s v="Route LM"/>
    <s v="Co-build"/>
    <s v="Feasible"/>
    <m/>
    <s v="Swapnil Salvi"/>
    <s v="Yogesh Deshpande"/>
    <s v="-"/>
    <s v="10004672"/>
    <d v="2025-03-24T00:00:00"/>
    <d v="2026-03-24T00:00:00"/>
    <n v="70"/>
    <s v="Ok"/>
    <n v="4"/>
    <x v="1"/>
    <s v="-"/>
    <m/>
    <s v="Not created"/>
    <s v="CWIP-76442"/>
    <s v="RFAI Awaited "/>
    <s v="PO Released"/>
    <s v="-"/>
    <m/>
    <n v="0"/>
    <n v="-70"/>
    <s v="-"/>
    <m/>
  </r>
  <r>
    <n v="554"/>
    <s v="MU"/>
    <s v="Ghatkoper"/>
    <e v="#N/A"/>
    <s v="MA4315"/>
    <s v="MU-MA4315"/>
    <n v="66"/>
    <n v="66"/>
    <n v="19.0868167"/>
    <n v="72.918771300000003"/>
    <s v="MUM_Route_97"/>
    <s v="MA4315_LM"/>
    <x v="1"/>
    <s v="N"/>
    <s v="BEST SITE Ghatkopar"/>
    <s v="Ghatkopar Depot, Best Colony, Ghatkopar East. Mumbai- 400075"/>
    <s v="Suyog"/>
    <s v="Route LM"/>
    <s v="Co-build"/>
    <s v="Feasible"/>
    <m/>
    <s v="Swapnil Salvi"/>
    <s v="Yogesh Deshpande"/>
    <s v="-"/>
    <s v="10004672"/>
    <d v="2025-03-24T00:00:00"/>
    <d v="2026-03-24T00:00:00"/>
    <n v="100"/>
    <s v="PO length is greater than Feasibility Length"/>
    <n v="34"/>
    <x v="1"/>
    <s v="-"/>
    <m/>
    <s v="Not created"/>
    <s v="CWIP-76443"/>
    <s v="RFAI Awaited "/>
    <s v="PO Released"/>
    <s v="-"/>
    <m/>
    <n v="0"/>
    <n v="-100"/>
    <s v="-"/>
    <m/>
  </r>
  <r>
    <n v="555"/>
    <s v="MU"/>
    <s v="Vikroli"/>
    <e v="#N/A"/>
    <n v="1532"/>
    <s v="MU-1532"/>
    <n v="66"/>
    <n v="66"/>
    <n v="19.130619500000002"/>
    <n v="72.941767600000006"/>
    <s v="MUM_Route_97"/>
    <s v="1532_LM"/>
    <x v="1"/>
    <s v="S"/>
    <s v="KNJFOB"/>
    <s v="kanjur marg FOB, KANJURGMARG FOOTOVER BRIDGE ON EASTERN      EXPRESS HIGHWAY."/>
    <s v="Suyog"/>
    <s v="Route LM"/>
    <s v="Co-build"/>
    <s v="Feasible"/>
    <m/>
    <s v="Swapnil Salvi"/>
    <s v="Yogesh Deshpande"/>
    <s v="-"/>
    <s v="10004672"/>
    <d v="2025-03-24T00:00:00"/>
    <d v="2026-03-24T00:00:00"/>
    <n v="70"/>
    <s v="Ok"/>
    <n v="4"/>
    <x v="1"/>
    <s v="Part of 99"/>
    <m/>
    <s v="FF_NW1920_15543"/>
    <s v="CWIP-76444"/>
    <s v="RFAI Awaited "/>
    <s v="PO Released"/>
    <s v="-"/>
    <m/>
    <n v="0"/>
    <n v="-70"/>
    <s v="Pending"/>
    <m/>
  </r>
  <r>
    <n v="556"/>
    <s v="MU"/>
    <s v="Vikroli"/>
    <m/>
    <s v="MB2233"/>
    <s v="MU-MB2233"/>
    <n v="66"/>
    <n v="66"/>
    <n v="19.124471499999999"/>
    <n v="72.938616999999994"/>
    <s v="MUM_Route_97"/>
    <s v="MB2233_LM"/>
    <x v="1"/>
    <s v="S"/>
    <s v="JVLR(Mid) Flyover"/>
    <s v="Flyover No:-01,AMSP-20,Mumbai - Agra National Hwy, Kannamwar Nagar II,Vikhroli, Mumbai, Maharashtra 400083"/>
    <s v="OSR"/>
    <s v="Route LM"/>
    <s v="Co-build"/>
    <s v="Feasible"/>
    <m/>
    <s v="Sabhajeet Maurya"/>
    <s v="Satish Singh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557"/>
    <s v="MU"/>
    <s v="Bhandup"/>
    <m/>
    <s v="MB2239"/>
    <s v="MU-MB2239"/>
    <n v="66"/>
    <n v="66"/>
    <n v="19.152249000000001"/>
    <n v="72.955159499999993"/>
    <s v="MUM_Route_97"/>
    <s v="MB2239_LM"/>
    <x v="1"/>
    <s v="S"/>
    <s v="GMLR Flyover"/>
    <s v="GMLR Flyover, AMSP-25,Mumbai - Agra National Hwy, Bhandup East, Mumbai, Maharashtra 400080"/>
    <s v="OSR"/>
    <s v="Route LM"/>
    <s v="Co-build"/>
    <s v="Feasible"/>
    <m/>
    <s v="Sabhajeet Maurya"/>
    <s v="Satish Singh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558"/>
    <s v="MU"/>
    <s v="Vikroli"/>
    <e v="#N/A"/>
    <n v="2730"/>
    <s v="MU-2730"/>
    <n v="66"/>
    <n v="66"/>
    <n v="19.0927595"/>
    <n v="72.9255189"/>
    <s v="MUM_Route_97"/>
    <s v="2730_LM"/>
    <x v="1"/>
    <s v="N"/>
    <s v="Godrej Shop FOB"/>
    <s v="Mr. Anil Kale (9869601327), Godrej Sops Vikhroli, SEP-2, B- 3,Eastern Express Hwy,Mumbai, Maharashtra 400079  MUMBAI"/>
    <s v="Suyog"/>
    <s v="Route LM"/>
    <s v="Co-build"/>
    <s v="Feasible"/>
    <m/>
    <s v="Swapnil Salvi"/>
    <s v="Yogesh Deshpande"/>
    <s v="-"/>
    <s v="10004672"/>
    <d v="2025-03-24T00:00:00"/>
    <d v="2026-03-24T00:00:00"/>
    <n v="70"/>
    <s v="Ok"/>
    <n v="4"/>
    <x v="1"/>
    <s v="-"/>
    <m/>
    <s v="Not created"/>
    <s v="CWIP-76445"/>
    <s v="RFAI Awaited "/>
    <s v="PO Released"/>
    <s v="-"/>
    <m/>
    <n v="0"/>
    <n v="-70"/>
    <s v="-"/>
    <m/>
  </r>
  <r>
    <n v="559"/>
    <s v="MU"/>
    <s v="Vikroli"/>
    <e v="#N/A"/>
    <s v="MB2649"/>
    <s v="MU-MB2649"/>
    <n v="220.00000000000003"/>
    <n v="220.00000000000003"/>
    <n v="19.103907400000001"/>
    <n v="72.928622500000003"/>
    <s v="MUM_Route_97"/>
    <s v="MB2649_LM"/>
    <x v="1"/>
    <s v="N"/>
    <s v="Rajoot House"/>
    <s v="Jai Ambe Tea Shop, Vikhroli Gaothan Rd, Vikhroli Village, Pirojshanagar, Vikhroli, Mumbai, Maharashtra 400079"/>
    <s v="Purple Soil"/>
    <s v="Route LM"/>
    <s v="Co-build"/>
    <s v="Feasible"/>
    <m/>
    <s v="Swapnil Salvi"/>
    <s v="Yogesh Deshpande"/>
    <s v="-"/>
    <s v="10004672"/>
    <d v="2025-03-24T00:00:00"/>
    <d v="2026-03-24T00:00:00"/>
    <n v="220"/>
    <s v="Ok"/>
    <n v="0"/>
    <x v="1"/>
    <s v="-"/>
    <m/>
    <s v="Not created"/>
    <s v="CWIP-76446"/>
    <s v="RFAI Awaited "/>
    <s v="PO Released"/>
    <s v="-"/>
    <m/>
    <n v="0"/>
    <n v="-220"/>
    <s v="-"/>
    <m/>
  </r>
  <r>
    <n v="560"/>
    <s v="MU"/>
    <s v="Ghatkoper"/>
    <e v="#N/A"/>
    <s v="MA2578"/>
    <s v="MU-MA2578"/>
    <n v="11"/>
    <n v="11"/>
    <n v="19.091344100000001"/>
    <n v="72.911080799999993"/>
    <s v="MUM_Route_97"/>
    <s v="MA2578_LM"/>
    <x v="1"/>
    <s v="N"/>
    <s v="Hasan Shaikh House Plot_Crack"/>
    <s v="SHOP NO.-12, NITYANAD NAGAR,NEAR FISH MARKET, CHIRAG NAGAR, GHATKOPAR WEST, MUMBAI,400086"/>
    <s v="Suyog"/>
    <s v="Route LM"/>
    <s v="Co-build"/>
    <s v="Feasible"/>
    <m/>
    <s v="Swapnil Salvi"/>
    <s v="Yogesh Deshpande"/>
    <s v="-"/>
    <s v="10004672"/>
    <d v="2025-03-24T00:00:00"/>
    <d v="2026-03-24T00:00:00"/>
    <n v="40"/>
    <s v="PO length is greater than Feasibility Length"/>
    <n v="29"/>
    <x v="1"/>
    <s v="-"/>
    <m/>
    <s v="Not created"/>
    <s v="CWIP-76447"/>
    <s v="RFAI Awaited "/>
    <s v="PO Released"/>
    <s v="-"/>
    <m/>
    <n v="0"/>
    <n v="-40"/>
    <s v="-"/>
    <m/>
  </r>
  <r>
    <n v="561"/>
    <s v="MU"/>
    <s v="Vikroli"/>
    <e v="#N/A"/>
    <s v="MA5223"/>
    <s v="MU-MA5223"/>
    <n v="275"/>
    <n v="275"/>
    <n v="19.101635600000002"/>
    <n v="72.919030800000002"/>
    <s v="MUM_Route_25"/>
    <s v="MA5223_LM"/>
    <x v="1"/>
    <s v="N"/>
    <s v="Vikhroli"/>
    <s v="BMC Colony  Lal Bahadur Shastri Marg  Park Site Road  Near Vikhroli Bus Depot  Vikhroli West  Mumbai  Maharashtra- 400079 MUMBAI"/>
    <s v="Suyog"/>
    <s v="Route LM"/>
    <s v="Co-build"/>
    <s v="Feasible"/>
    <m/>
    <s v="Swapnil Salvi"/>
    <s v="Yogesh Deshpande"/>
    <s v="-"/>
    <s v="10004656"/>
    <d v="2025-03-24T00:00:00"/>
    <d v="2026-03-24T00:00:00"/>
    <n v="200"/>
    <s v="PO length is less than Feasibility length"/>
    <n v="-75"/>
    <x v="1"/>
    <s v="-"/>
    <m/>
    <s v="Not created"/>
    <s v="CWIP-76399"/>
    <s v="RFAI Awaited "/>
    <s v="PO Released"/>
    <s v="-"/>
    <m/>
    <n v="0"/>
    <n v="-200"/>
    <s v="-"/>
    <m/>
  </r>
  <r>
    <n v="562"/>
    <s v="MU"/>
    <s v="Vikroli"/>
    <e v="#N/A"/>
    <s v="MB2236"/>
    <s v="MU-MB2236"/>
    <n v="77"/>
    <n v="77"/>
    <n v="19.109157100000001"/>
    <n v="72.932350999999997"/>
    <s v="MUM_Route_25"/>
    <s v="MB2236_LM"/>
    <x v="1"/>
    <s v="S"/>
    <s v="Vikhroli Flyover"/>
    <s v="Vikhroli Flyover, Owner Name-Mr.Sanjay, Pole No.Amsp-22, Near Godrej Creekside Colony, Vikhroli, Mumbai, Maharashtra 400083"/>
    <s v="OSR"/>
    <s v="Route LM"/>
    <s v="Co-build"/>
    <s v="Feasible"/>
    <m/>
    <s v="Swapnil Salvi"/>
    <s v="Yogesh Deshpande"/>
    <s v="-"/>
    <s v="10004651"/>
    <d v="2025-03-24T00:00:00"/>
    <d v="2026-03-24T00:00:00"/>
    <n v="80"/>
    <s v="Site Drop by Airtel but PO Received"/>
    <n v="3"/>
    <x v="6"/>
    <s v="-"/>
    <m/>
    <s v="Not created"/>
    <s v="-"/>
    <s v="-"/>
    <s v="PO Modification WIP"/>
    <s v="-"/>
    <m/>
    <n v="0"/>
    <n v="-80"/>
    <s v="-"/>
    <m/>
  </r>
  <r>
    <n v="563"/>
    <s v="MU"/>
    <s v="Powai"/>
    <s v="MA2131"/>
    <s v="MA2131"/>
    <s v="MU-MA2131"/>
    <n v="55.000000000000007"/>
    <n v="55.000000000000007"/>
    <n v="19.114037"/>
    <n v="72.906251900000001"/>
    <s v="MUM_Route_25"/>
    <s v="MA2131_LM"/>
    <x v="1"/>
    <s v="S"/>
    <s v="Richmond"/>
    <s v="RICHMOND, CLIFF AVE RD,HIRANANDANI GARDENS, POWAI,MUMBAI, MAHARASHTRA 400076"/>
    <s v="ATC"/>
    <s v="Route LM"/>
    <s v="Co-build"/>
    <s v="Feasible"/>
    <m/>
    <s v="Swapnil Salvi"/>
    <s v="Yogesh Deshpande"/>
    <s v="-"/>
    <s v="10004651"/>
    <d v="2025-03-24T00:00:00"/>
    <d v="2026-03-24T00:00:00"/>
    <n v="60"/>
    <s v="Ok"/>
    <n v="4.9999999999999929"/>
    <x v="2"/>
    <s v="-"/>
    <m/>
    <s v="Not created"/>
    <s v="CWIP-76417"/>
    <s v="RFAI Awaited "/>
    <s v="PO Released"/>
    <s v="-"/>
    <m/>
    <n v="0"/>
    <n v="-60"/>
    <s v="-"/>
    <m/>
  </r>
  <r>
    <n v="564"/>
    <s v="MU"/>
    <s v="Vikroli"/>
    <n v="5769"/>
    <n v="5769"/>
    <s v="MU-5769"/>
    <n v="280"/>
    <n v="0"/>
    <n v="19.108301000000001"/>
    <s v=" 72.928238°"/>
    <s v="MUM_Route_25"/>
    <s v="5769_LM"/>
    <x v="1"/>
    <s v="N"/>
    <s v="GODREJ BLDG NO.X-44"/>
    <s v="GODREJ BLDG NOX-44, VIKHROLI(E)"/>
    <s v="Airtel Own"/>
    <s v="Route LM"/>
    <s v="Co-build"/>
    <s v="De-scope"/>
    <m/>
    <s v="Swapnil Salvi"/>
    <s v="Yogesh Deshpande"/>
    <s v="-"/>
    <s v="10004651"/>
    <d v="2025-03-24T00:00:00"/>
    <d v="2026-03-24T00:00:00"/>
    <n v="280"/>
    <s v="PO length is greater than Feasibility Length"/>
    <n v="280"/>
    <x v="2"/>
    <s v="-"/>
    <m/>
    <s v="Not created"/>
    <s v="CWIP-76418"/>
    <s v="RFAI Awaited "/>
    <s v="PO Released"/>
    <s v="-"/>
    <m/>
    <n v="0"/>
    <n v="-280"/>
    <s v="-"/>
    <m/>
  </r>
  <r>
    <n v="565"/>
    <s v="MU"/>
    <s v="Vikroli"/>
    <n v="2263"/>
    <n v="2263"/>
    <s v="MU-2263"/>
    <n v="165"/>
    <n v="165"/>
    <n v="19.1142407"/>
    <n v="72.917831899999996"/>
    <s v="MUM_Route_25"/>
    <s v="2263_LM"/>
    <x v="1"/>
    <s v="N"/>
    <s v="CHOICSOLIFI1"/>
    <s v="Choice Solutions, F-137, Vikhroli (w)"/>
    <s v="Airtel Own"/>
    <s v="Route LM"/>
    <s v="Co-build"/>
    <s v="Feasible"/>
    <m/>
    <s v="Swapnil Salvi"/>
    <s v="Yogesh Deshpande"/>
    <s v="-"/>
    <s v="10004651"/>
    <d v="2025-03-24T00:00:00"/>
    <d v="2026-03-24T00:00:00"/>
    <n v="170"/>
    <s v="Ok"/>
    <n v="5"/>
    <x v="2"/>
    <s v="-"/>
    <m/>
    <s v="Not created"/>
    <s v="CWIP-76419"/>
    <s v="RFAI Awaited "/>
    <s v="PO Released"/>
    <s v="-"/>
    <m/>
    <n v="0"/>
    <n v="-170"/>
    <s v="-"/>
    <m/>
  </r>
  <r>
    <n v="566"/>
    <s v="MU"/>
    <s v="Vikroli"/>
    <n v="999"/>
    <n v="999"/>
    <s v="MU-999"/>
    <n v="121.00000000000001"/>
    <n v="121.00000000000001"/>
    <n v="19.119521800000001"/>
    <n v="72.924743800000002"/>
    <s v="MUM_Route_117"/>
    <s v="999_LM"/>
    <x v="1"/>
    <s v="S"/>
    <s v="Vardhaman Complex"/>
    <s v="Vardhman complex,Opp. 247 park,LBS Road, Vikhroli W."/>
    <s v="INDUS"/>
    <s v="Route LM"/>
    <s v="Co-build"/>
    <s v="Feasible"/>
    <m/>
    <s v="Hari Yadav"/>
    <s v="Satish Singh"/>
    <s v="-"/>
    <s v="10004590"/>
    <d v="2025-03-19T00:00:00"/>
    <d v="2026-03-19T00:00:00"/>
    <n v="120"/>
    <s v="PO length is less than Feasibility length"/>
    <n v="-1.0000000000000142"/>
    <x v="2"/>
    <s v="-"/>
    <m/>
    <s v="Not created"/>
    <s v="CWIP-76391"/>
    <s v="RFAI Awaited "/>
    <s v="PO Released"/>
    <s v="-"/>
    <m/>
    <n v="0"/>
    <n v="-120"/>
    <s v="-"/>
    <m/>
  </r>
  <r>
    <n v="567"/>
    <s v="MU"/>
    <s v="Chandivali"/>
    <e v="#N/A"/>
    <s v="MA4248"/>
    <s v="MU-MA4248"/>
    <n v="264"/>
    <n v="264"/>
    <n v="19.107589600000001"/>
    <n v="72.8948611"/>
    <s v="MUM_Route_38"/>
    <s v="MA4248_LM"/>
    <x v="1"/>
    <s v="L"/>
    <s v="chaudhari plot"/>
    <s v="GBT-CHAUDHARI PLOT , GILBERT COMPOUND, IMAM AHMAD RAZA MARG, KHERANI ROAD, CHANDIVALI POWAI, MUMBAI, MAHARASHTRA-400072"/>
    <s v="Suyog"/>
    <s v="Route LM"/>
    <s v="Co-build"/>
    <s v="Feasible"/>
    <m/>
    <s v="Swapnil Salvi"/>
    <s v="Yogesh Deshpande"/>
    <s v="-"/>
    <s v="10004674"/>
    <d v="2025-03-24T00:00:00"/>
    <d v="2026-03-24T00:00:00"/>
    <n v="250"/>
    <s v="PO length is less than Feasibility length"/>
    <n v="-14"/>
    <x v="1"/>
    <s v="-"/>
    <m/>
    <s v="Not created"/>
    <s v="CWIP-76432"/>
    <s v="RFAI Awaited "/>
    <s v="PO Released"/>
    <s v="-"/>
    <m/>
    <n v="0"/>
    <n v="-250"/>
    <s v="-"/>
    <m/>
  </r>
  <r>
    <n v="568"/>
    <s v="MU"/>
    <s v="Chandivali"/>
    <n v="3075"/>
    <n v="3075"/>
    <s v="MU-3075"/>
    <n v="187.00000000000003"/>
    <n v="187.00000000000003"/>
    <n v="19.106198200000001"/>
    <n v="72.891990199999995"/>
    <s v="MUM_Route_38"/>
    <s v="3075_LM"/>
    <x v="1"/>
    <s v="L"/>
    <s v="Gurudwara Open Plot"/>
    <s v="Kharani road Jose nagar  Kherani Rd, Asalpha Mumbai, Maharashtra 400072"/>
    <s v="INDUS"/>
    <s v="Route LM"/>
    <s v="Co-build"/>
    <s v="Feasible"/>
    <m/>
    <s v="Sabhajeet Maurya"/>
    <s v="Satish Singh"/>
    <s v="-"/>
    <s v="10004674"/>
    <d v="2025-03-24T00:00:00"/>
    <d v="2026-03-24T00:00:00"/>
    <n v="260"/>
    <s v="PO length is greater than Feasibility Length"/>
    <n v="72.999999999999972"/>
    <x v="2"/>
    <s v="-"/>
    <m/>
    <s v="Not created"/>
    <s v="CWIP-76433"/>
    <s v="RFAI Awaited "/>
    <s v="PO Released"/>
    <s v="-"/>
    <m/>
    <n v="0"/>
    <n v="-260"/>
    <s v="-"/>
    <m/>
  </r>
  <r>
    <n v="569"/>
    <s v="MU"/>
    <s v="Chandivali"/>
    <s v="MA5557"/>
    <s v="MA5557"/>
    <s v="MU-MA5557"/>
    <n v="176"/>
    <n v="176"/>
    <n v="19.1047954"/>
    <n v="72.885828599999996"/>
    <s v="MUM_Route_38"/>
    <s v="MA5557_LM"/>
    <x v="1"/>
    <s v="L"/>
    <s v="p 306"/>
    <s v="P 306, NEAR SAKI NAKA ANDHERI MUMBAI, MAHARASHTRA. 400072"/>
    <s v="INDUS"/>
    <s v="Route LM"/>
    <s v="Co-build"/>
    <s v="Feasible"/>
    <m/>
    <s v="Sabhajeet Maurya"/>
    <s v="Satish Singh"/>
    <s v="-"/>
    <s v="10004674"/>
    <d v="2025-03-24T00:00:00"/>
    <d v="2026-03-24T00:00:00"/>
    <n v="150"/>
    <s v="PO length is less than Feasibility length"/>
    <n v="-26"/>
    <x v="2"/>
    <s v="-"/>
    <m/>
    <s v="Not created"/>
    <s v="CWIP-76434"/>
    <s v="RFAI Awaited "/>
    <s v="PO Released"/>
    <s v="-"/>
    <m/>
    <n v="0"/>
    <n v="-150"/>
    <s v="-"/>
    <m/>
  </r>
  <r>
    <n v="570"/>
    <s v="MU"/>
    <s v="Chandivali"/>
    <e v="#N/A"/>
    <s v="MA4846"/>
    <s v="MU-MA4846"/>
    <n v="121.00000000000001"/>
    <n v="121.00000000000001"/>
    <n v="19.104257"/>
    <n v="72.894835799999996"/>
    <s v="MUM_Route_38"/>
    <s v="MA4846_LM"/>
    <x v="1"/>
    <s v="L"/>
    <s v="Altaf Khan Gala_Suyog"/>
    <s v="PEREIRA WADI, ASALPHA,POST OFFICE- SAKI VIHAR ROAD, POLICE STATION- SAKINAKA, CITY-GHATKOPAR, DISTRICT- MUMBAI, STATE-MAHARASHTRA, "/>
    <s v="Suyog"/>
    <s v="Route LM"/>
    <s v="Co-build"/>
    <s v="Feasible"/>
    <m/>
    <s v="Swapnil Salvi"/>
    <s v="Yogesh Deshpande"/>
    <s v="-"/>
    <s v="10004674"/>
    <d v="2025-03-24T00:00:00"/>
    <d v="2026-03-24T00:00:00"/>
    <n v="120"/>
    <s v="PO length is less than Feasibility length"/>
    <n v="-1.0000000000000142"/>
    <x v="1"/>
    <s v="-"/>
    <m/>
    <s v="Not created"/>
    <s v="CWIP-76435"/>
    <s v="RFAI Awaited "/>
    <s v="PO Released"/>
    <s v="-"/>
    <m/>
    <n v="0"/>
    <n v="-120"/>
    <s v="-"/>
    <m/>
  </r>
  <r>
    <n v="571"/>
    <s v="MU"/>
    <s v="Chandivali"/>
    <s v="MB1103"/>
    <s v="MB1103"/>
    <s v="MU-MB1103"/>
    <n v="154"/>
    <n v="154"/>
    <n v="19.109201599999999"/>
    <n v="72.902508600000004"/>
    <s v="MUM_Route_38"/>
    <s v="MB1103_LM"/>
    <x v="1"/>
    <s v="L"/>
    <s v="Surya Kiran CHSL"/>
    <s v="Bldg No:-26,Sangrsh Nagar,Chandivali,Near lord shiva tepmle,Andheri East,Mumbai,Maharashtra 400072, Police Station:Chandivali"/>
    <s v="ATC"/>
    <s v="Route LM"/>
    <s v="Co-build"/>
    <s v="Feasible"/>
    <m/>
    <s v="Sabhajeet Maurya"/>
    <s v="Satish Singh"/>
    <s v="-"/>
    <s v="10004674"/>
    <d v="2025-03-24T00:00:00"/>
    <d v="2026-03-24T00:00:00"/>
    <n v="70"/>
    <s v="PO length is less than Feasibility length"/>
    <n v="-84"/>
    <x v="2"/>
    <s v="-"/>
    <m/>
    <s v="Not created"/>
    <s v="CWIP-76436"/>
    <s v="RFAI Awaited "/>
    <s v="PO Released"/>
    <s v="-"/>
    <m/>
    <n v="0"/>
    <n v="-70"/>
    <s v="-"/>
    <m/>
  </r>
  <r>
    <n v="572"/>
    <s v="MU"/>
    <s v="Ghatkoper"/>
    <s v="MB1882"/>
    <s v="MB1882"/>
    <s v="MU-MB1882"/>
    <n v="55.000000000000007"/>
    <n v="55.000000000000007"/>
    <n v="19.087099599999998"/>
    <n v="72.908162500000003"/>
    <s v="MUM_Route_19"/>
    <s v="MB1882_LM"/>
    <x v="1"/>
    <s v="N"/>
    <s v="Lakshmi Arcade"/>
    <s v="Lakshmi Arcade, Owner Name-Mr.Dhaval Patel, Building No.01, New Laxmi Shopping Centre, Hd Road, Ghatkopar, Post Office-Ghatkopar, Police Station-Ghatkopar,Mumbai_x000a_"/>
    <s v="ATC"/>
    <s v="Route LM"/>
    <s v="Co-build"/>
    <s v="Feasible"/>
    <m/>
    <s v="Swapnil Salvi"/>
    <s v="Yogesh Deshpande"/>
    <s v="-"/>
    <s v="10004663"/>
    <d v="2025-03-24T00:00:00"/>
    <d v="2026-03-24T00:00:00"/>
    <n v="60"/>
    <s v="Ok"/>
    <n v="4.9999999999999929"/>
    <x v="2"/>
    <s v="-"/>
    <m/>
    <s v="Not created"/>
    <s v="CWIP-76405"/>
    <s v="RFAI Awaited "/>
    <s v="PO Released"/>
    <s v="-"/>
    <m/>
    <n v="0"/>
    <n v="-60"/>
    <s v="-"/>
    <m/>
  </r>
  <r>
    <n v="573"/>
    <s v="MU"/>
    <s v="Ghatkoper"/>
    <s v="MA1165"/>
    <s v="MA1165"/>
    <s v="MU-MA1165"/>
    <n v="286.72000000000003"/>
    <n v="0"/>
    <n v="19.077387999999999"/>
    <n v="72.900993999999997"/>
    <s v="MUM_Route_19"/>
    <s v="MA1165_LM"/>
    <x v="1"/>
    <s v="N"/>
    <s v="Karm Sankalp"/>
    <s v="OPPOSITE SOMAIYA COLLEGE, , 7TH RAJAWADI ROAD, RAJAWADI COLONY, VIDYAVIHAR,GHATKOPAR EAST,MUMBAI  400077"/>
    <s v="INDUS"/>
    <s v="Route LM"/>
    <s v="Co-build"/>
    <s v="De-scope"/>
    <m/>
    <s v="Ranjit Wadkar"/>
    <e v="#N/A"/>
    <s v="-"/>
    <s v="10004663"/>
    <d v="2025-03-24T00:00:00"/>
    <d v="2026-03-24T00:00:00"/>
    <n v="290"/>
    <s v="PO length is greater than Feasibility Length"/>
    <n v="290"/>
    <x v="2"/>
    <s v="-"/>
    <m/>
    <s v="Not created"/>
    <s v="CWIP-76406"/>
    <s v="RFAI Awaited "/>
    <s v="PO Released"/>
    <s v="-"/>
    <m/>
    <n v="0"/>
    <n v="-290"/>
    <s v="-"/>
    <m/>
  </r>
  <r>
    <n v="574"/>
    <s v="MU"/>
    <s v="Ghatkoper"/>
    <s v="MA2586"/>
    <s v="MA2586"/>
    <s v="MU-MA2586"/>
    <n v="110.00000000000001"/>
    <n v="110.00000000000001"/>
    <n v="19.0686833"/>
    <n v="72.8999302"/>
    <s v="MUM_Route_19"/>
    <s v="MA2586_LM"/>
    <x v="1"/>
    <s v="M/W"/>
    <s v="Krushal Commercial Complex/Riddhi Siddhi"/>
    <s v="ROAD NUMBER 13, PATELWADI, TILAK NAGAR, CHEMBUR WEST,MUMBAI,MAHARASHTRA PINCODE-400089"/>
    <s v="INDUS"/>
    <s v="Route LM"/>
    <s v="Co-build"/>
    <s v="Feasible"/>
    <m/>
    <s v="Swapnil Salvi"/>
    <s v="Yogesh Deshpande"/>
    <s v="-"/>
    <s v="10004663"/>
    <d v="2025-03-24T00:00:00"/>
    <d v="2026-03-24T00:00:00"/>
    <n v="110"/>
    <s v="Ok"/>
    <n v="0"/>
    <x v="2"/>
    <s v="-"/>
    <m/>
    <s v="Not created"/>
    <s v="CWIP-76407"/>
    <s v="RFAI Awaited "/>
    <s v="PO Released"/>
    <s v="-"/>
    <m/>
    <n v="0"/>
    <n v="-110"/>
    <s v="-"/>
    <m/>
  </r>
  <r>
    <n v="575"/>
    <s v="MU"/>
    <s v="Ghatkoper"/>
    <s v="MA3996"/>
    <s v="MA3996"/>
    <s v="MU-MA3996"/>
    <n v="275"/>
    <n v="275"/>
    <n v="19.080672700000001"/>
    <n v="72.902591000000001"/>
    <s v="MUM_Route_19"/>
    <s v="MA3996_LM"/>
    <x v="1"/>
    <s v="M/W"/>
    <s v="Haveli Apt_ATC"/>
    <s v="Haveli Apartment,Kailash regency, Rajawadi colony, Ghatkopar East,Mumbai,Maharastra 400077,Police Station: Ghatkopar Police Station, Post office: Ghatkopar Post Offife, Tel: Kurla, Dist: Mumbai  MUMBAI"/>
    <s v="ATC"/>
    <s v="Route LM"/>
    <s v="Co-build"/>
    <s v="Feasible"/>
    <m/>
    <s v="Swapnil Salvi"/>
    <s v="Yogesh Deshpande"/>
    <s v="-"/>
    <s v="10004663"/>
    <d v="2025-03-24T00:00:00"/>
    <d v="2026-03-24T00:00:00"/>
    <n v="280"/>
    <s v="Ok"/>
    <n v="5"/>
    <x v="2"/>
    <s v="-"/>
    <m/>
    <s v="Not created"/>
    <s v="CWIP-76408"/>
    <s v="RFAI Awaited "/>
    <s v="PO Released"/>
    <s v="-"/>
    <m/>
    <n v="0"/>
    <n v="-280"/>
    <s v="-"/>
    <m/>
  </r>
  <r>
    <n v="576"/>
    <s v="MU"/>
    <s v="Ghatkoper"/>
    <e v="#N/A"/>
    <n v="2731"/>
    <s v="MU-2731"/>
    <n v="220.00000000000003"/>
    <n v="220.00000000000003"/>
    <n v="19.0648321"/>
    <n v="72.899987100000004"/>
    <s v="MUM_Route_19"/>
    <s v="2731_LM"/>
    <x v="1"/>
    <s v="M/W"/>
    <s v="Gulshan Baug"/>
    <s v="Gulshan masjid p lokhande marg chembur west"/>
    <s v="Suyog"/>
    <s v="Route LM"/>
    <s v="Co-build"/>
    <s v="Feasible"/>
    <m/>
    <s v="Swapnil Salvi"/>
    <s v="Yogesh Deshpande"/>
    <s v="-"/>
    <s v="10004663"/>
    <d v="2025-03-24T00:00:00"/>
    <d v="2026-03-24T00:00:00"/>
    <n v="220"/>
    <s v="Ok"/>
    <n v="0"/>
    <x v="1"/>
    <s v="-"/>
    <m/>
    <s v="Not created"/>
    <s v="CWIP-76409"/>
    <s v="RFAI Awaited "/>
    <s v="PO Released"/>
    <s v="-"/>
    <m/>
    <n v="0"/>
    <n v="-220"/>
    <s v="-"/>
    <m/>
  </r>
  <r>
    <n v="577"/>
    <s v="MU"/>
    <s v="Ghatkoper"/>
    <e v="#N/A"/>
    <s v="MB2224"/>
    <s v="MU-MB2224"/>
    <n v="55.000000000000007"/>
    <n v="55.000000000000007"/>
    <n v="19.061109399999999"/>
    <n v="72.897563599999998"/>
    <s v="MUM_Route_19"/>
    <s v="MB2224_LM"/>
    <x v="1"/>
    <s v="M/W"/>
    <s v="Chembur Monorail"/>
    <s v="Metro Station Chembur, Chembur, Mumbai, Maharashtra 400071  post and police station-chembur"/>
    <s v="Suyog"/>
    <s v="Route LM"/>
    <s v="Co-build"/>
    <s v="Feasible"/>
    <m/>
    <s v="Swapnil Salvi"/>
    <s v="Yogesh Deshpande"/>
    <s v="-"/>
    <s v="10004663"/>
    <d v="2025-03-24T00:00:00"/>
    <d v="2026-03-24T00:00:00"/>
    <n v="60"/>
    <s v="Ok"/>
    <n v="4.9999999999999929"/>
    <x v="1"/>
    <s v="-"/>
    <m/>
    <s v="Not created"/>
    <s v="CWIP-76410"/>
    <s v="RFAI Awaited "/>
    <s v="PO Released"/>
    <s v="-"/>
    <m/>
    <n v="0"/>
    <n v="-60"/>
    <s v="-"/>
    <m/>
  </r>
  <r>
    <n v="578"/>
    <s v="MU"/>
    <s v="Ghatkoper"/>
    <s v="MB2462"/>
    <s v="MB2462"/>
    <s v="MU-MB2462"/>
    <n v="77"/>
    <n v="77"/>
    <n v="19.0732"/>
    <n v="72.902958999999996"/>
    <s v="MUM_Route_19"/>
    <s v="MB2462_LM"/>
    <x v="1"/>
    <s v="M/W"/>
    <s v="Waman CHS"/>
    <s v="SITE ID-MB2462,SITE NAME-WAMAN CHS,TOCO ID-(IN-3257520)CHEMBUR"/>
    <s v="INDUS"/>
    <s v="Route LM"/>
    <s v="Co-build"/>
    <s v="Feasible"/>
    <m/>
    <s v="Swapnil Salvi"/>
    <s v="Yogesh Deshpande"/>
    <s v="-"/>
    <s v="10004663"/>
    <d v="2025-03-24T00:00:00"/>
    <d v="2026-03-24T00:00:00"/>
    <n v="80"/>
    <s v="Ok"/>
    <n v="3"/>
    <x v="2"/>
    <s v="-"/>
    <m/>
    <s v="Not created"/>
    <s v="CWIP-76411"/>
    <s v="RFAI Awaited "/>
    <s v="PO Released"/>
    <s v="-"/>
    <m/>
    <n v="0"/>
    <n v="-80"/>
    <s v="-"/>
    <m/>
  </r>
  <r>
    <n v="579"/>
    <s v="MU"/>
    <s v="Ghatkoper"/>
    <n v="6359"/>
    <n v="6359"/>
    <s v="MU-6359"/>
    <n v="132"/>
    <n v="132"/>
    <n v="19.059138799999999"/>
    <n v="72.897328900000005"/>
    <s v="MUM_Route_19"/>
    <s v="6359_LM"/>
    <x v="1"/>
    <s v="M/W"/>
    <s v="Jagdish Bldg"/>
    <s v="Jagdish BldgPlot No 185, 15th road, Opp Nirmal Harbai hair clinic Clse to R C Marg, Chembur,Mumbai,Maharashtra 400071"/>
    <s v="INDUS"/>
    <s v="Route LM"/>
    <s v="Co-build"/>
    <s v="Feasible"/>
    <m/>
    <s v="Swapnil Salvi"/>
    <s v="Yogesh Deshpande"/>
    <s v="-"/>
    <s v="10004663"/>
    <d v="2025-03-24T00:00:00"/>
    <d v="2026-03-24T00:00:00"/>
    <n v="130"/>
    <s v="PO length is less than Feasibility length"/>
    <n v="-2"/>
    <x v="2"/>
    <s v="-"/>
    <m/>
    <s v="Not created"/>
    <s v="CWIP-76412"/>
    <s v="RFAI Awaited "/>
    <s v="PO Released"/>
    <s v="-"/>
    <m/>
    <n v="0"/>
    <n v="-130"/>
    <s v="-"/>
    <m/>
  </r>
  <r>
    <n v="580"/>
    <s v="MU"/>
    <s v="Ghatkoper"/>
    <e v="#N/A"/>
    <s v="MB1595"/>
    <s v="MU-MB1595"/>
    <n v="132"/>
    <n v="132"/>
    <n v="19.062579700000001"/>
    <n v="72.899119099999993"/>
    <s v="MUM_Route_19"/>
    <s v="MB1595_LM"/>
    <x v="1"/>
    <s v="M/W"/>
    <s v="Natraj Cinema"/>
    <s v="Natraj Cinema Building, 1st Rd, Chembur West, Chembur Gaothan, Chembur, Mumbai, Maharashtra 400071  _x000a_"/>
    <s v="Netsol"/>
    <s v="Route LM"/>
    <s v="Co-build"/>
    <s v="Feasible"/>
    <m/>
    <s v="Swapnil Salvi"/>
    <s v="Yogesh Deshpande"/>
    <s v="-"/>
    <s v="10004663"/>
    <d v="2025-03-24T00:00:00"/>
    <d v="2026-03-24T00:00:00"/>
    <n v="130"/>
    <s v="PO length is less than Feasibility length"/>
    <n v="-2"/>
    <x v="1"/>
    <s v="-"/>
    <m/>
    <s v="Not created"/>
    <s v="CWIP-76413"/>
    <s v="RFAI Awaited "/>
    <s v="PO Released"/>
    <s v="-"/>
    <m/>
    <n v="0"/>
    <n v="-130"/>
    <s v="-"/>
    <m/>
  </r>
  <r>
    <n v="581"/>
    <s v="MU"/>
    <s v="Ghatkoper"/>
    <n v="4213"/>
    <n v="4213"/>
    <s v="MU-4213"/>
    <n v="198.00000000000003"/>
    <n v="198.00000000000003"/>
    <n v="19.057094599999999"/>
    <n v="72.895986500000006"/>
    <s v="MUM_Route_19"/>
    <s v="4213_LM"/>
    <x v="1"/>
    <s v="M/W"/>
    <s v="ARIHANNTO"/>
    <s v="ARIHANT ,Road No. 10, R C Marg, Nr. Joy Hospital, Chembur, Mumbai-400071"/>
    <s v="INDUS"/>
    <s v="Route LM"/>
    <s v="Co-build"/>
    <s v="Feasible"/>
    <m/>
    <s v="Swapnil Salvi"/>
    <s v="Yogesh Deshpande"/>
    <s v="-"/>
    <s v="10004663"/>
    <d v="2025-03-24T00:00:00"/>
    <d v="2026-03-24T00:00:00"/>
    <n v="150"/>
    <s v="PO length is less than Feasibility length"/>
    <n v="-48.000000000000028"/>
    <x v="2"/>
    <s v="-"/>
    <m/>
    <s v="Not created"/>
    <s v="CWIP-76414"/>
    <s v="RFAI Awaited "/>
    <s v="PO Released"/>
    <s v="-"/>
    <m/>
    <n v="0"/>
    <n v="-150"/>
    <s v="-"/>
    <m/>
  </r>
  <r>
    <n v="582"/>
    <s v="MU"/>
    <s v="Ghatkoper"/>
    <n v="4506"/>
    <n v="4506"/>
    <s v="MU-4506"/>
    <n v="77"/>
    <n v="77"/>
    <n v="19.0853568"/>
    <n v="72.906747499999994"/>
    <s v="MUM_Route_19"/>
    <s v="4506_LM"/>
    <x v="1"/>
    <s v="N"/>
    <s v="JEEVANQ"/>
    <s v="Jeevan Jyot Hospital,Ghatkopar(W), Mumbai--400072"/>
    <s v="INDUS"/>
    <s v="Route LM"/>
    <s v="Co-build"/>
    <s v="Feasible"/>
    <m/>
    <s v="Swapnil Salvi"/>
    <s v="Yogesh Deshpande"/>
    <s v="-"/>
    <s v="10004663"/>
    <d v="2025-03-24T00:00:00"/>
    <d v="2026-03-24T00:00:00"/>
    <n v="80"/>
    <s v="Ok"/>
    <n v="3"/>
    <x v="2"/>
    <s v="-"/>
    <m/>
    <s v="Not created"/>
    <s v="CWIP-76415"/>
    <s v="RFAI Awaited "/>
    <s v="PO Released"/>
    <s v="-"/>
    <m/>
    <n v="0"/>
    <n v="-80"/>
    <s v="-"/>
    <m/>
  </r>
  <r>
    <n v="583"/>
    <s v="MU"/>
    <s v="Kurla"/>
    <n v="3170"/>
    <n v="3170"/>
    <s v="MU-3170"/>
    <n v="220.00000000000003"/>
    <n v="220.00000000000003"/>
    <n v="19.0726789"/>
    <n v="72.880405499999995"/>
    <s v="MUM_Route_110"/>
    <s v="3170_LM"/>
    <x v="1"/>
    <s v="L"/>
    <s v="White House Bld. No. 3"/>
    <s v="Buddh Colony, S.G.Barve Marg, Kurla (W.), Mumbai - 400 070"/>
    <s v="ATC"/>
    <s v="Route LM"/>
    <s v="Co-build"/>
    <s v="Feasible"/>
    <m/>
    <s v="Swapnil Salvi"/>
    <s v="Yogesh Deshpande"/>
    <s v="-"/>
    <s v="10004593"/>
    <d v="2025-03-19T00:00:00"/>
    <d v="2026-03-19T00:00:00"/>
    <n v="220"/>
    <s v="Ok"/>
    <n v="0"/>
    <x v="2"/>
    <s v="-"/>
    <m/>
    <s v="Not created"/>
    <s v="CWIP-76377"/>
    <s v="Received"/>
    <s v="PO Released"/>
    <s v="-"/>
    <m/>
    <n v="0"/>
    <n v="-220"/>
    <s v="-"/>
    <m/>
  </r>
  <r>
    <n v="584"/>
    <s v="MU"/>
    <s v="Kurla"/>
    <n v="4670"/>
    <n v="4670"/>
    <s v="MU-4670"/>
    <n v="165"/>
    <n v="165"/>
    <n v="19.072126300000001"/>
    <n v="72.883369599999995"/>
    <s v="MUM_Route_110"/>
    <s v="4670_LM"/>
    <x v="1"/>
    <s v="L"/>
    <s v="MIGCLONYO"/>
    <s v="MIG Colony,Sangam Co-op Hsg Soc Ltd,Vinobabhave Nagar,Kurla(W),Mumbai-400070"/>
    <s v="INDUS"/>
    <s v="Route LM"/>
    <s v="Co-build"/>
    <s v="Feasible"/>
    <m/>
    <s v="Swapnil Salvi"/>
    <s v="Yogesh Deshpande"/>
    <s v="-"/>
    <s v="10004593"/>
    <d v="2025-03-19T00:00:00"/>
    <d v="2026-03-19T00:00:00"/>
    <n v="150"/>
    <s v="PO length is less than Feasibility length"/>
    <n v="-15"/>
    <x v="2"/>
    <s v="-"/>
    <m/>
    <s v="Not created"/>
    <s v="CWIP-76378"/>
    <s v="RFAI Awaited "/>
    <s v="PO Released"/>
    <s v="-"/>
    <m/>
    <n v="0"/>
    <n v="-150"/>
    <s v="-"/>
    <m/>
  </r>
  <r>
    <n v="585"/>
    <s v="MU"/>
    <s v="Kurla"/>
    <m/>
    <n v="6518"/>
    <s v="MU-6518"/>
    <n v="253"/>
    <n v="253.00000000000003"/>
    <n v="19.058287100000001"/>
    <n v="72.888732000000005"/>
    <s v="MUM_Route_110"/>
    <s v="6518_LM"/>
    <x v="1"/>
    <s v="M/W"/>
    <s v="NALANDA"/>
    <s v="Nalanda Kurla,Kurla Signal,Chembur(W)Mumbai 400071"/>
    <s v="INDUS"/>
    <s v="Route LM"/>
    <s v="Co-build"/>
    <s v="Feasible"/>
    <m/>
    <s v="Swapnil Salvi"/>
    <s v="Yogesh Deshpande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586"/>
    <s v="MU"/>
    <s v="Chembur"/>
    <s v="MA2281"/>
    <s v="MA2281"/>
    <s v="MU-MA2281"/>
    <n v="165"/>
    <n v="165"/>
    <n v="19.055761400000002"/>
    <n v="72.889415400000004"/>
    <s v="MUM_Route_110"/>
    <s v="MA2281_LM"/>
    <x v="1"/>
    <s v="M/W"/>
    <s v="sumati Gujar Hall"/>
    <s v="PLOT NO 1213, SWASTIK PARK, NEAR MANGAL ANAND HOSPITAL, OPP SWASTIK CHEMBERS CHEMBUR(E)"/>
    <s v="INDUS"/>
    <s v="Route LM"/>
    <s v="Co-build"/>
    <s v="Feasible"/>
    <m/>
    <s v="Swapnil Salvi"/>
    <s v="Yogesh Deshpande"/>
    <s v="-"/>
    <s v="10004593"/>
    <d v="2025-03-19T00:00:00"/>
    <d v="2026-03-19T00:00:00"/>
    <n v="170"/>
    <s v="Ok"/>
    <n v="5"/>
    <x v="2"/>
    <s v="-"/>
    <m/>
    <s v="Not created"/>
    <s v="CWIP-76379"/>
    <s v="RFAI Awaited "/>
    <s v="PO Released"/>
    <s v="-"/>
    <m/>
    <n v="0"/>
    <n v="-170"/>
    <s v="-"/>
    <m/>
  </r>
  <r>
    <n v="587"/>
    <s v="MU"/>
    <s v="Kurla"/>
    <n v="4070"/>
    <n v="4070"/>
    <s v="MU-4070"/>
    <n v="220.00000000000003"/>
    <n v="220.00000000000003"/>
    <n v="19.070203200000002"/>
    <n v="72.884217199999995"/>
    <s v="MUM_Route_110"/>
    <s v="4070_LM"/>
    <x v="1"/>
    <s v="L"/>
    <s v="MUBARAKQOF"/>
    <s v="Mubarak Complex,VINOBHA BHAVE NAGAR, NEXT TO LIG COLONY, KURLA(W)"/>
    <s v="INDUS"/>
    <s v="Route LM"/>
    <s v="Co-build"/>
    <s v="Feasible"/>
    <m/>
    <s v="Swapnil Salvi"/>
    <s v="Yogesh Deshpande"/>
    <s v="-"/>
    <s v="10004593"/>
    <d v="2025-03-19T00:00:00"/>
    <d v="2026-03-19T00:00:00"/>
    <n v="220"/>
    <s v="Ok"/>
    <n v="0"/>
    <x v="2"/>
    <s v="-"/>
    <m/>
    <s v="Not created"/>
    <s v="CWIP-76380"/>
    <s v="RFAI Awaited "/>
    <s v="PO Released"/>
    <s v="-"/>
    <m/>
    <n v="0"/>
    <n v="-220"/>
    <s v="-"/>
    <m/>
  </r>
  <r>
    <n v="588"/>
    <s v="MU"/>
    <s v="Kurla"/>
    <s v="MA5500"/>
    <s v="MA5500"/>
    <s v="MU-MA5500"/>
    <n v="165"/>
    <n v="165"/>
    <n v="19.073863100000001"/>
    <n v="72.881954500000006"/>
    <s v="MUM_Route_110"/>
    <s v="MA5500_LM"/>
    <x v="1"/>
    <s v="L"/>
    <s v="Anjuman Khairul Momineen Masjid"/>
    <s v=", NEAR SIDHPURA INDUSTRIAL ESTATE, SCLR, KURLA WEST, KURLA, MUMBAI, MAHARASHTRA 400070"/>
    <s v="INDUS"/>
    <s v="Route LM"/>
    <s v="Co-build"/>
    <s v="Feasible"/>
    <m/>
    <s v="Swapnil Salvi"/>
    <s v="Yogesh Deshpande"/>
    <s v="-"/>
    <s v="10004593"/>
    <d v="2025-03-19T00:00:00"/>
    <d v="2026-03-19T00:00:00"/>
    <n v="170"/>
    <s v="Ok"/>
    <n v="5"/>
    <x v="2"/>
    <s v="-"/>
    <m/>
    <s v="Not created"/>
    <s v="CWIP-76381"/>
    <s v="RFAI Awaited "/>
    <s v="PO Released"/>
    <s v="-"/>
    <m/>
    <n v="0"/>
    <n v="-170"/>
    <s v="-"/>
    <m/>
  </r>
  <r>
    <n v="589"/>
    <s v="MU"/>
    <s v="Kurla"/>
    <s v="MA3417"/>
    <s v="MA3417"/>
    <s v="MU-MA3417"/>
    <n v="110.00000000000001"/>
    <n v="110.00000000000001"/>
    <n v="19.069781200000001"/>
    <n v="72.877539799999994"/>
    <s v="MUM_Route_110"/>
    <s v="MA3417_LM"/>
    <x v="1"/>
    <s v="L"/>
    <s v="Haji Najar Ali Imam bargah"/>
    <s v=" 497 NEXT TO MANSI APARTMENTS, NEW, SWADESHI MILLS RD,KURLA WEST,400070"/>
    <s v="Airtel Own"/>
    <s v="Route LM"/>
    <s v="Co-build"/>
    <s v="Feasible"/>
    <m/>
    <s v="Swapnil Salvi"/>
    <s v="Yogesh Deshpande"/>
    <s v="-"/>
    <s v="10004593"/>
    <d v="2025-03-19T00:00:00"/>
    <d v="2026-03-19T00:00:00"/>
    <n v="140"/>
    <s v="PO length is greater than Feasibility Length"/>
    <n v="29.999999999999986"/>
    <x v="2"/>
    <s v="-"/>
    <m/>
    <s v="Not created"/>
    <s v="CWIP-76382"/>
    <s v="RFAI Awaited "/>
    <s v="PO Released"/>
    <s v="-"/>
    <m/>
    <n v="0"/>
    <n v="-140"/>
    <s v="-"/>
    <m/>
  </r>
  <r>
    <n v="590"/>
    <s v="MU"/>
    <s v="Lalbaug"/>
    <m/>
    <n v="1029"/>
    <s v="MU-1029"/>
    <n v="161.70000000000002"/>
    <n v="161.70000000000002"/>
    <n v="18.990900700000001"/>
    <n v="72.836375599999997"/>
    <s v="MUM_Route_10"/>
    <s v="1029_LM"/>
    <x v="1"/>
    <s v="F/S"/>
    <s v="LALBAUGRO"/>
    <s v="Shri Ganesh Nagar, Lalbaug"/>
    <s v="INDUS"/>
    <s v="Route LM"/>
    <s v="Co-build"/>
    <s v="Feasible"/>
    <m/>
    <s v="Prem Verma"/>
    <s v="Prem Verm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591"/>
    <s v="MU"/>
    <s v="Lalbaug"/>
    <s v="MA6540"/>
    <s v="MA6540"/>
    <s v="MU-MA6540"/>
    <n v="16.5"/>
    <n v="16.5"/>
    <n v="18.987610100000001"/>
    <n v="72.835446599999997"/>
    <s v="MUM_Route_10"/>
    <s v="MA6540_LM"/>
    <x v="1"/>
    <s v="E"/>
    <s v="Phanse Building(Akolawala Building)"/>
    <s v="VISHNU GANESH PINGLE MARG, CHINCHPOKLI, MUMBAI, MAHARASHTRA 400011"/>
    <s v="INDUS"/>
    <s v="Route LM"/>
    <s v="Co-build"/>
    <s v="Feasible"/>
    <m/>
    <s v="Prem Verma"/>
    <s v="Prem Verma"/>
    <s v="-"/>
    <n v="10004641"/>
    <d v="2025-03-22T00:00:00"/>
    <d v="2026-03-22T00:00:00"/>
    <n v="270"/>
    <s v="PO length is greater than Feasibility Length"/>
    <n v="253.5"/>
    <x v="2"/>
    <s v="Part of 99"/>
    <m/>
    <s v="FF_NW2122_785501"/>
    <s v="CWIP-76568"/>
    <s v="RFAI Awaited "/>
    <s v="PO Released"/>
    <s v="-"/>
    <s v="Shrikant Chavan"/>
    <n v="304"/>
    <n v="34"/>
    <s v="Pending"/>
    <m/>
  </r>
  <r>
    <n v="592"/>
    <s v="MU"/>
    <s v="Fort"/>
    <n v="3054"/>
    <n v="3054"/>
    <s v="MU-3054"/>
    <n v="144.10000000000002"/>
    <n v="144.10000000000002"/>
    <n v="18.937012599999999"/>
    <n v="72.837770199999994"/>
    <s v="MUM_Route_10"/>
    <s v="3054_LM"/>
    <x v="1"/>
    <s v="A"/>
    <s v="KRISHNA NIWAS"/>
    <s v="Krishna Niwas,Shahid Bhagat Singh Rd,Fort,Mumbai-400001"/>
    <s v="ATC"/>
    <s v="Route LM"/>
    <s v="Co-build"/>
    <s v="Feasible"/>
    <m/>
    <s v="Prem Verma"/>
    <s v="Prem Verma"/>
    <s v="-"/>
    <n v="10004641"/>
    <d v="2025-03-22T00:00:00"/>
    <d v="2026-03-22T00:00:00"/>
    <n v="30"/>
    <s v="PO length is less than Feasibility length"/>
    <n v="-114.10000000000002"/>
    <x v="2"/>
    <s v="Part of 99"/>
    <s v="Received"/>
    <s v="FF_NW1920_15468"/>
    <s v="CWIP-76569"/>
    <s v="RFAI Awaited "/>
    <s v="PO Released"/>
    <n v="960574"/>
    <s v="Shrikant Chavan"/>
    <n v="20"/>
    <n v="-10"/>
    <s v="-"/>
    <m/>
  </r>
  <r>
    <n v="593"/>
    <s v="MU"/>
    <s v="Lalbaug"/>
    <n v="5256"/>
    <n v="5256"/>
    <s v="MU-5256"/>
    <n v="33"/>
    <n v="33"/>
    <n v="18.992634500000001"/>
    <n v="72.8371827"/>
    <s v="MUM_Route_10"/>
    <s v="5256_LM"/>
    <x v="1"/>
    <s v="F/S"/>
    <s v="Hilla Tower"/>
    <s v="DRSS Rao Road,Bharat Rice Mills Compound, Lal Baug, Parel 400012"/>
    <s v="INDUS"/>
    <s v="Route LM"/>
    <s v="Co-build"/>
    <s v="Feasible"/>
    <m/>
    <s v="Prem Verma"/>
    <s v="Prem Verma"/>
    <s v="-"/>
    <s v="10004641"/>
    <d v="2025-03-22T00:00:00"/>
    <d v="2026-03-22T00:00:00"/>
    <n v="150"/>
    <s v="PO length is greater than Feasibility Length"/>
    <n v="117"/>
    <x v="2"/>
    <s v="Part of 99"/>
    <m/>
    <s v="FF_NW1920_15031"/>
    <s v="CWIP-76570"/>
    <s v="RFAI Awaited "/>
    <s v="PO Released"/>
    <s v="-"/>
    <m/>
    <n v="229"/>
    <n v="79"/>
    <s v="Pending"/>
    <m/>
  </r>
  <r>
    <n v="594"/>
    <s v="MU"/>
    <s v="Masjid Bundar"/>
    <n v="5055"/>
    <n v="5055"/>
    <s v="MU-5055"/>
    <n v="5.5"/>
    <n v="5.5"/>
    <n v="18.950163"/>
    <n v="72.834765300000001"/>
    <s v="MUM_Route_10"/>
    <s v="5055_LM"/>
    <x v="1"/>
    <s v="B"/>
    <s v="MOMIRWLAOMM1"/>
    <s v="Mahatma Jotiba Phule Mandi, Mohammedali Rd, Masjid Bunder, Mumbai-400003"/>
    <s v="INDUS"/>
    <s v="Route LM"/>
    <s v="Co-build"/>
    <s v="Feasible"/>
    <m/>
    <s v="Prem Verma"/>
    <s v="Prem Verma"/>
    <s v="-"/>
    <s v="10004641"/>
    <d v="2025-03-22T00:00:00"/>
    <d v="2026-03-22T00:00:00"/>
    <n v="10"/>
    <s v="Ok"/>
    <n v="4.5"/>
    <x v="2"/>
    <s v="Part of 99"/>
    <m/>
    <s v="FF_NW1920_14448"/>
    <s v="CWIP-76571"/>
    <s v="RFAI Awaited "/>
    <s v="PO Released"/>
    <s v="-"/>
    <m/>
    <n v="69"/>
    <n v="59"/>
    <s v="LA Considered"/>
    <m/>
  </r>
  <r>
    <n v="595"/>
    <s v="MU"/>
    <s v="Masjid Bundar"/>
    <m/>
    <n v="5606"/>
    <s v="MU-5606"/>
    <n v="44"/>
    <n v="44"/>
    <n v="18.952778500000001"/>
    <n v="72.834221799999995"/>
    <s v="MUM_Route_10"/>
    <s v="5606_LM"/>
    <x v="1"/>
    <s v="B"/>
    <s v="Commercial Chamber"/>
    <s v="Commercial Chamber Yusuf Meher Ali Rd, Masjid Bandar West, Masjid Bandar Mumbai, Maharashtra 400003"/>
    <s v="INDUS"/>
    <s v="Route LM"/>
    <s v="Co-build"/>
    <s v="Feasible"/>
    <m/>
    <s v="Prem Verma"/>
    <s v="Prem Verm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596"/>
    <s v="MU"/>
    <s v="Masjid Bundar"/>
    <s v="MA1059"/>
    <s v="MA1059"/>
    <s v="MU-MA1059"/>
    <n v="77"/>
    <n v="77"/>
    <n v="18.956843500000002"/>
    <n v="72.832271599999999"/>
    <s v="MUM_Route_10"/>
    <s v="MA1059_LM"/>
    <x v="1"/>
    <s v="B"/>
    <s v="Ibrahim rehmantula"/>
    <s v="FAJANDAR BUILDING, MOHAMMED ALI RD, AJMER, BHENDI BAZAAR, BHULESHWAR, MUMBAI, MAHARASHTRA 400003"/>
    <s v="INDUS"/>
    <s v="Route LM"/>
    <s v="Co-build"/>
    <s v="Feasible"/>
    <m/>
    <s v="Prem Verma"/>
    <s v="Prem Verma"/>
    <s v="-"/>
    <s v="10004641"/>
    <d v="2025-03-22T00:00:00"/>
    <d v="2026-03-22T00:00:00"/>
    <n v="80"/>
    <s v="Ok"/>
    <n v="3"/>
    <x v="2"/>
    <s v="Part of 99"/>
    <m/>
    <s v="FF_NW2122_785502"/>
    <s v="CWIP-76572"/>
    <s v="RFAI Awaited "/>
    <s v="PO Released"/>
    <s v="-"/>
    <m/>
    <n v="51"/>
    <n v="-29"/>
    <s v="-"/>
    <m/>
  </r>
  <r>
    <n v="597"/>
    <s v="MU"/>
    <s v="Masjid Bundar"/>
    <n v="5029"/>
    <n v="5029"/>
    <s v="MU-5029"/>
    <n v="66"/>
    <n v="66"/>
    <n v="18.955159299999998"/>
    <n v="72.832306299999999"/>
    <s v="MUM_Route_10"/>
    <s v="5029_LM"/>
    <x v="1"/>
    <s v="B"/>
    <s v="SAIFEESCOF"/>
    <s v="Saifee High School Mandvi, Mumbai-4000003"/>
    <s v="INDUS"/>
    <s v="Route LM"/>
    <s v="Co-build"/>
    <s v="Feasible"/>
    <m/>
    <s v="Prem Verma"/>
    <s v="Prem Verma"/>
    <s v="-"/>
    <s v="10004641"/>
    <d v="2025-03-22T00:00:00"/>
    <d v="2026-03-22T00:00:00"/>
    <n v="70"/>
    <s v="Ok"/>
    <n v="4"/>
    <x v="2"/>
    <s v="Part of 99"/>
    <m/>
    <s v="FF_NW1920_14443"/>
    <s v="CWIP-76573"/>
    <s v="RFAI Awaited "/>
    <s v="PO Released"/>
    <s v="-"/>
    <m/>
    <n v="0"/>
    <n v="-70"/>
    <s v="-"/>
    <m/>
  </r>
  <r>
    <n v="598"/>
    <s v="MU"/>
    <s v="Fort"/>
    <s v="MB3135"/>
    <s v="MB3135"/>
    <s v="MU-MB3135"/>
    <n v="134.20000000000002"/>
    <n v="134.20000000000002"/>
    <n v="18.939082500000001"/>
    <n v="72.838406500000005"/>
    <s v="MUM_Route_10"/>
    <s v="MB3135_LM"/>
    <x v="1"/>
    <s v="A"/>
    <s v="Friends Union"/>
    <s v="Lexcorp Towers, Frere Rd, Indira Docks, Mumbai Port Trust, CST, Mumbai, Maharashtra 400001,post office:-Mazgaon,police station:-Mazgaon"/>
    <s v="INDUS"/>
    <s v="Route LM"/>
    <s v="Co-build"/>
    <s v="Feasible"/>
    <m/>
    <s v="Prem Verma"/>
    <s v="Prem Verma"/>
    <s v="-"/>
    <s v="10004641"/>
    <d v="2025-03-22T00:00:00"/>
    <d v="2026-03-22T00:00:00"/>
    <n v="130"/>
    <s v="PO length is less than Feasibility length"/>
    <n v="-4.2000000000000171"/>
    <x v="2"/>
    <s v="Part of 99"/>
    <m/>
    <s v="FF_NW2122_785503"/>
    <s v="CWIP-76574"/>
    <s v="RFAI Awaited "/>
    <s v="PO Released"/>
    <s v="-"/>
    <s v="Shrikant Chavan"/>
    <n v="28"/>
    <n v="-102"/>
    <s v="-"/>
    <m/>
  </r>
  <r>
    <n v="599"/>
    <s v="MU"/>
    <s v="Mumbai Central"/>
    <n v="5451"/>
    <n v="5451"/>
    <s v="MU-5451"/>
    <n v="110.00000000000001"/>
    <n v="110.00000000000001"/>
    <n v="18.9685475"/>
    <n v="72.831557200000006"/>
    <s v="MUM_Route_10"/>
    <s v="5451_LM"/>
    <x v="1"/>
    <s v="E"/>
    <s v="Rehnabad CHSL"/>
    <s v="Spence Road, Near  Saboo Siddiquei College, Byculla (W.), Mumbai"/>
    <s v="ATC"/>
    <s v="Route LM"/>
    <s v="Co-build"/>
    <s v="Feasible"/>
    <m/>
    <s v="Prem Verma"/>
    <s v="Prem Verma"/>
    <s v="-"/>
    <s v="10004641"/>
    <d v="2025-03-22T00:00:00"/>
    <d v="2026-03-22T00:00:00"/>
    <n v="120"/>
    <s v="PO length is greater than Feasibility Length"/>
    <n v="9.9999999999999858"/>
    <x v="2"/>
    <s v="Part of 99"/>
    <m/>
    <s v="FF_NW2122_785504"/>
    <s v="CWIP-76575"/>
    <s v="RFAI Awaited "/>
    <s v="PO Released"/>
    <s v="-"/>
    <m/>
    <n v="83"/>
    <n v="-37"/>
    <s v="-"/>
    <m/>
  </r>
  <r>
    <n v="600"/>
    <s v="MU"/>
    <s v="Nagpada"/>
    <n v="2763"/>
    <n v="2763"/>
    <s v="MU-2763"/>
    <n v="88"/>
    <n v="88"/>
    <n v="18.971054299999999"/>
    <n v="72.832235299999994"/>
    <s v="MUM_Route_10"/>
    <s v="2763_LM"/>
    <x v="1"/>
    <s v="E"/>
    <s v="BYCULLA HOUSE"/>
    <s v="Byculla House,Byculla House CHSL, Mastana Shopping Centre, Byculla Bridge, Mumbai - 400008"/>
    <s v="ATC"/>
    <s v="Route LM"/>
    <s v="Co-build"/>
    <s v="Feasible"/>
    <m/>
    <s v="Prem Verma"/>
    <s v="Prem Verma"/>
    <s v="-"/>
    <s v="10004641"/>
    <d v="2025-03-22T00:00:00"/>
    <d v="2026-03-22T00:00:00"/>
    <n v="50"/>
    <s v="PO length is less than Feasibility length"/>
    <n v="-38"/>
    <x v="2"/>
    <s v="Part of 99"/>
    <m/>
    <s v="FF_NW1920_14940"/>
    <s v="CWIP-76576"/>
    <s v="RFAI Awaited "/>
    <s v="PO Released"/>
    <s v="-"/>
    <m/>
    <n v="56"/>
    <n v="6"/>
    <s v="LA Considered"/>
    <m/>
  </r>
  <r>
    <n v="601"/>
    <s v="MU"/>
    <s v="Masjid Bundar"/>
    <n v="4847"/>
    <n v="4847"/>
    <s v="MU-4847"/>
    <n v="5.5"/>
    <n v="5.5"/>
    <n v="18.959501800000002"/>
    <n v="72.831985200000005"/>
    <s v="MUM_Route_10"/>
    <s v="4847_LM"/>
    <x v="1"/>
    <s v="B"/>
    <s v="MAMAJIHSOF"/>
    <s v="Mamaji House,Above Hakimi Pharmacy,Bhendi Bazar,E R Road,Mumbai-400003"/>
    <s v="INDUS"/>
    <s v="Route LM"/>
    <s v="Co-build"/>
    <s v="Feasible"/>
    <m/>
    <s v="Prem Verma"/>
    <s v="Prem Verma"/>
    <s v="-"/>
    <s v="10004641"/>
    <d v="2025-03-22T00:00:00"/>
    <d v="2026-03-22T00:00:00"/>
    <n v="10"/>
    <s v="Ok"/>
    <n v="4.5"/>
    <x v="2"/>
    <s v="Part of 99"/>
    <m/>
    <s v="FF_NW1920_14425"/>
    <s v="CWIP-76577"/>
    <s v="RFAI Awaited "/>
    <s v="PO Released"/>
    <s v="-"/>
    <m/>
    <n v="0"/>
    <n v="-10"/>
    <s v="Pending"/>
    <m/>
  </r>
  <r>
    <n v="602"/>
    <s v="MU"/>
    <s v="Nagpada"/>
    <m/>
    <s v="MB2225"/>
    <s v="MU-MB2225"/>
    <n v="49.500000000000007"/>
    <n v="49.500000000000007"/>
    <n v="18.9619131"/>
    <n v="72.831878200000006"/>
    <s v="MUM_Route_10"/>
    <s v="MB2225_LM"/>
    <x v="1"/>
    <s v="E"/>
    <s v="J.J. Hospital Flyover"/>
    <s v="J.J.Flyover,Pole No:-AMSP-13,Sir J.J.Flyover, J.J. Junction,Near J.J. Hospital,Nagpada,Mumbai,Maharashtra 400008"/>
    <s v="OSR"/>
    <s v="Route LM"/>
    <s v="Co-build"/>
    <s v="Feasible"/>
    <m/>
    <s v="Prem Verma"/>
    <s v="Prem Verm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603"/>
    <s v="MU"/>
    <s v="Fort"/>
    <s v="MA6295"/>
    <s v="MA6295"/>
    <s v="MU-MA6295"/>
    <n v="22"/>
    <n v="22"/>
    <n v="18.935650299999999"/>
    <n v="72.836799299999996"/>
    <s v="MUM_Route_10"/>
    <s v="MA6295_LM"/>
    <x v="1"/>
    <s v="A"/>
    <s v="Hotel Popular palace"/>
    <s v=" 100, MINT RD, BORABAZAR PRECINCT, BALLARD ESTATE, FORT, DISTRICT-MUMBAI, STATE- MAHARASHTRA, PINCODE- 400001"/>
    <s v="ATC"/>
    <s v="Route LM"/>
    <s v="Co-build"/>
    <s v="Feasible"/>
    <m/>
    <s v="Vaijesh Patil"/>
    <s v="Prem Verma"/>
    <s v="-"/>
    <n v="10004641"/>
    <d v="2025-03-22T00:00:00"/>
    <d v="2026-03-22T00:00:00"/>
    <n v="30"/>
    <s v="Ok"/>
    <n v="8"/>
    <x v="2"/>
    <s v="Part of 99"/>
    <s v="Received"/>
    <s v="FF_NW2122_784629"/>
    <s v="CWIP-76578"/>
    <s v="RFAI Awaited "/>
    <s v="PO Released"/>
    <n v="760495"/>
    <s v="Shrikant Chavan"/>
    <n v="20"/>
    <n v="-10"/>
    <s v="-"/>
    <m/>
  </r>
  <r>
    <n v="604"/>
    <s v="MU"/>
    <s v="Fort"/>
    <s v="MA4226"/>
    <s v="MA4226"/>
    <s v="MU-MA4226"/>
    <n v="22"/>
    <n v="22"/>
    <n v="18.937945299999999"/>
    <n v="72.837378400000006"/>
    <s v="MUM_Route_10"/>
    <s v="MA4226_LM"/>
    <x v="1"/>
    <s v="A"/>
    <s v="Hira Building,"/>
    <s v="HIRA BUILDING, , BALLARD ESTATE, FORT"/>
    <s v="INDUS"/>
    <s v="Route LM"/>
    <s v="Co-build"/>
    <s v="Feasible"/>
    <m/>
    <s v="Vaijesh Patil"/>
    <s v="Prem Verma"/>
    <s v="-"/>
    <s v="10004641"/>
    <d v="2025-03-22T00:00:00"/>
    <d v="2026-03-22T00:00:00"/>
    <n v="20"/>
    <s v="PO length is less than Feasibility length"/>
    <n v="-2"/>
    <x v="2"/>
    <s v="Part of 99"/>
    <s v="Received"/>
    <s v="FF_NW1920_15271"/>
    <s v="CWIP-76579"/>
    <s v="RFAI Awaited "/>
    <s v="PO Released"/>
    <n v="956303"/>
    <s v="Shrikant Chavan"/>
    <n v="8"/>
    <n v="-12"/>
    <s v="-"/>
    <m/>
  </r>
  <r>
    <n v="605"/>
    <s v="MU"/>
    <s v="Byculla"/>
    <s v="MA1885"/>
    <s v="MA1885"/>
    <s v="MU-MA1885"/>
    <n v="44"/>
    <n v="44"/>
    <n v="18.975524"/>
    <n v="72.831743599999996"/>
    <s v="MUM_Route_10"/>
    <s v="MA1885_LM"/>
    <x v="1"/>
    <s v="E"/>
    <s v="GULMOHAR _ Rel Porbunderwala House"/>
    <s v="GULMOHAR near Porbandarwala house, opposite of rly. Station Byculla(W), Mumbai"/>
    <s v="INDUS"/>
    <s v="Route LM"/>
    <s v="Co-build"/>
    <s v="Feasible"/>
    <m/>
    <s v="Prem Verma"/>
    <s v="Prem Verma"/>
    <s v="-"/>
    <s v="10004641"/>
    <d v="2025-03-22T00:00:00"/>
    <d v="2026-03-22T00:00:00"/>
    <n v="40"/>
    <s v="PO length is less than Feasibility length"/>
    <n v="-4"/>
    <x v="2"/>
    <s v="Part of 99"/>
    <m/>
    <s v="FF_NW2122_785505"/>
    <s v="CWIP-76580"/>
    <s v="RFAI Awaited "/>
    <s v="PO Released"/>
    <n v="208251"/>
    <s v="Shrikant Chavan"/>
    <n v="3"/>
    <n v="-37"/>
    <s v="-"/>
    <m/>
  </r>
  <r>
    <n v="606"/>
    <s v="MU"/>
    <s v="Masjid Bundar"/>
    <n v="4859"/>
    <n v="4859"/>
    <s v="MU-4859"/>
    <n v="132"/>
    <n v="132"/>
    <n v="18.9514949"/>
    <n v="72.833485499999995"/>
    <s v="MUM_Route_10"/>
    <s v="4859_LM"/>
    <x v="1"/>
    <s v="B"/>
    <s v="PLOTN155OF"/>
    <s v="PLOT NO 155,NARAYAN DHURI STREET,MUMBAI-400003"/>
    <s v="INDUS"/>
    <s v="Route LM"/>
    <s v="Co-build"/>
    <s v="Feasible"/>
    <m/>
    <s v="Swapnil Salvi"/>
    <s v="Yogesh Deshpande"/>
    <s v="-"/>
    <s v="10004641"/>
    <d v="2025-03-22T00:00:00"/>
    <d v="2026-03-22T00:00:00"/>
    <n v="50"/>
    <s v="PO length is less than Feasibility length"/>
    <n v="-82"/>
    <x v="7"/>
    <s v="Part of 99"/>
    <m/>
    <s v="FF_NW1920_15661"/>
    <s v="CWIP-76581"/>
    <s v="RFAI Awaited "/>
    <s v="PO Released"/>
    <s v="-"/>
    <m/>
    <n v="127"/>
    <n v="77"/>
    <s v="-"/>
    <m/>
  </r>
  <r>
    <n v="607"/>
    <s v="MU"/>
    <s v="Mazgaon"/>
    <m/>
    <s v="MB3948"/>
    <s v="MU-MB3948"/>
    <n v="104.50000000000001"/>
    <n v="104.50000000000001"/>
    <n v="18.94943"/>
    <n v="72.840029999999999"/>
    <s v="MUM_Route_10"/>
    <s v="MB3948_LM"/>
    <x v="1"/>
    <s v="B"/>
    <s v="Tata Power Company Carnac"/>
    <s v="The Tata Power Company Block-3, Sant Tukaram Rd, Masjid Bandar East, Masjid Bandar, Mumbai, Maharashtra 400009"/>
    <s v="INDUS"/>
    <s v="Route LM"/>
    <s v="Co-build"/>
    <s v="Feasible"/>
    <m/>
    <s v="Prem Verma"/>
    <s v="Prem Verm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608"/>
    <s v="MU"/>
    <s v="Fort"/>
    <n v="3090"/>
    <n v="3090"/>
    <s v="MU-3090"/>
    <n v="11"/>
    <n v="11"/>
    <n v="18.931496299999999"/>
    <n v="72.831060199999996"/>
    <s v="MUM_Route_99"/>
    <s v="3090_LM"/>
    <x v="1"/>
    <s v="A"/>
    <s v="HSBCQQQQIMI1"/>
    <s v="HSBC Main Bldg, Fort, Churchgate-400032"/>
    <s v="Airtel Own"/>
    <s v="Route LM"/>
    <s v="Co-build"/>
    <s v="Feasible"/>
    <m/>
    <s v="Vaijesh Patil"/>
    <s v="Prem Verma"/>
    <s v="-"/>
    <s v="10004624"/>
    <d v="2025-03-22T00:00:00"/>
    <d v="2026-03-22T00:00:00"/>
    <n v="10"/>
    <s v="PO length is less than Feasibility length"/>
    <n v="-1"/>
    <x v="2"/>
    <s v="-"/>
    <m/>
    <s v="Not created"/>
    <s v="CWIP-76670"/>
    <s v="RFAI Awaited "/>
    <s v="PO Released"/>
    <s v="-"/>
    <m/>
    <n v="0"/>
    <n v="-10"/>
    <s v="-"/>
    <m/>
  </r>
  <r>
    <n v="609"/>
    <s v="MU"/>
    <s v="Fort"/>
    <s v="MB6015"/>
    <s v="MB6015"/>
    <s v="MU-MB6015"/>
    <n v="66"/>
    <n v="66"/>
    <n v="18.930483800000001"/>
    <n v="72.8265186"/>
    <s v="MUM_Route_99"/>
    <s v="MB6015_LM"/>
    <x v="1"/>
    <s v="A"/>
    <s v="Prem Court"/>
    <s v="Prem Court, Jamshedji Tata Road, Churchgate, Mumbai, Maharashtra 400020"/>
    <s v="INDUS"/>
    <s v="Route LM"/>
    <s v="Co-build"/>
    <s v="Feasible"/>
    <m/>
    <s v="Vaijesh Patil"/>
    <s v="Prem Verma"/>
    <s v="-"/>
    <s v="10004624"/>
    <d v="2025-03-22T00:00:00"/>
    <d v="2026-03-22T00:00:00"/>
    <n v="30"/>
    <s v="PO length is less than Feasibility length"/>
    <n v="-36"/>
    <x v="2"/>
    <s v="-"/>
    <m/>
    <s v="Not created"/>
    <s v="CWIP-76671"/>
    <s v="RFAI Awaited "/>
    <s v="PO Released"/>
    <s v="-"/>
    <m/>
    <n v="0"/>
    <n v="-30"/>
    <s v="-"/>
    <m/>
  </r>
  <r>
    <n v="610"/>
    <s v="MU"/>
    <s v="Fort"/>
    <e v="#N/A"/>
    <s v="MB6017"/>
    <s v="MU-MB6017"/>
    <n v="22"/>
    <n v="22"/>
    <n v="18.929659000000001"/>
    <n v="72.826213999999993"/>
    <s v="MUM_Route_99"/>
    <s v="MB6017_LM"/>
    <x v="1"/>
    <s v="A"/>
    <s v="Ramon House (HDFC)"/>
    <s v="Churchgate, Mumbai, Maharashtra 400020"/>
    <s v="Crest Digitel"/>
    <s v="Route LM"/>
    <s v="Co-build"/>
    <s v="Feasible"/>
    <m/>
    <s v="Vaijesh Patil"/>
    <s v="Prem Verma"/>
    <s v="-"/>
    <s v="10004624"/>
    <d v="2025-03-22T00:00:00"/>
    <d v="2026-03-22T00:00:00"/>
    <n v="70"/>
    <s v="PO length is greater than Feasibility Length"/>
    <n v="48"/>
    <x v="1"/>
    <s v="-"/>
    <m/>
    <s v="Not created"/>
    <s v="CWIP-76672"/>
    <s v="RFAI Awaited "/>
    <s v="PO Released"/>
    <s v="-"/>
    <m/>
    <n v="0"/>
    <n v="-70"/>
    <s v="-"/>
    <m/>
  </r>
  <r>
    <n v="611"/>
    <s v="MU"/>
    <s v="Churchgate"/>
    <n v="907"/>
    <n v="907"/>
    <s v="MU-907"/>
    <n v="99.000000000000014"/>
    <n v="99.000000000000014"/>
    <n v="18.928810200000001"/>
    <n v="72.827567700000003"/>
    <s v="MUM_Route_99"/>
    <s v="907_LM"/>
    <x v="1"/>
    <s v="A"/>
    <s v="HDFC - H.L House"/>
    <s v="Backbay Reclamation Road, Churchgate-400001"/>
    <s v="Airtel Own"/>
    <s v="Route LM"/>
    <s v="Co-build"/>
    <s v="Feasible"/>
    <m/>
    <s v="Prem Verma"/>
    <s v="Prem Verma"/>
    <s v="-"/>
    <s v="10004624"/>
    <d v="2025-03-22T00:00:00"/>
    <d v="2026-03-22T00:00:00"/>
    <n v="100"/>
    <s v="Ok"/>
    <n v="0.99999999999998579"/>
    <x v="2"/>
    <s v="-"/>
    <m/>
    <s v="Not created"/>
    <s v="CWIP-76673"/>
    <s v="RFAI Awaited "/>
    <s v="PO Released"/>
    <s v="-"/>
    <m/>
    <n v="0"/>
    <n v="-100"/>
    <s v="-"/>
    <m/>
  </r>
  <r>
    <n v="612"/>
    <s v="MU"/>
    <s v="Churchgate"/>
    <n v="3310"/>
    <n v="3310"/>
    <s v="MU-3310"/>
    <n v="16.5"/>
    <n v="16.5"/>
    <n v="18.9332028"/>
    <n v="72.830781400000006"/>
    <s v="MUM_Route_99"/>
    <s v="3310_LM"/>
    <x v="1"/>
    <s v="A"/>
    <s v="MTNL FOUNTAIN"/>
    <s v="MTNL Fountain,near VSNL , hutatma chauk, fort,Mumbai."/>
    <s v="ATC"/>
    <s v="Route LM"/>
    <s v="Co-build"/>
    <s v="Feasible"/>
    <m/>
    <s v="Prem Verma"/>
    <s v="Prem Verma"/>
    <s v="-"/>
    <s v="10004624"/>
    <d v="2025-03-22T00:00:00"/>
    <d v="2026-03-22T00:00:00"/>
    <n v="120"/>
    <s v="PO length is greater than Feasibility Length"/>
    <n v="103.5"/>
    <x v="2"/>
    <s v="-"/>
    <m/>
    <s v="Not created"/>
    <s v="CWIP-76674"/>
    <s v="RFAI Awaited "/>
    <s v="PO Released"/>
    <s v="-"/>
    <m/>
    <n v="0"/>
    <n v="-120"/>
    <s v="-"/>
    <m/>
  </r>
  <r>
    <n v="613"/>
    <s v="MU"/>
    <s v="Churchgate"/>
    <m/>
    <s v="MB1504"/>
    <s v="MU-MB1504"/>
    <n v="179.20000000000002"/>
    <n v="179.20000000000002"/>
    <n v="18.931145000000001"/>
    <n v="72.823150400000003"/>
    <s v="MUM_Route_99"/>
    <s v="MB1504_LM"/>
    <x v="1"/>
    <s v="A"/>
    <s v="Hotel Marine Plaza"/>
    <s v="Hotel Marine, N S C Bose Road, Nr Brabourne Stadium, Nariman Point, Mumbai"/>
    <s v="Airtel Own"/>
    <s v="Route LM"/>
    <s v="Co-build"/>
    <s v="Feasible"/>
    <m/>
    <s v="Prem Verma"/>
    <s v="Prem Verma"/>
    <s v="-"/>
    <s v="-"/>
    <s v="-"/>
    <s v="-"/>
    <n v="0"/>
    <s v="PO Pending"/>
    <m/>
    <x v="8"/>
    <s v="-"/>
    <m/>
    <s v="Not created"/>
    <s v="-"/>
    <s v="RFAI Awaited "/>
    <s v="PR in Process"/>
    <s v="-"/>
    <m/>
    <n v="0"/>
    <n v="0"/>
    <s v="-"/>
    <m/>
  </r>
  <r>
    <n v="614"/>
    <s v="MU"/>
    <s v="Dadar"/>
    <n v="6239"/>
    <n v="6239"/>
    <s v="MU-6239"/>
    <n v="55"/>
    <n v="55"/>
    <n v="19.014867200000001"/>
    <n v="72.827446800000004"/>
    <s v="MUM_Route_8"/>
    <s v="6239_LM"/>
    <x v="1"/>
    <s v="G/S"/>
    <s v="Prithvi Emperor"/>
    <s v="Prithvi Appt,PRITHVI EMPEROR situated at New Prabhadevi Road, Prabhadevi, Mumbai – 400 025"/>
    <s v="ATC"/>
    <s v="Route LM"/>
    <s v="Co-build"/>
    <s v="Feasible"/>
    <m/>
    <s v="Swapnil Salvi"/>
    <s v="Yogesh Deshpande"/>
    <s v="-"/>
    <s v="10004619"/>
    <d v="2025-03-22T00:00:00"/>
    <d v="2026-03-22T00:00:00"/>
    <n v="60"/>
    <s v="Ok"/>
    <n v="5"/>
    <x v="2"/>
    <s v="-"/>
    <m/>
    <s v="Not created"/>
    <s v="CWIP-76641"/>
    <s v="RFAI Awaited "/>
    <s v="PO Released"/>
    <s v="-"/>
    <m/>
    <n v="0"/>
    <n v="-60"/>
    <s v="-"/>
    <m/>
  </r>
  <r>
    <n v="615"/>
    <s v="MU"/>
    <s v="Worli"/>
    <s v="MA5269"/>
    <s v="MA5269"/>
    <s v="MU-MA5269"/>
    <n v="165"/>
    <n v="165"/>
    <n v="19.0083123"/>
    <n v="72.821159499999993"/>
    <s v="MUM_Route_8"/>
    <s v="MA5269_LM"/>
    <x v="1"/>
    <s v="G/S"/>
    <s v="TV Industrial Estate (Rel of National Cycle)"/>
    <s v="T. V. Industrial Estate , Plot No.-112, Hind Cycle Marg, Hanuman Nagar, City-Worli, Worli Post Office, Worli Police Station, Tehsil-Andheri, Mumbai  _x000a_"/>
    <s v="INDUS"/>
    <s v="Route LM"/>
    <s v="Co-build"/>
    <s v="Feasible"/>
    <m/>
    <s v="Jayhind Yadav"/>
    <s v="Yogesh Deshpande"/>
    <s v="-"/>
    <s v="10004619"/>
    <d v="2025-03-22T00:00:00"/>
    <d v="2026-03-22T00:00:00"/>
    <n v="170"/>
    <s v="Ok"/>
    <n v="5"/>
    <x v="2"/>
    <s v="-"/>
    <m/>
    <s v="Not created"/>
    <s v="CWIP-76642"/>
    <s v="RFAI Awaited "/>
    <s v="PO Released"/>
    <s v="-"/>
    <m/>
    <n v="0"/>
    <n v="-170"/>
    <s v="-"/>
    <m/>
  </r>
  <r>
    <n v="616"/>
    <s v="MU"/>
    <s v="Cumballa Hill"/>
    <n v="810"/>
    <n v="810"/>
    <s v="MU-810"/>
    <n v="232.96000000000006"/>
    <n v="0"/>
    <n v="18.968772000000001"/>
    <n v="72.807565299999993"/>
    <s v="MUM_Route_8"/>
    <s v="810_LM"/>
    <x v="1"/>
    <s v="D"/>
    <s v="Avantika bldg no. 1"/>
    <s v="Peddar Road, Mumbai"/>
    <s v="INDUS"/>
    <s v="Route LM"/>
    <s v="Co-build"/>
    <s v="De-scope"/>
    <m/>
    <s v="Vaijesh Patil"/>
    <s v="Prem Verma"/>
    <s v="-"/>
    <s v="10004619"/>
    <d v="2025-03-22T00:00:00"/>
    <d v="2026-03-22T00:00:00"/>
    <n v="230"/>
    <s v="PO length is greater than Feasibility Length"/>
    <n v="230"/>
    <x v="2"/>
    <s v="-"/>
    <m/>
    <s v="Not created"/>
    <s v="CWIP-76643"/>
    <s v="RFAI Awaited "/>
    <s v="PO Released"/>
    <s v="-"/>
    <m/>
    <n v="0"/>
    <n v="-230"/>
    <s v="-"/>
    <m/>
  </r>
  <r>
    <n v="617"/>
    <s v="MU"/>
    <s v="Mahalaxmi"/>
    <n v="3058"/>
    <n v="3058"/>
    <s v="MU-3058"/>
    <n v="110.00000000000001"/>
    <n v="110.00000000000001"/>
    <n v="18.984779700000001"/>
    <n v="72.815678800000001"/>
    <s v="MUM_Route_8"/>
    <s v="3058_LM"/>
    <x v="1"/>
    <s v="G/S"/>
    <s v="NSCIQQQQIMI1"/>
    <s v="Nehru Science Centre, Nr Mahalaxmi Race Course, Lala Lajpath Marg, Worli-"/>
    <s v="Airtel Own"/>
    <s v="Route LM"/>
    <s v="Co-build"/>
    <s v="Feasible"/>
    <m/>
    <s v="Jayhind Yadav"/>
    <s v="Yogesh Deshpande"/>
    <s v="-"/>
    <n v="10004619"/>
    <d v="2025-03-22T00:00:00"/>
    <d v="2026-03-22T00:00:00"/>
    <n v="70"/>
    <s v="PO Pending"/>
    <m/>
    <x v="2"/>
    <s v="-"/>
    <m/>
    <s v="Not created"/>
    <e v="#N/A"/>
    <s v="RFAI Awaited "/>
    <s v="PO Released"/>
    <s v="-"/>
    <m/>
    <n v="0"/>
    <n v="-70"/>
    <s v="-"/>
    <m/>
  </r>
  <r>
    <n v="618"/>
    <s v="MU"/>
    <s v="Mahalaxmi"/>
    <s v="MA742"/>
    <s v="MA742"/>
    <s v="MU-MA742"/>
    <n v="275.00000000000006"/>
    <n v="275.00000000000006"/>
    <n v="18.976795299999999"/>
    <n v="72.808176000000003"/>
    <s v="MUM_Route_8"/>
    <s v="MA742_LM"/>
    <x v="1"/>
    <s v="D"/>
    <s v="Swaminarayan Mandir"/>
    <s v="MANINAGAR SHRI SWAMINARAYAN GADI SANSTHAN, SHRI MUKTJEEVAN SWAMIBAPA DHARMSHALA, BHULABHAI DESAI ROAD, MAHALAXMI MUMBAI, MAHARASHTRA-400026."/>
    <s v="INDUS"/>
    <s v="Route LM"/>
    <s v="Co-build"/>
    <s v="Feasible"/>
    <m/>
    <s v="Jayhind Yadav"/>
    <s v="Yogesh Deshpande"/>
    <s v="-"/>
    <s v="10004619"/>
    <d v="2025-03-22T00:00:00"/>
    <d v="2026-03-22T00:00:00"/>
    <n v="280"/>
    <s v="Ok"/>
    <n v="4.9999999999999432"/>
    <x v="2"/>
    <s v="-"/>
    <m/>
    <s v="Not created"/>
    <s v="CWIP-76644"/>
    <s v="RFAI Awaited "/>
    <s v="PO Released"/>
    <s v="-"/>
    <m/>
    <n v="0"/>
    <n v="-280"/>
    <s v="-"/>
    <m/>
  </r>
  <r>
    <n v="619"/>
    <s v="MU"/>
    <s v="Grant Rd"/>
    <s v="MA256"/>
    <s v="MA256"/>
    <s v="MU-MA256"/>
    <n v="110.00000000000001"/>
    <n v="110.00000000000001"/>
    <n v="18.964835999999998"/>
    <n v="72.809211399999995"/>
    <s v="MUM_Route_8"/>
    <s v="MA256_LM"/>
    <x v="1"/>
    <s v="D"/>
    <s v="Pushpak Apt(Indrasan CHSL)"/>
    <s v="ALTAMOUNT ROAD  GOWALIA TANK, TARDEO, MUMBAI, MAHARASHTRA 400026"/>
    <s v="ATC"/>
    <s v="Route LM"/>
    <s v="Co-build"/>
    <s v="Feasible"/>
    <m/>
    <s v="Jayhind Yadav"/>
    <s v="Yogesh Deshpande"/>
    <s v="-"/>
    <s v="10004619"/>
    <d v="2025-03-22T00:00:00"/>
    <d v="2026-03-22T00:00:00"/>
    <n v="110"/>
    <s v="Ok"/>
    <n v="0"/>
    <x v="2"/>
    <s v="-"/>
    <m/>
    <s v="Not created"/>
    <s v="CWIP-76645"/>
    <s v="RFAI Awaited "/>
    <s v="PO Released"/>
    <s v="-"/>
    <m/>
    <n v="0"/>
    <n v="-110"/>
    <s v="-"/>
    <m/>
  </r>
  <r>
    <n v="620"/>
    <s v="MU"/>
    <s v="Grant Rd"/>
    <n v="4545"/>
    <n v="4545"/>
    <s v="MU-4545"/>
    <n v="275"/>
    <n v="275"/>
    <n v="18.957336000000002"/>
    <n v="72.814261700000003"/>
    <s v="MUM_Route_8"/>
    <s v="4545_LM"/>
    <x v="1"/>
    <s v="D"/>
    <s v="RAJDHAN"/>
    <s v="Rajdhani Bldg,Raghuwadi Frenesh Bridge,Mumbai- 400007"/>
    <s v="INDUS"/>
    <s v="Route LM"/>
    <s v="Co-build"/>
    <s v="Feasible"/>
    <m/>
    <s v="Jayhind Yadav"/>
    <s v="Yogesh Deshpande"/>
    <s v="-"/>
    <s v="10004619"/>
    <d v="2025-03-22T00:00:00"/>
    <d v="2026-03-22T00:00:00"/>
    <n v="280"/>
    <s v="Ok"/>
    <n v="5"/>
    <x v="2"/>
    <s v="-"/>
    <m/>
    <s v="Not created"/>
    <s v="CWIP-76646"/>
    <s v="RFAI Awaited "/>
    <s v="PO Released"/>
    <s v="-"/>
    <m/>
    <n v="0"/>
    <n v="-280"/>
    <s v="-"/>
    <m/>
  </r>
  <r>
    <n v="621"/>
    <s v="MU"/>
    <s v="Grant Rd"/>
    <s v="MB5997"/>
    <s v="MB5997"/>
    <s v="MU-MB5997"/>
    <n v="55.000000000000007"/>
    <n v="55.000000000000007"/>
    <n v="18.941939000000001"/>
    <n v="72.826628999999997"/>
    <s v="MUM_Route_8"/>
    <s v="MB5997_LM"/>
    <x v="1"/>
    <s v="A"/>
    <s v="QUEENS CHAMBERS"/>
    <s v="QUEENS CHAMBERS, MAHARSHI KARVE RD, DHOBI TALAO, NEW MARINE LINES, MARINE LINES, MUMBAI,POST OFFICE:-MARINE LINES,POLICE STATION:-MARINE LINES"/>
    <s v="INDUS"/>
    <s v="Route LM"/>
    <s v="Co-build"/>
    <s v="Feasible"/>
    <m/>
    <s v="Jayhind Yadav"/>
    <s v="Yogesh Deshpande"/>
    <s v="-"/>
    <s v="10004619"/>
    <d v="2025-03-22T00:00:00"/>
    <d v="2026-03-22T00:00:00"/>
    <n v="60"/>
    <s v="Ok"/>
    <n v="4.9999999999999929"/>
    <x v="2"/>
    <s v="-"/>
    <m/>
    <s v="Not created"/>
    <s v="CWIP-76647"/>
    <s v="RFAI Awaited "/>
    <s v="PO Released"/>
    <s v="-"/>
    <m/>
    <n v="0"/>
    <n v="-60"/>
    <s v="-"/>
    <m/>
  </r>
  <r>
    <n v="622"/>
    <s v="MU"/>
    <s v="Grant Rd"/>
    <n v="6102"/>
    <n v="6102"/>
    <s v="MU-6102"/>
    <n v="110.00000000000001"/>
    <n v="110.00000000000001"/>
    <n v="18.9549181"/>
    <n v="72.814561999999995"/>
    <s v="MUM_Route_8"/>
    <s v="6102_LM"/>
    <x v="1"/>
    <s v="D"/>
    <s v="PRAKDEV"/>
    <s v="Prakash dev CHS Opp Birla Sports Center, Opp Chowpaty , above_café Coffe day Charni Road ( W), Mumbai, Maharashtra 400007"/>
    <s v="INDUS"/>
    <s v="Route LM"/>
    <s v="Co-build"/>
    <s v="Feasible"/>
    <m/>
    <s v="Jayhind Yadav"/>
    <s v="Yogesh Deshpande"/>
    <s v="-"/>
    <s v="10004619"/>
    <d v="2025-03-22T00:00:00"/>
    <d v="2026-03-22T00:00:00"/>
    <n v="110"/>
    <s v="Ok"/>
    <n v="0"/>
    <x v="2"/>
    <s v="-"/>
    <m/>
    <s v="Not created"/>
    <s v="CWIP-76648"/>
    <s v="RFAI Awaited "/>
    <s v="PO Released"/>
    <s v="-"/>
    <m/>
    <n v="0"/>
    <n v="-110"/>
    <s v="-"/>
    <m/>
  </r>
  <r>
    <n v="623"/>
    <s v="MU"/>
    <s v="Worli"/>
    <s v="MA3668"/>
    <s v="MA3668"/>
    <s v="MU-MA3668"/>
    <n v="110.00000000000001"/>
    <n v="110.00000000000001"/>
    <n v="18.999048699999999"/>
    <n v="72.816982400000001"/>
    <s v="MUM_Route_8"/>
    <s v="MA3668_LM"/>
    <x v="1"/>
    <s v="G/S"/>
    <s v="TULSI VIHAR CHS"/>
    <s v="WORLI NAKA,PREM NAGAR,A.B. ROAD,WORLI,MUMBAI"/>
    <s v="ATC"/>
    <s v="Route LM"/>
    <s v="Co-build"/>
    <s v="Feasible"/>
    <m/>
    <s v="Jayhind Yadav"/>
    <s v="Yogesh Deshpande"/>
    <s v="-"/>
    <s v="10004619"/>
    <d v="2025-03-22T00:00:00"/>
    <d v="2026-03-22T00:00:00"/>
    <n v="50"/>
    <s v="PO length is less than Feasibility length"/>
    <n v="-60.000000000000014"/>
    <x v="2"/>
    <s v="-"/>
    <m/>
    <s v="Not created"/>
    <s v="CWIP-76649"/>
    <s v="RFAI Awaited "/>
    <s v="PO Released"/>
    <s v="-"/>
    <m/>
    <n v="0"/>
    <n v="-50"/>
    <s v="-"/>
    <m/>
  </r>
  <r>
    <n v="624"/>
    <s v="MU"/>
    <s v="Dharavi "/>
    <n v="5604"/>
    <n v="5604"/>
    <s v="MU-5604"/>
    <n v="220.00000000000003"/>
    <n v="220.00000000000003"/>
    <n v="19.049745600000001"/>
    <n v="72.856661299999999"/>
    <s v="MUM_Route_55"/>
    <s v="5604_LM"/>
    <x v="1"/>
    <s v="G/N"/>
    <s v="SHPNO114OF"/>
    <s v="shop no.114,shop no.114-Dharavi-14371"/>
    <s v="INDUS"/>
    <s v="Route LM"/>
    <s v="Co-build"/>
    <s v="Feasible"/>
    <m/>
    <s v="Swapnil Salvi"/>
    <s v="Yogesh Deshpande"/>
    <s v="-"/>
    <s v="10004628"/>
    <d v="2025-03-22T00:00:00"/>
    <d v="2026-03-22T00:00:00"/>
    <n v="70"/>
    <s v="PO length is less than Feasibility length"/>
    <n v="-150.00000000000003"/>
    <x v="2"/>
    <s v="-"/>
    <m/>
    <s v="Not created"/>
    <s v="CWIP-76628"/>
    <s v="RFAI Awaited "/>
    <s v="PO Released"/>
    <s v="-"/>
    <m/>
    <n v="0"/>
    <n v="-70"/>
    <s v="-"/>
    <m/>
  </r>
  <r>
    <n v="625"/>
    <s v="MU"/>
    <s v="Sion"/>
    <n v="4913"/>
    <n v="4913"/>
    <s v="MU-4913"/>
    <n v="275"/>
    <n v="275"/>
    <n v="19.052413600000001"/>
    <n v="72.865750000000006"/>
    <s v="MUM_Route_55"/>
    <s v="4913_LM"/>
    <x v="1"/>
    <s v="L"/>
    <s v="ASHAPURAOF"/>
    <s v="Ashapura General Stores,Gmn 79/85,Near Shiv Mandir,Prem Nagar,Lbs Road,Sion(W),Mumbai-400017"/>
    <s v="INDUS"/>
    <s v="Route LM"/>
    <s v="Co-build"/>
    <s v="Feasible"/>
    <m/>
    <s v="Swapnil Salvi"/>
    <s v="Yogesh Deshpande"/>
    <s v="-"/>
    <s v="10004628"/>
    <d v="2025-03-22T00:00:00"/>
    <d v="2026-03-22T00:00:00"/>
    <n v="50"/>
    <s v="PO length is less than Feasibility length"/>
    <n v="-225"/>
    <x v="2"/>
    <s v="-"/>
    <m/>
    <s v="Not created"/>
    <s v="CWIP-76629"/>
    <s v="RFAI Awaited "/>
    <s v="PO Released"/>
    <s v="-"/>
    <m/>
    <n v="0"/>
    <n v="-50"/>
    <s v="-"/>
    <m/>
  </r>
  <r>
    <n v="626"/>
    <s v="MU"/>
    <s v="Dharavi "/>
    <s v="MA4466"/>
    <s v="MA4466"/>
    <s v="MU-MA4466"/>
    <n v="55.000000000000007"/>
    <n v="55.000000000000007"/>
    <n v="19.045917800000002"/>
    <n v="72.850704500000006"/>
    <s v="MUM_Route_55"/>
    <s v="MA4466_LM"/>
    <x v="1"/>
    <s v="G/N"/>
    <s v="Nehru Nagar"/>
    <s v="Nehru Nagar CHS,Dharavi T juction, Mahim E"/>
    <s v="ATC"/>
    <s v="Route LM"/>
    <s v="Co-build"/>
    <s v="Feasible"/>
    <m/>
    <s v="Swapnil Salvi"/>
    <s v="Yogesh Deshpande"/>
    <s v="-"/>
    <s v="10004628"/>
    <d v="2025-03-22T00:00:00"/>
    <d v="2026-03-22T00:00:00"/>
    <n v="60"/>
    <s v="Ok"/>
    <n v="4.9999999999999929"/>
    <x v="2"/>
    <s v="-"/>
    <m/>
    <s v="Not created"/>
    <s v="CWIP-76630"/>
    <s v="Received"/>
    <s v="PO Released"/>
    <s v="-"/>
    <m/>
    <n v="0"/>
    <n v="-60"/>
    <s v="-"/>
    <m/>
  </r>
  <r>
    <n v="627"/>
    <s v="MU"/>
    <s v="Lower Parel"/>
    <n v="4932"/>
    <n v="4932"/>
    <s v="MU-4932"/>
    <n v="11"/>
    <n v="11"/>
    <n v="19.0016435"/>
    <n v="72.830082399999995"/>
    <s v="MUM_Route_55"/>
    <s v="4932_LM"/>
    <x v="1"/>
    <s v="G/S"/>
    <s v="Vishwa Kamal"/>
    <s v="Kashinath Dhuru Compound,Senapati Bapat Marg,Lower ParelMumbai-400013"/>
    <s v="INDUS"/>
    <s v="Route LM"/>
    <s v="Co-build"/>
    <s v="Feasible"/>
    <m/>
    <s v="Prem Verma"/>
    <s v="Prem Verma"/>
    <s v="-"/>
    <s v="10004628"/>
    <d v="2025-03-22T00:00:00"/>
    <d v="2026-03-22T00:00:00"/>
    <n v="120"/>
    <s v="PO length is greater than Feasibility Length"/>
    <n v="109"/>
    <x v="2"/>
    <s v="-"/>
    <m/>
    <s v="Not created"/>
    <s v="CWIP-76631"/>
    <s v="RFAI Awaited "/>
    <s v="PO Released"/>
    <s v="-"/>
    <m/>
    <n v="0"/>
    <n v="-120"/>
    <s v="-"/>
    <m/>
  </r>
  <r>
    <n v="628"/>
    <s v="MU"/>
    <s v="Lower Parel"/>
    <e v="#N/A"/>
    <s v="MA728"/>
    <s v="MU-MA728"/>
    <n v="176"/>
    <n v="176"/>
    <n v="19.003307199999998"/>
    <n v="72.830426500000002"/>
    <s v="MUM_Route_55"/>
    <s v="MA728_LM"/>
    <x v="1"/>
    <s v="G/S"/>
    <s v="Saksham CHSL"/>
    <s v="SENAPATI BAPAT MARG, OPPSITE KAMLA MILLS COMPOUND, JOSHI MARG ,LOWER PAREL,MUMBAI,400013"/>
    <s v="Netsol"/>
    <s v="Route LM"/>
    <s v="Co-build"/>
    <s v="Feasible"/>
    <m/>
    <s v="Prem Verma"/>
    <s v="Prem Verma"/>
    <s v="-"/>
    <s v="10004628"/>
    <d v="2025-03-22T00:00:00"/>
    <d v="2026-03-22T00:00:00"/>
    <n v="100"/>
    <s v="PO length is less than Feasibility length"/>
    <n v="-76"/>
    <x v="1"/>
    <s v="-"/>
    <m/>
    <s v="Not created"/>
    <s v="CWIP-76632"/>
    <s v="RFAI Awaited "/>
    <s v="PO Released"/>
    <s v="-"/>
    <m/>
    <n v="0"/>
    <n v="-100"/>
    <s v="-"/>
    <m/>
  </r>
  <r>
    <n v="629"/>
    <s v="MU"/>
    <s v="Dadar"/>
    <m/>
    <n v="4929"/>
    <s v="MU-4929"/>
    <n v="110.00000000000001"/>
    <n v="110.00000000000001"/>
    <n v="19.0208409"/>
    <n v="72.842349999999996"/>
    <s v="MUM_Route_55"/>
    <s v="4929_LM"/>
    <x v="1"/>
    <s v="G/N"/>
    <s v="Datey Bhavan"/>
    <s v="DATEY BHAVAN, DADAR WEST, DADAR, MUMBAI, MAHARASHTRA 400028"/>
    <s v="INDUS"/>
    <s v="Route LM"/>
    <s v="Co-build"/>
    <s v="Feasible"/>
    <m/>
    <s v="Swapnil Salvi"/>
    <s v="Yogesh Deshpande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630"/>
    <s v="MU"/>
    <s v="Dadar"/>
    <n v="358"/>
    <n v="358"/>
    <s v="MU-358"/>
    <n v="33"/>
    <n v="33"/>
    <n v="19.024153699999999"/>
    <n v="72.843584899999996"/>
    <s v="MUM_Route_55"/>
    <s v="358_LM"/>
    <x v="1"/>
    <s v="G/N"/>
    <s v="INDRAYANI COMPLEX"/>
    <s v="Indrayani Complex CHS, Plot No.24, J.K. Sawant Marg, Dadar(W) Mumbai-400028"/>
    <s v="INDUS"/>
    <s v="Route LM"/>
    <s v="Co-build"/>
    <s v="Feasible"/>
    <m/>
    <s v="Swapnil Salvi"/>
    <s v="Yogesh Deshpande"/>
    <s v="-"/>
    <s v="10004628"/>
    <d v="2025-03-22T00:00:00"/>
    <d v="2026-03-22T00:00:00"/>
    <n v="160"/>
    <s v="PO length is greater than Feasibility Length"/>
    <n v="127"/>
    <x v="2"/>
    <s v="-"/>
    <m/>
    <s v="Not created"/>
    <s v="CWIP-76633"/>
    <s v="RFAI Awaited "/>
    <s v="PO Released"/>
    <s v="-"/>
    <m/>
    <n v="0"/>
    <n v="-160"/>
    <s v="-"/>
    <m/>
  </r>
  <r>
    <n v="631"/>
    <s v="MU"/>
    <s v="Dadar"/>
    <n v="3120"/>
    <n v="3120"/>
    <s v="MU-3120"/>
    <n v="110.00000000000001"/>
    <n v="110.00000000000001"/>
    <n v="19.0270677"/>
    <n v="72.842930800000005"/>
    <s v="MUM_Route_55"/>
    <s v="3120_LM"/>
    <x v="1"/>
    <s v="G/N"/>
    <s v="Yashwant natya shala"/>
    <s v="Yashwant Natya Shala,Manmala Tank Road, Matunga - Mahim, Mumbai- 400016"/>
    <s v="INDUS"/>
    <s v="Route LM"/>
    <s v="Co-build"/>
    <s v="Feasible"/>
    <m/>
    <s v="Swapnil Salvi"/>
    <s v="Yogesh Deshpande"/>
    <s v="-"/>
    <s v="10004628"/>
    <d v="2025-03-22T00:00:00"/>
    <d v="2026-03-22T00:00:00"/>
    <n v="110"/>
    <s v="Ok"/>
    <n v="0"/>
    <x v="2"/>
    <s v="-"/>
    <m/>
    <s v="Not created"/>
    <s v="CWIP-76634"/>
    <s v="RFAI Awaited "/>
    <s v="PO Released"/>
    <s v="-"/>
    <m/>
    <n v="0"/>
    <n v="-110"/>
    <s v="-"/>
    <m/>
  </r>
  <r>
    <n v="632"/>
    <s v="MU"/>
    <s v="Mahim"/>
    <n v="3258"/>
    <n v="3258"/>
    <s v="MU-3258"/>
    <n v="26.4"/>
    <n v="26.4"/>
    <n v="19.041505300000001"/>
    <n v="72.845036699999994"/>
    <s v="MUM_Route_55"/>
    <s v="3258_LM"/>
    <x v="1"/>
    <s v="G/N"/>
    <s v="OLV&amp;PS CHSL"/>
    <s v="Near Mahim Sation,Mahim West,Mumbai, Maharashtra 400016"/>
    <s v="INDUS"/>
    <s v="Route LM"/>
    <s v="Co-build"/>
    <s v="Feasible"/>
    <m/>
    <s v="Vaijesh Patil"/>
    <s v="Prem Verma"/>
    <s v="-"/>
    <s v="10004628"/>
    <d v="2025-03-22T00:00:00"/>
    <d v="2026-03-22T00:00:00"/>
    <n v="160"/>
    <s v="PO length is greater than Feasibility Length"/>
    <n v="133.6"/>
    <x v="2"/>
    <s v="-"/>
    <m/>
    <s v="Not created"/>
    <s v="CWIP-76635"/>
    <s v="RFAI Awaited "/>
    <s v="PO Released"/>
    <s v="-"/>
    <m/>
    <n v="0"/>
    <n v="-160"/>
    <s v="-"/>
    <m/>
  </r>
  <r>
    <n v="633"/>
    <s v="MU"/>
    <s v="Mahim"/>
    <n v="3177"/>
    <n v="3177"/>
    <s v="MU-3177"/>
    <n v="11"/>
    <n v="11"/>
    <n v="19.0448889"/>
    <n v="72.845276200000001"/>
    <s v="MUM_Route_55"/>
    <s v="3177_LM"/>
    <x v="1"/>
    <s v="G/N"/>
    <s v="KUMEL AHMED HOUSE"/>
    <s v="Kumel Ahmad ,Mahim Sion link Road,Mahim(E).Mum 17."/>
    <s v="ATC"/>
    <s v="Route LM"/>
    <s v="Co-build"/>
    <s v="Feasible"/>
    <m/>
    <s v="Swapnil Salvi"/>
    <s v="Yogesh Deshpande"/>
    <s v="-"/>
    <s v="10004628"/>
    <d v="2025-03-22T00:00:00"/>
    <d v="2026-03-22T00:00:00"/>
    <n v="20"/>
    <s v="Ok"/>
    <n v="9"/>
    <x v="2"/>
    <s v="-"/>
    <m/>
    <s v="Not created"/>
    <s v="CWIP-76636"/>
    <s v="Received"/>
    <s v="PO Released"/>
    <s v="-"/>
    <m/>
    <n v="0"/>
    <n v="-20"/>
    <s v="-"/>
    <m/>
  </r>
  <r>
    <n v="634"/>
    <s v="MU"/>
    <s v="Mahim"/>
    <e v="#N/A"/>
    <s v="MA2383"/>
    <s v="MU-MA2383"/>
    <n v="165"/>
    <n v="165"/>
    <n v="19.0447357"/>
    <n v="72.847119800000002"/>
    <s v="MUM_Route_55"/>
    <s v="MA2383_LM"/>
    <x v="1"/>
    <s v="G/N"/>
    <s v="Jalil Compound"/>
    <s v="DIAMOND PACKAGING, UNIT 2, MAHIM SION LINK RD JALIL, ASHOK MILL COMPOUND RD, KALA QILA, DHARAVI, MUMBAI, STATE-MAHARASHTRA, PINCODE- 400017"/>
    <s v="Suyog"/>
    <s v="Route LM"/>
    <s v="Co-build"/>
    <s v="Feasible"/>
    <m/>
    <s v="Prem Verma"/>
    <s v="Prem Verma"/>
    <s v="-"/>
    <s v="10004628"/>
    <d v="2025-03-22T00:00:00"/>
    <d v="2026-03-22T00:00:00"/>
    <n v="170"/>
    <s v="Ok"/>
    <n v="5"/>
    <x v="1"/>
    <s v="-"/>
    <m/>
    <s v="Not created"/>
    <s v="CWIP-76637"/>
    <s v="Received"/>
    <s v="PO Released"/>
    <s v="-"/>
    <m/>
    <n v="0"/>
    <n v="-170"/>
    <s v="-"/>
    <m/>
  </r>
  <r>
    <n v="635"/>
    <s v="MU"/>
    <s v="Lower Parel"/>
    <s v="MA25"/>
    <s v="MA25"/>
    <s v="MU-MA25"/>
    <n v="60.5"/>
    <n v="60.5"/>
    <n v="18.997931999999999"/>
    <n v="72.825165999999996"/>
    <s v="MUM_Route_105"/>
    <s v="MUM_Route_105"/>
    <x v="1"/>
    <s v="G/S"/>
    <s v="Athashree CHSL (Sanskruti B-Wing)"/>
    <s v="Ganapatrao Kadam Marg,Lower Parel,Mumbai, Maharashtra 400013"/>
    <s v="INDUS"/>
    <s v="Route LM"/>
    <s v="Co-build"/>
    <s v="Feasible"/>
    <m/>
    <s v="Prem Verma"/>
    <s v="Prem Verma"/>
    <s v="-"/>
    <s v="10004638"/>
    <d v="2025-03-22T00:00:00"/>
    <d v="2026-03-22T00:00:00"/>
    <n v="60"/>
    <s v="PO length is less than Feasibility length"/>
    <n v="-0.5"/>
    <x v="2"/>
    <s v="-"/>
    <m/>
    <s v="Not created"/>
    <s v="CWIP-76585"/>
    <s v="RFAI Awaited "/>
    <s v="PO Released"/>
    <s v="-"/>
    <m/>
    <n v="0"/>
    <n v="-60"/>
    <s v="-"/>
    <m/>
  </r>
  <r>
    <n v="636"/>
    <s v="MU"/>
    <s v="Dadar"/>
    <n v="5372"/>
    <n v="5372"/>
    <s v="MU-5372"/>
    <n v="55.000000000000007"/>
    <n v="55.000000000000007"/>
    <n v="19.0203463"/>
    <n v="72.833111400000007"/>
    <s v="MUM_Route_106"/>
    <s v="5372_LM"/>
    <x v="1"/>
    <s v="G/N"/>
    <s v="MIRAMRCHONM1"/>
    <s v="Miramar Chsl,Near Prabhadevi Tel Exchange,Vir Savarkar Marg,Dadar(W),Mumbai-400028"/>
    <s v="INDUS"/>
    <s v="Route LM"/>
    <s v="Co-build"/>
    <s v="Feasible"/>
    <m/>
    <s v="Swapnil Salvi"/>
    <s v="Yogesh Deshpande"/>
    <s v="-"/>
    <s v="10004621"/>
    <d v="2025-03-22T00:00:00"/>
    <d v="2026-03-22T00:00:00"/>
    <n v="60"/>
    <s v="Ok"/>
    <n v="4.9999999999999929"/>
    <x v="2"/>
    <s v="Part of 99"/>
    <m/>
    <s v="FF_NW1920_14493"/>
    <s v="CWIP-76586"/>
    <s v="RFAI Awaited "/>
    <s v="PO Released"/>
    <s v="-"/>
    <m/>
    <n v="120"/>
    <n v="60"/>
    <s v="LA Considered"/>
    <m/>
  </r>
  <r>
    <n v="637"/>
    <s v="MU"/>
    <s v="Dadar"/>
    <n v="4324"/>
    <n v="4324"/>
    <s v="MU-4324"/>
    <n v="77"/>
    <n v="77"/>
    <n v="19.022325299999999"/>
    <n v="72.836803799999998"/>
    <s v="MUM_Route_106"/>
    <s v="4324_LM"/>
    <x v="1"/>
    <s v="G/N"/>
    <s v="WHITELILO"/>
    <s v="White Lily, Veer Savarkar Marg, Dadar, Mumbai, 400028"/>
    <s v="INDUS"/>
    <s v="Route LM"/>
    <s v="Co-build"/>
    <s v="Feasible"/>
    <m/>
    <s v="Swapnil Salvi"/>
    <s v="Yogesh Deshpande"/>
    <s v="-"/>
    <s v="10004621"/>
    <d v="2025-03-22T00:00:00"/>
    <d v="2026-03-22T00:00:00"/>
    <n v="80"/>
    <s v="Ok"/>
    <n v="3"/>
    <x v="0"/>
    <s v="Part of 99"/>
    <m/>
    <s v="FF_NW2122_785506"/>
    <s v="CWIP-76588"/>
    <s v="RFAI Awaited "/>
    <s v="PO Released"/>
    <s v="-"/>
    <m/>
    <n v="214"/>
    <n v="134"/>
    <s v="-"/>
    <m/>
  </r>
  <r>
    <n v="638"/>
    <s v="MU"/>
    <s v="Mahim"/>
    <n v="5342"/>
    <n v="5342"/>
    <s v="MU-5342"/>
    <n v="16.5"/>
    <n v="16.5"/>
    <n v="19.037912200000001"/>
    <n v="72.841854100000006"/>
    <s v="MUM_Route_107"/>
    <s v="5342_LM"/>
    <x v="1"/>
    <s v="G/N"/>
    <s v="MAHMUDIDOF"/>
    <s v="Mohammed Idu Manjil, LJ Road, Mahim Mumbai-400016"/>
    <s v="INDUS"/>
    <s v="Route LM"/>
    <s v="Co-build"/>
    <s v="Feasible"/>
    <m/>
    <s v="Prem Verma"/>
    <s v="Prem Verma"/>
    <s v="-"/>
    <s v="10004626"/>
    <d v="2025-03-22T00:00:00"/>
    <d v="2026-03-22T00:00:00"/>
    <n v="20"/>
    <s v="Ok"/>
    <n v="3.5"/>
    <x v="2"/>
    <s v="-"/>
    <m/>
    <s v="Not created"/>
    <s v="CWIP-76591"/>
    <s v="RFAI Awaited "/>
    <s v="PO Released"/>
    <s v="-"/>
    <m/>
    <n v="0"/>
    <n v="-20"/>
    <s v="-"/>
    <m/>
  </r>
  <r>
    <n v="639"/>
    <s v="MU"/>
    <s v="Bandra"/>
    <m/>
    <s v="MB5740"/>
    <s v="MU-MB5740"/>
    <n v="11"/>
    <n v="11"/>
    <n v="19.049720000000001"/>
    <n v="72.838260000000005"/>
    <s v="MUM_Route_107"/>
    <s v="MB5740_LM"/>
    <x v="1"/>
    <s v="H/W"/>
    <s v="Bandra Reclamation Flyover"/>
    <s v="BANDRA RECLAMATION FLYOVER,WESTERN EXPRESS HWY, SANTOSH NAGAR, BANDRA WEST, MUMBAI, MAHARASHTRA"/>
    <s v="OSR"/>
    <s v="Route LM"/>
    <s v="Co-build"/>
    <s v="Feasible"/>
    <m/>
    <s v="Prem Verma"/>
    <s v="Prem Verma"/>
    <s v="-"/>
    <s v="-"/>
    <s v="-"/>
    <s v="-"/>
    <n v="0"/>
    <s v="Site Drop by Airtel"/>
    <m/>
    <x v="0"/>
    <s v="-"/>
    <m/>
    <s v="Not created"/>
    <s v="-"/>
    <s v="-"/>
    <s v="Dropped"/>
    <s v="-"/>
    <m/>
    <n v="0"/>
    <n v="0"/>
    <s v="-"/>
    <m/>
  </r>
  <r>
    <n v="640"/>
    <s v="MU"/>
    <s v="Kalamboli"/>
    <n v="1303"/>
    <n v="1303"/>
    <s v="MU-1303"/>
    <n v="165"/>
    <n v="165"/>
    <n v="19.0289264"/>
    <n v="73.102861799999999"/>
    <s v="MUM_Route_123"/>
    <s v="1303_LM"/>
    <x v="5"/>
    <s v="-"/>
    <s v="Kothari House"/>
    <s v="Shop No-24,Plot no-15, Sector-4E, Janta Market,Sector 4E, Kalamboli, Panvel, Navi Mumbai"/>
    <s v="INDUS"/>
    <s v="Route LM"/>
    <s v="Co-build"/>
    <s v="Feasible"/>
    <m/>
    <s v="Abdul Quadir"/>
    <e v="#N/A"/>
    <s v="-"/>
    <s v="10004664"/>
    <d v="2025-03-24T00:00:00"/>
    <d v="2026-03-24T00:00:00"/>
    <n v="170"/>
    <s v="Ok"/>
    <n v="5"/>
    <x v="2"/>
    <s v="-"/>
    <m/>
    <s v="Not created"/>
    <s v="CWIP-78095"/>
    <s v="RFAI Awaited "/>
    <s v="PO Released"/>
    <s v="-"/>
    <m/>
    <n v="0"/>
    <n v="-170"/>
    <s v="-"/>
    <m/>
  </r>
  <r>
    <n v="641"/>
    <s v="MU"/>
    <s v="Kalamboli"/>
    <n v="4941"/>
    <n v="4941"/>
    <s v="MU-4941"/>
    <n v="150"/>
    <n v="150"/>
    <n v="19.0308682"/>
    <n v="73.101479400000002"/>
    <s v="MUM_Route_123"/>
    <s v="4941_LM"/>
    <x v="5"/>
    <s v="-"/>
    <s v="ANGELARCO"/>
    <s v="Angel Arc,Plot No - 23,Sce - 8,Near Church,Kalamboli,Mumbai"/>
    <s v="INDUS"/>
    <s v="Route LM"/>
    <s v="Co-build"/>
    <s v="Not Feasible"/>
    <m/>
    <s v="Abdul Quadir"/>
    <e v="#N/A"/>
    <s v="-"/>
    <s v="10004664"/>
    <d v="2025-03-24T00:00:00"/>
    <d v="2026-03-24T00:00:00"/>
    <n v="150"/>
    <s v="Ok"/>
    <n v="0"/>
    <x v="2"/>
    <s v="-"/>
    <m/>
    <s v="Not created"/>
    <s v="CWIP-78096"/>
    <s v="RFAI Awaited "/>
    <s v="PO Released"/>
    <s v="-"/>
    <m/>
    <n v="0"/>
    <n v="-150"/>
    <s v="-"/>
    <m/>
  </r>
  <r>
    <n v="642"/>
    <s v="MU"/>
    <s v="Lower Parel"/>
    <n v="1135"/>
    <n v="1135"/>
    <s v="MU-1135"/>
    <n v="55.000000000000007"/>
    <n v="55.000000000000007"/>
    <n v="19.001484300000001"/>
    <n v="72.825175900000005"/>
    <s v="MUM_Route_54"/>
    <s v="1135_LM"/>
    <x v="1"/>
    <s v="G/S"/>
    <s v="LAXMIINDO"/>
    <s v="Shankarrao Naram Path, Off Ferguson Road, Lower Parel"/>
    <s v="INDUS"/>
    <s v="Route LM"/>
    <s v="Co-build"/>
    <s v="Feasible"/>
    <m/>
    <s v="Swapnil Salvi"/>
    <s v="Yogesh Deshpande"/>
    <s v="-"/>
    <n v="10004637"/>
    <d v="2025-05-21T00:00:00"/>
    <d v="2026-05-21T00:00:00"/>
    <n v="60"/>
    <s v="Old PO-10004620 revised PO received 21-05-2025"/>
    <n v="4.9999999999999929"/>
    <x v="2"/>
    <s v="Part of 99"/>
    <m/>
    <s v="FF_NW1920_15603"/>
    <s v="CWIP-76620"/>
    <s v="RFAI Awaited "/>
    <s v="PO Released"/>
    <s v="-"/>
    <m/>
    <n v="0"/>
    <n v="-60"/>
    <s v="-"/>
    <m/>
  </r>
  <r>
    <n v="643"/>
    <s v="MU"/>
    <s v="Lower Parel"/>
    <s v="MA1542"/>
    <s v="MA1542"/>
    <s v="MU-MA1542"/>
    <n v="220.00000000000003"/>
    <n v="220.00000000000003"/>
    <n v="19.010273900000001"/>
    <n v="72.829904600000006"/>
    <s v="MUM_Route_54"/>
    <s v="MA1542_LM"/>
    <x v="1"/>
    <s v="G/S"/>
    <s v="Sadguru Darshan"/>
    <s v="SADGURU DARSHAN, NEAR PAREL ST DEPOT, PAREL WEST, MUMBAI - 400013"/>
    <s v="INDUS"/>
    <s v="Route LM"/>
    <s v="Co-build"/>
    <s v="Feasible"/>
    <m/>
    <s v="Swapnil Salvi"/>
    <s v="Yogesh Deshpande"/>
    <s v="-"/>
    <n v="10004637"/>
    <d v="2025-05-21T00:00:00"/>
    <d v="2026-05-21T00:00:00"/>
    <n v="220"/>
    <s v="Old PO-10004620 revised PO received 21-05-2025"/>
    <n v="0"/>
    <x v="2"/>
    <s v="-"/>
    <m/>
    <s v="Not created"/>
    <s v="CWIP-76621"/>
    <s v="RFAI Awaited "/>
    <s v="PO Released"/>
    <s v="-"/>
    <m/>
    <n v="0"/>
    <n v="-220"/>
    <s v="-"/>
    <m/>
  </r>
  <r>
    <n v="644"/>
    <s v="MU"/>
    <s v="Dadar"/>
    <n v="1456"/>
    <n v="1456"/>
    <s v="MU-1456"/>
    <n v="231.00000000000003"/>
    <n v="231.00000000000003"/>
    <n v="19.014954899999999"/>
    <n v="72.8331065"/>
    <s v="MUM_Route_54"/>
    <s v="1456_LM"/>
    <x v="1"/>
    <s v="G/N"/>
    <s v="Sidhhivinayak Ashray"/>
    <s v="Appesaheb Marathe Marg, Khed Gali, Dadar West-400025"/>
    <s v="INDUS"/>
    <s v="Route LM"/>
    <s v="Co-build"/>
    <s v="Feasible"/>
    <m/>
    <s v="Swapnil Salvi"/>
    <s v="Yogesh Deshpande"/>
    <s v="-"/>
    <n v="10004637"/>
    <d v="2025-05-21T00:00:00"/>
    <d v="2026-05-21T00:00:00"/>
    <n v="230"/>
    <s v="Old PO-10004620 revised PO received 21-05-2025"/>
    <n v="-1.0000000000000284"/>
    <x v="2"/>
    <s v="Part of 99"/>
    <m/>
    <s v="FF_NW1920_14930"/>
    <s v="CWIP-76622"/>
    <s v="RFAI Awaited "/>
    <s v="PO Released"/>
    <s v="-"/>
    <s v="Not Mapped"/>
    <n v="160"/>
    <n v="-70"/>
    <s v="-"/>
    <m/>
  </r>
  <r>
    <n v="645"/>
    <s v="MU"/>
    <s v="Dadar"/>
    <s v="MA4021"/>
    <s v="MA4021"/>
    <s v="MU-MA4021"/>
    <n v="66"/>
    <n v="66"/>
    <n v="19.018995199999999"/>
    <n v="72.833314999999999"/>
    <s v="MUM_Route_54"/>
    <s v="MA4021_LM"/>
    <x v="1"/>
    <s v="G/N"/>
    <s v="ChitraKoot"/>
    <s v="Opp.Sahakari Bhandar,Kashinath Dhuru Marg,Dadar West,Mumbai,Maharastra-400025"/>
    <s v="INDUS"/>
    <s v="Route LM"/>
    <s v="Co-build"/>
    <s v="Feasible"/>
    <m/>
    <s v="Swapnil Salvi"/>
    <s v="Yogesh Deshpande"/>
    <s v="-"/>
    <n v="10004637"/>
    <d v="2025-05-21T00:00:00"/>
    <d v="2026-05-21T00:00:00"/>
    <n v="70"/>
    <s v="Old PO-10004620 revised PO received 21-05-2025"/>
    <n v="4"/>
    <x v="2"/>
    <s v="Part of 99"/>
    <m/>
    <s v="FF_NW1920_15438"/>
    <s v="CWIP-76623"/>
    <s v="RFAI Awaited "/>
    <s v="PO Released"/>
    <s v="-"/>
    <m/>
    <n v="19"/>
    <n v="-51"/>
    <s v="-"/>
    <m/>
  </r>
  <r>
    <n v="646"/>
    <s v="MU"/>
    <s v="Kharghar"/>
    <s v="MB6122"/>
    <s v="MB6122"/>
    <s v="MU-MB6122"/>
    <n v="275"/>
    <n v="275"/>
    <n v="19.033875999999999"/>
    <n v="73.066576999999995"/>
    <s v="MUM_Route_122"/>
    <s v="MB6122_LM"/>
    <x v="5"/>
    <s v="-"/>
    <s v="The Landmark"/>
    <s v="The Landmark, Plot No. 26/A, Sector 7, Kharghar, Navi Mumbai, Maharashtra 410210"/>
    <s v="INDUS"/>
    <s v="Route LM"/>
    <s v="Co-build"/>
    <s v="Feasible"/>
    <m/>
    <s v="Abdul Quadir"/>
    <e v="#N/A"/>
    <s v="-"/>
    <s v="10004534"/>
    <d v="2025-03-13T00:00:00"/>
    <d v="2026-03-13T00:00:00"/>
    <n v="280"/>
    <s v="Ok"/>
    <n v="5"/>
    <x v="2"/>
    <s v="-"/>
    <m/>
    <s v="Not created"/>
    <s v="CWIP-76080"/>
    <s v="RFAI Awaited "/>
    <s v="PO Released"/>
    <s v="-"/>
    <m/>
    <n v="0"/>
    <n v="-280"/>
    <s v="-"/>
    <m/>
  </r>
  <r>
    <n v="647"/>
    <s v="MU"/>
    <s v="Kharghar"/>
    <n v="2825"/>
    <n v="2825"/>
    <s v="MU-2825"/>
    <n v="165"/>
    <n v="165"/>
    <n v="19.033047799999999"/>
    <n v="73.065878299999994"/>
    <s v="MUM_Route_122"/>
    <s v="2825_LM"/>
    <x v="5"/>
    <s v="-"/>
    <s v="3STARQQQOF"/>
    <s v="Three Star Hotel, Crystal plaza, sector 7, kharghar, navi Mumbai"/>
    <s v="Airtel Own"/>
    <s v="Route LM"/>
    <s v="Co-build"/>
    <s v="Feasible"/>
    <m/>
    <s v="Abdul Quadir"/>
    <e v="#N/A"/>
    <s v="-"/>
    <s v="10004534"/>
    <d v="2025-03-13T00:00:00"/>
    <d v="2026-03-13T00:00:00"/>
    <n v="170"/>
    <s v="Ok"/>
    <n v="5"/>
    <x v="2"/>
    <s v="-"/>
    <m/>
    <s v="Not created"/>
    <s v="CWIP-76081"/>
    <s v="RFAI Awaited "/>
    <s v="PO Released"/>
    <s v="-"/>
    <m/>
    <n v="0"/>
    <n v="-170"/>
    <s v="-"/>
    <m/>
  </r>
  <r>
    <n v="648"/>
    <s v="MU"/>
    <s v="Kharghar"/>
    <n v="879"/>
    <n v="879"/>
    <s v="MU-879"/>
    <n v="55.000000000000007"/>
    <n v="55.000000000000007"/>
    <n v="19.039801600000001"/>
    <n v="73.063897900000001"/>
    <s v="MUM_Route_122"/>
    <s v="879_LM"/>
    <x v="5"/>
    <s v="-"/>
    <s v="Prime Mall"/>
    <s v="Prime mall,Near utsav chowk,sec 12 kharghar,Navi mumbai"/>
    <s v="ATC"/>
    <s v="Route LM"/>
    <s v="Co-build"/>
    <s v="Feasible"/>
    <m/>
    <s v="Abdul Quadir"/>
    <e v="#N/A"/>
    <s v="-"/>
    <s v="10004534"/>
    <d v="2025-03-13T00:00:00"/>
    <d v="2026-03-13T00:00:00"/>
    <n v="60"/>
    <s v="Ok"/>
    <n v="4.9999999999999929"/>
    <x v="2"/>
    <s v="-"/>
    <m/>
    <s v="Not created"/>
    <s v="CWIP-76082"/>
    <s v="Received"/>
    <s v="PO Released"/>
    <s v="-"/>
    <m/>
    <n v="0"/>
    <n v="-60"/>
    <s v="-"/>
    <m/>
  </r>
  <r>
    <n v="649"/>
    <s v="MU"/>
    <s v="Kharghar"/>
    <n v="2074"/>
    <n v="2074"/>
    <s v="MU-2074"/>
    <n v="66"/>
    <n v="66"/>
    <n v="19.0439571"/>
    <n v="73.072161100000002"/>
    <s v="MUM_Route_122"/>
    <s v="2074_LM"/>
    <x v="5"/>
    <s v="-"/>
    <s v="Zam Zam Appt"/>
    <s v="Neelam Heights, plot no 139,Opp Raghunath Vihar,Block G, Sector 13, Kharghar,Navi Mumbai"/>
    <s v="INDUS"/>
    <s v="Route LM"/>
    <s v="Co-build"/>
    <s v="Feasible"/>
    <m/>
    <s v="Abdul Quadir"/>
    <e v="#N/A"/>
    <s v="-"/>
    <s v="10004534"/>
    <d v="2025-03-13T00:00:00"/>
    <d v="2026-03-13T00:00:00"/>
    <n v="70"/>
    <s v="Ok"/>
    <n v="4"/>
    <x v="2"/>
    <s v="-"/>
    <m/>
    <s v="Not created"/>
    <s v="CWIP-76086"/>
    <s v="RFAI Awaited "/>
    <s v="PO Released"/>
    <s v="-"/>
    <m/>
    <n v="0"/>
    <n v="-70"/>
    <s v="-"/>
    <m/>
  </r>
  <r>
    <n v="650"/>
    <s v="MU"/>
    <s v="Kharghar"/>
    <s v="MA4382"/>
    <s v="MA4382"/>
    <s v="MU-MA4382"/>
    <n v="220"/>
    <n v="220"/>
    <n v="19.0455699"/>
    <n v="73.065605000000005"/>
    <s v="MUM_Route_122"/>
    <s v="MA4382_LM"/>
    <x v="5"/>
    <s v="-"/>
    <s v="Chamunda Krupa MU/MU/LO/11512"/>
    <s v="Shree Dutt Mandir Rd, Sector 12, Kharghar,Navi Mumbai, Maharashtra 410210"/>
    <s v="ATC"/>
    <s v="Route LM"/>
    <s v="Co-build"/>
    <s v="Feasible"/>
    <m/>
    <s v="Narayan Parab"/>
    <e v="#N/A"/>
    <s v="-"/>
    <s v="10004534"/>
    <d v="2025-03-13T00:00:00"/>
    <d v="2026-03-13T00:00:00"/>
    <n v="220"/>
    <s v="Ok"/>
    <n v="0"/>
    <x v="2"/>
    <s v="-"/>
    <m/>
    <s v="Not created"/>
    <s v="CWIP-76083"/>
    <s v="Received"/>
    <s v="PO Released"/>
    <s v="-"/>
    <m/>
    <n v="0"/>
    <n v="-220"/>
    <s v="-"/>
    <m/>
  </r>
  <r>
    <n v="651"/>
    <s v="MU"/>
    <s v="Kharghar"/>
    <n v="5154"/>
    <n v="5154"/>
    <s v="MU-5154"/>
    <n v="170.24200000000002"/>
    <n v="0"/>
    <n v="19.0471699"/>
    <n v="73.065222800000001"/>
    <s v="MUM_Route_122"/>
    <s v="5154_LM"/>
    <x v="5"/>
    <s v="-"/>
    <s v="Nav Vihar"/>
    <s v="Nav Vihar,Plot No 31,Sec 12 Kharghar,Navi Mumbai"/>
    <s v="INDUS"/>
    <s v="Route LM"/>
    <s v="Co-build"/>
    <s v="Data mismatch"/>
    <m/>
    <s v="Narayan Parab"/>
    <e v="#N/A"/>
    <s v="-"/>
    <s v="10004534"/>
    <d v="2025-03-13T00:00:00"/>
    <d v="2026-03-13T00:00:00"/>
    <n v="170"/>
    <s v="PO length is greater than Feasibility Length"/>
    <n v="170"/>
    <x v="2"/>
    <s v="-"/>
    <m/>
    <s v="Not created"/>
    <s v="CWIP-76084"/>
    <s v="RFAI Awaited "/>
    <s v="PO Released"/>
    <s v="-"/>
    <m/>
    <n v="0"/>
    <n v="-170"/>
    <s v="-"/>
    <m/>
  </r>
  <r>
    <n v="652"/>
    <s v="MU"/>
    <s v="Kharghar"/>
    <s v="MB6428"/>
    <s v="MB6428"/>
    <s v="MU-MB6428"/>
    <n v="275"/>
    <n v="275"/>
    <n v="19.034352999999999"/>
    <n v="73.063502999999997"/>
    <s v="MUM_Route_122"/>
    <s v="MB6428_LM"/>
    <x v="5"/>
    <s v="-"/>
    <s v="Anant Chs"/>
    <s v="Anant CHS, CLUSTER_PANVEL-39, Plot No. 31, Sector 4, Kharghar, Navi Mumbai, Maharashtra 410210"/>
    <s v="INDUS"/>
    <s v="Route LM"/>
    <s v="Co-build"/>
    <s v="Feasible"/>
    <m/>
    <s v="Abdul Quadir"/>
    <e v="#N/A"/>
    <s v="-"/>
    <s v="10004534"/>
    <d v="2025-03-13T00:00:00"/>
    <d v="2026-03-13T00:00:00"/>
    <n v="280"/>
    <s v="Ok"/>
    <n v="5"/>
    <x v="2"/>
    <s v="-"/>
    <m/>
    <s v="Not created"/>
    <s v="CWIP-76085"/>
    <s v="RFAI Awaited "/>
    <s v="PO Released"/>
    <s v="-"/>
    <m/>
    <n v="0"/>
    <n v="-280"/>
    <s v="-"/>
    <m/>
  </r>
  <r>
    <n v="653"/>
    <s v="MU"/>
    <s v="Sion"/>
    <m/>
    <s v="MA4570"/>
    <s v="MU-MA4570"/>
    <n v="132"/>
    <n v="132"/>
    <n v="19.0485598"/>
    <n v="72.863319099999998"/>
    <s v="MUM_Route_55"/>
    <s v="MA4570_LM"/>
    <x v="1"/>
    <s v="G/N"/>
    <s v="Idris Bhai House_Netsol"/>
    <s v="LBS RD, NAIK NAGAR,OPP SION RAILWAY STATION,SION DHARAVI, MUMBAI, MAHARASHTRA 400017"/>
    <s v="Netsol"/>
    <s v="Route LM"/>
    <s v="Co-build"/>
    <s v="Feasible"/>
    <m/>
    <s v="Swapnil Salvi"/>
    <s v="Yogesh Deshpande"/>
    <s v="-"/>
    <s v="-"/>
    <s v="-"/>
    <s v="-"/>
    <n v="0"/>
    <s v="PO Pending"/>
    <m/>
    <x v="8"/>
    <s v="-"/>
    <m/>
    <s v="Not created"/>
    <s v="-"/>
    <s v="RFAI Awaited "/>
    <s v="PR in Process"/>
    <s v="-"/>
    <m/>
    <n v="0"/>
    <n v="0"/>
    <s v="-"/>
    <m/>
  </r>
  <r>
    <n v="654"/>
    <s v="MU"/>
    <s v="Worli"/>
    <n v="4207"/>
    <n v="4207"/>
    <s v="MU-4207"/>
    <n v="275"/>
    <n v="275"/>
    <n v="19.0124681"/>
    <n v="72.820257400000003"/>
    <s v="MUM_Route_8"/>
    <s v="4207_LM"/>
    <x v="1"/>
    <s v="G/S"/>
    <s v="GMTINIWAO"/>
    <s v="Near Sasmira, Dr Annie Beaseant Road, Prabhadevi, Mumbai-400031"/>
    <s v="INDUS"/>
    <s v="Route LM"/>
    <s v="Co-build"/>
    <s v="Feasible"/>
    <m/>
    <s v="Jayhind Yadav"/>
    <s v="Yogesh Deshpande"/>
    <s v="-"/>
    <s v="10004619"/>
    <d v="2025-03-22T00:00:00"/>
    <d v="2026-03-22T00:00:00"/>
    <n v="280"/>
    <s v="Ok"/>
    <n v="5"/>
    <x v="2"/>
    <s v="-"/>
    <m/>
    <s v="Not created"/>
    <s v="CWIP-76650"/>
    <s v="RFAI Awaited "/>
    <s v="PO Released"/>
    <s v="-"/>
    <m/>
    <n v="0"/>
    <n v="-280"/>
    <s v="-"/>
    <m/>
  </r>
  <r>
    <n v="655"/>
    <s v="MU"/>
    <s v="Dharavi "/>
    <n v="4986"/>
    <n v="4986"/>
    <s v="MU-4986"/>
    <n v="55.000000000000007"/>
    <n v="55.000000000000007"/>
    <n v="19.0458733"/>
    <n v="72.849256400000002"/>
    <s v="MUM_Route_55"/>
    <s v="4986_LM"/>
    <x v="1"/>
    <s v="G/N"/>
    <s v="THEVARQ"/>
    <s v="Mahim - Sion Link Road, Dharavi Mumbai-400017"/>
    <s v="INDUS"/>
    <s v="Route LM"/>
    <s v="Co-build"/>
    <s v="Feasible"/>
    <m/>
    <s v="Swapnil Salvi"/>
    <s v="Yogesh Deshpande"/>
    <s v="-"/>
    <s v="10004628"/>
    <d v="2025-03-22T00:00:00"/>
    <d v="2026-03-22T00:00:00"/>
    <n v="60"/>
    <s v="Ok"/>
    <n v="4.9999999999999929"/>
    <x v="2"/>
    <s v="-"/>
    <m/>
    <s v="Not created"/>
    <s v="CWIP-76638"/>
    <s v="RFAI Awaited "/>
    <s v="PO Released"/>
    <s v="-"/>
    <m/>
    <n v="0"/>
    <n v="-60"/>
    <s v="-"/>
    <m/>
  </r>
  <r>
    <n v="656"/>
    <s v="MU"/>
    <s v="Thane"/>
    <s v="MB1714"/>
    <s v="MB1714"/>
    <s v="MU-MB1714"/>
    <n v="165"/>
    <n v="165"/>
    <n v="19.188773600000001"/>
    <n v="72.962644600000004"/>
    <s v="MUM_Route_152"/>
    <s v="MB1714_LM"/>
    <x v="3"/>
    <s v="-"/>
    <s v="Shivanand Chsl "/>
    <s v="Shivanand Society, Owner-Rakshe Gupta, Landmark-M.S.Road, Louis Wadi, City-Thane West, Thane, Post Office:-Thane, Police Station:-Thane,Thane_x000a_"/>
    <s v="ATC"/>
    <s v="Route LM"/>
    <s v="Co-build"/>
    <s v="Feasible"/>
    <m/>
    <s v="Jayhind Yadav"/>
    <s v="Yogesh Deshpande"/>
    <s v="-"/>
    <n v="10004959"/>
    <d v="2025-04-05T00:00:00"/>
    <d v="2026-04-05T00:00:00"/>
    <n v="60"/>
    <s v="PO length is less than Feasibility length"/>
    <n v="-105"/>
    <x v="2"/>
    <s v="-"/>
    <m/>
    <s v="Not created"/>
    <s v="CWIP-76598"/>
    <s v="RFAI Awaited "/>
    <s v="PO Released"/>
    <s v="-"/>
    <m/>
    <n v="0"/>
    <n v="-60"/>
    <s v="-"/>
    <m/>
  </r>
  <r>
    <n v="657"/>
    <s v="MU"/>
    <s v="Dharavi "/>
    <s v="MA1119"/>
    <s v="MA1119"/>
    <s v="MU-MA1119"/>
    <n v="110.00000000000001"/>
    <n v="110.00000000000001"/>
    <n v="19.047365800000001"/>
    <n v="72.858519200000003"/>
    <s v="MUM_Route_55"/>
    <s v="MA1119_LM"/>
    <x v="1"/>
    <s v="G/N"/>
    <s v="KALAPATARU CHS"/>
    <s v="DHARAVI KALAPATARU CHS, Way to Khamdev Nagar, Dharavi, Mumbai, Maharashtra 400017"/>
    <s v="INDUS"/>
    <s v="Route LM"/>
    <s v="Co-build"/>
    <s v="Feasible"/>
    <m/>
    <s v="Swapnil Salvi"/>
    <s v="Yogesh Deshpande"/>
    <s v="-"/>
    <n v="10005007"/>
    <d v="2025-05-07T00:00:00"/>
    <d v="2026-05-07T00:00:00"/>
    <n v="350"/>
    <s v="Received on dated 7th May"/>
    <m/>
    <x v="2"/>
    <s v="-"/>
    <m/>
    <s v="Not created"/>
    <s v="-"/>
    <s v="RFAI Awaited "/>
    <s v="PR in Process"/>
    <s v="-"/>
    <m/>
    <n v="0"/>
    <n v="-350"/>
    <s v="-"/>
    <m/>
  </r>
  <r>
    <n v="658"/>
    <s v="MU"/>
    <s v="Mahalaxmi"/>
    <n v="3879"/>
    <n v="3879"/>
    <s v="MU-3879"/>
    <n v="275"/>
    <n v="275"/>
    <n v="18.986204799999999"/>
    <n v="72.816105100000001"/>
    <s v="MUM_Route_8"/>
    <s v="3879_LM"/>
    <x v="1"/>
    <s v="G/S"/>
    <s v="NSCI INDOOR STADIUM."/>
    <s v="Near Nehru center, Worli, Mumbai,"/>
    <s v="Airtel Own"/>
    <s v="Route LM"/>
    <s v="Co-build"/>
    <s v="Feasible"/>
    <m/>
    <s v="Jayhind Yadav"/>
    <s v="Yogesh Deshpande"/>
    <s v="-"/>
    <s v="10004619"/>
    <d v="2025-03-22T00:00:00"/>
    <d v="2026-03-22T00:00:00"/>
    <n v="180"/>
    <s v="PO length is less than Feasibility length"/>
    <n v="-95"/>
    <x v="2"/>
    <s v="-"/>
    <m/>
    <s v="Not created"/>
    <s v="CWIP-76651"/>
    <s v="RFAI Awaited "/>
    <s v="PO Released"/>
    <s v="-"/>
    <m/>
    <n v="0"/>
    <n v="-180"/>
    <s v="-"/>
    <m/>
  </r>
  <r>
    <n v="659"/>
    <s v="MU"/>
    <s v="Nagpada"/>
    <n v="4981"/>
    <n v="4981"/>
    <s v="MU-4981"/>
    <n v="297"/>
    <n v="297"/>
    <n v="18.962860599999999"/>
    <n v="72.830766999999994"/>
    <s v="MUM_Route_10"/>
    <s v="4981_LM"/>
    <x v="1"/>
    <s v="E"/>
    <s v="Yasin Palace"/>
    <s v="Yashmin Plaza,Huzaria Streets,Barkatali Marg,Mumbai-400008"/>
    <s v="INDUS"/>
    <s v="Route LM"/>
    <s v="Co-build"/>
    <s v="Feasible"/>
    <m/>
    <s v="Prem Verma"/>
    <s v="Prem Verma"/>
    <s v="-"/>
    <n v="10004641"/>
    <d v="2025-03-22T00:00:00"/>
    <d v="2026-03-22T00:00:00"/>
    <n v="30"/>
    <s v="PO length is less than Feasibility length"/>
    <n v="-267"/>
    <x v="2"/>
    <s v="Part of 99"/>
    <m/>
    <s v="FF_NW2122_785507"/>
    <s v="CWIP-76582"/>
    <s v="RFAI Awaited "/>
    <s v="PO Released"/>
    <s v="-"/>
    <m/>
    <n v="209"/>
    <n v="179"/>
    <s v="LA Considered"/>
    <m/>
  </r>
  <r>
    <n v="660"/>
    <s v="MU"/>
    <s v="Bandra"/>
    <m/>
    <s v="MA13"/>
    <s v="MU-MA13"/>
    <n v="220.00000000000003"/>
    <n v="220.00000000000003"/>
    <n v="19.053888600000001"/>
    <n v="72.847399800000005"/>
    <s v="MUM_Route_108"/>
    <s v="MA13_LM"/>
    <x v="8"/>
    <s v="-"/>
    <s v="Dallas"/>
    <s v="Plot # 1Kalanagar CHSLBandra East,Mumbai-400051"/>
    <s v="INDUS"/>
    <s v="Route LM"/>
    <s v="Co-build"/>
    <s v="Feasible"/>
    <m/>
    <s v="Prem Verma"/>
    <s v="Prem Verma"/>
    <s v="-"/>
    <s v="-"/>
    <s v="-"/>
    <s v="-"/>
    <n v="0"/>
    <s v="PO Pending"/>
    <m/>
    <x v="0"/>
    <s v="-"/>
    <m/>
    <s v="Not created"/>
    <s v="-"/>
    <s v="-"/>
    <s v="Dropped"/>
    <s v="-"/>
    <m/>
    <n v="0"/>
    <n v="0"/>
    <s v="-"/>
    <m/>
  </r>
  <r>
    <n v="661"/>
    <s v="MU"/>
    <s v="Mankhurd"/>
    <e v="#N/A"/>
    <n v="2475"/>
    <s v="MU-2475"/>
    <n v="55.000000000000007"/>
    <n v="55.000000000000007"/>
    <n v="19.043907300000001"/>
    <n v="72.923380899999998"/>
    <s v="MUM_Route_90"/>
    <s v="2475_LM"/>
    <x v="1"/>
    <s v="M/E"/>
    <s v="Sanjay Rathore Singh"/>
    <s v="Sanjay Rathore, Mankhurd Gaon, Mankhurd,"/>
    <s v="Suyog"/>
    <s v="Route LM"/>
    <s v="Co-build"/>
    <s v="Feasible"/>
    <m/>
    <s v="Prem Verma"/>
    <s v="Prem Verma"/>
    <s v="-"/>
    <n v="10004960"/>
    <d v="2025-04-08T00:00:00"/>
    <d v="2026-04-08T00:00:00"/>
    <n v="60"/>
    <s v="Ok"/>
    <n v="4.9999999999999929"/>
    <x v="1"/>
    <s v="-"/>
    <m/>
    <s v="Not created"/>
    <s v="CWIP-76665"/>
    <s v="Received"/>
    <s v="PO Released"/>
    <s v="-"/>
    <m/>
    <n v="0"/>
    <n v="-60"/>
    <s v="-"/>
    <m/>
  </r>
  <r>
    <n v="662"/>
    <s v="MU"/>
    <s v="Grant Rd"/>
    <n v="6463"/>
    <n v="6463"/>
    <s v="MU-6463"/>
    <n v="275"/>
    <n v="275"/>
    <n v="18.946306799999999"/>
    <n v="72.823090199999996"/>
    <s v="MUM_Route_8"/>
    <s v="6463_LM"/>
    <x v="1"/>
    <s v="C"/>
    <s v="ISLAMGYMOF"/>
    <s v="Islam Gymkhana,Marine Lines Station(W)Marine Drive,Mumbai-400002"/>
    <s v="INDUS"/>
    <s v="Route LM"/>
    <s v="Co-build"/>
    <s v="Feasible"/>
    <m/>
    <s v="Jayhind Yadav"/>
    <s v="Yogesh Deshpande"/>
    <s v="-"/>
    <s v="10004619"/>
    <d v="2025-03-22T00:00:00"/>
    <d v="2026-03-22T00:00:00"/>
    <n v="280"/>
    <s v="Ok"/>
    <n v="5"/>
    <x v="2"/>
    <s v="-"/>
    <m/>
    <s v="Not created"/>
    <s v="CWIP-76652"/>
    <s v="RFAI Awaited "/>
    <s v="PO Released"/>
    <s v="-"/>
    <m/>
    <n v="0"/>
    <n v="-280"/>
    <s v="-"/>
    <m/>
  </r>
  <r>
    <n v="663"/>
    <s v="MU"/>
    <s v="Byculla"/>
    <n v="5959"/>
    <n v="5959"/>
    <s v="MU-5959"/>
    <n v="99.000000000000014"/>
    <n v="99.000000000000014"/>
    <n v="18.977559299999999"/>
    <n v="72.833313099999998"/>
    <s v="MUM_Route_10"/>
    <s v="5959_LM"/>
    <x v="1"/>
    <s v="E"/>
    <s v="Mehrali chsl"/>
    <s v="AMBEDKAR RD, BYCULLA (e),Maharashtra-400011"/>
    <s v="INDUS"/>
    <s v="Route LM"/>
    <s v="Co-build"/>
    <s v="Feasible"/>
    <m/>
    <s v="Prem Verma"/>
    <s v="Prem Verma"/>
    <s v="-"/>
    <n v="10005003"/>
    <d v="2025-05-07T00:00:00"/>
    <d v="2026-05-07T00:00:00"/>
    <n v="100"/>
    <s v="PO Received on dated 7 May 25"/>
    <m/>
    <x v="2"/>
    <s v="-"/>
    <m/>
    <s v="Not created"/>
    <s v="-"/>
    <s v="RFAI Awaited "/>
    <s v="PR in Process"/>
    <s v="-"/>
    <m/>
    <n v="0"/>
    <n v="-100"/>
    <s v="-"/>
    <m/>
  </r>
  <r>
    <n v="664"/>
    <s v="MU"/>
    <s v="Grant Rd"/>
    <m/>
    <s v="MA2903"/>
    <s v="MU-MA2903"/>
    <n v="275"/>
    <n v="275"/>
    <n v="18.9516597"/>
    <n v="72.819275300000001"/>
    <s v="MUM_Route_8"/>
    <s v="MA2903_LM"/>
    <x v="1"/>
    <s v="E"/>
    <s v="Bandekar 29 mansion"/>
    <s v="27-33, Maharshi Karve Rd, Charni Road East,Charni road post office,Charni road police station, Girgaon, Mumbai, Maharashtra 400004"/>
    <s v="Netsol"/>
    <s v="Route LM"/>
    <s v="Co-build"/>
    <s v="Feasible"/>
    <m/>
    <s v="Jayhind Yadav"/>
    <s v="Yogesh Deshpande"/>
    <s v="-"/>
    <s v="-"/>
    <s v="-"/>
    <s v="-"/>
    <n v="0"/>
    <s v="PO Pending"/>
    <m/>
    <x v="4"/>
    <s v="-"/>
    <m/>
    <s v="Not created"/>
    <s v="-"/>
    <s v="RFAI Awaited "/>
    <s v="Under validation"/>
    <s v="-"/>
    <m/>
    <n v="0"/>
    <n v="0"/>
    <s v="-"/>
    <m/>
  </r>
  <r>
    <n v="665"/>
    <s v="MU"/>
    <s v="Dadar"/>
    <s v="MB3940"/>
    <s v="MB3940"/>
    <s v="MU-MB3940"/>
    <n v="165"/>
    <n v="165"/>
    <n v="19.0221041"/>
    <n v="72.841858900000005"/>
    <s v="MUM_Route_106"/>
    <s v="MB3940_LM"/>
    <x v="1"/>
    <s v="G/N"/>
    <s v="Gurukrupa Co.Op.Housing Society Ltd"/>
    <s v="GURUKRUPA CO OP HOUSING SOCIETY,C-01, N C. KELKAR MARG, KELKAR WADI, DADAR,POLICA STATION:- DADAR, POST OFFICE:-DADAR"/>
    <s v="INDUS"/>
    <s v="Route LM"/>
    <s v="Co-build"/>
    <s v="Feasible"/>
    <m/>
    <s v="Swapnil Salvi"/>
    <s v="Yogesh Deshpande"/>
    <s v="-"/>
    <n v="10005007"/>
    <d v="2025-05-07T00:00:00"/>
    <d v="2026-05-07T00:00:00"/>
    <n v="350"/>
    <s v="Revised Rec  On 7th May"/>
    <n v="185"/>
    <x v="2"/>
    <s v="Part of 99"/>
    <m/>
    <s v="FF_NW2122_785508"/>
    <s v="CWIP-76587"/>
    <s v="RFAI Awaited "/>
    <s v="PR in Process"/>
    <s v="-"/>
    <m/>
    <n v="21"/>
    <n v="-329"/>
    <s v="-"/>
    <m/>
  </r>
  <r>
    <n v="666"/>
    <s v="MU"/>
    <s v="Dombivali"/>
    <m/>
    <s v="MB1450"/>
    <s v="MU-MB1450"/>
    <n v="280"/>
    <n v="280"/>
    <n v="19.201027700000001"/>
    <n v="73.112874000000005"/>
    <s v="Mumbai_Coverage_Route39"/>
    <s v="MB1450_LM"/>
    <x v="2"/>
    <s v="-"/>
    <s v="Samarth Complex"/>
    <s v="Samarth Complex Dawadi Gaon, Sonar Pada, Dombivli East, Dombivli, Maharashtra 421203"/>
    <s v="Netsol"/>
    <s v="Route LM"/>
    <s v="Co-build"/>
    <s v="Feasible"/>
    <s v="Nov'25"/>
    <s v="Jayhind Yadav"/>
    <s v="Yogesh Deshpande"/>
    <s v="-"/>
    <s v="-"/>
    <s v="-"/>
    <s v="-"/>
    <n v="0"/>
    <s v="PO Pending"/>
    <m/>
    <x v="0"/>
    <s v="-"/>
    <m/>
    <s v="Not created"/>
    <s v="-"/>
    <s v="-"/>
    <s v="Dropped"/>
    <s v="-"/>
    <m/>
    <n v="0"/>
    <n v="0"/>
    <s v="-"/>
    <m/>
  </r>
  <r>
    <n v="667"/>
    <s v="MU"/>
    <s v="-"/>
    <n v="5856"/>
    <n v="5856"/>
    <s v="MU-MM5856"/>
    <n v="11.200000000000001"/>
    <n v="11.200000000000001"/>
    <n v="0"/>
    <n v="0"/>
    <s v="MUM_Route_142"/>
    <s v="5856_LM"/>
    <x v="9"/>
    <s v="-"/>
    <n v="0"/>
    <s v="Mahadev Apt,near NG sun city . Thakur village kandivali  east"/>
    <s v="INDUS"/>
    <s v="Route LM"/>
    <s v="Co-build"/>
    <s v="Feasible"/>
    <m/>
    <s v="Sabhajeet Maurya"/>
    <s v="Satish Singh"/>
    <s v="-"/>
    <s v="10004528"/>
    <d v="2025-03-13T00:00:00"/>
    <d v="2026-03-13T00:00:00"/>
    <n v="10"/>
    <s v="PO length is less than Feasibility length"/>
    <n v="-1.2000000000000011"/>
    <x v="2"/>
    <s v="-"/>
    <m/>
    <s v="Not created"/>
    <s v="CWIP-76090"/>
    <s v="RFAI Awaited "/>
    <s v="PO Released"/>
    <s v="-"/>
    <m/>
    <n v="0"/>
    <n v="-10"/>
    <s v="-"/>
    <m/>
  </r>
  <r>
    <n v="668"/>
    <s v="MU"/>
    <s v="Mahalaxmi"/>
    <n v="5385"/>
    <n v="5385"/>
    <s v="MU-5385"/>
    <n v="66"/>
    <n v="66"/>
    <n v="18.9850125"/>
    <n v="72.816202099999998"/>
    <s v="MUM_Route_8"/>
    <s v="5385_LM"/>
    <x v="1"/>
    <s v="G/S"/>
    <s v="NSCI Admin (Outdoor)"/>
    <s v="National Sports Club of India, Lala Lajpat Rai Marg, Warli"/>
    <s v="Airtel Own"/>
    <s v="Route LM"/>
    <s v="Co-build"/>
    <s v="Feasible"/>
    <m/>
    <s v="Vaijesh Patil"/>
    <s v="Prem Verma"/>
    <s v="-"/>
    <s v="10004619"/>
    <d v="2025-03-22T00:00:00"/>
    <d v="2026-03-22T00:00:00"/>
    <n v="70"/>
    <s v="Ok"/>
    <n v="4"/>
    <x v="0"/>
    <s v="-"/>
    <m/>
    <s v="Not created"/>
    <s v="CWIP-76653"/>
    <s v="-"/>
    <s v="Dropped"/>
    <s v="-"/>
    <m/>
    <n v="0"/>
    <n v="-70"/>
    <s v="-"/>
    <m/>
  </r>
  <r>
    <n v="669"/>
    <s v="MU"/>
    <s v="Ghatkoper"/>
    <s v="MA4620"/>
    <s v="MA4620"/>
    <s v="MU-MA4620"/>
    <n v="66"/>
    <n v="66"/>
    <n v="19.094916900000001"/>
    <n v="72.914216600000003"/>
    <s v="MUM_Route_157"/>
    <s v="MA4620_LM"/>
    <x v="1"/>
    <s v="N"/>
    <s v="SHIV SHAKTI INDUSTRIAL ESTATE"/>
    <s v="MR. PRASHANT SHIBE- 9004713335, Shiv Shakti Industrial Estate, Lal Bahadur Shastri Road, Near Shreyas Talkies, Nityanand Nagar, Ghatkopar West, Mumbai, Maharashtra- 400086  MUMBAI"/>
    <s v="INDUS"/>
    <s v="Route LM"/>
    <s v="Co-build"/>
    <s v="Feasible"/>
    <m/>
    <s v="Manoj Ligade"/>
    <s v="Yogesh Deshpande"/>
    <s v="-"/>
    <n v="10004656"/>
    <d v="2025-03-24T00:00:00"/>
    <d v="2026-03-24T00:00:00"/>
    <n v="70"/>
    <s v="PO Pending"/>
    <m/>
    <x v="2"/>
    <s v="-"/>
    <m/>
    <s v="Not created"/>
    <s v="CWIP-76397"/>
    <s v="RFAI Awaited "/>
    <s v="PO Released"/>
    <s v="-"/>
    <m/>
    <n v="0"/>
    <n v="-70"/>
    <s v="-"/>
    <m/>
  </r>
  <r>
    <n v="670"/>
    <s v="MU"/>
    <s v="Airoli"/>
    <s v="MA2014"/>
    <s v="MA2014"/>
    <s v="MU-MA2014"/>
    <n v="517"/>
    <n v="517"/>
    <n v="19.151977200000001"/>
    <n v="72.987408799999997"/>
    <s v="MUM_Route_80"/>
    <s v="MA2014_LM"/>
    <x v="0"/>
    <s v="-"/>
    <s v="Bhumi Colossa-2 chs"/>
    <s v="SECTOR 14,AIROLI NAVI MUMBAI,"/>
    <s v="ATC"/>
    <s v="Route LM"/>
    <s v="Co-build"/>
    <s v="Feasible"/>
    <s v="Dec'25"/>
    <s v="Abdul Quadir"/>
    <e v="#N/A"/>
    <s v="-"/>
    <s v="10004627"/>
    <d v="2025-03-22T00:00:00"/>
    <d v="2026-03-22T00:00:00"/>
    <n v="520"/>
    <s v="Ok"/>
    <n v="3"/>
    <x v="2"/>
    <s v="-"/>
    <m/>
    <s v="Not created"/>
    <s v="CWIP-76656"/>
    <s v="RFAI Awaited "/>
    <s v="PO Released"/>
    <s v="-"/>
    <m/>
    <n v="0"/>
    <n v="-520"/>
    <s v="-"/>
    <m/>
  </r>
  <r>
    <n v="671"/>
    <s v="MU"/>
    <s v="Byculla"/>
    <m/>
    <s v="MA3548"/>
    <s v="MU-MA3548"/>
    <n v="495"/>
    <n v="495"/>
    <n v="18.9714104"/>
    <n v="72.833807800000002"/>
    <s v="MUM_Route_10"/>
    <s v="MA3548_LM"/>
    <x v="1"/>
    <s v="E"/>
    <s v="Bridge View"/>
    <s v="Bridge View, Hansraj Lane No-16, Byculla(E), Mumbai- 400010."/>
    <s v="INDUS"/>
    <s v="Route LM"/>
    <s v="Co-build"/>
    <s v="Feasible"/>
    <m/>
    <s v="Narayan Parab"/>
    <e v="#N/A"/>
    <s v="-"/>
    <s v="-"/>
    <s v="-"/>
    <s v="-"/>
    <n v="0"/>
    <s v="PO Pending"/>
    <m/>
    <x v="4"/>
    <s v="-"/>
    <m/>
    <s v="Not created"/>
    <s v="-"/>
    <s v="RFAI Awaited "/>
    <s v="Under validation"/>
    <s v="-"/>
    <m/>
    <n v="0"/>
    <n v="0"/>
    <s v="-"/>
    <m/>
  </r>
  <r>
    <n v="672"/>
    <s v="MU"/>
    <s v="Fort"/>
    <n v="1144"/>
    <n v="1144"/>
    <s v="MU-1144"/>
    <n v="126.5"/>
    <n v="126.5"/>
    <n v="18.9306242"/>
    <n v="72.8333394"/>
    <s v="MUM_Route_99"/>
    <s v="1144_LM"/>
    <x v="1"/>
    <s v="A"/>
    <s v="RAJABAHAOF"/>
    <s v="24 Bd Raja Bahadur Compound, Ambalal Doshi Marg, (Hamam Street) 400001"/>
    <s v="INDUS"/>
    <s v="Route LM"/>
    <s v="Co-build"/>
    <s v="Feasible"/>
    <m/>
    <s v="Vaijesh Patil"/>
    <s v="Prem Verma"/>
    <s v="-"/>
    <n v="10004622"/>
    <d v="2025-03-22T00:00:00"/>
    <d v="2026-03-22T00:00:00"/>
    <n v="70"/>
    <s v="PO Pending"/>
    <m/>
    <x v="2"/>
    <s v="-"/>
    <m/>
    <s v="Not created"/>
    <s v="CWIP-76675"/>
    <s v="RFAI Awaited "/>
    <s v="PO Released"/>
    <s v="-"/>
    <m/>
    <n v="0"/>
    <n v="-70"/>
    <s v="-"/>
    <m/>
  </r>
  <r>
    <n v="673"/>
    <s v="MU"/>
    <s v="Dombivali"/>
    <s v="MB1917"/>
    <s v="MB1917"/>
    <s v="MU-MB1917"/>
    <n v="55"/>
    <n v="55"/>
    <n v="19.198755899999998"/>
    <n v="73.108068399999993"/>
    <s v="Mumbai_Coverage_Route39"/>
    <s v="MB1917_LM"/>
    <x v="2"/>
    <s v="-"/>
    <s v="Mhatre plot"/>
    <s v="Plot No.G2H,Shankara Nagar Rd,Bagalya Darshan,Shankara Nagar, Sonar Pada, Dombivli East, Dombivli, Maharashtra 421203. Post Office:-Dombivli,Police Station:-Dombivli"/>
    <s v="INDUS"/>
    <s v="Route LM"/>
    <s v="Co-build"/>
    <s v="Feasible"/>
    <s v="April'26"/>
    <s v="Sandeep randive"/>
    <s v="Yogesh Deshpande"/>
    <s v="-"/>
    <s v="10004571"/>
    <d v="2025-03-18T00:00:00"/>
    <d v="2026-03-18T00:00:00"/>
    <n v="60"/>
    <s v="Ok"/>
    <n v="5"/>
    <x v="2"/>
    <s v="-"/>
    <m/>
    <s v="Not created"/>
    <s v="CWIP-76543"/>
    <s v="Received"/>
    <s v="PO Released"/>
    <s v="-"/>
    <m/>
    <n v="0"/>
    <n v="-60"/>
    <s v="-"/>
    <m/>
  </r>
  <r>
    <n v="674"/>
    <s v="MU"/>
    <s v="Dombivali"/>
    <n v="859"/>
    <n v="859"/>
    <s v="MU-859"/>
    <n v="66"/>
    <n v="66"/>
    <n v="19.2035366"/>
    <n v="73.111328499999999"/>
    <s v="Mumbai_Coverage_Route39"/>
    <s v="859_LM"/>
    <x v="2"/>
    <s v="-"/>
    <s v="SHREE GANESH KRUPA"/>
    <s v="Shree Ganesh Krupa,Regency Estate Rd,Sonar Pada,Dombivali E"/>
    <s v="INDUS"/>
    <s v="Route LM"/>
    <s v="Co-build"/>
    <s v="Feasible"/>
    <s v="April'26"/>
    <s v="Sandeep randive"/>
    <s v="Yogesh Deshpande"/>
    <s v="-"/>
    <s v="10004571"/>
    <d v="2025-03-18T00:00:00"/>
    <d v="2026-03-18T00:00:00"/>
    <n v="70"/>
    <s v="Ok"/>
    <n v="4"/>
    <x v="2"/>
    <s v="-"/>
    <m/>
    <s v="Not created"/>
    <s v="CWIP-76544"/>
    <s v="RFAI Awaited "/>
    <s v="PO Released"/>
    <s v="-"/>
    <m/>
    <n v="0"/>
    <n v="-70"/>
    <s v="-"/>
    <m/>
  </r>
  <r>
    <n v="675"/>
    <s v="MU"/>
    <s v="Dombivali"/>
    <s v="MB6174"/>
    <s v="MB6174"/>
    <s v="MU-MB6174"/>
    <n v="88"/>
    <n v="88"/>
    <n v="19.200204599999999"/>
    <n v="73.105089100000001"/>
    <s v="Mumbai_Coverage_Route39"/>
    <s v="MB6174_LM"/>
    <x v="2"/>
    <s v="-"/>
    <s v="Vrindavan Chs"/>
    <s v="Shankara Nagar Rd, Sonar Pada, Dombivli East, Dombivli, Maharashtra 421203"/>
    <s v="INDUS"/>
    <s v="Route LM"/>
    <s v="Co-build"/>
    <s v="Feasible"/>
    <s v="April'26"/>
    <s v="Sandeep randive"/>
    <s v="Yogesh Deshpande"/>
    <s v="-"/>
    <s v="10004571"/>
    <d v="2025-03-18T00:00:00"/>
    <d v="2026-03-18T00:00:00"/>
    <n v="90"/>
    <s v="Ok"/>
    <n v="2"/>
    <x v="2"/>
    <s v="-"/>
    <m/>
    <s v="Not created"/>
    <s v="CWIP-76545"/>
    <s v="RFAI Awaited "/>
    <s v="PO Released"/>
    <s v="-"/>
    <m/>
    <n v="0"/>
    <n v="-90"/>
    <s v="-"/>
    <m/>
  </r>
  <r>
    <n v="676"/>
    <s v="MU"/>
    <s v="Fort"/>
    <n v="5032"/>
    <n v="5032"/>
    <s v="MU-5032"/>
    <n v="77"/>
    <n v="77"/>
    <n v="18.931041799999999"/>
    <n v="72.831731399999995"/>
    <s v="MUM_Route_99"/>
    <s v="5032_LM"/>
    <x v="1"/>
    <s v="A"/>
    <s v="ORIENTALOF"/>
    <s v="Opp HSBC Bldg,Flora Fountain,Mumbai, 400001"/>
    <s v="Airtel Own"/>
    <s v="Route LM"/>
    <s v="Co-build"/>
    <s v="Feasible"/>
    <m/>
    <s v="Vaijesh Patil"/>
    <s v="Prem Verma"/>
    <s v="-"/>
    <n v="10004622"/>
    <d v="2025-03-22T00:00:00"/>
    <d v="2026-03-22T00:00:00"/>
    <n v="80"/>
    <s v="PO Pending"/>
    <m/>
    <x v="2"/>
    <s v="-"/>
    <m/>
    <s v="Not created"/>
    <s v="CWIP-76676"/>
    <s v="RFAI Awaited "/>
    <s v="PO Released"/>
    <s v="-"/>
    <m/>
    <n v="0"/>
    <n v="-80"/>
    <s v="-"/>
    <m/>
  </r>
  <r>
    <n v="677"/>
    <s v="MU"/>
    <s v="Vikroli"/>
    <s v="MA4450"/>
    <s v="MA4450"/>
    <s v="MU-MA4450"/>
    <n v="16.5"/>
    <n v="16.5"/>
    <n v="19.098692199999999"/>
    <n v="72.917380100000003"/>
    <s v="MUM_Route_157"/>
    <s v="MA4450_LM"/>
    <x v="1"/>
    <s v="N"/>
    <s v="Presedential plaza"/>
    <s v="LBS ROAD,OPP VIKHROLI BUS DEPOT,GHATKOPAR (W) MUMBAI - 86"/>
    <s v="ATC"/>
    <s v="Route LM"/>
    <s v="Co-build"/>
    <s v="Feasible"/>
    <m/>
    <s v="Manoj Ligade"/>
    <s v="Yogesh Deshpande"/>
    <s v="-"/>
    <s v="10004656"/>
    <d v="2025-03-24T00:00:00"/>
    <d v="2026-03-24T00:00:00"/>
    <n v="20"/>
    <s v="Ok"/>
    <n v="3.5"/>
    <x v="2"/>
    <s v="-"/>
    <m/>
    <s v="Not created"/>
    <s v="CWIP-76398"/>
    <s v="RFAI Awaited "/>
    <s v="PO Released"/>
    <s v="-"/>
    <m/>
    <n v="0"/>
    <n v="-20"/>
    <s v="-"/>
    <m/>
  </r>
  <r>
    <n v="678"/>
    <s v="MU"/>
    <s v="Ghansoli"/>
    <n v="2234"/>
    <n v="2234"/>
    <s v="MU-2234"/>
    <n v="605"/>
    <n v="605"/>
    <n v="19.115554700000001"/>
    <n v="73.001897700000001"/>
    <s v="MUM_Route_81"/>
    <s v="2234_LM"/>
    <x v="0"/>
    <s v="-"/>
    <s v="MATOSHREE NIWAS"/>
    <s v="Plot-381,Sec-4,Ghansoli,Navi Mumbai-400701"/>
    <s v="INDUS"/>
    <s v="Route LM"/>
    <s v="Co-build"/>
    <s v="Feasible"/>
    <s v="Dec'25"/>
    <s v="Narayan Parab"/>
    <e v="#N/A"/>
    <s v="-"/>
    <s v="10004680"/>
    <d v="2025-03-24T00:00:00"/>
    <d v="2026-03-24T00:00:00"/>
    <n v="610"/>
    <s v="Ok"/>
    <n v="5"/>
    <x v="2"/>
    <s v="-"/>
    <m/>
    <s v="Not created"/>
    <s v="CWIP-76774"/>
    <s v="RFAI Awaited "/>
    <s v="PO Released"/>
    <s v="-"/>
    <m/>
    <n v="0"/>
    <n v="-610"/>
    <s v="-"/>
    <m/>
  </r>
  <r>
    <n v="679"/>
    <s v="MU"/>
    <s v="Kalyan"/>
    <s v="MA2726"/>
    <s v="MA2726"/>
    <s v="MU-MA2726"/>
    <n v="660"/>
    <n v="660"/>
    <n v="19.201341899999999"/>
    <n v="73.116348400000007"/>
    <s v="Mumbai_Coverage_Route39"/>
    <s v="MA2726_LM"/>
    <x v="2"/>
    <s v="-"/>
    <s v="Vasudev Bhoir Open Plot"/>
    <s v=" SONAR PADA, MIDC, MANPADA ,DOMBIVLI EAST, THANE,STATE-MAHARASHTRA, PINCODE-421302"/>
    <s v="INDUS"/>
    <s v="Route LM"/>
    <s v="Co-build"/>
    <s v="Feasible"/>
    <s v="Dec'25"/>
    <s v="Ranjit Wadkar"/>
    <e v="#N/A"/>
    <s v="-"/>
    <s v="10004571"/>
    <d v="2025-03-18T00:00:00"/>
    <d v="2026-03-18T00:00:00"/>
    <n v="660"/>
    <s v="Ok"/>
    <n v="0"/>
    <x v="2"/>
    <s v="-"/>
    <m/>
    <s v="Not created"/>
    <s v="CWIP-76546"/>
    <s v="RFAI Awaited "/>
    <s v="PO Released"/>
    <s v="-"/>
    <m/>
    <n v="0"/>
    <n v="-660"/>
    <s v="-"/>
    <m/>
  </r>
  <r>
    <n v="680"/>
    <s v="MU"/>
    <s v="Airoli"/>
    <m/>
    <n v="5987"/>
    <s v="MU-5987"/>
    <n v="715"/>
    <n v="715"/>
    <n v="19.157160099999999"/>
    <n v="72.998118000000005"/>
    <s v="MUM_Route_68"/>
    <s v="5987_LM"/>
    <x v="0"/>
    <s v="-"/>
    <s v="COORG ASSOCIATION"/>
    <s v="COORG ASSOCIATION,SEC-3,NEAR RAILWAY STATION,AIROLI,NAVI MUMBAI"/>
    <s v="INDUS"/>
    <s v="Route LM"/>
    <s v="Co-build"/>
    <s v="more than 500 mtr"/>
    <s v="Dec'25"/>
    <s v="Abdul Quadir"/>
    <e v="#N/A"/>
    <s v="-"/>
    <s v="-"/>
    <s v="-"/>
    <s v="-"/>
    <n v="0"/>
    <s v="PO Pending"/>
    <m/>
    <x v="4"/>
    <s v="-"/>
    <m/>
    <s v="Not created"/>
    <s v="-"/>
    <s v="RFAI Awaited "/>
    <s v="Under validation"/>
    <s v="-"/>
    <m/>
    <n v="0"/>
    <n v="0"/>
    <s v="-"/>
    <m/>
  </r>
  <r>
    <n v="681"/>
    <s v="MU"/>
    <s v="Vashi"/>
    <m/>
    <n v="1277"/>
    <s v="MU-1277"/>
    <n v="750"/>
    <n v="0"/>
    <n v="19.072707999999999"/>
    <n v="72.986525"/>
    <s v="MUM_Route_90"/>
    <s v="1277_LM"/>
    <x v="0"/>
    <s v="-"/>
    <s v="Nadkarni House"/>
    <s v="Nadkarni House, Varshav Bungalow, plor no 26, Sector 7, Vashi Navi Mumbai"/>
    <s v="INDUS"/>
    <s v="Route LM"/>
    <s v="Co-build"/>
    <s v="Newly Add"/>
    <s v="Feb'26"/>
    <s v="Abdul Quadir"/>
    <e v="#N/A"/>
    <s v="-"/>
    <s v="-"/>
    <s v="-"/>
    <s v="-"/>
    <n v="0"/>
    <s v="PO Pending"/>
    <m/>
    <x v="4"/>
    <s v="-"/>
    <m/>
    <s v="Not created"/>
    <s v="CWIP-76666"/>
    <s v="RFAI Awaited "/>
    <s v="Under validation"/>
    <s v="-"/>
    <m/>
    <n v="0"/>
    <n v="0"/>
    <s v="-"/>
    <m/>
  </r>
  <r>
    <n v="682"/>
    <s v="MU"/>
    <s v="Koparkhairane"/>
    <m/>
    <s v="MA3407"/>
    <s v="MU-MA3407"/>
    <n v="950"/>
    <n v="0"/>
    <n v="19.095617000000001"/>
    <n v="73.030584000000005"/>
    <s v="MUM_Route_48"/>
    <s v="MA3407_LM"/>
    <x v="0"/>
    <s v="-"/>
    <s v="Sand Taxtiles"/>
    <s v="Near Pawane MIDC Road Number 7, Koparkharne 400703"/>
    <s v="INDUS"/>
    <s v="Route LM"/>
    <s v="Co-build"/>
    <s v="Newly Add"/>
    <s v="Dec'25"/>
    <s v="Abdul Quadir"/>
    <e v="#N/A"/>
    <s v="-"/>
    <s v="-"/>
    <s v="-"/>
    <s v="-"/>
    <n v="0"/>
    <s v="PO Pending"/>
    <m/>
    <x v="9"/>
    <s v="-"/>
    <m/>
    <s v="Not created"/>
    <s v="CWIP-76736"/>
    <s v="-"/>
    <s v="Under validation"/>
    <s v="-"/>
    <m/>
    <n v="0"/>
    <n v="0"/>
    <s v="-"/>
    <m/>
  </r>
  <r>
    <n v="683"/>
    <s v="MU"/>
    <s v="Sion"/>
    <s v="5568"/>
    <s v="5568"/>
    <s v="MU-5568"/>
    <n v="60"/>
    <n v="0"/>
    <n v="19.033683"/>
    <n v="72.863555000000005"/>
    <s v="Tamil Sangham to Guru Teg Bahadur Nagar Station"/>
    <s v="5568_LM"/>
    <x v="1"/>
    <s v="F/N"/>
    <s v="Gurukripa Chs (B Wing)"/>
    <s v="Gurukripa Chs,J K Bhasin Marg,Near Gurunanak School,Sion Koliwada,MumbaiSion 400037"/>
    <s v="INDUS"/>
    <s v="Route LM"/>
    <s v="Co-build"/>
    <s v="Additional Scope"/>
    <m/>
    <s v="Prem Verma"/>
    <s v="Prem Verma"/>
    <s v="-"/>
    <n v="10004971"/>
    <d v="2025-04-17T00:00:00"/>
    <d v="2026-04-16T00:00:00"/>
    <n v="60"/>
    <s v="Ok"/>
    <m/>
    <x v="2"/>
    <s v="-"/>
    <m/>
    <m/>
    <s v="CWIP-78684"/>
    <m/>
    <m/>
    <s v="-"/>
    <m/>
    <n v="0"/>
    <n v="-60"/>
    <s v="-"/>
    <m/>
  </r>
  <r>
    <n v="684"/>
    <s v="MU"/>
    <s v="Sion"/>
    <s v="MB3514"/>
    <s v="MB3514"/>
    <s v="MU-MB3514"/>
    <n v="250"/>
    <n v="0"/>
    <n v="19.031945"/>
    <n v="72.863129999999998"/>
    <s v="Tamil Sangham to Guru Teg Bahadur Nagar Station"/>
    <s v="MB3514_LM"/>
    <x v="1"/>
    <s v="F/N"/>
    <s v="Raj Heights"/>
    <s v="RAJ HEIGHTS,C.G.S. COLONY, CGS COLONY, SECTOR 3, KANE NAGAR, ANTOP HILL,POST OFFICE:-ANTOP HILL,POLICE STATION:-ANTOP HILL"/>
    <s v="INDUS"/>
    <s v="Route LM"/>
    <s v="Co-build"/>
    <s v="Additional Scope"/>
    <m/>
    <s v="Prem Verma"/>
    <s v="Prem Verma"/>
    <s v="-"/>
    <n v="10004971"/>
    <d v="2025-04-17T00:00:00"/>
    <d v="2026-04-16T00:00:00"/>
    <n v="250"/>
    <s v="Ok"/>
    <m/>
    <x v="2"/>
    <s v="-"/>
    <m/>
    <m/>
    <s v="CWIP-78683"/>
    <m/>
    <m/>
    <s v="-"/>
    <m/>
    <n v="0"/>
    <n v="-250"/>
    <s v="-"/>
    <m/>
  </r>
  <r>
    <n v="685"/>
    <s v="MU"/>
    <s v="Sion"/>
    <s v="6027"/>
    <s v="6027"/>
    <s v="MU-6027"/>
    <n v="100"/>
    <n v="0"/>
    <n v="19.030949"/>
    <n v="72.860214999999997"/>
    <s v="Tamil Sangham to Guru Teg Bahadur Nagar Station"/>
    <s v="6027_LM"/>
    <x v="1"/>
    <s v="F/N"/>
    <s v="SHANMUK"/>
    <s v="Shanmukunanda Hall, Nr Sion Stn, Sion (E),Mumbai, Maharashtra 400022"/>
    <s v="INDUS"/>
    <s v="Route LM"/>
    <s v="Co-build"/>
    <s v="Additional Scope"/>
    <m/>
    <s v="Prem Verma"/>
    <s v="Prem Verma"/>
    <s v="-"/>
    <n v="10004971"/>
    <d v="2025-04-17T00:00:00"/>
    <d v="2026-04-16T00:00:00"/>
    <n v="100"/>
    <s v="Ok"/>
    <m/>
    <x v="2"/>
    <m/>
    <m/>
    <m/>
    <s v="CWIP-78682"/>
    <m/>
    <m/>
    <s v="-"/>
    <m/>
    <n v="0"/>
    <n v="-100"/>
    <s v="-"/>
    <m/>
  </r>
  <r>
    <n v="686"/>
    <s v="MU"/>
    <s v="Dadar"/>
    <s v="MA3655"/>
    <s v="MA3655"/>
    <s v="MU-MA3655"/>
    <n v="0"/>
    <n v="0"/>
    <n v="19.020336"/>
    <n v="72.840946000000002"/>
    <s v="MUM_Route_106"/>
    <s v="MA3655_LM"/>
    <x v="1"/>
    <s v="G/N"/>
    <s v="Kohinoor Apt (C&amp;D Wing)"/>
    <s v="KOHINOOR APT C&amp;D WING,NEXT TO RAM NIWAS HOTEL,DADAR WEST,, MUMBAI, MAHARASHTRA."/>
    <s v="INDUS"/>
    <s v="Route LM"/>
    <s v="Co-build"/>
    <s v="Additional Scope"/>
    <m/>
    <s v="Prem Verma"/>
    <s v="Prem Verma"/>
    <s v="-"/>
    <n v="10004997"/>
    <d v="2025-05-04T00:00:00"/>
    <d v="2026-05-04T00:00:00"/>
    <n v="50"/>
    <s v="New PO Added on dated 7 May-25"/>
    <s v="-"/>
    <x v="2"/>
    <s v="-"/>
    <m/>
    <s v="-"/>
    <s v="-"/>
    <s v="-"/>
    <m/>
    <s v="-"/>
    <m/>
    <n v="0"/>
    <n v="-50"/>
    <s v="-"/>
    <m/>
  </r>
  <r>
    <n v="687"/>
    <s v="MU"/>
    <s v="Dadar"/>
    <m/>
    <n v="4324"/>
    <s v="MU-5196"/>
    <n v="0"/>
    <n v="0"/>
    <n v="19.019394999999999"/>
    <n v="72.841002000000003"/>
    <s v="MUM_Route_106"/>
    <s v="5196_LM"/>
    <x v="1"/>
    <s v="G/N"/>
    <s v="BAGDADI"/>
    <s v="Dadar Dargah,Near Kabutar Khana, N.C.Kelkar Marg, Dadar, Mumbai"/>
    <s v="INDUS"/>
    <s v="Route LM"/>
    <s v="Co-build"/>
    <s v="alternate of 4324"/>
    <m/>
    <s v="Prem Verma"/>
    <s v="Prem Verma"/>
    <s v="-"/>
    <s v="-"/>
    <s v="-"/>
    <s v="-"/>
    <n v="0"/>
    <s v="-"/>
    <s v="-"/>
    <x v="8"/>
    <s v="-"/>
    <m/>
    <s v="-"/>
    <s v="-"/>
    <s v="-"/>
    <m/>
    <s v="-"/>
    <m/>
    <n v="0"/>
    <n v="0"/>
    <s v="-"/>
    <s v="Yes"/>
  </r>
  <r>
    <n v="688"/>
    <s v="MU"/>
    <s v="Kalamboli"/>
    <m/>
    <n v="4952"/>
    <s v="MU-4952"/>
    <n v="0"/>
    <n v="0"/>
    <n v="19.026796000000001"/>
    <n v="73.106438999999995"/>
    <s v="MUM_Route_123"/>
    <s v="4952_LM"/>
    <x v="5"/>
    <s v="-"/>
    <s v="-"/>
    <s v="-"/>
    <s v="INDUS"/>
    <s v="Route LM"/>
    <s v="Co-build"/>
    <s v="Additional Scope"/>
    <m/>
    <s v="Abdul Quadir"/>
    <e v="#N/A"/>
    <s v="-"/>
    <s v="-"/>
    <s v="-"/>
    <s v="-"/>
    <n v="0"/>
    <m/>
    <m/>
    <x v="8"/>
    <m/>
    <m/>
    <s v="Not created"/>
    <s v="-"/>
    <s v="RFAI Awaited "/>
    <m/>
    <s v="-"/>
    <m/>
    <n v="0"/>
    <n v="0"/>
    <s v="-"/>
    <m/>
  </r>
  <r>
    <n v="689"/>
    <s v="MU"/>
    <s v="Shimpoli"/>
    <s v="MU-Metro Rail LM"/>
    <s v="MU-Metro Rail LM"/>
    <s v="MU-Metro Rail LM"/>
    <n v="100"/>
    <n v="100"/>
    <n v="19.223395"/>
    <n v="72.840908999999996"/>
    <s v="Shimpoli Metro Station"/>
    <s v="MU-Metro Rail LM"/>
    <x v="1"/>
    <s v="R/C"/>
    <s v="Shimpoli Metro Station"/>
    <s v="Shimpoli Metro Station"/>
    <s v="Metro"/>
    <s v="Metro_LM"/>
    <s v="Co-build"/>
    <s v="METRO"/>
    <m/>
    <s v="Hari Yadav"/>
    <s v="Satish Singh"/>
    <s v="-"/>
    <n v="10004981"/>
    <d v="2025-04-18T00:00:00"/>
    <d v="2026-04-18T00:00:00"/>
    <n v="100"/>
    <s v="Ok"/>
    <m/>
    <x v="2"/>
    <m/>
    <m/>
    <m/>
    <e v="#N/A"/>
    <m/>
    <m/>
    <s v="-"/>
    <m/>
    <n v="0"/>
    <n v="-100"/>
    <s v="-"/>
    <m/>
  </r>
  <r>
    <n v="690"/>
    <s v="MU"/>
    <s v="Dindoshi"/>
    <s v="MU-Metro Rail LM"/>
    <s v="MU-Metro Rail LM"/>
    <s v="MU-Metro Rail LM"/>
    <n v="120"/>
    <n v="120"/>
    <n v="19.178858000000002"/>
    <n v="72.858074000000002"/>
    <s v="Dindoshi Metro station"/>
    <s v="MU-Metro Rail LM"/>
    <x v="1"/>
    <s v="P/N"/>
    <s v="Dindoshi Metro station"/>
    <s v="Dindoshi Metro station"/>
    <s v="Metro"/>
    <s v="Metro_LM"/>
    <s v="Co-build"/>
    <s v="METRO"/>
    <m/>
    <s v="Hari Yadav"/>
    <s v="Satish Singh"/>
    <s v="-"/>
    <n v="10004980"/>
    <d v="2025-04-18T00:00:00"/>
    <d v="2026-04-18T00:00:00"/>
    <n v="120"/>
    <s v="Ok"/>
    <m/>
    <x v="2"/>
    <m/>
    <m/>
    <m/>
    <e v="#N/A"/>
    <m/>
    <m/>
    <s v="-"/>
    <m/>
    <n v="0"/>
    <n v="-120"/>
    <s v="-"/>
    <m/>
  </r>
  <r>
    <n v="691"/>
    <s v="MU"/>
    <s v="Goregaon"/>
    <s v="MU-Metro Rail LM"/>
    <s v="MU-Metro Rail LM"/>
    <s v="MU-Metro Rail LM"/>
    <n v="90"/>
    <n v="90"/>
    <n v="19.163399999999999"/>
    <n v="72.834806"/>
    <s v="Bangur Nagar Metro Station"/>
    <s v="MU-Metro Rail LM"/>
    <x v="1"/>
    <s v="P/S"/>
    <s v="Bangur Nagar Metro Station"/>
    <s v="Bangur Nagar Metro Station"/>
    <s v="Metro"/>
    <s v="Metro_LM"/>
    <s v="Co-build"/>
    <s v="METRO"/>
    <m/>
    <s v="Hari Yadav"/>
    <s v="Satish Singh"/>
    <s v="-"/>
    <n v="10004979"/>
    <d v="2025-04-18T00:00:00"/>
    <d v="2026-04-18T00:00:00"/>
    <n v="90"/>
    <s v="Ok"/>
    <m/>
    <x v="2"/>
    <m/>
    <m/>
    <m/>
    <e v="#N/A"/>
    <m/>
    <m/>
    <s v="-"/>
    <m/>
    <n v="0"/>
    <n v="-90"/>
    <s v="-"/>
    <m/>
  </r>
  <r>
    <n v="692"/>
    <s v="MU"/>
    <s v="Dahisar"/>
    <s v="MU-Metro Rail LM"/>
    <s v="MU-Metro Rail LM"/>
    <s v="MU-Metro Rail LM"/>
    <n v="290"/>
    <n v="290"/>
    <n v="19.257224000000001"/>
    <n v="72.865573999999995"/>
    <s v="CS Road- Near BMC Market, Anand_x000a_Nagar Metro Station"/>
    <s v="MU-Metro Rail LM"/>
    <x v="1"/>
    <s v="R/N"/>
    <s v="CS Road- Near BMC Market, Anand_x000a_Nagar Metro Station"/>
    <s v="CS Road- Near BMC Market, Anand_x000a_Nagar Metro Station"/>
    <s v="Metro"/>
    <s v="Metro_LM"/>
    <s v="Co-build"/>
    <s v="METRO"/>
    <m/>
    <s v="Hari Yadav"/>
    <s v="Satish Singh"/>
    <s v="-"/>
    <n v="10004978"/>
    <d v="2025-04-18T00:00:00"/>
    <d v="2026-04-18T00:00:00"/>
    <n v="290"/>
    <s v="Ok"/>
    <m/>
    <x v="2"/>
    <m/>
    <m/>
    <m/>
    <e v="#N/A"/>
    <m/>
    <m/>
    <s v="-"/>
    <m/>
    <n v="0"/>
    <n v="-290"/>
    <s v="-"/>
    <m/>
  </r>
  <r>
    <n v="693"/>
    <s v="MU"/>
    <s v="Malad"/>
    <s v="MU-Metro Rail LM"/>
    <s v="MU-Metro Rail LM"/>
    <s v="MU-Metro Rail LM"/>
    <n v="160"/>
    <n v="160"/>
    <n v="19.196192"/>
    <n v="72.833787000000001"/>
    <s v="Malad Marve Road, Valnai Meeth_x000a_Chowky Metro Station"/>
    <s v="MU-Metro Rail LM"/>
    <x v="1"/>
    <s v="P/N"/>
    <s v="Malad Marve Road, Valnai Meeth_x000a_Chowky Metro Station"/>
    <s v="Malad Marve Road, Valnai Meeth_x000a_Chowky Metro Station"/>
    <s v="Metro"/>
    <s v="Metro_LM"/>
    <s v="Co-build"/>
    <s v="METRO"/>
    <m/>
    <s v="Hari Yadav"/>
    <s v="Satish Singh"/>
    <s v="-"/>
    <n v="10004976"/>
    <d v="2025-04-18T00:00:00"/>
    <d v="2026-04-18T00:00:00"/>
    <n v="160"/>
    <s v="Ok"/>
    <m/>
    <x v="2"/>
    <m/>
    <m/>
    <m/>
    <e v="#N/A"/>
    <m/>
    <m/>
    <s v="-"/>
    <m/>
    <n v="0"/>
    <n v="-160"/>
    <s v="-"/>
    <m/>
  </r>
  <r>
    <n v="694"/>
    <s v="MU"/>
    <s v="Kandivali"/>
    <s v="MU-Metro Rail LM"/>
    <s v="MU-Metro Rail LM"/>
    <s v="MU-Metro Rail LM"/>
    <n v="100"/>
    <n v="100"/>
    <n v="19.206762999999999"/>
    <n v="72.834883000000005"/>
    <s v="Model Near Leela Park Dhanukar wadi Metro Station"/>
    <s v="MU-Metro Rail LM"/>
    <x v="1"/>
    <s v="R/S"/>
    <s v="Model Near Leela Park Dhanukar wadi Metro Station"/>
    <s v="Model Near Leela Park Dhanukar wadi Metro Station"/>
    <s v="Metro"/>
    <s v="Metro_LM"/>
    <s v="Co-build"/>
    <s v="METRO"/>
    <m/>
    <s v="Hari Yadav"/>
    <s v="Satish Singh"/>
    <s v="-"/>
    <n v="10004975"/>
    <d v="2025-04-18T00:00:00"/>
    <d v="2026-04-18T00:00:00"/>
    <n v="100"/>
    <s v="Ok"/>
    <m/>
    <x v="2"/>
    <m/>
    <m/>
    <m/>
    <e v="#N/A"/>
    <m/>
    <m/>
    <s v="-"/>
    <m/>
    <n v="0"/>
    <n v="-100"/>
    <s v="-"/>
    <m/>
  </r>
  <r>
    <n v="695"/>
    <s v="MU"/>
    <s v="Oshiwara"/>
    <s v="MU-Metro Rail LM"/>
    <s v="MU-Metro Rail LM"/>
    <s v="MU-Metro Rail LM"/>
    <n v="200"/>
    <n v="200"/>
    <n v="19.146018000000002"/>
    <n v="72.833207000000002"/>
    <s v="Oshiwara Metro Station to Oshiwara_x000a_CLS"/>
    <s v="MU-Metro Rail LM"/>
    <x v="1"/>
    <s v="K/W"/>
    <s v="Oshiwara Metro Station to Oshiwara_x000a_CLS"/>
    <s v="Oshiwara Metro Station to Oshiwara_x000a_CLS"/>
    <s v="Metro"/>
    <s v="Metro_LM"/>
    <s v="Co-build"/>
    <s v="METRO"/>
    <m/>
    <s v="Hari Yadav"/>
    <s v="Satish Singh"/>
    <s v="-"/>
    <n v="10004977"/>
    <d v="2025-04-18T00:00:00"/>
    <d v="2026-04-18T00:00:00"/>
    <n v="200"/>
    <s v="Ok"/>
    <m/>
    <x v="2"/>
    <m/>
    <m/>
    <m/>
    <e v="#N/A"/>
    <m/>
    <m/>
    <s v="-"/>
    <m/>
    <n v="0"/>
    <n v="-200"/>
    <s v="-"/>
    <m/>
  </r>
  <r>
    <n v="696"/>
    <s v="MU"/>
    <s v="Andheri"/>
    <s v="MU-Metro Rail LM"/>
    <s v="MU-Metro Rail LM"/>
    <s v="MU-Metro Rail LM"/>
    <n v="200"/>
    <n v="200"/>
    <n v="19.128613999999999"/>
    <n v="72.831162000000006"/>
    <s v="Blue Line to 2A Line Connectivity"/>
    <s v="MU-Metro Rail LM"/>
    <x v="1"/>
    <s v="K/W"/>
    <s v="Blue Line to 2A Line Connectivity"/>
    <s v="Blue Line to 2A Line Connectivity"/>
    <s v="Metro"/>
    <s v="Metro_LM"/>
    <s v="Co-build"/>
    <s v="METRO"/>
    <m/>
    <s v="Hari Yadav"/>
    <s v="Satish Singh"/>
    <s v="-"/>
    <n v="10004983"/>
    <d v="2025-04-20T00:00:00"/>
    <d v="2026-04-20T00:00:00"/>
    <n v="200"/>
    <s v="Ok"/>
    <m/>
    <x v="2"/>
    <m/>
    <m/>
    <m/>
    <e v="#N/A"/>
    <m/>
    <m/>
    <s v="-"/>
    <m/>
    <n v="0"/>
    <n v="-200"/>
    <s v="-"/>
    <m/>
  </r>
  <r>
    <n v="697"/>
    <s v="MU"/>
    <s v="Oshiwara"/>
    <s v="MU-Metro Rail LM"/>
    <s v="MU-Metro Rail LM"/>
    <s v="MU-Metro Rail LM"/>
    <n v="110"/>
    <n v="110"/>
    <n v="19.141010000000001"/>
    <n v="72.831636000000003"/>
    <s v="Lower Oshiwara Metro station Opp Infinity Mall"/>
    <s v="MU-Metro Rail LM"/>
    <x v="1"/>
    <s v="K/W"/>
    <s v="Lower Oshiwara Metro station Opp Infinity Mall"/>
    <s v="Lower Oshiwara Metro station Opp Infinity Mall"/>
    <s v="Metro"/>
    <s v="Metro_LM"/>
    <s v="Co-build"/>
    <s v="METRO"/>
    <m/>
    <s v="Hari Yadav"/>
    <s v="Satish Singh"/>
    <s v="-"/>
    <n v="10004982"/>
    <d v="2025-04-20T00:00:00"/>
    <d v="2026-04-20T00:00:00"/>
    <n v="110"/>
    <s v="Ok"/>
    <m/>
    <x v="2"/>
    <m/>
    <m/>
    <m/>
    <e v="#N/A"/>
    <m/>
    <m/>
    <s v="-"/>
    <m/>
    <n v="0"/>
    <n v="-110"/>
    <s v="-"/>
    <m/>
  </r>
  <r>
    <n v="698"/>
    <s v="MU"/>
    <s v="Andheri"/>
    <s v="MU-Metro Rail LM"/>
    <s v="MU-Metro Rail LM"/>
    <s v="MU-Metro Rail LM"/>
    <n v="120"/>
    <n v="120"/>
    <n v="19.128613999999999"/>
    <n v="72.831162000000006"/>
    <s v="D N Nagar to Andheri West metro station"/>
    <s v="MU-Metro Rail LM"/>
    <x v="1"/>
    <s v="K/W"/>
    <s v="D N Nagar to Andheri West metro station"/>
    <s v="D N Nagar to Andheri West metro station"/>
    <s v="Metro"/>
    <s v="Metro_LM"/>
    <s v="Co-build"/>
    <s v="METRO"/>
    <m/>
    <s v="Hari Yadav"/>
    <s v="Satish Singh"/>
    <s v="-"/>
    <n v="10004984"/>
    <d v="2025-04-20T00:00:00"/>
    <d v="2026-04-20T00:00:00"/>
    <n v="120"/>
    <s v="Ok"/>
    <m/>
    <x v="2"/>
    <m/>
    <m/>
    <m/>
    <e v="#N/A"/>
    <m/>
    <m/>
    <s v="-"/>
    <m/>
    <n v="0"/>
    <n v="-120"/>
    <s v="-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2B9013-5632-42A2-A454-75FAE19A8EE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 rowPageCount="1" colPageCount="1"/>
  <pivotFields count="25">
    <pivotField axis="axisRow" showAll="0">
      <items count="5">
        <item x="3"/>
        <item x="0"/>
        <item x="2"/>
        <item x="1"/>
        <item t="default"/>
      </items>
    </pivotField>
    <pivotField axis="axisPage" multipleItemSelectionAllowed="1" showAll="0">
      <items count="19">
        <item m="1" x="17"/>
        <item h="1" x="16"/>
        <item h="1" x="11"/>
        <item h="1" x="14"/>
        <item h="1" x="8"/>
        <item h="1" x="7"/>
        <item h="1" x="4"/>
        <item h="1" x="1"/>
        <item h="1" x="9"/>
        <item h="1" x="10"/>
        <item h="1" x="0"/>
        <item h="1" x="3"/>
        <item h="1" x="2"/>
        <item x="12"/>
        <item x="5"/>
        <item x="6"/>
        <item x="15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" hier="-1"/>
  </pageFields>
  <dataFields count="1">
    <dataField name="Sum of POP + route" fld="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5185FC-0F41-409C-B9E3-4CFBC497E47D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6" firstHeaderRow="1" firstDataRow="1" firstDataCol="1"/>
  <pivotFields count="48">
    <pivotField axis="axisRow" showAll="0">
      <items count="17">
        <item x="3"/>
        <item x="2"/>
        <item x="10"/>
        <item x="14"/>
        <item x="7"/>
        <item x="1"/>
        <item x="4"/>
        <item x="12"/>
        <item x="13"/>
        <item x="5"/>
        <item x="11"/>
        <item x="8"/>
        <item x="6"/>
        <item x="9"/>
        <item x="15"/>
        <item x="0"/>
        <item t="default"/>
      </items>
    </pivotField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x="1"/>
        <item x="2"/>
        <item sd="0" x="3"/>
        <item x="4"/>
        <item sd="0" x="5"/>
        <item t="default"/>
      </items>
    </pivotField>
    <pivotField axis="axisRow" showAll="0">
      <items count="6">
        <item sd="0" x="0"/>
        <item x="1"/>
        <item x="2"/>
        <item sd="0" x="3"/>
        <item sd="0" x="4"/>
        <item t="default"/>
      </items>
    </pivotField>
  </pivotFields>
  <rowFields count="4">
    <field x="47"/>
    <field x="46"/>
    <field x="45"/>
    <field x="0"/>
  </rowFields>
  <rowItems count="23">
    <i>
      <x/>
    </i>
    <i>
      <x v="1"/>
    </i>
    <i r="1">
      <x v="2"/>
    </i>
    <i r="2">
      <x v="4"/>
    </i>
    <i r="2">
      <x v="5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1">
      <x v="4"/>
    </i>
    <i r="2">
      <x v="10"/>
    </i>
    <i r="2">
      <x v="11"/>
    </i>
    <i r="2">
      <x v="12"/>
    </i>
    <i>
      <x v="3"/>
    </i>
    <i t="grand">
      <x/>
    </i>
  </rowItems>
  <colItems count="1">
    <i/>
  </colItems>
  <dataFields count="1">
    <dataField name="Sum of PO Length_x000a_(Mtr)" fld="2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2E65D8-3188-4A4D-A09B-8595C4043E2F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9" firstHeaderRow="1" firstDataRow="1" firstDataCol="1" rowPageCount="2" colPageCount="1"/>
  <pivotFields count="28">
    <pivotField axis="axisPage" multipleItemSelectionAllowed="1" showAll="0">
      <items count="15">
        <item h="1" x="10"/>
        <item h="1" x="11"/>
        <item h="1" x="5"/>
        <item h="1" x="1"/>
        <item h="1" x="3"/>
        <item h="1" x="13"/>
        <item h="1" x="7"/>
        <item h="1" x="2"/>
        <item x="8"/>
        <item x="6"/>
        <item x="4"/>
        <item x="9"/>
        <item x="12"/>
        <item h="1" x="0"/>
        <item t="default"/>
      </items>
    </pivotField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axis="axisRow"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22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17" hier="-1"/>
    <pageField fld="0" hier="-1"/>
  </pageFields>
  <dataFields count="1">
    <dataField name="Sum of PO Length_x000a_(Mtr)" fld="2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78E0CF-E533-46DC-861F-C62FC9988865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4" firstHeaderRow="0" firstDataRow="1" firstDataCol="1"/>
  <pivotFields count="43"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axis="axisRow" dataField="1" showAll="0">
      <items count="11">
        <item x="9"/>
        <item x="6"/>
        <item x="2"/>
        <item x="4"/>
        <item x="1"/>
        <item x="8"/>
        <item x="7"/>
        <item x="0"/>
        <item x="5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11">
        <item x="0"/>
        <item x="9"/>
        <item x="3"/>
        <item x="5"/>
        <item x="6"/>
        <item x="2"/>
        <item x="1"/>
        <item x="7"/>
        <item x="8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uthority" fld="12" subtotal="count" baseField="0" baseItem="0"/>
    <dataField name="Sum of PO Length_x000a_(Mtr)" fld="2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9387-D5B6-4D4E-A7A4-63898A6471C5}">
  <dimension ref="A1:H8"/>
  <sheetViews>
    <sheetView workbookViewId="0">
      <selection activeCell="E8" activeCellId="1" sqref="B8 E8"/>
    </sheetView>
  </sheetViews>
  <sheetFormatPr defaultRowHeight="14.4" x14ac:dyDescent="0.3"/>
  <cols>
    <col min="1" max="1" width="18" bestFit="1" customWidth="1"/>
    <col min="2" max="2" width="18.44140625" bestFit="1" customWidth="1"/>
    <col min="4" max="4" width="18" bestFit="1" customWidth="1"/>
    <col min="5" max="5" width="17" bestFit="1" customWidth="1"/>
  </cols>
  <sheetData>
    <row r="1" spans="1:8" x14ac:dyDescent="0.3">
      <c r="A1" s="197" t="s">
        <v>5622</v>
      </c>
      <c r="B1" t="s">
        <v>5631</v>
      </c>
    </row>
    <row r="3" spans="1:8" x14ac:dyDescent="0.3">
      <c r="A3" s="197" t="s">
        <v>5627</v>
      </c>
      <c r="B3" t="s">
        <v>5629</v>
      </c>
      <c r="D3" s="198" t="s">
        <v>5627</v>
      </c>
      <c r="E3" s="198" t="s">
        <v>5647</v>
      </c>
    </row>
    <row r="4" spans="1:8" x14ac:dyDescent="0.3">
      <c r="A4" s="34" t="s">
        <v>4849</v>
      </c>
      <c r="B4">
        <v>56.091999999999999</v>
      </c>
      <c r="D4" s="34" t="s">
        <v>4849</v>
      </c>
      <c r="E4">
        <v>4.4669999999999996</v>
      </c>
      <c r="H4">
        <v>1000</v>
      </c>
    </row>
    <row r="5" spans="1:8" x14ac:dyDescent="0.3">
      <c r="A5" s="34" t="s">
        <v>1745</v>
      </c>
      <c r="B5">
        <v>7.3179999999999996</v>
      </c>
      <c r="D5" s="34" t="s">
        <v>1745</v>
      </c>
      <c r="E5">
        <v>2.68</v>
      </c>
    </row>
    <row r="6" spans="1:8" x14ac:dyDescent="0.3">
      <c r="A6" s="34" t="s">
        <v>4850</v>
      </c>
      <c r="B6">
        <v>30.687999999999995</v>
      </c>
      <c r="D6" s="34" t="s">
        <v>4850</v>
      </c>
      <c r="E6">
        <v>6.2859999999999996</v>
      </c>
    </row>
    <row r="7" spans="1:8" x14ac:dyDescent="0.3">
      <c r="A7" s="34" t="s">
        <v>4848</v>
      </c>
      <c r="B7">
        <v>43.100000000000009</v>
      </c>
      <c r="D7" s="34" t="s">
        <v>4848</v>
      </c>
      <c r="E7">
        <v>8.1890000000000001</v>
      </c>
    </row>
    <row r="8" spans="1:8" x14ac:dyDescent="0.3">
      <c r="A8" s="34" t="s">
        <v>101</v>
      </c>
      <c r="B8">
        <v>137.19799999999998</v>
      </c>
      <c r="D8" s="199" t="s">
        <v>101</v>
      </c>
      <c r="E8" s="203">
        <f>SUM(E4:E7)</f>
        <v>21.622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81C-C010-4036-A4B0-178E7EE150E5}">
  <sheetPr filterMode="1"/>
  <dimension ref="C2:AK163"/>
  <sheetViews>
    <sheetView topLeftCell="D1" workbookViewId="0">
      <pane ySplit="3" topLeftCell="A5" activePane="bottomLeft" state="frozen"/>
      <selection pane="bottomLeft" activeCell="D3" sqref="D3"/>
    </sheetView>
  </sheetViews>
  <sheetFormatPr defaultRowHeight="14.4" x14ac:dyDescent="0.3"/>
  <cols>
    <col min="1" max="2" width="0" hidden="1" customWidth="1"/>
    <col min="3" max="3" width="10" hidden="1" customWidth="1"/>
    <col min="4" max="4" width="31" customWidth="1"/>
    <col min="5" max="5" width="15" bestFit="1" customWidth="1"/>
    <col min="6" max="6" width="14.5546875" customWidth="1"/>
    <col min="7" max="7" width="10.88671875" customWidth="1"/>
    <col min="8" max="9" width="36" bestFit="1" customWidth="1"/>
    <col min="10" max="10" width="5.109375" bestFit="1" customWidth="1"/>
    <col min="11" max="11" width="15.44140625" bestFit="1" customWidth="1"/>
    <col min="12" max="12" width="12.88671875" bestFit="1" customWidth="1"/>
    <col min="13" max="13" width="16" bestFit="1" customWidth="1"/>
    <col min="14" max="14" width="20.44140625" bestFit="1" customWidth="1"/>
    <col min="15" max="15" width="16.33203125" style="33" bestFit="1" customWidth="1"/>
    <col min="16" max="16" width="13" customWidth="1"/>
    <col min="17" max="17" width="12.33203125" customWidth="1"/>
    <col min="18" max="18" width="13.5546875" customWidth="1"/>
    <col min="19" max="19" width="8.88671875" customWidth="1"/>
    <col min="20" max="20" width="9.88671875" style="27" customWidth="1"/>
    <col min="21" max="21" width="11.44140625" style="27" bestFit="1" customWidth="1"/>
    <col min="22" max="22" width="6.5546875" customWidth="1"/>
    <col min="23" max="23" width="8.88671875" customWidth="1"/>
    <col min="24" max="25" width="9.109375" customWidth="1"/>
    <col min="26" max="27" width="6.5546875" customWidth="1"/>
    <col min="28" max="28" width="9.109375" customWidth="1"/>
    <col min="29" max="29" width="48" style="34" customWidth="1"/>
    <col min="30" max="33" width="9.109375" hidden="1" customWidth="1"/>
    <col min="34" max="34" width="15.109375" customWidth="1"/>
    <col min="35" max="35" width="18.33203125" bestFit="1" customWidth="1"/>
    <col min="36" max="36" width="18.109375" bestFit="1" customWidth="1"/>
  </cols>
  <sheetData>
    <row r="2" spans="3:37" ht="14.4" customHeight="1" x14ac:dyDescent="0.3">
      <c r="H2" s="3"/>
      <c r="I2" s="33"/>
      <c r="J2" s="33"/>
      <c r="K2" s="3">
        <f>SUBTOTAL(9,K4:K154)</f>
        <v>170.94124960620167</v>
      </c>
      <c r="L2" s="3">
        <f>SUBTOTAL(9,L4:L154)</f>
        <v>173</v>
      </c>
      <c r="M2" s="3">
        <f>SUBTOTAL(9,M4:M154)</f>
        <v>23.974459999999997</v>
      </c>
      <c r="O2" s="33">
        <f>SUBTOTAL(9,O4:O158)</f>
        <v>173.93242259999994</v>
      </c>
      <c r="P2" s="33">
        <f>SUBTOTAL(9,P4:P158)</f>
        <v>183.7584666515562</v>
      </c>
      <c r="Q2" s="33">
        <f>SUBTOTAL(9,Q4:Q158)</f>
        <v>180</v>
      </c>
      <c r="R2" s="33">
        <f>SUBTOTAL(9,R4:R158)</f>
        <v>22.834641999999995</v>
      </c>
      <c r="S2" s="204" t="s">
        <v>4834</v>
      </c>
      <c r="T2" s="204"/>
      <c r="U2" s="204"/>
      <c r="V2" s="204"/>
      <c r="W2" s="205" t="s">
        <v>4835</v>
      </c>
      <c r="X2" s="205"/>
      <c r="Y2" s="205"/>
      <c r="Z2" s="205"/>
      <c r="AA2" s="200"/>
      <c r="AB2" s="33">
        <f>SUBTOTAL(9,AB4:AB158)</f>
        <v>185.27200000000005</v>
      </c>
      <c r="AC2" s="149"/>
      <c r="AD2" s="38"/>
      <c r="AE2" s="3"/>
      <c r="AF2" s="3"/>
      <c r="AG2" s="29"/>
    </row>
    <row r="3" spans="3:37" s="135" customFormat="1" ht="28.8" x14ac:dyDescent="0.3">
      <c r="C3" s="135" t="s">
        <v>5651</v>
      </c>
      <c r="D3" s="12" t="s">
        <v>5625</v>
      </c>
      <c r="E3" s="12" t="s">
        <v>5622</v>
      </c>
      <c r="F3" s="12" t="s">
        <v>1034</v>
      </c>
      <c r="G3" s="12" t="s">
        <v>1175</v>
      </c>
      <c r="H3" s="12" t="s">
        <v>674</v>
      </c>
      <c r="I3" s="12" t="s">
        <v>1172</v>
      </c>
      <c r="J3" s="12" t="s">
        <v>5626</v>
      </c>
      <c r="K3" s="12" t="s">
        <v>1018</v>
      </c>
      <c r="L3" s="12" t="s">
        <v>999</v>
      </c>
      <c r="M3" s="12" t="s">
        <v>1000</v>
      </c>
      <c r="N3" s="12" t="s">
        <v>1022</v>
      </c>
      <c r="O3" s="148" t="s">
        <v>4840</v>
      </c>
      <c r="P3" s="30" t="s">
        <v>1032</v>
      </c>
      <c r="Q3" s="31" t="s">
        <v>1029</v>
      </c>
      <c r="R3" s="30" t="s">
        <v>1033</v>
      </c>
      <c r="S3" s="35" t="s">
        <v>5649</v>
      </c>
      <c r="T3" s="26" t="s">
        <v>1040</v>
      </c>
      <c r="U3" s="26" t="s">
        <v>1041</v>
      </c>
      <c r="V3" s="25" t="s">
        <v>1042</v>
      </c>
      <c r="W3" s="35" t="s">
        <v>5650</v>
      </c>
      <c r="X3" s="25" t="s">
        <v>1040</v>
      </c>
      <c r="Y3" s="25" t="s">
        <v>1041</v>
      </c>
      <c r="Z3" s="25" t="s">
        <v>1042</v>
      </c>
      <c r="AA3" s="25" t="s">
        <v>5628</v>
      </c>
      <c r="AB3" s="32" t="s">
        <v>1043</v>
      </c>
      <c r="AC3" s="150" t="s">
        <v>1136</v>
      </c>
      <c r="AF3" s="60">
        <v>45748</v>
      </c>
      <c r="AH3" s="135" t="s">
        <v>1567</v>
      </c>
      <c r="AI3" s="135" t="s">
        <v>4845</v>
      </c>
      <c r="AJ3" s="135" t="s">
        <v>4</v>
      </c>
      <c r="AK3" s="135" t="s">
        <v>5028</v>
      </c>
    </row>
    <row r="4" spans="3:37" s="135" customFormat="1" hidden="1" x14ac:dyDescent="0.3">
      <c r="C4" s="195">
        <f>_xlfn.XLOOKUP(H4,'[1]Edited_Route+LM'!$D:$D,'[1]Edited_Route+LM'!$K:$K)</f>
        <v>45808</v>
      </c>
      <c r="D4" s="195" t="str">
        <f>_xlfn.XLOOKUP(H4,'[2]Route + On-route LMC delivery'!$B:$B,'[2]Route + On-route LMC delivery'!$Y:$Y)</f>
        <v>Prem Verma</v>
      </c>
      <c r="E4" s="195">
        <v>46112</v>
      </c>
      <c r="F4" s="119" t="s">
        <v>1035</v>
      </c>
      <c r="G4" s="120" t="s">
        <v>1339</v>
      </c>
      <c r="H4" s="119" t="s">
        <v>49</v>
      </c>
      <c r="I4" s="119" t="s">
        <v>49</v>
      </c>
      <c r="J4" s="119" t="b">
        <f>H4=I4</f>
        <v>1</v>
      </c>
      <c r="K4" s="48">
        <v>10.673826176947369</v>
      </c>
      <c r="L4" s="121">
        <v>15</v>
      </c>
      <c r="M4" s="48">
        <v>2.1504999999999996</v>
      </c>
      <c r="N4" s="122" t="s">
        <v>1001</v>
      </c>
      <c r="O4" s="130">
        <v>10.273999999999999</v>
      </c>
      <c r="P4" s="130">
        <v>10.85</v>
      </c>
      <c r="Q4" s="124">
        <v>15</v>
      </c>
      <c r="R4" s="124">
        <v>1.0900000000000001</v>
      </c>
      <c r="W4" s="125" t="s">
        <v>1044</v>
      </c>
      <c r="X4" s="126">
        <v>45738</v>
      </c>
      <c r="Y4" s="126">
        <f>X4+365</f>
        <v>46103</v>
      </c>
      <c r="Z4" s="127">
        <v>10.28</v>
      </c>
      <c r="AA4" s="127">
        <f>AB4+R4</f>
        <v>11.37</v>
      </c>
      <c r="AB4" s="124">
        <f t="shared" ref="AB4:AB41" si="0">Z4+V4</f>
        <v>10.28</v>
      </c>
      <c r="AC4" s="124" t="s">
        <v>1030</v>
      </c>
      <c r="AD4" s="123">
        <f t="shared" ref="AD4:AD11" si="1">AB4-O4</f>
        <v>6.0000000000002274E-3</v>
      </c>
      <c r="AE4" s="124"/>
      <c r="AF4" s="124" t="s">
        <v>1565</v>
      </c>
      <c r="AG4" s="124"/>
      <c r="AH4" s="124" t="s">
        <v>1585</v>
      </c>
      <c r="AI4" s="135" t="s">
        <v>4843</v>
      </c>
    </row>
    <row r="5" spans="3:37" s="135" customFormat="1" x14ac:dyDescent="0.3">
      <c r="C5" s="195">
        <f>_xlfn.XLOOKUP(H5,'[1]Edited_Route+LM'!$D:$D,'[1]Edited_Route+LM'!$K:$K)</f>
        <v>45808</v>
      </c>
      <c r="D5" s="195" t="str">
        <f>_xlfn.XLOOKUP(H5,'[2]Route + On-route LMC delivery'!$B:$B,'[2]Route + On-route LMC delivery'!$Y:$Y)</f>
        <v>Prem Verma</v>
      </c>
      <c r="E5" s="195">
        <v>46112</v>
      </c>
      <c r="F5" s="119" t="s">
        <v>4814</v>
      </c>
      <c r="G5" s="120" t="s">
        <v>1183</v>
      </c>
      <c r="H5" s="119" t="s">
        <v>49</v>
      </c>
      <c r="I5" s="119" t="s">
        <v>1137</v>
      </c>
      <c r="J5" s="119" t="b">
        <f t="shared" ref="J5:J68" si="2">H5=I5</f>
        <v>0</v>
      </c>
      <c r="K5" s="48"/>
      <c r="L5" s="121"/>
      <c r="M5" s="48"/>
      <c r="N5" s="122" t="s">
        <v>1001</v>
      </c>
      <c r="O5" s="130">
        <v>0</v>
      </c>
      <c r="P5" s="130">
        <v>0.18640948636553001</v>
      </c>
      <c r="Q5" s="124">
        <v>0</v>
      </c>
      <c r="R5" s="124">
        <v>0</v>
      </c>
      <c r="S5" s="125" t="s">
        <v>1555</v>
      </c>
      <c r="T5" s="126">
        <v>45738</v>
      </c>
      <c r="U5" s="126">
        <f t="shared" ref="U5:U41" si="3">T5+365</f>
        <v>46103</v>
      </c>
      <c r="V5" s="127">
        <v>0.19</v>
      </c>
      <c r="W5" s="119"/>
      <c r="X5" s="124"/>
      <c r="Y5" s="124"/>
      <c r="Z5" s="124"/>
      <c r="AA5" s="127">
        <f t="shared" ref="AA5:AA68" si="4">AB5+R5</f>
        <v>0.19</v>
      </c>
      <c r="AB5" s="124">
        <f t="shared" si="0"/>
        <v>0.19</v>
      </c>
      <c r="AC5" s="124" t="s">
        <v>1030</v>
      </c>
      <c r="AD5" s="123">
        <f t="shared" si="1"/>
        <v>0.19</v>
      </c>
      <c r="AE5" s="124"/>
      <c r="AF5" s="124" t="s">
        <v>1565</v>
      </c>
      <c r="AG5" s="124"/>
      <c r="AH5" s="124" t="s">
        <v>1585</v>
      </c>
      <c r="AI5" s="135" t="s">
        <v>4843</v>
      </c>
    </row>
    <row r="6" spans="3:37" s="135" customFormat="1" x14ac:dyDescent="0.3">
      <c r="C6" s="195">
        <f>_xlfn.XLOOKUP(H6,'[1]Edited_Route+LM'!$D:$D,'[1]Edited_Route+LM'!$K:$K)</f>
        <v>45808</v>
      </c>
      <c r="D6" s="195" t="str">
        <f>_xlfn.XLOOKUP(H6,'[2]Route + On-route LMC delivery'!$B:$B,'[2]Route + On-route LMC delivery'!$Y:$Y)</f>
        <v>Prem Verma</v>
      </c>
      <c r="E6" s="195">
        <v>46112</v>
      </c>
      <c r="F6" s="119" t="s">
        <v>4814</v>
      </c>
      <c r="G6" s="120" t="s">
        <v>1183</v>
      </c>
      <c r="H6" s="119" t="s">
        <v>49</v>
      </c>
      <c r="I6" s="119" t="s">
        <v>1138</v>
      </c>
      <c r="J6" s="119" t="b">
        <f t="shared" si="2"/>
        <v>0</v>
      </c>
      <c r="K6" s="48"/>
      <c r="L6" s="121"/>
      <c r="M6" s="48"/>
      <c r="N6" s="122" t="s">
        <v>1001</v>
      </c>
      <c r="O6" s="130">
        <v>0</v>
      </c>
      <c r="P6" s="130">
        <v>0.18712521084528999</v>
      </c>
      <c r="Q6" s="124">
        <v>0</v>
      </c>
      <c r="R6" s="124">
        <v>0</v>
      </c>
      <c r="S6" s="125" t="s">
        <v>1555</v>
      </c>
      <c r="T6" s="126">
        <v>45738</v>
      </c>
      <c r="U6" s="126">
        <f t="shared" si="3"/>
        <v>46103</v>
      </c>
      <c r="V6" s="127">
        <v>0.19</v>
      </c>
      <c r="W6" s="119"/>
      <c r="X6" s="124"/>
      <c r="Y6" s="124"/>
      <c r="Z6" s="124"/>
      <c r="AA6" s="127">
        <f t="shared" si="4"/>
        <v>0.19</v>
      </c>
      <c r="AB6" s="124">
        <f t="shared" si="0"/>
        <v>0.19</v>
      </c>
      <c r="AC6" s="124" t="s">
        <v>1030</v>
      </c>
      <c r="AD6" s="123">
        <f t="shared" si="1"/>
        <v>0.19</v>
      </c>
      <c r="AE6" s="124"/>
      <c r="AF6" s="124" t="s">
        <v>1565</v>
      </c>
      <c r="AG6" s="124"/>
      <c r="AH6" s="124" t="s">
        <v>1585</v>
      </c>
      <c r="AI6" s="135" t="s">
        <v>4843</v>
      </c>
    </row>
    <row r="7" spans="3:37" s="135" customFormat="1" x14ac:dyDescent="0.3">
      <c r="C7" s="195">
        <f>_xlfn.XLOOKUP(H7,'[1]Edited_Route+LM'!$D:$D,'[1]Edited_Route+LM'!$K:$K)</f>
        <v>45808</v>
      </c>
      <c r="D7" s="195" t="str">
        <f>_xlfn.XLOOKUP(H7,'[2]Route + On-route LMC delivery'!$B:$B,'[2]Route + On-route LMC delivery'!$Y:$Y)</f>
        <v>Prem Verma</v>
      </c>
      <c r="E7" s="195">
        <v>46112</v>
      </c>
      <c r="F7" s="119" t="s">
        <v>4814</v>
      </c>
      <c r="G7" s="120" t="s">
        <v>1183</v>
      </c>
      <c r="H7" s="119" t="s">
        <v>49</v>
      </c>
      <c r="I7" s="119" t="s">
        <v>1139</v>
      </c>
      <c r="J7" s="119" t="b">
        <f t="shared" si="2"/>
        <v>0</v>
      </c>
      <c r="K7" s="48"/>
      <c r="L7" s="121"/>
      <c r="M7" s="48"/>
      <c r="N7" s="122" t="s">
        <v>1001</v>
      </c>
      <c r="O7" s="130">
        <v>0</v>
      </c>
      <c r="P7" s="130">
        <v>0.2</v>
      </c>
      <c r="Q7" s="124">
        <v>0</v>
      </c>
      <c r="R7" s="124">
        <v>0</v>
      </c>
      <c r="S7" s="125" t="s">
        <v>1555</v>
      </c>
      <c r="T7" s="126">
        <v>45738</v>
      </c>
      <c r="U7" s="126">
        <f t="shared" si="3"/>
        <v>46103</v>
      </c>
      <c r="V7" s="127">
        <v>0.2</v>
      </c>
      <c r="W7" s="119"/>
      <c r="X7" s="124"/>
      <c r="Y7" s="124"/>
      <c r="Z7" s="124"/>
      <c r="AA7" s="127">
        <f t="shared" si="4"/>
        <v>0.2</v>
      </c>
      <c r="AB7" s="124">
        <f t="shared" si="0"/>
        <v>0.2</v>
      </c>
      <c r="AC7" s="124" t="s">
        <v>1030</v>
      </c>
      <c r="AD7" s="123">
        <f t="shared" si="1"/>
        <v>0.2</v>
      </c>
      <c r="AE7" s="124"/>
      <c r="AF7" s="124" t="s">
        <v>1565</v>
      </c>
      <c r="AG7" s="124"/>
      <c r="AH7" s="124" t="s">
        <v>1585</v>
      </c>
      <c r="AI7" s="135" t="s">
        <v>4843</v>
      </c>
      <c r="AK7" s="135" t="s">
        <v>5027</v>
      </c>
    </row>
    <row r="8" spans="3:37" s="135" customFormat="1" x14ac:dyDescent="0.3">
      <c r="C8" s="195">
        <f>_xlfn.XLOOKUP(H8,'[1]Edited_Route+LM'!$D:$D,'[1]Edited_Route+LM'!$K:$K)</f>
        <v>46022</v>
      </c>
      <c r="D8" s="195" t="str">
        <f>_xlfn.XLOOKUP(H8,'[2]Route + On-route LMC delivery'!$B:$B,'[2]Route + On-route LMC delivery'!$Y:$Y)</f>
        <v>Prem Verma</v>
      </c>
      <c r="E8" s="195">
        <f>_xlfn.XLOOKUP(I8,'[1]Edited_Route+LM'!$D:$D,'[1]Edited_Route+LM'!$K:$K)</f>
        <v>46022</v>
      </c>
      <c r="F8" s="119" t="s">
        <v>1036</v>
      </c>
      <c r="G8" s="120" t="s">
        <v>1339</v>
      </c>
      <c r="H8" s="119" t="s">
        <v>52</v>
      </c>
      <c r="I8" s="119" t="s">
        <v>52</v>
      </c>
      <c r="J8" s="119" t="b">
        <f t="shared" si="2"/>
        <v>1</v>
      </c>
      <c r="K8" s="48">
        <v>0.7117</v>
      </c>
      <c r="L8" s="121">
        <v>0</v>
      </c>
      <c r="M8" s="48">
        <v>0</v>
      </c>
      <c r="N8" s="122" t="s">
        <v>1004</v>
      </c>
      <c r="O8" s="130">
        <v>0.7117</v>
      </c>
      <c r="P8" s="130">
        <v>0.8</v>
      </c>
      <c r="Q8" s="124"/>
      <c r="R8" s="124">
        <v>0</v>
      </c>
      <c r="S8" s="125"/>
      <c r="T8" s="126"/>
      <c r="U8" s="126"/>
      <c r="V8" s="124"/>
      <c r="W8" s="119" t="s">
        <v>1554</v>
      </c>
      <c r="X8" s="126">
        <v>45738</v>
      </c>
      <c r="Y8" s="126">
        <v>46103</v>
      </c>
      <c r="Z8" s="124">
        <v>0.8</v>
      </c>
      <c r="AA8" s="127">
        <f t="shared" si="4"/>
        <v>0.8</v>
      </c>
      <c r="AB8" s="124">
        <f t="shared" si="0"/>
        <v>0.8</v>
      </c>
      <c r="AC8" s="124" t="s">
        <v>1030</v>
      </c>
      <c r="AD8" s="123">
        <f t="shared" si="1"/>
        <v>8.8300000000000045E-2</v>
      </c>
      <c r="AE8" s="124"/>
      <c r="AF8" s="124"/>
      <c r="AG8" s="124"/>
      <c r="AH8" s="124" t="s">
        <v>1585</v>
      </c>
      <c r="AI8" s="135" t="s">
        <v>4843</v>
      </c>
    </row>
    <row r="9" spans="3:37" s="135" customFormat="1" x14ac:dyDescent="0.3">
      <c r="C9" s="195">
        <f>_xlfn.XLOOKUP(H9,'[1]Edited_Route+LM'!$D:$D,'[1]Edited_Route+LM'!$K:$K)</f>
        <v>46022</v>
      </c>
      <c r="D9" s="195" t="str">
        <f>_xlfn.XLOOKUP(H9,'[2]Route + On-route LMC delivery'!$B:$B,'[2]Route + On-route LMC delivery'!$Y:$Y)</f>
        <v>Prem Verma</v>
      </c>
      <c r="E9" s="195">
        <f>_xlfn.XLOOKUP(I9,'[1]Edited_Route+LM'!$D:$D,'[1]Edited_Route+LM'!$K:$K)</f>
        <v>46022</v>
      </c>
      <c r="F9" s="120" t="s">
        <v>1036</v>
      </c>
      <c r="G9" s="120" t="s">
        <v>1339</v>
      </c>
      <c r="H9" s="120" t="s">
        <v>56</v>
      </c>
      <c r="I9" s="120" t="s">
        <v>56</v>
      </c>
      <c r="J9" s="119" t="b">
        <f t="shared" si="2"/>
        <v>1</v>
      </c>
      <c r="K9" s="48">
        <v>0.42130000000000001</v>
      </c>
      <c r="L9" s="121">
        <v>0</v>
      </c>
      <c r="M9" s="48">
        <v>0</v>
      </c>
      <c r="N9" s="122" t="s">
        <v>1004</v>
      </c>
      <c r="O9" s="130">
        <v>0.42130000000000001</v>
      </c>
      <c r="P9" s="130">
        <v>0.42130000000000001</v>
      </c>
      <c r="Q9" s="124">
        <v>0</v>
      </c>
      <c r="R9" s="124">
        <v>0</v>
      </c>
      <c r="S9" s="120"/>
      <c r="T9" s="126"/>
      <c r="U9" s="126"/>
      <c r="V9" s="124"/>
      <c r="W9" s="119"/>
      <c r="X9" s="124"/>
      <c r="Y9" s="124"/>
      <c r="Z9" s="124"/>
      <c r="AA9" s="127">
        <f t="shared" si="4"/>
        <v>0</v>
      </c>
      <c r="AB9" s="124">
        <f t="shared" si="0"/>
        <v>0</v>
      </c>
      <c r="AC9" s="124" t="s">
        <v>1664</v>
      </c>
      <c r="AD9" s="123">
        <f t="shared" si="1"/>
        <v>-0.42130000000000001</v>
      </c>
      <c r="AE9" s="124" t="s">
        <v>1135</v>
      </c>
      <c r="AF9" s="124"/>
      <c r="AG9" s="124"/>
      <c r="AH9" s="124" t="s">
        <v>1568</v>
      </c>
      <c r="AI9" s="135" t="s">
        <v>4843</v>
      </c>
    </row>
    <row r="10" spans="3:37" s="135" customFormat="1" x14ac:dyDescent="0.3">
      <c r="C10" s="195">
        <f>_xlfn.XLOOKUP(H10,'[1]Edited_Route+LM'!$D:$D,'[1]Edited_Route+LM'!$K:$K)</f>
        <v>45961</v>
      </c>
      <c r="D10" s="195" t="str">
        <f>_xlfn.XLOOKUP(H10,'[2]Route + On-route LMC delivery'!$B:$B,'[2]Route + On-route LMC delivery'!$Y:$Y)</f>
        <v>Prem Verma</v>
      </c>
      <c r="E10" s="195">
        <v>46173</v>
      </c>
      <c r="F10" s="120" t="s">
        <v>1036</v>
      </c>
      <c r="G10" s="120" t="s">
        <v>1339</v>
      </c>
      <c r="H10" s="120" t="s">
        <v>55</v>
      </c>
      <c r="I10" s="120" t="s">
        <v>55</v>
      </c>
      <c r="J10" s="119" t="b">
        <f t="shared" si="2"/>
        <v>1</v>
      </c>
      <c r="K10" s="48">
        <v>0.99</v>
      </c>
      <c r="L10" s="121">
        <v>1</v>
      </c>
      <c r="M10" s="48">
        <v>6.0499999999999998E-2</v>
      </c>
      <c r="N10" s="122" t="s">
        <v>1009</v>
      </c>
      <c r="O10" s="130">
        <v>0.99</v>
      </c>
      <c r="P10" s="130">
        <v>1</v>
      </c>
      <c r="Q10" s="124">
        <v>1</v>
      </c>
      <c r="R10" s="124">
        <v>6.0499999999999998E-2</v>
      </c>
      <c r="S10" s="119"/>
      <c r="T10" s="126"/>
      <c r="U10" s="126"/>
      <c r="V10" s="124"/>
      <c r="W10" s="119">
        <v>10004630</v>
      </c>
      <c r="X10" s="126">
        <v>45738</v>
      </c>
      <c r="Y10" s="126">
        <f>X10+365</f>
        <v>46103</v>
      </c>
      <c r="Z10" s="124">
        <v>1</v>
      </c>
      <c r="AA10" s="127">
        <f t="shared" si="4"/>
        <v>1.0605</v>
      </c>
      <c r="AB10" s="124">
        <f t="shared" si="0"/>
        <v>1</v>
      </c>
      <c r="AC10" s="124" t="s">
        <v>1565</v>
      </c>
      <c r="AD10" s="123">
        <f t="shared" si="1"/>
        <v>1.0000000000000009E-2</v>
      </c>
      <c r="AE10" s="124" t="s">
        <v>1135</v>
      </c>
      <c r="AF10" s="124"/>
      <c r="AG10" s="124"/>
      <c r="AH10" s="124" t="s">
        <v>1585</v>
      </c>
      <c r="AI10" s="135" t="s">
        <v>4843</v>
      </c>
    </row>
    <row r="11" spans="3:37" s="135" customFormat="1" x14ac:dyDescent="0.3">
      <c r="C11" s="195">
        <f>_xlfn.XLOOKUP(H11,'[1]Edited_Route+LM'!$D:$D,'[1]Edited_Route+LM'!$K:$K)</f>
        <v>45808</v>
      </c>
      <c r="D11" s="195" t="str">
        <f>_xlfn.XLOOKUP(H11,'[2]Route + On-route LMC delivery'!$B:$B,'[2]Route + On-route LMC delivery'!$Y:$Y)</f>
        <v>Prem Verma</v>
      </c>
      <c r="E11" s="188">
        <v>46142</v>
      </c>
      <c r="F11" s="120" t="s">
        <v>1036</v>
      </c>
      <c r="G11" s="120" t="s">
        <v>1339</v>
      </c>
      <c r="H11" s="120" t="s">
        <v>57</v>
      </c>
      <c r="I11" s="120" t="s">
        <v>57</v>
      </c>
      <c r="J11" s="119" t="b">
        <f t="shared" si="2"/>
        <v>1</v>
      </c>
      <c r="K11" s="48">
        <v>1.9430000000000001</v>
      </c>
      <c r="L11" s="121">
        <v>3</v>
      </c>
      <c r="M11" s="48">
        <v>0.13200000000000001</v>
      </c>
      <c r="N11" s="122" t="s">
        <v>1001</v>
      </c>
      <c r="O11" s="130">
        <v>1.9425999999999999</v>
      </c>
      <c r="P11" s="130">
        <v>2.4</v>
      </c>
      <c r="Q11" s="124">
        <v>4</v>
      </c>
      <c r="R11" s="124">
        <v>0.23</v>
      </c>
      <c r="S11" s="125"/>
      <c r="T11" s="126"/>
      <c r="U11" s="126"/>
      <c r="V11" s="124"/>
      <c r="W11" s="119">
        <v>10004997</v>
      </c>
      <c r="X11" s="126">
        <v>45781</v>
      </c>
      <c r="Y11" s="126">
        <f>X11+365</f>
        <v>46146</v>
      </c>
      <c r="Z11" s="124">
        <v>3.49</v>
      </c>
      <c r="AA11" s="127">
        <f t="shared" si="4"/>
        <v>3.72</v>
      </c>
      <c r="AB11" s="124">
        <f t="shared" si="0"/>
        <v>3.49</v>
      </c>
      <c r="AC11" s="124" t="s">
        <v>5594</v>
      </c>
      <c r="AD11" s="123">
        <f t="shared" si="1"/>
        <v>1.5474000000000003</v>
      </c>
      <c r="AE11" s="124"/>
      <c r="AF11" s="124" t="s">
        <v>1566</v>
      </c>
      <c r="AG11" s="124"/>
      <c r="AH11" s="124" t="s">
        <v>1585</v>
      </c>
      <c r="AI11" s="135" t="s">
        <v>4843</v>
      </c>
    </row>
    <row r="12" spans="3:37" s="135" customFormat="1" x14ac:dyDescent="0.3">
      <c r="C12" s="195">
        <f>_xlfn.XLOOKUP(H12,'[1]Edited_Route+LM'!$D:$D,'[1]Edited_Route+LM'!$K:$K)</f>
        <v>46022</v>
      </c>
      <c r="D12" s="195" t="str">
        <f>_xlfn.XLOOKUP(H12,'[2]Route + On-route LMC delivery'!$B:$B,'[2]Route + On-route LMC delivery'!$Y:$Y)</f>
        <v>Prem Verma</v>
      </c>
      <c r="E12" s="195">
        <f>_xlfn.XLOOKUP(I12,'[1]Edited_Route+LM'!$D:$D,'[1]Edited_Route+LM'!$K:$K)</f>
        <v>46022</v>
      </c>
      <c r="F12" s="120" t="s">
        <v>1036</v>
      </c>
      <c r="G12" s="120" t="s">
        <v>1564</v>
      </c>
      <c r="H12" s="120" t="s">
        <v>59</v>
      </c>
      <c r="I12" s="120" t="s">
        <v>59</v>
      </c>
      <c r="J12" s="119" t="b">
        <f t="shared" si="2"/>
        <v>1</v>
      </c>
      <c r="K12" s="48">
        <v>2.42</v>
      </c>
      <c r="L12" s="121">
        <v>1</v>
      </c>
      <c r="M12" s="48">
        <v>2.75E-2</v>
      </c>
      <c r="N12" s="128" t="s">
        <v>1004</v>
      </c>
      <c r="O12" s="130">
        <v>2.42</v>
      </c>
      <c r="P12" s="130">
        <v>2.42</v>
      </c>
      <c r="Q12" s="124">
        <v>1</v>
      </c>
      <c r="R12" s="124">
        <v>2E-3</v>
      </c>
      <c r="S12" s="125" t="s">
        <v>1050</v>
      </c>
      <c r="T12" s="126">
        <v>45738</v>
      </c>
      <c r="U12" s="126">
        <f t="shared" si="3"/>
        <v>46103</v>
      </c>
      <c r="V12" s="123">
        <v>0.65</v>
      </c>
      <c r="W12" s="119" t="s">
        <v>1051</v>
      </c>
      <c r="X12" s="126">
        <v>45738</v>
      </c>
      <c r="Y12" s="126">
        <f>X12+365</f>
        <v>46103</v>
      </c>
      <c r="Z12" s="124">
        <v>1.768</v>
      </c>
      <c r="AA12" s="127">
        <f t="shared" si="4"/>
        <v>2.42</v>
      </c>
      <c r="AB12" s="124">
        <f t="shared" si="0"/>
        <v>2.4180000000000001</v>
      </c>
      <c r="AC12" s="124" t="s">
        <v>1030</v>
      </c>
      <c r="AD12" s="123">
        <v>0</v>
      </c>
      <c r="AE12" s="124"/>
      <c r="AF12" s="124"/>
      <c r="AG12" s="124"/>
      <c r="AH12" s="124" t="s">
        <v>1585</v>
      </c>
      <c r="AI12" s="135" t="s">
        <v>4843</v>
      </c>
    </row>
    <row r="13" spans="3:37" s="135" customFormat="1" x14ac:dyDescent="0.3">
      <c r="C13" s="195">
        <f>_xlfn.XLOOKUP(H13,'[1]Edited_Route+LM'!$D:$D,'[1]Edited_Route+LM'!$K:$K)</f>
        <v>45991</v>
      </c>
      <c r="D13" s="195" t="str">
        <f>_xlfn.XLOOKUP(H13,'[2]Route + On-route LMC delivery'!$B:$B,'[2]Route + On-route LMC delivery'!$Y:$Y)</f>
        <v>Prem Verma</v>
      </c>
      <c r="E13" s="195">
        <v>46173</v>
      </c>
      <c r="F13" s="120" t="s">
        <v>1036</v>
      </c>
      <c r="G13" s="120" t="s">
        <v>1564</v>
      </c>
      <c r="H13" s="120" t="s">
        <v>36</v>
      </c>
      <c r="I13" s="120" t="s">
        <v>36</v>
      </c>
      <c r="J13" s="119" t="b">
        <f t="shared" si="2"/>
        <v>1</v>
      </c>
      <c r="K13" s="48">
        <v>2.7873999999999999</v>
      </c>
      <c r="L13" s="121">
        <v>2</v>
      </c>
      <c r="M13" s="48">
        <v>0.48400000000000004</v>
      </c>
      <c r="N13" s="122" t="s">
        <v>1002</v>
      </c>
      <c r="O13" s="130">
        <v>2.7873999999999999</v>
      </c>
      <c r="P13" s="130">
        <v>3.39</v>
      </c>
      <c r="Q13" s="124">
        <v>2</v>
      </c>
      <c r="R13" s="124">
        <v>0.47</v>
      </c>
      <c r="S13" s="119" t="s">
        <v>1052</v>
      </c>
      <c r="T13" s="126">
        <v>45738</v>
      </c>
      <c r="U13" s="126">
        <f>T13+365</f>
        <v>46103</v>
      </c>
      <c r="V13" s="124">
        <v>0.6</v>
      </c>
      <c r="W13" s="125" t="s">
        <v>1053</v>
      </c>
      <c r="X13" s="126">
        <v>45738</v>
      </c>
      <c r="Y13" s="126">
        <f t="shared" ref="Y13" si="5">X13+365</f>
        <v>46103</v>
      </c>
      <c r="Z13" s="124">
        <v>2.7869999999999999</v>
      </c>
      <c r="AA13" s="127">
        <f t="shared" si="4"/>
        <v>3.8570000000000002</v>
      </c>
      <c r="AB13" s="124">
        <f t="shared" si="0"/>
        <v>3.387</v>
      </c>
      <c r="AC13" s="124" t="s">
        <v>1030</v>
      </c>
      <c r="AD13" s="123">
        <f>AB13-O13</f>
        <v>0.59960000000000013</v>
      </c>
      <c r="AE13" s="124"/>
      <c r="AF13" s="124" t="s">
        <v>1565</v>
      </c>
      <c r="AG13" s="124">
        <v>600</v>
      </c>
      <c r="AH13" s="124" t="s">
        <v>1585</v>
      </c>
      <c r="AI13" s="135" t="s">
        <v>4846</v>
      </c>
    </row>
    <row r="14" spans="3:37" s="135" customFormat="1" x14ac:dyDescent="0.3">
      <c r="C14" s="195">
        <f>_xlfn.XLOOKUP(H14,'[1]Edited_Route+LM'!$D:$D,'[1]Edited_Route+LM'!$K:$K)</f>
        <v>45991</v>
      </c>
      <c r="D14" s="195" t="str">
        <f>_xlfn.XLOOKUP(H14,'[2]Route + On-route LMC delivery'!$B:$B,'[2]Route + On-route LMC delivery'!$Y:$Y)</f>
        <v>Prem Verma</v>
      </c>
      <c r="E14" s="195">
        <f t="shared" ref="E14:E16" si="6">C14</f>
        <v>45991</v>
      </c>
      <c r="F14" s="120" t="s">
        <v>4814</v>
      </c>
      <c r="G14" s="120" t="s">
        <v>1183</v>
      </c>
      <c r="H14" s="120" t="s">
        <v>36</v>
      </c>
      <c r="I14" s="120" t="s">
        <v>4818</v>
      </c>
      <c r="J14" s="119" t="b">
        <f t="shared" si="2"/>
        <v>0</v>
      </c>
      <c r="K14" s="48"/>
      <c r="L14" s="121"/>
      <c r="M14" s="48"/>
      <c r="N14" s="122" t="s">
        <v>1002</v>
      </c>
      <c r="O14" s="130">
        <v>0</v>
      </c>
      <c r="P14" s="120">
        <v>0.48</v>
      </c>
      <c r="Q14" s="124"/>
      <c r="R14" s="124"/>
      <c r="S14" s="125" t="s">
        <v>1574</v>
      </c>
      <c r="T14" s="126">
        <v>45738</v>
      </c>
      <c r="U14" s="126">
        <f t="shared" si="3"/>
        <v>46103</v>
      </c>
      <c r="V14" s="120">
        <v>0.48</v>
      </c>
      <c r="AA14" s="127">
        <f t="shared" si="4"/>
        <v>0.48</v>
      </c>
      <c r="AB14" s="157">
        <f t="shared" si="0"/>
        <v>0.48</v>
      </c>
      <c r="AC14" s="124" t="s">
        <v>1030</v>
      </c>
      <c r="AD14" s="123"/>
      <c r="AE14" s="124"/>
      <c r="AF14" s="124" t="s">
        <v>1565</v>
      </c>
      <c r="AG14" s="124"/>
      <c r="AH14" s="124" t="s">
        <v>1585</v>
      </c>
      <c r="AI14" s="135" t="s">
        <v>4843</v>
      </c>
    </row>
    <row r="15" spans="3:37" s="135" customFormat="1" x14ac:dyDescent="0.3">
      <c r="C15" s="195">
        <f>_xlfn.XLOOKUP(H15,'[1]Edited_Route+LM'!$D:$D,'[1]Edited_Route+LM'!$K:$K)</f>
        <v>46356</v>
      </c>
      <c r="D15" s="195" t="str">
        <f>_xlfn.XLOOKUP(H15,'[2]Route + On-route LMC delivery'!$B:$B,'[2]Route + On-route LMC delivery'!$Y:$Y)</f>
        <v>Prem Verma</v>
      </c>
      <c r="E15" s="195">
        <f t="shared" si="6"/>
        <v>46356</v>
      </c>
      <c r="F15" s="136" t="s">
        <v>1035</v>
      </c>
      <c r="G15" s="120" t="s">
        <v>1183</v>
      </c>
      <c r="H15" s="120" t="s">
        <v>35</v>
      </c>
      <c r="I15" s="120" t="s">
        <v>35</v>
      </c>
      <c r="J15" s="119" t="b">
        <f t="shared" si="2"/>
        <v>1</v>
      </c>
      <c r="K15" s="48">
        <v>1.595</v>
      </c>
      <c r="L15" s="121">
        <v>4</v>
      </c>
      <c r="M15" s="48">
        <v>0.53900000000000003</v>
      </c>
      <c r="N15" s="122" t="s">
        <v>1013</v>
      </c>
      <c r="O15" s="130">
        <v>4.0149999999999997</v>
      </c>
      <c r="P15" s="130">
        <v>2.9</v>
      </c>
      <c r="Q15" s="129">
        <v>4</v>
      </c>
      <c r="R15" s="124">
        <v>0.53900000000000003</v>
      </c>
      <c r="S15" s="125" t="s">
        <v>1054</v>
      </c>
      <c r="T15" s="126">
        <v>45735</v>
      </c>
      <c r="U15" s="126">
        <f t="shared" si="3"/>
        <v>46100</v>
      </c>
      <c r="V15" s="124">
        <v>2.9</v>
      </c>
      <c r="W15" s="119"/>
      <c r="X15" s="124"/>
      <c r="Y15" s="124"/>
      <c r="Z15" s="124"/>
      <c r="AA15" s="127">
        <f t="shared" si="4"/>
        <v>3.4390000000000001</v>
      </c>
      <c r="AB15" s="124">
        <f t="shared" si="0"/>
        <v>2.9</v>
      </c>
      <c r="AC15" s="124" t="s">
        <v>1055</v>
      </c>
      <c r="AD15" s="123">
        <f>AB15-O15</f>
        <v>-1.1149999999999998</v>
      </c>
      <c r="AE15" s="124" t="s">
        <v>1171</v>
      </c>
      <c r="AF15" s="124" t="s">
        <v>1565</v>
      </c>
      <c r="AG15" s="124">
        <v>-1120</v>
      </c>
      <c r="AH15" s="124" t="s">
        <v>1585</v>
      </c>
      <c r="AI15" s="135" t="s">
        <v>4846</v>
      </c>
    </row>
    <row r="16" spans="3:37" s="135" customFormat="1" x14ac:dyDescent="0.3">
      <c r="C16" s="195">
        <f>_xlfn.XLOOKUP(H16,'[1]Edited_Route+LM'!$D:$D,'[1]Edited_Route+LM'!$K:$K)</f>
        <v>46356</v>
      </c>
      <c r="D16" s="195" t="str">
        <f>_xlfn.XLOOKUP(H16,'[2]Route + On-route LMC delivery'!$B:$B,'[2]Route + On-route LMC delivery'!$Y:$Y)</f>
        <v>Prem Verma</v>
      </c>
      <c r="E16" s="195">
        <f t="shared" si="6"/>
        <v>46356</v>
      </c>
      <c r="F16" s="120" t="s">
        <v>4814</v>
      </c>
      <c r="G16" s="120" t="s">
        <v>1183</v>
      </c>
      <c r="H16" s="120" t="s">
        <v>35</v>
      </c>
      <c r="I16" s="120" t="s">
        <v>4819</v>
      </c>
      <c r="J16" s="119" t="b">
        <f t="shared" si="2"/>
        <v>0</v>
      </c>
      <c r="K16" s="48"/>
      <c r="L16" s="121"/>
      <c r="M16" s="48"/>
      <c r="N16" s="122" t="s">
        <v>1013</v>
      </c>
      <c r="O16" s="130">
        <v>0</v>
      </c>
      <c r="P16" s="130">
        <v>0.1</v>
      </c>
      <c r="Q16" s="129"/>
      <c r="R16" s="124"/>
      <c r="S16" s="125">
        <v>10004597</v>
      </c>
      <c r="T16" s="126">
        <v>45735</v>
      </c>
      <c r="U16" s="126">
        <f t="shared" si="3"/>
        <v>46100</v>
      </c>
      <c r="V16" s="130">
        <v>0.1</v>
      </c>
      <c r="W16" s="119"/>
      <c r="X16" s="124"/>
      <c r="Y16" s="124"/>
      <c r="Z16" s="124"/>
      <c r="AA16" s="127">
        <f t="shared" si="4"/>
        <v>0.1</v>
      </c>
      <c r="AB16" s="124">
        <f t="shared" si="0"/>
        <v>0.1</v>
      </c>
      <c r="AC16" s="124" t="s">
        <v>1030</v>
      </c>
      <c r="AD16" s="123"/>
      <c r="AE16" s="124"/>
      <c r="AF16" s="124" t="s">
        <v>1565</v>
      </c>
      <c r="AG16" s="124"/>
      <c r="AH16" s="124" t="s">
        <v>1585</v>
      </c>
      <c r="AI16" s="135" t="s">
        <v>4846</v>
      </c>
    </row>
    <row r="17" spans="3:35" s="135" customFormat="1" x14ac:dyDescent="0.3">
      <c r="C17" s="195">
        <f>_xlfn.XLOOKUP(H17,'[1]Edited_Route+LM'!$D:$D,'[1]Edited_Route+LM'!$K:$K)</f>
        <v>45991</v>
      </c>
      <c r="D17" s="195" t="str">
        <f>_xlfn.XLOOKUP(H17,'[2]Route + On-route LMC delivery'!$B:$B,'[2]Route + On-route LMC delivery'!$Y:$Y)</f>
        <v>Prem Verma</v>
      </c>
      <c r="E17" s="188">
        <v>45991</v>
      </c>
      <c r="F17" s="119" t="s">
        <v>1036</v>
      </c>
      <c r="G17" s="120" t="s">
        <v>1339</v>
      </c>
      <c r="H17" s="119" t="s">
        <v>50</v>
      </c>
      <c r="I17" s="119" t="s">
        <v>50</v>
      </c>
      <c r="J17" s="119" t="b">
        <f t="shared" si="2"/>
        <v>1</v>
      </c>
      <c r="K17" s="48">
        <v>1.401</v>
      </c>
      <c r="L17" s="121">
        <v>0</v>
      </c>
      <c r="M17" s="48">
        <v>0</v>
      </c>
      <c r="N17" s="122" t="s">
        <v>1002</v>
      </c>
      <c r="O17" s="130">
        <v>1.8128</v>
      </c>
      <c r="P17" s="130">
        <v>1.401</v>
      </c>
      <c r="Q17" s="124"/>
      <c r="R17" s="124">
        <v>0</v>
      </c>
      <c r="S17" s="138">
        <v>10004625</v>
      </c>
      <c r="T17" s="154">
        <v>45738</v>
      </c>
      <c r="U17" s="154">
        <f>T17+365</f>
        <v>46103</v>
      </c>
      <c r="V17" s="138">
        <v>1</v>
      </c>
      <c r="W17" s="125" t="s">
        <v>1047</v>
      </c>
      <c r="X17" s="126">
        <v>45738</v>
      </c>
      <c r="Y17" s="126">
        <f>X17+365</f>
        <v>46103</v>
      </c>
      <c r="Z17" s="124">
        <v>0.39</v>
      </c>
      <c r="AA17" s="127">
        <f t="shared" si="4"/>
        <v>1.3900000000000001</v>
      </c>
      <c r="AB17" s="124">
        <f t="shared" si="0"/>
        <v>1.3900000000000001</v>
      </c>
      <c r="AC17" s="124" t="s">
        <v>1565</v>
      </c>
      <c r="AD17" s="123">
        <f>AB17-O17</f>
        <v>-0.42279999999999984</v>
      </c>
      <c r="AE17" s="124" t="s">
        <v>1171</v>
      </c>
      <c r="AF17" s="124" t="s">
        <v>1566</v>
      </c>
      <c r="AG17" s="124"/>
      <c r="AH17" s="124" t="s">
        <v>1585</v>
      </c>
      <c r="AI17" s="135" t="s">
        <v>4843</v>
      </c>
    </row>
    <row r="18" spans="3:35" s="135" customFormat="1" hidden="1" x14ac:dyDescent="0.3">
      <c r="C18" s="195">
        <f>_xlfn.XLOOKUP(H18,'[1]Edited_Route+LM'!$D:$D,'[1]Edited_Route+LM'!$K:$K)</f>
        <v>46173</v>
      </c>
      <c r="D18" s="195" t="str">
        <f>_xlfn.XLOOKUP(H18,'[2]Route + On-route LMC delivery'!$B:$B,'[2]Route + On-route LMC delivery'!$Y:$Y)</f>
        <v>Yogesh Deshpande</v>
      </c>
      <c r="E18" s="195">
        <v>46173</v>
      </c>
      <c r="F18" s="119" t="s">
        <v>1036</v>
      </c>
      <c r="G18" s="120" t="s">
        <v>1183</v>
      </c>
      <c r="H18" s="119" t="s">
        <v>48</v>
      </c>
      <c r="I18" s="119" t="s">
        <v>48</v>
      </c>
      <c r="J18" s="119" t="b">
        <f t="shared" si="2"/>
        <v>1</v>
      </c>
      <c r="K18" s="48">
        <v>6.2149999999999999</v>
      </c>
      <c r="L18" s="121">
        <v>6</v>
      </c>
      <c r="M18" s="48">
        <v>1.2980000000000003</v>
      </c>
      <c r="N18" s="122" t="s">
        <v>1007</v>
      </c>
      <c r="O18" s="130">
        <v>6.2149999999999999</v>
      </c>
      <c r="P18" s="130">
        <v>6.2149999999999999</v>
      </c>
      <c r="Q18" s="129">
        <v>6</v>
      </c>
      <c r="R18" s="124">
        <v>1.06</v>
      </c>
      <c r="S18" s="125" t="s">
        <v>1046</v>
      </c>
      <c r="T18" s="126">
        <v>45735</v>
      </c>
      <c r="U18" s="126">
        <f t="shared" si="3"/>
        <v>46100</v>
      </c>
      <c r="V18" s="124">
        <v>6.22</v>
      </c>
      <c r="W18" s="119"/>
      <c r="X18" s="124"/>
      <c r="Y18" s="124"/>
      <c r="Z18" s="124"/>
      <c r="AA18" s="127">
        <f t="shared" si="4"/>
        <v>7.2799999999999994</v>
      </c>
      <c r="AB18" s="124">
        <f t="shared" si="0"/>
        <v>6.22</v>
      </c>
      <c r="AC18" s="124" t="s">
        <v>1030</v>
      </c>
      <c r="AD18" s="123">
        <f>AB18-O18</f>
        <v>4.9999999999998934E-3</v>
      </c>
      <c r="AE18" s="124"/>
      <c r="AF18" s="124"/>
      <c r="AG18" s="124"/>
      <c r="AH18" s="124" t="s">
        <v>1585</v>
      </c>
      <c r="AI18" s="135" t="s">
        <v>4846</v>
      </c>
    </row>
    <row r="19" spans="3:35" s="135" customFormat="1" x14ac:dyDescent="0.3">
      <c r="C19" s="195">
        <f>_xlfn.XLOOKUP(H19,'[1]Edited_Route+LM'!$D:$D,'[1]Edited_Route+LM'!$K:$K)</f>
        <v>45991</v>
      </c>
      <c r="D19" s="195" t="str">
        <f>_xlfn.XLOOKUP(H19,'[2]Route + On-route LMC delivery'!$B:$B,'[2]Route + On-route LMC delivery'!$Y:$Y)</f>
        <v>Satish Singh</v>
      </c>
      <c r="E19" s="188">
        <v>45991</v>
      </c>
      <c r="F19" s="120" t="s">
        <v>1036</v>
      </c>
      <c r="G19" s="120" t="s">
        <v>1183</v>
      </c>
      <c r="H19" s="120" t="s">
        <v>34</v>
      </c>
      <c r="I19" s="120" t="s">
        <v>34</v>
      </c>
      <c r="J19" s="119" t="b">
        <f t="shared" si="2"/>
        <v>1</v>
      </c>
      <c r="K19" s="48">
        <v>0.84150000000000003</v>
      </c>
      <c r="L19" s="121">
        <v>0</v>
      </c>
      <c r="M19" s="48">
        <v>0</v>
      </c>
      <c r="N19" s="122" t="s">
        <v>1002</v>
      </c>
      <c r="O19" s="130">
        <v>0.84150000000000003</v>
      </c>
      <c r="P19" s="130">
        <v>0.84150000000000003</v>
      </c>
      <c r="Q19" s="131">
        <v>0</v>
      </c>
      <c r="R19" s="124">
        <v>0</v>
      </c>
      <c r="S19" s="125" t="s">
        <v>1048</v>
      </c>
      <c r="T19" s="126">
        <v>45729</v>
      </c>
      <c r="U19" s="126">
        <f t="shared" si="3"/>
        <v>46094</v>
      </c>
      <c r="V19" s="124">
        <v>0.84099999999999997</v>
      </c>
      <c r="W19" s="119"/>
      <c r="X19" s="124"/>
      <c r="Y19" s="124"/>
      <c r="Z19" s="124"/>
      <c r="AA19" s="127">
        <f t="shared" si="4"/>
        <v>0.84099999999999997</v>
      </c>
      <c r="AB19" s="124">
        <f t="shared" si="0"/>
        <v>0.84099999999999997</v>
      </c>
      <c r="AC19" s="124" t="s">
        <v>1030</v>
      </c>
      <c r="AD19" s="123">
        <v>0</v>
      </c>
      <c r="AE19" s="124"/>
      <c r="AF19" s="124"/>
      <c r="AG19" s="124"/>
      <c r="AH19" s="124" t="s">
        <v>1585</v>
      </c>
      <c r="AI19" s="135" t="s">
        <v>4846</v>
      </c>
    </row>
    <row r="20" spans="3:35" s="135" customFormat="1" x14ac:dyDescent="0.3">
      <c r="C20" s="195">
        <f>_xlfn.XLOOKUP(H20,'[1]Edited_Route+LM'!$D:$D,'[1]Edited_Route+LM'!$K:$K)</f>
        <v>45991</v>
      </c>
      <c r="D20" s="195" t="str">
        <f>_xlfn.XLOOKUP(H20,'[2]Route + On-route LMC delivery'!$B:$B,'[2]Route + On-route LMC delivery'!$Y:$Y)</f>
        <v>Satish Singh</v>
      </c>
      <c r="E20" s="188">
        <v>45991</v>
      </c>
      <c r="F20" s="120" t="s">
        <v>1036</v>
      </c>
      <c r="G20" s="120" t="s">
        <v>1183</v>
      </c>
      <c r="H20" s="120" t="s">
        <v>33</v>
      </c>
      <c r="I20" s="120" t="s">
        <v>33</v>
      </c>
      <c r="J20" s="119" t="b">
        <f t="shared" si="2"/>
        <v>1</v>
      </c>
      <c r="K20" s="48">
        <v>1.0185999999999999</v>
      </c>
      <c r="L20" s="121">
        <v>2</v>
      </c>
      <c r="M20" s="48">
        <v>0.23099999999999998</v>
      </c>
      <c r="N20" s="122" t="s">
        <v>1002</v>
      </c>
      <c r="O20" s="130">
        <v>1.0185999999999999</v>
      </c>
      <c r="P20" s="130">
        <v>1.0185999999999999</v>
      </c>
      <c r="Q20" s="129">
        <v>2</v>
      </c>
      <c r="R20" s="124">
        <v>0.23099999999999998</v>
      </c>
      <c r="S20" s="125" t="s">
        <v>1048</v>
      </c>
      <c r="T20" s="126">
        <v>45729</v>
      </c>
      <c r="U20" s="126">
        <f t="shared" si="3"/>
        <v>46094</v>
      </c>
      <c r="V20" s="124">
        <v>1.02</v>
      </c>
      <c r="W20" s="119"/>
      <c r="X20" s="124"/>
      <c r="Y20" s="124"/>
      <c r="Z20" s="124"/>
      <c r="AA20" s="127">
        <f t="shared" si="4"/>
        <v>1.2509999999999999</v>
      </c>
      <c r="AB20" s="124">
        <f t="shared" si="0"/>
        <v>1.02</v>
      </c>
      <c r="AC20" s="124" t="s">
        <v>1030</v>
      </c>
      <c r="AD20" s="123">
        <f>AB20-O20</f>
        <v>1.4000000000000679E-3</v>
      </c>
      <c r="AE20" s="124"/>
      <c r="AF20" s="124"/>
      <c r="AG20" s="124"/>
      <c r="AH20" s="124" t="s">
        <v>1585</v>
      </c>
      <c r="AI20" s="135" t="s">
        <v>4846</v>
      </c>
    </row>
    <row r="21" spans="3:35" s="135" customFormat="1" x14ac:dyDescent="0.3">
      <c r="C21" s="195">
        <f>_xlfn.XLOOKUP(H21,'[1]Edited_Route+LM'!$D:$D,'[1]Edited_Route+LM'!$K:$K)</f>
        <v>46387</v>
      </c>
      <c r="D21" s="195" t="str">
        <f>_xlfn.XLOOKUP(H21,'[2]Route + On-route LMC delivery'!$B:$B,'[2]Route + On-route LMC delivery'!$Y:$Y)</f>
        <v>Satish Singh</v>
      </c>
      <c r="E21" s="195">
        <f>C21</f>
        <v>46387</v>
      </c>
      <c r="F21" s="120" t="s">
        <v>1036</v>
      </c>
      <c r="G21" s="120" t="s">
        <v>1183</v>
      </c>
      <c r="H21" s="120" t="s">
        <v>32</v>
      </c>
      <c r="I21" s="120" t="s">
        <v>32</v>
      </c>
      <c r="J21" s="119" t="b">
        <f t="shared" si="2"/>
        <v>1</v>
      </c>
      <c r="K21" s="48">
        <v>2.4694999999999996</v>
      </c>
      <c r="L21" s="121">
        <v>3</v>
      </c>
      <c r="M21" s="48">
        <v>0.57200000000000006</v>
      </c>
      <c r="N21" s="122" t="s">
        <v>1010</v>
      </c>
      <c r="O21" s="130">
        <v>1.8864999999999998</v>
      </c>
      <c r="P21" s="130">
        <v>2.4694999999999996</v>
      </c>
      <c r="Q21" s="129">
        <v>3</v>
      </c>
      <c r="R21" s="124">
        <v>0.57200000000000006</v>
      </c>
      <c r="S21" s="125" t="s">
        <v>1056</v>
      </c>
      <c r="T21" s="126">
        <v>45735</v>
      </c>
      <c r="U21" s="126">
        <f t="shared" si="3"/>
        <v>46100</v>
      </c>
      <c r="V21" s="124">
        <v>1.89</v>
      </c>
      <c r="W21" s="119"/>
      <c r="X21" s="126"/>
      <c r="Y21" s="126"/>
      <c r="Z21" s="124"/>
      <c r="AA21" s="127">
        <f t="shared" si="4"/>
        <v>2.4619999999999997</v>
      </c>
      <c r="AB21" s="124">
        <f t="shared" si="0"/>
        <v>1.89</v>
      </c>
      <c r="AC21" s="124" t="s">
        <v>1030</v>
      </c>
      <c r="AD21" s="123">
        <f>AB21-O21</f>
        <v>3.5000000000000586E-3</v>
      </c>
      <c r="AE21" s="124"/>
      <c r="AF21" s="124"/>
      <c r="AG21" s="124"/>
      <c r="AH21" s="124" t="s">
        <v>1585</v>
      </c>
      <c r="AI21" s="135" t="s">
        <v>4846</v>
      </c>
    </row>
    <row r="22" spans="3:35" s="135" customFormat="1" x14ac:dyDescent="0.3">
      <c r="C22" s="195">
        <f>_xlfn.XLOOKUP(H22,'[1]Edited_Route+LM'!$D:$D,'[1]Edited_Route+LM'!$K:$K)</f>
        <v>46387</v>
      </c>
      <c r="D22" s="195" t="str">
        <f>_xlfn.XLOOKUP(H22,'[2]Route + On-route LMC delivery'!$B:$B,'[2]Route + On-route LMC delivery'!$Y:$Y)</f>
        <v>Satish Singh</v>
      </c>
      <c r="E22" s="195">
        <f>_xlfn.XLOOKUP(I22,Sheet2!D:D,Sheet2!G:G)</f>
        <v>45961</v>
      </c>
      <c r="F22" s="120" t="s">
        <v>1037</v>
      </c>
      <c r="G22" s="120" t="s">
        <v>1183</v>
      </c>
      <c r="H22" s="120" t="s">
        <v>32</v>
      </c>
      <c r="I22" s="120" t="s">
        <v>4857</v>
      </c>
      <c r="J22" s="119" t="b">
        <f t="shared" si="2"/>
        <v>0</v>
      </c>
      <c r="K22" s="48"/>
      <c r="L22" s="121"/>
      <c r="M22" s="48"/>
      <c r="N22" s="122" t="s">
        <v>1010</v>
      </c>
      <c r="O22" s="130">
        <v>0.44</v>
      </c>
      <c r="P22" s="130">
        <v>0.44</v>
      </c>
      <c r="Q22" s="129"/>
      <c r="R22" s="124"/>
      <c r="S22" s="125" t="s">
        <v>1056</v>
      </c>
      <c r="T22" s="126">
        <v>45735</v>
      </c>
      <c r="U22" s="126">
        <f t="shared" si="3"/>
        <v>46100</v>
      </c>
      <c r="V22" s="124">
        <v>0.44</v>
      </c>
      <c r="W22" s="119"/>
      <c r="X22" s="126"/>
      <c r="Y22" s="126"/>
      <c r="Z22" s="124"/>
      <c r="AA22" s="127">
        <f t="shared" si="4"/>
        <v>0.44</v>
      </c>
      <c r="AB22" s="124">
        <f t="shared" si="0"/>
        <v>0.44</v>
      </c>
      <c r="AC22" s="124" t="s">
        <v>1030</v>
      </c>
      <c r="AD22" s="123">
        <f>AB22-O22</f>
        <v>0</v>
      </c>
      <c r="AE22" s="124"/>
      <c r="AF22" s="124"/>
      <c r="AG22" s="124"/>
      <c r="AH22" s="124" t="s">
        <v>1585</v>
      </c>
      <c r="AI22" s="135" t="s">
        <v>4846</v>
      </c>
    </row>
    <row r="23" spans="3:35" s="135" customFormat="1" x14ac:dyDescent="0.3">
      <c r="C23" s="195">
        <f>_xlfn.XLOOKUP(H23,'[1]Edited_Route+LM'!$D:$D,'[1]Edited_Route+LM'!$K:$K)</f>
        <v>46387</v>
      </c>
      <c r="D23" s="195" t="str">
        <f>_xlfn.XLOOKUP(H23,'[2]Route + On-route LMC delivery'!$B:$B,'[2]Route + On-route LMC delivery'!$Y:$Y)</f>
        <v>Satish Singh</v>
      </c>
      <c r="E23" s="195">
        <f>_xlfn.XLOOKUP(I23,Sheet2!D:D,Sheet2!G:G)</f>
        <v>45930</v>
      </c>
      <c r="F23" s="120" t="s">
        <v>1037</v>
      </c>
      <c r="G23" s="120" t="s">
        <v>1183</v>
      </c>
      <c r="H23" s="120" t="s">
        <v>32</v>
      </c>
      <c r="I23" s="120" t="s">
        <v>4858</v>
      </c>
      <c r="J23" s="119" t="b">
        <f t="shared" si="2"/>
        <v>0</v>
      </c>
      <c r="K23" s="48"/>
      <c r="L23" s="121"/>
      <c r="M23" s="48"/>
      <c r="N23" s="122" t="s">
        <v>1010</v>
      </c>
      <c r="O23" s="130">
        <v>0.14299999999999999</v>
      </c>
      <c r="P23" s="130">
        <v>0.14299999999999999</v>
      </c>
      <c r="Q23" s="129"/>
      <c r="R23" s="124"/>
      <c r="S23" s="125" t="s">
        <v>1056</v>
      </c>
      <c r="T23" s="126">
        <v>45735</v>
      </c>
      <c r="U23" s="126">
        <f t="shared" si="3"/>
        <v>46100</v>
      </c>
      <c r="V23" s="124">
        <v>0.14000000000000001</v>
      </c>
      <c r="W23" s="119"/>
      <c r="X23" s="126"/>
      <c r="Y23" s="126"/>
      <c r="Z23" s="124"/>
      <c r="AA23" s="127">
        <f t="shared" si="4"/>
        <v>0.14000000000000001</v>
      </c>
      <c r="AB23" s="124">
        <f t="shared" si="0"/>
        <v>0.14000000000000001</v>
      </c>
      <c r="AC23" s="124" t="s">
        <v>1030</v>
      </c>
      <c r="AD23" s="123">
        <v>0</v>
      </c>
      <c r="AE23" s="124"/>
      <c r="AF23" s="124"/>
      <c r="AG23" s="124"/>
      <c r="AH23" s="124" t="s">
        <v>1585</v>
      </c>
      <c r="AI23" s="135" t="s">
        <v>4846</v>
      </c>
    </row>
    <row r="24" spans="3:35" s="135" customFormat="1" x14ac:dyDescent="0.3">
      <c r="C24" s="195">
        <f>_xlfn.XLOOKUP(H24,'[1]Edited_Route+LM'!$D:$D,'[1]Edited_Route+LM'!$K:$K)</f>
        <v>46387</v>
      </c>
      <c r="D24" s="195" t="str">
        <f>_xlfn.XLOOKUP(H24,'[2]Route + On-route LMC delivery'!$B:$B,'[2]Route + On-route LMC delivery'!$Y:$Y)</f>
        <v>Satish Singh</v>
      </c>
      <c r="E24" s="195">
        <f t="shared" ref="E24:E26" si="7">C24</f>
        <v>46387</v>
      </c>
      <c r="F24" s="120" t="s">
        <v>4814</v>
      </c>
      <c r="G24" s="120" t="s">
        <v>1183</v>
      </c>
      <c r="H24" s="120" t="s">
        <v>32</v>
      </c>
      <c r="I24" s="120" t="s">
        <v>4820</v>
      </c>
      <c r="J24" s="119" t="b">
        <f t="shared" si="2"/>
        <v>0</v>
      </c>
      <c r="K24" s="48"/>
      <c r="L24" s="121"/>
      <c r="M24" s="48"/>
      <c r="N24" s="122" t="s">
        <v>1010</v>
      </c>
      <c r="O24" s="130">
        <v>0</v>
      </c>
      <c r="P24" s="120">
        <v>0.1</v>
      </c>
      <c r="Q24" s="129"/>
      <c r="R24" s="124"/>
      <c r="S24" s="120">
        <v>10004598</v>
      </c>
      <c r="T24" s="126">
        <v>45735</v>
      </c>
      <c r="U24" s="126">
        <f t="shared" si="3"/>
        <v>46100</v>
      </c>
      <c r="V24" s="120">
        <v>0.1</v>
      </c>
      <c r="W24" s="119"/>
      <c r="X24" s="126"/>
      <c r="Y24" s="126"/>
      <c r="Z24" s="124"/>
      <c r="AA24" s="127">
        <f t="shared" si="4"/>
        <v>0.1</v>
      </c>
      <c r="AB24" s="124">
        <f t="shared" si="0"/>
        <v>0.1</v>
      </c>
      <c r="AC24" s="124" t="s">
        <v>1030</v>
      </c>
      <c r="AD24" s="123"/>
      <c r="AE24" s="124"/>
      <c r="AF24" s="124"/>
      <c r="AG24" s="124"/>
      <c r="AH24" s="124" t="s">
        <v>1585</v>
      </c>
      <c r="AI24" s="135" t="s">
        <v>4846</v>
      </c>
    </row>
    <row r="25" spans="3:35" s="135" customFormat="1" x14ac:dyDescent="0.3">
      <c r="C25" s="195">
        <f>_xlfn.XLOOKUP(H25,'[1]Edited_Route+LM'!$D:$D,'[1]Edited_Route+LM'!$K:$K)</f>
        <v>45961</v>
      </c>
      <c r="D25" s="195" t="str">
        <f>_xlfn.XLOOKUP(H25,'[2]Route + On-route LMC delivery'!$B:$B,'[2]Route + On-route LMC delivery'!$Y:$Y)</f>
        <v>Satish Singh</v>
      </c>
      <c r="E25" s="195">
        <v>46173</v>
      </c>
      <c r="F25" s="120" t="s">
        <v>1036</v>
      </c>
      <c r="G25" s="120" t="s">
        <v>1183</v>
      </c>
      <c r="H25" s="120" t="s">
        <v>31</v>
      </c>
      <c r="I25" s="120" t="s">
        <v>31</v>
      </c>
      <c r="J25" s="119" t="b">
        <f t="shared" si="2"/>
        <v>1</v>
      </c>
      <c r="K25" s="48">
        <v>3.7157999999999998</v>
      </c>
      <c r="L25" s="121">
        <v>3</v>
      </c>
      <c r="M25" s="48">
        <v>0.10450000000000001</v>
      </c>
      <c r="N25" s="122" t="s">
        <v>1009</v>
      </c>
      <c r="O25" s="130">
        <v>3.7157999999999998</v>
      </c>
      <c r="P25" s="130">
        <v>3.7157999999999998</v>
      </c>
      <c r="Q25" s="131">
        <v>3</v>
      </c>
      <c r="R25" s="124">
        <v>0.10450000000000001</v>
      </c>
      <c r="S25" s="125" t="s">
        <v>1057</v>
      </c>
      <c r="T25" s="126">
        <v>45729</v>
      </c>
      <c r="U25" s="126">
        <f t="shared" si="3"/>
        <v>46094</v>
      </c>
      <c r="V25" s="124">
        <v>3.72</v>
      </c>
      <c r="W25" s="119"/>
      <c r="X25" s="124"/>
      <c r="Y25" s="124"/>
      <c r="Z25" s="124"/>
      <c r="AA25" s="127">
        <f t="shared" si="4"/>
        <v>3.8245</v>
      </c>
      <c r="AB25" s="124">
        <f t="shared" si="0"/>
        <v>3.72</v>
      </c>
      <c r="AC25" s="124" t="s">
        <v>1030</v>
      </c>
      <c r="AD25" s="123">
        <f>AB25-O25</f>
        <v>4.2000000000004256E-3</v>
      </c>
      <c r="AE25" s="124"/>
      <c r="AF25" s="124"/>
      <c r="AG25" s="124"/>
      <c r="AH25" s="124" t="s">
        <v>1585</v>
      </c>
      <c r="AI25" s="135" t="s">
        <v>4846</v>
      </c>
    </row>
    <row r="26" spans="3:35" s="135" customFormat="1" x14ac:dyDescent="0.3">
      <c r="C26" s="195">
        <f>_xlfn.XLOOKUP(H26,'[1]Edited_Route+LM'!$D:$D,'[1]Edited_Route+LM'!$K:$K)</f>
        <v>45961</v>
      </c>
      <c r="D26" s="195" t="str">
        <f>_xlfn.XLOOKUP(H26,'[2]Route + On-route LMC delivery'!$B:$B,'[2]Route + On-route LMC delivery'!$Y:$Y)</f>
        <v>Satish Singh</v>
      </c>
      <c r="E26" s="195">
        <f t="shared" si="7"/>
        <v>45961</v>
      </c>
      <c r="F26" s="120" t="s">
        <v>4814</v>
      </c>
      <c r="G26" s="120" t="s">
        <v>1183</v>
      </c>
      <c r="H26" s="120" t="s">
        <v>31</v>
      </c>
      <c r="I26" s="120" t="s">
        <v>4866</v>
      </c>
      <c r="J26" s="119" t="b">
        <f t="shared" si="2"/>
        <v>0</v>
      </c>
      <c r="K26" s="48"/>
      <c r="L26" s="121"/>
      <c r="M26" s="48"/>
      <c r="N26" s="122"/>
      <c r="O26" s="130">
        <v>0</v>
      </c>
      <c r="P26" s="130">
        <v>0.05</v>
      </c>
      <c r="Q26" s="131">
        <v>0</v>
      </c>
      <c r="R26" s="124">
        <v>0</v>
      </c>
      <c r="S26" s="125">
        <v>10004516</v>
      </c>
      <c r="T26" s="126">
        <v>45729</v>
      </c>
      <c r="U26" s="126">
        <f t="shared" si="3"/>
        <v>46094</v>
      </c>
      <c r="V26" s="130">
        <v>0.05</v>
      </c>
      <c r="W26" s="119"/>
      <c r="X26" s="124"/>
      <c r="Y26" s="124"/>
      <c r="Z26" s="124"/>
      <c r="AA26" s="127">
        <f t="shared" si="4"/>
        <v>0.05</v>
      </c>
      <c r="AB26" s="124">
        <f t="shared" si="0"/>
        <v>0.05</v>
      </c>
      <c r="AC26" s="124" t="s">
        <v>1030</v>
      </c>
      <c r="AD26" s="123"/>
      <c r="AE26" s="124"/>
      <c r="AF26" s="124"/>
      <c r="AG26" s="124"/>
      <c r="AH26" s="124" t="s">
        <v>1585</v>
      </c>
      <c r="AI26" s="135" t="s">
        <v>4846</v>
      </c>
    </row>
    <row r="27" spans="3:35" s="135" customFormat="1" x14ac:dyDescent="0.3">
      <c r="C27" s="195">
        <f>_xlfn.XLOOKUP(H27,'[1]Edited_Route+LM'!$D:$D,'[1]Edited_Route+LM'!$K:$K)</f>
        <v>46112</v>
      </c>
      <c r="D27" s="195" t="str">
        <f>_xlfn.XLOOKUP(H27,'[2]Route + On-route LMC delivery'!$B:$B,'[2]Route + On-route LMC delivery'!$Y:$Y)</f>
        <v>Satish Singh</v>
      </c>
      <c r="E27" s="188">
        <v>46112</v>
      </c>
      <c r="F27" s="120" t="s">
        <v>1036</v>
      </c>
      <c r="G27" s="120" t="s">
        <v>1183</v>
      </c>
      <c r="H27" s="120" t="s">
        <v>30</v>
      </c>
      <c r="I27" s="120" t="s">
        <v>30</v>
      </c>
      <c r="J27" s="119" t="b">
        <f t="shared" si="2"/>
        <v>1</v>
      </c>
      <c r="K27" s="48">
        <v>4.5518000000000001</v>
      </c>
      <c r="L27" s="121">
        <v>6</v>
      </c>
      <c r="M27" s="48">
        <v>0.83600000000000008</v>
      </c>
      <c r="N27" s="122" t="s">
        <v>1005</v>
      </c>
      <c r="O27" s="130">
        <v>4.5518000000000001</v>
      </c>
      <c r="P27" s="130">
        <v>4.5518000000000001</v>
      </c>
      <c r="Q27" s="129">
        <v>6</v>
      </c>
      <c r="R27" s="124">
        <v>0.83600000000000008</v>
      </c>
      <c r="S27" s="125" t="s">
        <v>1058</v>
      </c>
      <c r="T27" s="126">
        <v>45729</v>
      </c>
      <c r="U27" s="126">
        <f t="shared" si="3"/>
        <v>46094</v>
      </c>
      <c r="V27" s="124">
        <v>4.55</v>
      </c>
      <c r="W27" s="119"/>
      <c r="X27" s="124"/>
      <c r="Y27" s="124"/>
      <c r="Z27" s="124"/>
      <c r="AA27" s="127">
        <f t="shared" si="4"/>
        <v>5.3860000000000001</v>
      </c>
      <c r="AB27" s="124">
        <f t="shared" si="0"/>
        <v>4.55</v>
      </c>
      <c r="AC27" s="124" t="s">
        <v>1030</v>
      </c>
      <c r="AD27" s="123">
        <v>0</v>
      </c>
      <c r="AE27" s="124"/>
      <c r="AF27" s="124"/>
      <c r="AG27" s="124"/>
      <c r="AH27" s="124" t="s">
        <v>1585</v>
      </c>
      <c r="AI27" s="135" t="s">
        <v>4846</v>
      </c>
    </row>
    <row r="28" spans="3:35" s="135" customFormat="1" x14ac:dyDescent="0.3">
      <c r="C28" s="195">
        <f>_xlfn.XLOOKUP(H28,'[1]Edited_Route+LM'!$D:$D,'[1]Edited_Route+LM'!$K:$K)</f>
        <v>46112</v>
      </c>
      <c r="D28" s="195" t="str">
        <f>_xlfn.XLOOKUP(H28,'[2]Route + On-route LMC delivery'!$B:$B,'[2]Route + On-route LMC delivery'!$Y:$Y)</f>
        <v>Satish Singh</v>
      </c>
      <c r="E28" s="188">
        <v>46112</v>
      </c>
      <c r="F28" s="120" t="s">
        <v>4814</v>
      </c>
      <c r="G28" s="120" t="s">
        <v>1183</v>
      </c>
      <c r="H28" s="120" t="s">
        <v>30</v>
      </c>
      <c r="I28" s="120" t="s">
        <v>1572</v>
      </c>
      <c r="J28" s="119" t="b">
        <f t="shared" si="2"/>
        <v>0</v>
      </c>
      <c r="K28" s="48"/>
      <c r="L28" s="121"/>
      <c r="M28" s="48"/>
      <c r="N28" s="122" t="s">
        <v>1005</v>
      </c>
      <c r="O28" s="130">
        <v>0</v>
      </c>
      <c r="P28" s="132">
        <v>0.125</v>
      </c>
      <c r="Q28" s="129"/>
      <c r="R28" s="124"/>
      <c r="S28" s="125" t="s">
        <v>1571</v>
      </c>
      <c r="T28" s="126">
        <v>45729</v>
      </c>
      <c r="U28" s="126">
        <f t="shared" si="3"/>
        <v>46094</v>
      </c>
      <c r="V28" s="132">
        <v>0.125</v>
      </c>
      <c r="W28" s="119"/>
      <c r="X28" s="124"/>
      <c r="Y28" s="124"/>
      <c r="Z28" s="124"/>
      <c r="AA28" s="127">
        <f t="shared" si="4"/>
        <v>0.125</v>
      </c>
      <c r="AB28" s="124">
        <f t="shared" si="0"/>
        <v>0.125</v>
      </c>
      <c r="AC28" s="124" t="s">
        <v>1030</v>
      </c>
      <c r="AD28" s="123"/>
      <c r="AE28" s="124"/>
      <c r="AF28" s="124"/>
      <c r="AG28" s="124"/>
      <c r="AH28" s="124" t="s">
        <v>1585</v>
      </c>
      <c r="AI28" s="135" t="s">
        <v>4846</v>
      </c>
    </row>
    <row r="29" spans="3:35" s="135" customFormat="1" x14ac:dyDescent="0.3">
      <c r="C29" s="195">
        <f>_xlfn.XLOOKUP(H29,'[1]Edited_Route+LM'!$D:$D,'[1]Edited_Route+LM'!$K:$K)</f>
        <v>46053</v>
      </c>
      <c r="D29" s="195" t="str">
        <f>_xlfn.XLOOKUP(H29,'[2]Route + On-route LMC delivery'!$B:$B,'[2]Route + On-route LMC delivery'!$Y:$Y)</f>
        <v>Yogesh Deshpande</v>
      </c>
      <c r="E29" s="195">
        <f>_xlfn.XLOOKUP(I29,'[1]Edited_Route+LM'!$D:$D,'[1]Edited_Route+LM'!$K:$K)</f>
        <v>46053</v>
      </c>
      <c r="F29" s="119" t="s">
        <v>1036</v>
      </c>
      <c r="G29" s="120" t="s">
        <v>1183</v>
      </c>
      <c r="H29" s="119" t="s">
        <v>44</v>
      </c>
      <c r="I29" s="119" t="s">
        <v>44</v>
      </c>
      <c r="J29" s="119" t="b">
        <f t="shared" si="2"/>
        <v>1</v>
      </c>
      <c r="K29" s="48">
        <v>0.93500000000000005</v>
      </c>
      <c r="L29" s="121">
        <v>0</v>
      </c>
      <c r="M29" s="48">
        <v>0</v>
      </c>
      <c r="N29" s="122" t="s">
        <v>1006</v>
      </c>
      <c r="O29" s="130">
        <v>0.93500000000000005</v>
      </c>
      <c r="P29" s="130">
        <v>0.93500000000000005</v>
      </c>
      <c r="Q29" s="131">
        <v>0</v>
      </c>
      <c r="R29" s="124">
        <v>0</v>
      </c>
      <c r="S29" s="125" t="s">
        <v>1059</v>
      </c>
      <c r="T29" s="126">
        <v>45734</v>
      </c>
      <c r="U29" s="126">
        <f t="shared" si="3"/>
        <v>46099</v>
      </c>
      <c r="V29" s="124">
        <v>0.94</v>
      </c>
      <c r="W29" s="119"/>
      <c r="X29" s="124"/>
      <c r="Y29" s="124"/>
      <c r="Z29" s="124"/>
      <c r="AA29" s="127">
        <f t="shared" si="4"/>
        <v>0.94</v>
      </c>
      <c r="AB29" s="124">
        <f t="shared" si="0"/>
        <v>0.94</v>
      </c>
      <c r="AC29" s="124" t="s">
        <v>1030</v>
      </c>
      <c r="AD29" s="123">
        <f>AB29-O29</f>
        <v>4.9999999999998934E-3</v>
      </c>
      <c r="AE29" s="124"/>
      <c r="AF29" s="124"/>
      <c r="AG29" s="124"/>
      <c r="AH29" s="124" t="s">
        <v>1585</v>
      </c>
      <c r="AI29" s="135" t="s">
        <v>4846</v>
      </c>
    </row>
    <row r="30" spans="3:35" s="135" customFormat="1" x14ac:dyDescent="0.3">
      <c r="C30" s="195">
        <f>_xlfn.XLOOKUP(H30,'[1]Edited_Route+LM'!$D:$D,'[1]Edited_Route+LM'!$K:$K)</f>
        <v>46081</v>
      </c>
      <c r="D30" s="195" t="str">
        <f>_xlfn.XLOOKUP(H30,'[2]Route + On-route LMC delivery'!$B:$B,'[2]Route + On-route LMC delivery'!$Y:$Y)</f>
        <v>Yogesh Deshpande</v>
      </c>
      <c r="E30" s="188">
        <v>46081</v>
      </c>
      <c r="F30" s="119" t="s">
        <v>1036</v>
      </c>
      <c r="G30" s="120" t="s">
        <v>1183</v>
      </c>
      <c r="H30" s="119" t="s">
        <v>42</v>
      </c>
      <c r="I30" s="119" t="s">
        <v>42</v>
      </c>
      <c r="J30" s="119" t="b">
        <f t="shared" si="2"/>
        <v>1</v>
      </c>
      <c r="K30" s="48">
        <v>1.7567000000000002</v>
      </c>
      <c r="L30" s="121">
        <v>1</v>
      </c>
      <c r="M30" s="48">
        <v>0.12100000000000001</v>
      </c>
      <c r="N30" s="122" t="s">
        <v>1008</v>
      </c>
      <c r="O30" s="130">
        <v>1.7567000000000002</v>
      </c>
      <c r="P30" s="130">
        <v>1.7567000000000002</v>
      </c>
      <c r="Q30" s="131">
        <v>1</v>
      </c>
      <c r="R30" s="124">
        <v>0.12100000000000001</v>
      </c>
      <c r="S30" s="125" t="s">
        <v>1060</v>
      </c>
      <c r="T30" s="126">
        <v>45735</v>
      </c>
      <c r="U30" s="126">
        <f t="shared" si="3"/>
        <v>46100</v>
      </c>
      <c r="V30" s="124">
        <v>1.76</v>
      </c>
      <c r="W30" s="119"/>
      <c r="X30" s="124"/>
      <c r="Y30" s="124"/>
      <c r="Z30" s="124"/>
      <c r="AA30" s="127">
        <f t="shared" si="4"/>
        <v>1.881</v>
      </c>
      <c r="AB30" s="124">
        <f t="shared" si="0"/>
        <v>1.76</v>
      </c>
      <c r="AC30" s="124" t="s">
        <v>1030</v>
      </c>
      <c r="AD30" s="123">
        <f>AB30-O30</f>
        <v>3.2999999999998586E-3</v>
      </c>
      <c r="AE30" s="124"/>
      <c r="AF30" s="124"/>
      <c r="AG30" s="124"/>
      <c r="AH30" s="124" t="s">
        <v>1585</v>
      </c>
      <c r="AI30" s="135" t="s">
        <v>4846</v>
      </c>
    </row>
    <row r="31" spans="3:35" s="135" customFormat="1" x14ac:dyDescent="0.3">
      <c r="C31" s="195">
        <f>_xlfn.XLOOKUP(H31,'[1]Edited_Route+LM'!$D:$D,'[1]Edited_Route+LM'!$K:$K)</f>
        <v>46081</v>
      </c>
      <c r="D31" s="195" t="str">
        <f>_xlfn.XLOOKUP(H31,'[2]Route + On-route LMC delivery'!$B:$B,'[2]Route + On-route LMC delivery'!$Y:$Y)</f>
        <v>Yogesh Deshpande</v>
      </c>
      <c r="E31" s="188">
        <v>46081</v>
      </c>
      <c r="F31" s="119" t="s">
        <v>4814</v>
      </c>
      <c r="G31" s="120" t="s">
        <v>1183</v>
      </c>
      <c r="H31" s="119" t="s">
        <v>42</v>
      </c>
      <c r="I31" s="119" t="s">
        <v>4821</v>
      </c>
      <c r="J31" s="119" t="b">
        <f t="shared" si="2"/>
        <v>0</v>
      </c>
      <c r="K31" s="48"/>
      <c r="L31" s="121"/>
      <c r="M31" s="48"/>
      <c r="N31" s="122" t="s">
        <v>1008</v>
      </c>
      <c r="O31" s="130">
        <v>0</v>
      </c>
      <c r="P31" s="130">
        <v>0.12</v>
      </c>
      <c r="Q31" s="131"/>
      <c r="R31" s="124"/>
      <c r="S31" s="124">
        <v>10004590</v>
      </c>
      <c r="T31" s="126">
        <v>45735</v>
      </c>
      <c r="U31" s="126">
        <f t="shared" si="3"/>
        <v>46100</v>
      </c>
      <c r="V31" s="130">
        <v>0.12</v>
      </c>
      <c r="W31" s="119"/>
      <c r="X31" s="124"/>
      <c r="Y31" s="124"/>
      <c r="Z31" s="124"/>
      <c r="AA31" s="127">
        <f t="shared" si="4"/>
        <v>0.12</v>
      </c>
      <c r="AB31" s="124">
        <f t="shared" si="0"/>
        <v>0.12</v>
      </c>
      <c r="AC31" s="124" t="s">
        <v>1030</v>
      </c>
      <c r="AD31" s="123"/>
      <c r="AE31" s="124"/>
      <c r="AF31" s="124"/>
      <c r="AG31" s="124"/>
      <c r="AH31" s="124" t="s">
        <v>1585</v>
      </c>
      <c r="AI31" s="135" t="s">
        <v>4846</v>
      </c>
    </row>
    <row r="32" spans="3:35" s="135" customFormat="1" x14ac:dyDescent="0.3">
      <c r="C32" s="195">
        <f>_xlfn.XLOOKUP(H32,'[1]Edited_Route+LM'!$D:$D,'[1]Edited_Route+LM'!$K:$K)</f>
        <v>46173</v>
      </c>
      <c r="D32" s="195" t="str">
        <f>_xlfn.XLOOKUP(H32,'[2]Route + On-route LMC delivery'!$B:$B,'[2]Route + On-route LMC delivery'!$Y:$Y)</f>
        <v>Praveen Nigam</v>
      </c>
      <c r="E32" s="195">
        <v>46173</v>
      </c>
      <c r="F32" s="120" t="s">
        <v>1036</v>
      </c>
      <c r="G32" s="120" t="s">
        <v>1183</v>
      </c>
      <c r="H32" s="120" t="s">
        <v>73</v>
      </c>
      <c r="I32" s="120" t="s">
        <v>73</v>
      </c>
      <c r="J32" s="119" t="b">
        <f t="shared" si="2"/>
        <v>1</v>
      </c>
      <c r="K32" s="124">
        <v>2.7759999999999998</v>
      </c>
      <c r="L32" s="121">
        <v>7</v>
      </c>
      <c r="M32" s="48">
        <v>1.056</v>
      </c>
      <c r="N32" s="122" t="s">
        <v>1008</v>
      </c>
      <c r="O32" s="130">
        <v>2.67</v>
      </c>
      <c r="P32" s="119">
        <v>2.67</v>
      </c>
      <c r="Q32" s="129">
        <v>7</v>
      </c>
      <c r="R32" s="124">
        <v>1.2262420000000001</v>
      </c>
      <c r="S32" s="125" t="s">
        <v>1061</v>
      </c>
      <c r="T32" s="126">
        <v>45729</v>
      </c>
      <c r="U32" s="126">
        <f t="shared" si="3"/>
        <v>46094</v>
      </c>
      <c r="V32" s="124">
        <v>2.67</v>
      </c>
      <c r="W32" s="119"/>
      <c r="X32" s="126"/>
      <c r="Y32" s="126"/>
      <c r="Z32" s="124"/>
      <c r="AA32" s="127">
        <f t="shared" si="4"/>
        <v>3.896242</v>
      </c>
      <c r="AB32" s="124">
        <f t="shared" si="0"/>
        <v>2.67</v>
      </c>
      <c r="AC32" s="124" t="s">
        <v>1030</v>
      </c>
      <c r="AD32" s="123">
        <f>AB32-O32</f>
        <v>0</v>
      </c>
      <c r="AE32" s="124"/>
      <c r="AF32" s="124"/>
      <c r="AG32" s="124"/>
      <c r="AH32" s="124" t="s">
        <v>1585</v>
      </c>
      <c r="AI32" s="135" t="s">
        <v>4846</v>
      </c>
    </row>
    <row r="33" spans="3:35" s="135" customFormat="1" x14ac:dyDescent="0.3">
      <c r="C33" s="195">
        <f>_xlfn.XLOOKUP(H33,'[1]Edited_Route+LM'!$D:$D,'[1]Edited_Route+LM'!$K:$K)</f>
        <v>46173</v>
      </c>
      <c r="D33" s="195" t="str">
        <f>_xlfn.XLOOKUP(H33,'[2]Route + On-route LMC delivery'!$B:$B,'[2]Route + On-route LMC delivery'!$Y:$Y)</f>
        <v>Praveen Nigam</v>
      </c>
      <c r="E33" s="195">
        <v>46173</v>
      </c>
      <c r="F33" s="120" t="s">
        <v>1036</v>
      </c>
      <c r="G33" s="120" t="s">
        <v>1183</v>
      </c>
      <c r="H33" s="120" t="s">
        <v>73</v>
      </c>
      <c r="I33" s="120" t="s">
        <v>1062</v>
      </c>
      <c r="J33" s="119" t="b">
        <f t="shared" si="2"/>
        <v>0</v>
      </c>
      <c r="K33" s="124">
        <v>2.0830000000000002</v>
      </c>
      <c r="L33" s="121">
        <v>0</v>
      </c>
      <c r="M33" s="48">
        <v>0</v>
      </c>
      <c r="N33" s="122" t="s">
        <v>1008</v>
      </c>
      <c r="O33" s="130">
        <v>2.0830000000000002</v>
      </c>
      <c r="P33" s="130">
        <f>K33</f>
        <v>2.0830000000000002</v>
      </c>
      <c r="Q33" s="129"/>
      <c r="R33" s="124">
        <v>0</v>
      </c>
      <c r="S33" s="125" t="s">
        <v>1061</v>
      </c>
      <c r="T33" s="126">
        <v>45729</v>
      </c>
      <c r="U33" s="126">
        <f t="shared" si="3"/>
        <v>46094</v>
      </c>
      <c r="V33" s="124">
        <v>2.08</v>
      </c>
      <c r="W33" s="119"/>
      <c r="X33" s="126"/>
      <c r="Y33" s="126"/>
      <c r="Z33" s="124"/>
      <c r="AA33" s="127">
        <f t="shared" si="4"/>
        <v>2.08</v>
      </c>
      <c r="AB33" s="124">
        <f t="shared" si="0"/>
        <v>2.08</v>
      </c>
      <c r="AC33" s="124" t="s">
        <v>1030</v>
      </c>
      <c r="AD33" s="123">
        <v>0</v>
      </c>
      <c r="AE33" s="124"/>
      <c r="AF33" s="124"/>
      <c r="AG33" s="124"/>
      <c r="AH33" s="124" t="s">
        <v>1585</v>
      </c>
      <c r="AI33" s="135" t="s">
        <v>4846</v>
      </c>
    </row>
    <row r="34" spans="3:35" s="135" customFormat="1" x14ac:dyDescent="0.3">
      <c r="C34" s="195">
        <f>_xlfn.XLOOKUP(H34,'[1]Edited_Route+LM'!$D:$D,'[1]Edited_Route+LM'!$K:$K)</f>
        <v>46081</v>
      </c>
      <c r="D34" s="195" t="str">
        <f>_xlfn.XLOOKUP(H34,'[2]Route + On-route LMC delivery'!$B:$B,'[2]Route + On-route LMC delivery'!$Y:$Y)</f>
        <v>Praveen Nigam</v>
      </c>
      <c r="E34" s="188">
        <v>46081</v>
      </c>
      <c r="F34" s="120" t="s">
        <v>1036</v>
      </c>
      <c r="G34" s="120" t="s">
        <v>1183</v>
      </c>
      <c r="H34" s="120" t="s">
        <v>70</v>
      </c>
      <c r="I34" s="120" t="s">
        <v>70</v>
      </c>
      <c r="J34" s="119" t="b">
        <f t="shared" si="2"/>
        <v>1</v>
      </c>
      <c r="K34" s="48">
        <v>3.5848999999999998</v>
      </c>
      <c r="L34" s="121">
        <v>0</v>
      </c>
      <c r="M34" s="48">
        <v>0.315</v>
      </c>
      <c r="N34" s="122" t="s">
        <v>1008</v>
      </c>
      <c r="O34" s="130">
        <v>2.2186999999999997</v>
      </c>
      <c r="P34" s="130">
        <v>1.5</v>
      </c>
      <c r="Q34" s="124">
        <v>3</v>
      </c>
      <c r="R34" s="124">
        <v>0</v>
      </c>
      <c r="S34" s="125" t="s">
        <v>1160</v>
      </c>
      <c r="T34" s="126">
        <v>45740</v>
      </c>
      <c r="U34" s="126">
        <f t="shared" si="3"/>
        <v>46105</v>
      </c>
      <c r="V34" s="124">
        <v>1.5</v>
      </c>
      <c r="W34" s="119"/>
      <c r="X34" s="124"/>
      <c r="Y34" s="124"/>
      <c r="Z34" s="124"/>
      <c r="AA34" s="127">
        <f t="shared" si="4"/>
        <v>1.5</v>
      </c>
      <c r="AB34" s="124">
        <f t="shared" si="0"/>
        <v>1.5</v>
      </c>
      <c r="AC34" s="124" t="s">
        <v>1161</v>
      </c>
      <c r="AD34" s="123">
        <f t="shared" ref="AD34:AD40" si="8">AB34-O34</f>
        <v>-0.71869999999999967</v>
      </c>
      <c r="AE34" s="124" t="s">
        <v>1171</v>
      </c>
      <c r="AF34" s="124" t="s">
        <v>1566</v>
      </c>
      <c r="AG34" s="124"/>
      <c r="AH34" s="124" t="s">
        <v>1584</v>
      </c>
      <c r="AI34" s="135" t="s">
        <v>4846</v>
      </c>
    </row>
    <row r="35" spans="3:35" s="135" customFormat="1" x14ac:dyDescent="0.3">
      <c r="C35" s="195">
        <f>_xlfn.XLOOKUP(H35,'[1]Edited_Route+LM'!$D:$D,'[1]Edited_Route+LM'!$K:$K)</f>
        <v>46081</v>
      </c>
      <c r="D35" s="195" t="str">
        <f>_xlfn.XLOOKUP(H35,'[2]Route + On-route LMC delivery'!$B:$B,'[2]Route + On-route LMC delivery'!$Y:$Y)</f>
        <v>Praveen Nigam</v>
      </c>
      <c r="E35" s="188">
        <v>46081</v>
      </c>
      <c r="F35" s="120" t="s">
        <v>1036</v>
      </c>
      <c r="G35" s="120" t="s">
        <v>1183</v>
      </c>
      <c r="H35" s="120" t="s">
        <v>70</v>
      </c>
      <c r="I35" s="120" t="s">
        <v>1146</v>
      </c>
      <c r="J35" s="119" t="b">
        <f t="shared" si="2"/>
        <v>0</v>
      </c>
      <c r="K35" s="48"/>
      <c r="L35" s="121"/>
      <c r="M35" s="48"/>
      <c r="N35" s="122" t="s">
        <v>1008</v>
      </c>
      <c r="O35" s="130">
        <f>1366/1000</f>
        <v>1.3660000000000001</v>
      </c>
      <c r="P35" s="130">
        <v>0.2</v>
      </c>
      <c r="Q35" s="124">
        <v>0</v>
      </c>
      <c r="R35" s="124"/>
      <c r="S35" s="125" t="s">
        <v>1160</v>
      </c>
      <c r="T35" s="126">
        <v>45740</v>
      </c>
      <c r="U35" s="126">
        <f t="shared" si="3"/>
        <v>46105</v>
      </c>
      <c r="V35" s="124">
        <v>0.2</v>
      </c>
      <c r="W35" s="119"/>
      <c r="X35" s="124"/>
      <c r="Y35" s="124"/>
      <c r="Z35" s="124"/>
      <c r="AA35" s="127">
        <f t="shared" si="4"/>
        <v>0.2</v>
      </c>
      <c r="AB35" s="124">
        <f t="shared" si="0"/>
        <v>0.2</v>
      </c>
      <c r="AC35" s="124" t="s">
        <v>1162</v>
      </c>
      <c r="AD35" s="123">
        <f t="shared" si="8"/>
        <v>-1.1660000000000001</v>
      </c>
      <c r="AE35" s="124" t="s">
        <v>1171</v>
      </c>
      <c r="AF35" s="124" t="s">
        <v>1566</v>
      </c>
      <c r="AG35" s="124"/>
      <c r="AH35" s="124" t="s">
        <v>1568</v>
      </c>
      <c r="AI35" s="135" t="s">
        <v>4846</v>
      </c>
    </row>
    <row r="36" spans="3:35" s="135" customFormat="1" x14ac:dyDescent="0.3">
      <c r="C36" s="195">
        <f>_xlfn.XLOOKUP(H36,'[1]Edited_Route+LM'!$D:$D,'[1]Edited_Route+LM'!$K:$K)</f>
        <v>46081</v>
      </c>
      <c r="D36" s="195" t="str">
        <f>_xlfn.XLOOKUP(H36,'[2]Route + On-route LMC delivery'!$B:$B,'[2]Route + On-route LMC delivery'!$Y:$Y)</f>
        <v>Yogesh Deshpande</v>
      </c>
      <c r="E36" s="188">
        <v>46081</v>
      </c>
      <c r="F36" s="120" t="s">
        <v>4814</v>
      </c>
      <c r="G36" s="120" t="s">
        <v>1183</v>
      </c>
      <c r="H36" s="120" t="s">
        <v>72</v>
      </c>
      <c r="I36" s="120" t="s">
        <v>72</v>
      </c>
      <c r="J36" s="119" t="b">
        <f t="shared" si="2"/>
        <v>1</v>
      </c>
      <c r="K36" s="48">
        <v>0.18710691729946999</v>
      </c>
      <c r="L36" s="121">
        <v>0</v>
      </c>
      <c r="M36" s="48">
        <v>0</v>
      </c>
      <c r="N36" s="122" t="s">
        <v>1008</v>
      </c>
      <c r="O36" s="130">
        <v>0</v>
      </c>
      <c r="P36" s="130">
        <v>0.18710691729946999</v>
      </c>
      <c r="Q36" s="124"/>
      <c r="R36" s="124">
        <v>0</v>
      </c>
      <c r="S36" s="125" t="s">
        <v>1166</v>
      </c>
      <c r="T36" s="126">
        <v>45740</v>
      </c>
      <c r="U36" s="126">
        <f t="shared" si="3"/>
        <v>46105</v>
      </c>
      <c r="V36" s="124">
        <v>0.19</v>
      </c>
      <c r="W36" s="119"/>
      <c r="X36" s="124"/>
      <c r="Y36" s="124"/>
      <c r="Z36" s="124"/>
      <c r="AA36" s="127">
        <f t="shared" si="4"/>
        <v>0.19</v>
      </c>
      <c r="AB36" s="124">
        <f t="shared" si="0"/>
        <v>0.19</v>
      </c>
      <c r="AC36" s="124" t="s">
        <v>1030</v>
      </c>
      <c r="AD36" s="123">
        <f t="shared" si="8"/>
        <v>0.19</v>
      </c>
      <c r="AE36" s="124"/>
      <c r="AF36" s="124"/>
      <c r="AG36" s="124"/>
      <c r="AH36" s="124" t="s">
        <v>1585</v>
      </c>
      <c r="AI36" s="135" t="s">
        <v>4846</v>
      </c>
    </row>
    <row r="37" spans="3:35" s="135" customFormat="1" x14ac:dyDescent="0.3">
      <c r="C37" s="195">
        <f>_xlfn.XLOOKUP(H37,'[1]Edited_Route+LM'!$D:$D,'[1]Edited_Route+LM'!$K:$K)</f>
        <v>45930</v>
      </c>
      <c r="D37" s="195" t="str">
        <f>_xlfn.XLOOKUP(H37,'[2]Route + On-route LMC delivery'!$B:$B,'[2]Route + On-route LMC delivery'!$Y:$Y)</f>
        <v>Satish Singh</v>
      </c>
      <c r="E37" s="195">
        <f>_xlfn.XLOOKUP(I37,'[1]Edited_Route+LM'!$D:$D,'[1]Edited_Route+LM'!$K:$K)</f>
        <v>45930</v>
      </c>
      <c r="F37" s="120" t="s">
        <v>1037</v>
      </c>
      <c r="G37" s="120" t="s">
        <v>1183</v>
      </c>
      <c r="H37" s="120" t="s">
        <v>69</v>
      </c>
      <c r="I37" s="120" t="s">
        <v>69</v>
      </c>
      <c r="J37" s="119" t="b">
        <f t="shared" si="2"/>
        <v>1</v>
      </c>
      <c r="K37" s="48">
        <v>0.31893421999999999</v>
      </c>
      <c r="L37" s="121">
        <v>0</v>
      </c>
      <c r="M37" s="48">
        <v>0</v>
      </c>
      <c r="N37" s="122" t="s">
        <v>1017</v>
      </c>
      <c r="O37" s="130">
        <v>0.31893421999999999</v>
      </c>
      <c r="P37" s="130">
        <f>K37</f>
        <v>0.31893421999999999</v>
      </c>
      <c r="Q37" s="124"/>
      <c r="R37" s="124">
        <v>0</v>
      </c>
      <c r="S37" s="120"/>
      <c r="T37" s="126"/>
      <c r="U37" s="126"/>
      <c r="V37" s="124"/>
      <c r="W37" s="119"/>
      <c r="X37" s="124"/>
      <c r="Y37" s="124"/>
      <c r="Z37" s="124"/>
      <c r="AA37" s="127">
        <f t="shared" si="4"/>
        <v>0</v>
      </c>
      <c r="AB37" s="124">
        <f t="shared" si="0"/>
        <v>0</v>
      </c>
      <c r="AC37" s="124" t="s">
        <v>1664</v>
      </c>
      <c r="AD37" s="123">
        <f t="shared" si="8"/>
        <v>-0.31893421999999999</v>
      </c>
      <c r="AE37" s="124" t="s">
        <v>1135</v>
      </c>
      <c r="AF37" s="124"/>
      <c r="AG37" s="124"/>
      <c r="AH37" s="124" t="s">
        <v>1568</v>
      </c>
      <c r="AI37" s="135" t="s">
        <v>4846</v>
      </c>
    </row>
    <row r="38" spans="3:35" s="135" customFormat="1" x14ac:dyDescent="0.3">
      <c r="C38" s="195">
        <f>_xlfn.XLOOKUP(H38,'[1]Edited_Route+LM'!$D:$D,'[1]Edited_Route+LM'!$K:$K)</f>
        <v>45808</v>
      </c>
      <c r="D38" s="195" t="str">
        <f>_xlfn.XLOOKUP(H38,'[2]Route + On-route LMC delivery'!$B:$B,'[2]Route + On-route LMC delivery'!$Y:$Y)</f>
        <v>Prem Verma</v>
      </c>
      <c r="E38" s="188">
        <v>46142</v>
      </c>
      <c r="F38" s="120" t="s">
        <v>4814</v>
      </c>
      <c r="G38" s="120" t="s">
        <v>1183</v>
      </c>
      <c r="H38" s="120" t="s">
        <v>29</v>
      </c>
      <c r="I38" s="120" t="s">
        <v>29</v>
      </c>
      <c r="J38" s="119" t="b">
        <f t="shared" si="2"/>
        <v>1</v>
      </c>
      <c r="K38" s="48">
        <v>1.1921744478678999</v>
      </c>
      <c r="L38" s="121">
        <v>0</v>
      </c>
      <c r="M38" s="48">
        <v>0</v>
      </c>
      <c r="N38" s="122" t="s">
        <v>1001</v>
      </c>
      <c r="O38" s="130">
        <v>0</v>
      </c>
      <c r="P38" s="130">
        <v>1.1921744478678999</v>
      </c>
      <c r="Q38" s="129">
        <v>0</v>
      </c>
      <c r="R38" s="124">
        <v>0</v>
      </c>
      <c r="S38" s="125" t="s">
        <v>1063</v>
      </c>
      <c r="T38" s="126">
        <v>45734</v>
      </c>
      <c r="U38" s="126">
        <f t="shared" si="3"/>
        <v>46099</v>
      </c>
      <c r="V38" s="124">
        <v>1.19</v>
      </c>
      <c r="W38" s="119"/>
      <c r="X38" s="124"/>
      <c r="Y38" s="124"/>
      <c r="Z38" s="124"/>
      <c r="AA38" s="127">
        <f t="shared" si="4"/>
        <v>1.19</v>
      </c>
      <c r="AB38" s="124">
        <f t="shared" si="0"/>
        <v>1.19</v>
      </c>
      <c r="AC38" s="124" t="s">
        <v>1030</v>
      </c>
      <c r="AD38" s="123">
        <f t="shared" si="8"/>
        <v>1.19</v>
      </c>
      <c r="AE38" s="124"/>
      <c r="AF38" s="124"/>
      <c r="AG38" s="124"/>
      <c r="AH38" s="124" t="s">
        <v>1585</v>
      </c>
      <c r="AI38" s="135" t="s">
        <v>4846</v>
      </c>
    </row>
    <row r="39" spans="3:35" s="135" customFormat="1" x14ac:dyDescent="0.3">
      <c r="C39" s="195">
        <f>_xlfn.XLOOKUP(H39,'[1]Edited_Route+LM'!$D:$D,'[1]Edited_Route+LM'!$K:$K)</f>
        <v>46356</v>
      </c>
      <c r="D39" s="195" t="str">
        <f>_xlfn.XLOOKUP(H39,'[2]Route + On-route LMC delivery'!$B:$B,'[2]Route + On-route LMC delivery'!$Y:$Y)</f>
        <v>Satish Singh</v>
      </c>
      <c r="E39" s="195">
        <f>_xlfn.XLOOKUP(I39,'[1]Edited_Route+LM'!$D:$D,'[1]Edited_Route+LM'!$K:$K)</f>
        <v>46356</v>
      </c>
      <c r="F39" s="120" t="s">
        <v>1035</v>
      </c>
      <c r="G39" s="120" t="s">
        <v>1183</v>
      </c>
      <c r="H39" s="120" t="s">
        <v>28</v>
      </c>
      <c r="I39" s="120" t="s">
        <v>28</v>
      </c>
      <c r="J39" s="119" t="b">
        <f t="shared" si="2"/>
        <v>1</v>
      </c>
      <c r="K39" s="48">
        <v>3.5271999999999997</v>
      </c>
      <c r="L39" s="121">
        <v>1</v>
      </c>
      <c r="M39" s="48">
        <v>0.13750000000000001</v>
      </c>
      <c r="N39" s="122" t="s">
        <v>1013</v>
      </c>
      <c r="O39" s="130">
        <v>3.0272000000000001</v>
      </c>
      <c r="P39" s="130">
        <v>3.0270000000000001</v>
      </c>
      <c r="Q39" s="131">
        <v>1</v>
      </c>
      <c r="R39" s="124">
        <v>0.13</v>
      </c>
      <c r="S39" s="125" t="s">
        <v>1064</v>
      </c>
      <c r="T39" s="126">
        <v>45735</v>
      </c>
      <c r="U39" s="126">
        <f t="shared" si="3"/>
        <v>46100</v>
      </c>
      <c r="V39" s="124">
        <v>3.03</v>
      </c>
      <c r="W39" s="119"/>
      <c r="X39" s="124"/>
      <c r="Y39" s="124"/>
      <c r="Z39" s="124"/>
      <c r="AA39" s="127">
        <f t="shared" si="4"/>
        <v>3.1599999999999997</v>
      </c>
      <c r="AB39" s="124">
        <f t="shared" si="0"/>
        <v>3.03</v>
      </c>
      <c r="AC39" s="124" t="s">
        <v>1030</v>
      </c>
      <c r="AD39" s="123">
        <f t="shared" si="8"/>
        <v>2.7999999999996916E-3</v>
      </c>
      <c r="AE39" s="124"/>
      <c r="AF39" s="124"/>
      <c r="AG39" s="124"/>
      <c r="AH39" s="124" t="s">
        <v>1585</v>
      </c>
      <c r="AI39" s="135" t="s">
        <v>4846</v>
      </c>
    </row>
    <row r="40" spans="3:35" s="135" customFormat="1" x14ac:dyDescent="0.3">
      <c r="C40" s="195">
        <f>_xlfn.XLOOKUP(H40,'[1]Edited_Route+LM'!$D:$D,'[1]Edited_Route+LM'!$K:$K)</f>
        <v>45930</v>
      </c>
      <c r="D40" s="195" t="str">
        <f>_xlfn.XLOOKUP(H40,'[2]Route + On-route LMC delivery'!$B:$B,'[2]Route + On-route LMC delivery'!$Y:$Y)</f>
        <v>Yogesh Deshpande</v>
      </c>
      <c r="E40" s="195">
        <f>_xlfn.XLOOKUP(I40,'[1]Edited_Route+LM'!$D:$D,'[1]Edited_Route+LM'!$K:$K)</f>
        <v>45930</v>
      </c>
      <c r="F40" s="120" t="s">
        <v>4814</v>
      </c>
      <c r="G40" s="120" t="s">
        <v>1183</v>
      </c>
      <c r="H40" s="120" t="s">
        <v>67</v>
      </c>
      <c r="I40" s="120" t="s">
        <v>67</v>
      </c>
      <c r="J40" s="119" t="b">
        <f t="shared" si="2"/>
        <v>1</v>
      </c>
      <c r="K40" s="48">
        <v>0.12175501227153</v>
      </c>
      <c r="L40" s="121">
        <v>0</v>
      </c>
      <c r="M40" s="48">
        <v>0</v>
      </c>
      <c r="N40" s="122" t="s">
        <v>1016</v>
      </c>
      <c r="O40" s="130">
        <v>0</v>
      </c>
      <c r="P40" s="130">
        <v>0.12175501227153</v>
      </c>
      <c r="Q40" s="124"/>
      <c r="R40" s="124">
        <v>0</v>
      </c>
      <c r="S40" s="125" t="s">
        <v>1065</v>
      </c>
      <c r="T40" s="126">
        <v>45740</v>
      </c>
      <c r="U40" s="126">
        <f t="shared" si="3"/>
        <v>46105</v>
      </c>
      <c r="V40" s="124">
        <v>0.12</v>
      </c>
      <c r="W40" s="119"/>
      <c r="X40" s="124"/>
      <c r="Y40" s="124"/>
      <c r="Z40" s="124"/>
      <c r="AA40" s="127">
        <f t="shared" si="4"/>
        <v>0.12</v>
      </c>
      <c r="AB40" s="124">
        <f t="shared" si="0"/>
        <v>0.12</v>
      </c>
      <c r="AC40" s="124" t="s">
        <v>1030</v>
      </c>
      <c r="AD40" s="123">
        <f t="shared" si="8"/>
        <v>0.12</v>
      </c>
      <c r="AE40" s="124"/>
      <c r="AF40" s="124" t="s">
        <v>1030</v>
      </c>
      <c r="AG40" s="124"/>
      <c r="AH40" s="124" t="s">
        <v>1585</v>
      </c>
      <c r="AI40" s="135" t="s">
        <v>4846</v>
      </c>
    </row>
    <row r="41" spans="3:35" s="135" customFormat="1" x14ac:dyDescent="0.3">
      <c r="C41" s="195">
        <f>_xlfn.XLOOKUP(H41,'[1]Edited_Route+LM'!$D:$D,'[1]Edited_Route+LM'!$K:$K)</f>
        <v>46081</v>
      </c>
      <c r="D41" s="195" t="str">
        <f>_xlfn.XLOOKUP(H41,'[2]Route + On-route LMC delivery'!$B:$B,'[2]Route + On-route LMC delivery'!$Y:$Y)</f>
        <v>Yogesh Deshpande</v>
      </c>
      <c r="E41" s="188">
        <v>46081</v>
      </c>
      <c r="F41" s="119" t="s">
        <v>1037</v>
      </c>
      <c r="G41" s="120" t="s">
        <v>1183</v>
      </c>
      <c r="H41" s="119" t="s">
        <v>45</v>
      </c>
      <c r="I41" s="119" t="s">
        <v>45</v>
      </c>
      <c r="J41" s="119" t="b">
        <f t="shared" si="2"/>
        <v>1</v>
      </c>
      <c r="K41" s="48">
        <v>1.3717000000000001</v>
      </c>
      <c r="L41" s="121">
        <v>0</v>
      </c>
      <c r="M41" s="48">
        <v>0</v>
      </c>
      <c r="N41" s="122" t="s">
        <v>1008</v>
      </c>
      <c r="O41" s="130">
        <v>1.3717000000000001</v>
      </c>
      <c r="P41" s="130">
        <v>1.3717000000000001</v>
      </c>
      <c r="Q41" s="129">
        <v>0</v>
      </c>
      <c r="R41" s="124">
        <v>0</v>
      </c>
      <c r="S41" s="125" t="s">
        <v>1066</v>
      </c>
      <c r="T41" s="126">
        <v>45740</v>
      </c>
      <c r="U41" s="126">
        <f t="shared" si="3"/>
        <v>46105</v>
      </c>
      <c r="V41" s="124">
        <v>1.37</v>
      </c>
      <c r="W41" s="119"/>
      <c r="X41" s="124"/>
      <c r="Y41" s="124"/>
      <c r="Z41" s="124"/>
      <c r="AA41" s="127">
        <f t="shared" si="4"/>
        <v>1.37</v>
      </c>
      <c r="AB41" s="124">
        <f t="shared" si="0"/>
        <v>1.37</v>
      </c>
      <c r="AC41" s="124" t="s">
        <v>1030</v>
      </c>
      <c r="AD41" s="123">
        <v>0</v>
      </c>
      <c r="AE41" s="124"/>
      <c r="AF41" s="124"/>
      <c r="AG41" s="124"/>
      <c r="AH41" s="124" t="s">
        <v>1585</v>
      </c>
      <c r="AI41" s="135" t="s">
        <v>4846</v>
      </c>
    </row>
    <row r="42" spans="3:35" s="135" customFormat="1" x14ac:dyDescent="0.3">
      <c r="C42" s="195">
        <f>_xlfn.XLOOKUP(H42,'[1]Edited_Route+LM'!$D:$D,'[1]Edited_Route+LM'!$K:$K)</f>
        <v>45869</v>
      </c>
      <c r="D42" s="195" t="str">
        <f>_xlfn.XLOOKUP(H42,'[2]Route + On-route LMC delivery'!$B:$B,'[2]Route + On-route LMC delivery'!$Y:$Y)</f>
        <v>Yogesh Deshpande</v>
      </c>
      <c r="E42" s="195">
        <v>46173</v>
      </c>
      <c r="F42" s="120" t="s">
        <v>4814</v>
      </c>
      <c r="G42" s="120" t="s">
        <v>1183</v>
      </c>
      <c r="H42" s="120" t="s">
        <v>61</v>
      </c>
      <c r="I42" s="120" t="s">
        <v>61</v>
      </c>
      <c r="J42" s="119" t="b">
        <f t="shared" si="2"/>
        <v>1</v>
      </c>
      <c r="K42" s="48">
        <v>6.1435422918249001E-2</v>
      </c>
      <c r="L42" s="121">
        <v>0</v>
      </c>
      <c r="M42" s="48">
        <v>0</v>
      </c>
      <c r="N42" s="122" t="s">
        <v>1014</v>
      </c>
      <c r="O42" s="130">
        <v>0</v>
      </c>
      <c r="P42" s="130">
        <v>0.1</v>
      </c>
      <c r="Q42" s="124"/>
      <c r="R42" s="124">
        <v>0</v>
      </c>
      <c r="S42" s="125" t="s">
        <v>1067</v>
      </c>
      <c r="T42" s="126">
        <v>45740</v>
      </c>
      <c r="U42" s="126">
        <f t="shared" ref="U42:U80" si="9">T42+365</f>
        <v>46105</v>
      </c>
      <c r="V42" s="124">
        <v>0.05</v>
      </c>
      <c r="W42" s="119"/>
      <c r="X42" s="124"/>
      <c r="Y42" s="124"/>
      <c r="Z42" s="124"/>
      <c r="AA42" s="127">
        <f t="shared" si="4"/>
        <v>0.05</v>
      </c>
      <c r="AB42" s="124">
        <f t="shared" ref="AB42:AB80" si="10">Z42+V42</f>
        <v>0.05</v>
      </c>
      <c r="AC42" s="124" t="s">
        <v>1030</v>
      </c>
      <c r="AD42" s="123">
        <v>0</v>
      </c>
      <c r="AE42" s="124"/>
      <c r="AF42" s="124" t="s">
        <v>1030</v>
      </c>
      <c r="AG42" s="124"/>
      <c r="AH42" s="124" t="s">
        <v>1585</v>
      </c>
      <c r="AI42" s="135" t="s">
        <v>4846</v>
      </c>
    </row>
    <row r="43" spans="3:35" s="135" customFormat="1" x14ac:dyDescent="0.3">
      <c r="C43" s="195">
        <f>_xlfn.XLOOKUP(H43,'[1]Edited_Route+LM'!$D:$D,'[1]Edited_Route+LM'!$K:$K)</f>
        <v>45869</v>
      </c>
      <c r="D43" s="195" t="str">
        <f>_xlfn.XLOOKUP(H43,'[2]Route + On-route LMC delivery'!$B:$B,'[2]Route + On-route LMC delivery'!$Y:$Y)</f>
        <v>Yogesh Deshpande</v>
      </c>
      <c r="E43" s="195">
        <f>_xlfn.XLOOKUP(I43,Sheet2!D:D,Sheet2!G:G)</f>
        <v>45961</v>
      </c>
      <c r="F43" s="120" t="s">
        <v>4814</v>
      </c>
      <c r="G43" s="120" t="s">
        <v>1183</v>
      </c>
      <c r="H43" s="120" t="s">
        <v>61</v>
      </c>
      <c r="I43" s="120" t="s">
        <v>1165</v>
      </c>
      <c r="J43" s="119" t="b">
        <f t="shared" si="2"/>
        <v>0</v>
      </c>
      <c r="K43" s="48"/>
      <c r="L43" s="121"/>
      <c r="M43" s="48"/>
      <c r="N43" s="122" t="s">
        <v>1014</v>
      </c>
      <c r="O43" s="130">
        <v>0</v>
      </c>
      <c r="P43" s="130">
        <v>0.05</v>
      </c>
      <c r="Q43" s="124"/>
      <c r="R43" s="124"/>
      <c r="S43" s="125" t="s">
        <v>1067</v>
      </c>
      <c r="T43" s="126">
        <v>45740</v>
      </c>
      <c r="U43" s="126">
        <f t="shared" si="9"/>
        <v>46105</v>
      </c>
      <c r="V43" s="124">
        <v>0.05</v>
      </c>
      <c r="W43" s="119"/>
      <c r="X43" s="124"/>
      <c r="Y43" s="124"/>
      <c r="Z43" s="124"/>
      <c r="AA43" s="127">
        <f t="shared" si="4"/>
        <v>0.05</v>
      </c>
      <c r="AB43" s="124">
        <f t="shared" si="10"/>
        <v>0.05</v>
      </c>
      <c r="AC43" s="124" t="s">
        <v>1030</v>
      </c>
      <c r="AD43" s="123">
        <f>AB43-O43</f>
        <v>0.05</v>
      </c>
      <c r="AE43" s="124"/>
      <c r="AF43" s="124" t="s">
        <v>1030</v>
      </c>
      <c r="AG43" s="124"/>
      <c r="AH43" s="124" t="s">
        <v>1585</v>
      </c>
      <c r="AI43" s="135" t="s">
        <v>4846</v>
      </c>
    </row>
    <row r="44" spans="3:35" s="135" customFormat="1" x14ac:dyDescent="0.3">
      <c r="C44" s="195">
        <f>_xlfn.XLOOKUP(H44,'[1]Edited_Route+LM'!$D:$D,'[1]Edited_Route+LM'!$K:$K)</f>
        <v>45838</v>
      </c>
      <c r="D44" s="195" t="str">
        <f>_xlfn.XLOOKUP(H44,'[2]Route + On-route LMC delivery'!$B:$B,'[2]Route + On-route LMC delivery'!$Y:$Y)</f>
        <v>Yogesh Deshpande</v>
      </c>
      <c r="E44" s="195">
        <f>_xlfn.XLOOKUP(I44,Sheet2!D:D,Sheet2!G:G)</f>
        <v>45930</v>
      </c>
      <c r="F44" s="120" t="s">
        <v>4814</v>
      </c>
      <c r="G44" s="120" t="s">
        <v>1183</v>
      </c>
      <c r="H44" s="120" t="s">
        <v>58</v>
      </c>
      <c r="I44" s="120" t="s">
        <v>58</v>
      </c>
      <c r="J44" s="119" t="b">
        <f t="shared" si="2"/>
        <v>1</v>
      </c>
      <c r="K44" s="48">
        <v>7.4928987684115003E-2</v>
      </c>
      <c r="L44" s="121">
        <v>0</v>
      </c>
      <c r="M44" s="48">
        <v>0</v>
      </c>
      <c r="N44" s="122" t="s">
        <v>1003</v>
      </c>
      <c r="O44" s="130">
        <v>0</v>
      </c>
      <c r="P44" s="130">
        <v>7.4928987684115003E-2</v>
      </c>
      <c r="Q44" s="124"/>
      <c r="R44" s="124">
        <v>0</v>
      </c>
      <c r="S44" s="125" t="s">
        <v>1068</v>
      </c>
      <c r="T44" s="126">
        <v>45740</v>
      </c>
      <c r="U44" s="126">
        <f t="shared" si="9"/>
        <v>46105</v>
      </c>
      <c r="V44" s="124">
        <v>7.0000000000000007E-2</v>
      </c>
      <c r="W44" s="119"/>
      <c r="X44" s="124"/>
      <c r="Y44" s="124"/>
      <c r="Z44" s="124"/>
      <c r="AA44" s="127">
        <f t="shared" si="4"/>
        <v>7.0000000000000007E-2</v>
      </c>
      <c r="AB44" s="124">
        <f t="shared" si="10"/>
        <v>7.0000000000000007E-2</v>
      </c>
      <c r="AC44" s="124" t="s">
        <v>1030</v>
      </c>
      <c r="AD44" s="123">
        <f>AB44-O44</f>
        <v>7.0000000000000007E-2</v>
      </c>
      <c r="AE44" s="124"/>
      <c r="AF44" s="124" t="s">
        <v>1030</v>
      </c>
      <c r="AG44" s="124"/>
      <c r="AH44" s="124" t="s">
        <v>1585</v>
      </c>
      <c r="AI44" s="135" t="s">
        <v>4846</v>
      </c>
    </row>
    <row r="45" spans="3:35" s="135" customFormat="1" x14ac:dyDescent="0.3">
      <c r="C45" s="195">
        <f>_xlfn.XLOOKUP(H45,'[1]Edited_Route+LM'!$D:$D,'[1]Edited_Route+LM'!$K:$K)</f>
        <v>46022</v>
      </c>
      <c r="D45" s="195" t="str">
        <f>_xlfn.XLOOKUP(H45,'[2]Route + On-route LMC delivery'!$B:$B,'[2]Route + On-route LMC delivery'!$Y:$Y)</f>
        <v>Satish Singh</v>
      </c>
      <c r="E45" s="195">
        <f>_xlfn.XLOOKUP(I45,'[1]Edited_Route+LM'!$D:$D,'[1]Edited_Route+LM'!$K:$K)</f>
        <v>46022</v>
      </c>
      <c r="F45" s="120" t="s">
        <v>1037</v>
      </c>
      <c r="G45" s="120" t="s">
        <v>1183</v>
      </c>
      <c r="H45" s="120" t="s">
        <v>27</v>
      </c>
      <c r="I45" s="120" t="s">
        <v>27</v>
      </c>
      <c r="J45" s="119" t="b">
        <f t="shared" si="2"/>
        <v>1</v>
      </c>
      <c r="K45" s="48">
        <v>2.282</v>
      </c>
      <c r="L45" s="121">
        <v>0</v>
      </c>
      <c r="M45" s="48">
        <v>0</v>
      </c>
      <c r="N45" s="122" t="s">
        <v>1004</v>
      </c>
      <c r="O45" s="130">
        <v>2.282</v>
      </c>
      <c r="P45" s="130">
        <v>2.282</v>
      </c>
      <c r="Q45" s="129">
        <v>0</v>
      </c>
      <c r="R45" s="124">
        <v>0</v>
      </c>
      <c r="S45" s="125" t="s">
        <v>1069</v>
      </c>
      <c r="T45" s="126">
        <v>45729</v>
      </c>
      <c r="U45" s="126">
        <f t="shared" si="9"/>
        <v>46094</v>
      </c>
      <c r="V45" s="124">
        <v>2.2799999999999998</v>
      </c>
      <c r="W45" s="119"/>
      <c r="X45" s="124"/>
      <c r="Y45" s="124"/>
      <c r="Z45" s="124"/>
      <c r="AA45" s="127">
        <f t="shared" si="4"/>
        <v>2.2799999999999998</v>
      </c>
      <c r="AB45" s="124">
        <f t="shared" si="10"/>
        <v>2.2799999999999998</v>
      </c>
      <c r="AC45" s="124" t="s">
        <v>1030</v>
      </c>
      <c r="AD45" s="123">
        <v>0</v>
      </c>
      <c r="AE45" s="124"/>
      <c r="AF45" s="124"/>
      <c r="AG45" s="124"/>
      <c r="AH45" s="124" t="s">
        <v>1585</v>
      </c>
      <c r="AI45" s="135" t="s">
        <v>4846</v>
      </c>
    </row>
    <row r="46" spans="3:35" s="135" customFormat="1" x14ac:dyDescent="0.3">
      <c r="C46" s="195">
        <f>_xlfn.XLOOKUP(H46,'[1]Edited_Route+LM'!$D:$D,'[1]Edited_Route+LM'!$K:$K)</f>
        <v>46173</v>
      </c>
      <c r="D46" s="195" t="str">
        <f>_xlfn.XLOOKUP(H46,'[2]Route + On-route LMC delivery'!$B:$B,'[2]Route + On-route LMC delivery'!$Y:$Y)</f>
        <v>Satish Singh</v>
      </c>
      <c r="E46" s="195">
        <v>46173</v>
      </c>
      <c r="F46" s="120" t="s">
        <v>1037</v>
      </c>
      <c r="G46" s="120" t="s">
        <v>1183</v>
      </c>
      <c r="H46" s="120" t="s">
        <v>26</v>
      </c>
      <c r="I46" s="120" t="s">
        <v>26</v>
      </c>
      <c r="J46" s="119" t="b">
        <f t="shared" si="2"/>
        <v>1</v>
      </c>
      <c r="K46" s="48">
        <v>2.762</v>
      </c>
      <c r="L46" s="121">
        <v>2</v>
      </c>
      <c r="M46" s="48">
        <v>7.8400000000000011E-2</v>
      </c>
      <c r="N46" s="122" t="s">
        <v>1007</v>
      </c>
      <c r="O46" s="130">
        <v>2.762</v>
      </c>
      <c r="P46" s="130">
        <v>2.762</v>
      </c>
      <c r="Q46" s="129">
        <v>2</v>
      </c>
      <c r="R46" s="124">
        <v>7.8400000000000011E-2</v>
      </c>
      <c r="S46" s="125" t="s">
        <v>1070</v>
      </c>
      <c r="T46" s="126">
        <v>45729</v>
      </c>
      <c r="U46" s="126">
        <f t="shared" si="9"/>
        <v>46094</v>
      </c>
      <c r="V46" s="124">
        <v>2.76</v>
      </c>
      <c r="W46" s="119"/>
      <c r="X46" s="124"/>
      <c r="Y46" s="124"/>
      <c r="Z46" s="124"/>
      <c r="AA46" s="127">
        <f t="shared" si="4"/>
        <v>2.8383999999999996</v>
      </c>
      <c r="AB46" s="124">
        <f t="shared" si="10"/>
        <v>2.76</v>
      </c>
      <c r="AC46" s="124" t="s">
        <v>1030</v>
      </c>
      <c r="AD46" s="123">
        <v>0</v>
      </c>
      <c r="AE46" s="124"/>
      <c r="AF46" s="124"/>
      <c r="AG46" s="124"/>
      <c r="AH46" s="124" t="s">
        <v>1585</v>
      </c>
      <c r="AI46" s="135" t="s">
        <v>4846</v>
      </c>
    </row>
    <row r="47" spans="3:35" s="135" customFormat="1" x14ac:dyDescent="0.3">
      <c r="C47" s="195">
        <f>_xlfn.XLOOKUP(H47,'[1]Edited_Route+LM'!$D:$D,'[1]Edited_Route+LM'!$K:$K)</f>
        <v>46173</v>
      </c>
      <c r="D47" s="195" t="str">
        <f>_xlfn.XLOOKUP(H47,'[2]Route + On-route LMC delivery'!$B:$B,'[2]Route + On-route LMC delivery'!$Y:$Y)</f>
        <v>Satish Singh</v>
      </c>
      <c r="E47" s="195">
        <v>46173</v>
      </c>
      <c r="F47" s="120" t="s">
        <v>4814</v>
      </c>
      <c r="G47" s="120" t="s">
        <v>1183</v>
      </c>
      <c r="H47" s="120" t="s">
        <v>26</v>
      </c>
      <c r="I47" s="125" t="s">
        <v>4822</v>
      </c>
      <c r="J47" s="119" t="b">
        <f t="shared" si="2"/>
        <v>0</v>
      </c>
      <c r="K47" s="48"/>
      <c r="L47" s="121"/>
      <c r="M47" s="48"/>
      <c r="N47" s="122" t="s">
        <v>1007</v>
      </c>
      <c r="O47" s="130">
        <v>0</v>
      </c>
      <c r="P47" s="120">
        <v>0.1</v>
      </c>
      <c r="Q47" s="129"/>
      <c r="R47" s="124"/>
      <c r="S47" s="125" t="s">
        <v>1570</v>
      </c>
      <c r="T47" s="126">
        <v>45729</v>
      </c>
      <c r="U47" s="126">
        <f t="shared" si="9"/>
        <v>46094</v>
      </c>
      <c r="V47" s="120">
        <v>0.1</v>
      </c>
      <c r="W47" s="119"/>
      <c r="X47" s="124"/>
      <c r="Y47" s="124"/>
      <c r="Z47" s="124"/>
      <c r="AA47" s="127">
        <f t="shared" si="4"/>
        <v>0.1</v>
      </c>
      <c r="AB47" s="133">
        <f t="shared" si="10"/>
        <v>0.1</v>
      </c>
      <c r="AC47" s="124" t="s">
        <v>1030</v>
      </c>
      <c r="AD47" s="123"/>
      <c r="AE47" s="124"/>
      <c r="AF47" s="124" t="s">
        <v>1565</v>
      </c>
      <c r="AG47" s="124"/>
      <c r="AH47" s="124" t="s">
        <v>1585</v>
      </c>
      <c r="AI47" s="135" t="s">
        <v>4846</v>
      </c>
    </row>
    <row r="48" spans="3:35" s="135" customFormat="1" x14ac:dyDescent="0.3">
      <c r="C48" s="195">
        <f>_xlfn.XLOOKUP(H48,'[1]Edited_Route+LM'!$D:$D,'[1]Edited_Route+LM'!$K:$K)</f>
        <v>46053</v>
      </c>
      <c r="D48" s="195" t="str">
        <f>_xlfn.XLOOKUP(H48,'[2]Route + On-route LMC delivery'!$B:$B,'[2]Route + On-route LMC delivery'!$Y:$Y)</f>
        <v>Yogesh Deshpande</v>
      </c>
      <c r="E48" s="195">
        <v>46173</v>
      </c>
      <c r="F48" s="120" t="s">
        <v>4814</v>
      </c>
      <c r="G48" s="120" t="s">
        <v>1183</v>
      </c>
      <c r="H48" s="120" t="s">
        <v>60</v>
      </c>
      <c r="I48" s="120" t="s">
        <v>60</v>
      </c>
      <c r="J48" s="119" t="b">
        <f t="shared" si="2"/>
        <v>1</v>
      </c>
      <c r="K48" s="48">
        <v>0.17683236922237</v>
      </c>
      <c r="L48" s="121">
        <v>0</v>
      </c>
      <c r="M48" s="48">
        <v>0</v>
      </c>
      <c r="N48" s="122" t="s">
        <v>1006</v>
      </c>
      <c r="O48" s="130">
        <v>0</v>
      </c>
      <c r="P48" s="130">
        <v>0.17683236922237</v>
      </c>
      <c r="Q48" s="124"/>
      <c r="R48" s="124">
        <v>0</v>
      </c>
      <c r="S48" s="125" t="s">
        <v>1071</v>
      </c>
      <c r="T48" s="126">
        <v>45740</v>
      </c>
      <c r="U48" s="126">
        <f t="shared" si="9"/>
        <v>46105</v>
      </c>
      <c r="V48" s="124">
        <v>0.18</v>
      </c>
      <c r="W48" s="119"/>
      <c r="X48" s="124"/>
      <c r="Y48" s="124"/>
      <c r="Z48" s="124"/>
      <c r="AA48" s="127">
        <f t="shared" si="4"/>
        <v>0.18</v>
      </c>
      <c r="AB48" s="124">
        <f t="shared" si="10"/>
        <v>0.18</v>
      </c>
      <c r="AC48" s="124" t="s">
        <v>1030</v>
      </c>
      <c r="AD48" s="123">
        <f>AB48-O48</f>
        <v>0.18</v>
      </c>
      <c r="AE48" s="124"/>
      <c r="AF48" s="124" t="s">
        <v>1030</v>
      </c>
      <c r="AG48" s="124"/>
      <c r="AH48" s="124" t="s">
        <v>1585</v>
      </c>
      <c r="AI48" s="135" t="s">
        <v>4846</v>
      </c>
    </row>
    <row r="49" spans="3:35" s="135" customFormat="1" x14ac:dyDescent="0.3">
      <c r="C49" s="195" t="e">
        <f>_xlfn.XLOOKUP(H49,'[1]Edited_Route+LM'!$D:$D,'[1]Edited_Route+LM'!$K:$K)</f>
        <v>#N/A</v>
      </c>
      <c r="D49" s="195" t="s">
        <v>4849</v>
      </c>
      <c r="E49" s="195">
        <f>_xlfn.XLOOKUP(I49,Sheet2!D:D,Sheet2!G:G)</f>
        <v>45930</v>
      </c>
      <c r="F49" s="120" t="s">
        <v>1037</v>
      </c>
      <c r="G49" s="120" t="s">
        <v>1183</v>
      </c>
      <c r="H49" s="120" t="s">
        <v>4836</v>
      </c>
      <c r="I49" s="120" t="s">
        <v>4836</v>
      </c>
      <c r="J49" s="119" t="b">
        <f t="shared" si="2"/>
        <v>1</v>
      </c>
      <c r="K49" s="48">
        <v>0.42459999999999998</v>
      </c>
      <c r="L49" s="121">
        <v>0</v>
      </c>
      <c r="M49" s="48">
        <v>0</v>
      </c>
      <c r="N49" s="122" t="s">
        <v>1016</v>
      </c>
      <c r="O49" s="130">
        <v>0.2046</v>
      </c>
      <c r="P49" s="130">
        <v>0.42459999999999998</v>
      </c>
      <c r="Q49" s="124"/>
      <c r="R49" s="124">
        <v>0</v>
      </c>
      <c r="S49" s="125" t="s">
        <v>1072</v>
      </c>
      <c r="T49" s="126">
        <v>45740</v>
      </c>
      <c r="U49" s="126">
        <f t="shared" si="9"/>
        <v>46105</v>
      </c>
      <c r="V49" s="124">
        <v>0.42</v>
      </c>
      <c r="W49" s="119"/>
      <c r="X49" s="126"/>
      <c r="Y49" s="126"/>
      <c r="Z49" s="124"/>
      <c r="AA49" s="127">
        <f t="shared" si="4"/>
        <v>0.42</v>
      </c>
      <c r="AB49" s="124">
        <f t="shared" si="10"/>
        <v>0.42</v>
      </c>
      <c r="AC49" s="124" t="s">
        <v>1073</v>
      </c>
      <c r="AD49" s="123">
        <f>AB49-O49</f>
        <v>0.21539999999999998</v>
      </c>
      <c r="AE49" s="124"/>
      <c r="AF49" s="124" t="s">
        <v>1030</v>
      </c>
      <c r="AG49" s="124">
        <v>220</v>
      </c>
      <c r="AH49" s="124" t="s">
        <v>1585</v>
      </c>
      <c r="AI49" s="135" t="s">
        <v>4846</v>
      </c>
    </row>
    <row r="50" spans="3:35" s="135" customFormat="1" x14ac:dyDescent="0.3">
      <c r="C50" s="195">
        <f>_xlfn.XLOOKUP(H50,'[1]Edited_Route+LM'!$D:$D,'[1]Edited_Route+LM'!$K:$K)</f>
        <v>45900</v>
      </c>
      <c r="D50" s="195" t="str">
        <f>_xlfn.XLOOKUP(H50,'[2]Route + On-route LMC delivery'!$B:$B,'[2]Route + On-route LMC delivery'!$Y:$Y)</f>
        <v>Praveen Nigam</v>
      </c>
      <c r="E50" s="195">
        <f>_xlfn.XLOOKUP(I50,Sheet2!D:D,Sheet2!G:G)</f>
        <v>45930</v>
      </c>
      <c r="F50" s="120" t="s">
        <v>1037</v>
      </c>
      <c r="G50" s="120" t="s">
        <v>1183</v>
      </c>
      <c r="H50" s="120" t="s">
        <v>66</v>
      </c>
      <c r="I50" s="120" t="s">
        <v>66</v>
      </c>
      <c r="J50" s="119" t="b">
        <f t="shared" si="2"/>
        <v>1</v>
      </c>
      <c r="K50" s="48">
        <v>0.59729999999999994</v>
      </c>
      <c r="L50" s="121">
        <v>0</v>
      </c>
      <c r="M50" s="48">
        <v>0</v>
      </c>
      <c r="N50" s="122" t="s">
        <v>1015</v>
      </c>
      <c r="O50" s="130">
        <v>0.59729999999999994</v>
      </c>
      <c r="P50" s="130">
        <v>1.5</v>
      </c>
      <c r="Q50" s="124"/>
      <c r="R50" s="124">
        <v>0</v>
      </c>
      <c r="S50" s="125" t="s">
        <v>1169</v>
      </c>
      <c r="T50" s="126">
        <v>45740</v>
      </c>
      <c r="U50" s="126">
        <f t="shared" si="9"/>
        <v>46105</v>
      </c>
      <c r="V50" s="124">
        <v>1.5</v>
      </c>
      <c r="W50" s="119"/>
      <c r="X50" s="124"/>
      <c r="Y50" s="124"/>
      <c r="Z50" s="124"/>
      <c r="AA50" s="127">
        <f t="shared" si="4"/>
        <v>1.5</v>
      </c>
      <c r="AB50" s="124">
        <f t="shared" si="10"/>
        <v>1.5</v>
      </c>
      <c r="AC50" s="124" t="s">
        <v>4842</v>
      </c>
      <c r="AD50" s="123">
        <f>AB50-O50</f>
        <v>0.90270000000000006</v>
      </c>
      <c r="AE50" s="124"/>
      <c r="AF50" s="124" t="s">
        <v>1030</v>
      </c>
      <c r="AG50" s="124">
        <v>900</v>
      </c>
      <c r="AH50" s="124" t="s">
        <v>1585</v>
      </c>
      <c r="AI50" s="135" t="s">
        <v>4846</v>
      </c>
    </row>
    <row r="51" spans="3:35" s="135" customFormat="1" x14ac:dyDescent="0.3">
      <c r="C51" s="195">
        <f>_xlfn.XLOOKUP(H51,'[1]Edited_Route+LM'!$D:$D,'[1]Edited_Route+LM'!$K:$K)</f>
        <v>45900</v>
      </c>
      <c r="D51" s="195" t="str">
        <f>_xlfn.XLOOKUP(H51,'[2]Route + On-route LMC delivery'!$B:$B,'[2]Route + On-route LMC delivery'!$Y:$Y)</f>
        <v>Satish Singh</v>
      </c>
      <c r="E51" s="195">
        <v>46173</v>
      </c>
      <c r="F51" s="120" t="s">
        <v>1037</v>
      </c>
      <c r="G51" s="120" t="s">
        <v>1183</v>
      </c>
      <c r="H51" s="120" t="s">
        <v>65</v>
      </c>
      <c r="I51" s="120" t="s">
        <v>65</v>
      </c>
      <c r="J51" s="119" t="b">
        <f t="shared" si="2"/>
        <v>1</v>
      </c>
      <c r="K51" s="48">
        <v>0.30428838000000002</v>
      </c>
      <c r="L51" s="121">
        <v>0</v>
      </c>
      <c r="M51" s="48">
        <v>0</v>
      </c>
      <c r="N51" s="122" t="s">
        <v>1015</v>
      </c>
      <c r="O51" s="130">
        <v>0.30428838000000002</v>
      </c>
      <c r="P51" s="130">
        <v>0.5</v>
      </c>
      <c r="Q51" s="131">
        <v>0</v>
      </c>
      <c r="R51" s="124">
        <v>0</v>
      </c>
      <c r="S51" s="125" t="s">
        <v>1075</v>
      </c>
      <c r="T51" s="126">
        <v>45740</v>
      </c>
      <c r="U51" s="126">
        <f t="shared" si="9"/>
        <v>46105</v>
      </c>
      <c r="V51" s="124">
        <v>0.5</v>
      </c>
      <c r="W51" s="119"/>
      <c r="X51" s="124"/>
      <c r="Y51" s="124"/>
      <c r="Z51" s="124"/>
      <c r="AA51" s="127">
        <f t="shared" si="4"/>
        <v>0.5</v>
      </c>
      <c r="AB51" s="124">
        <f t="shared" si="10"/>
        <v>0.5</v>
      </c>
      <c r="AC51" s="124" t="s">
        <v>1030</v>
      </c>
      <c r="AD51" s="123">
        <f>AB51-O51</f>
        <v>0.19571161999999998</v>
      </c>
      <c r="AE51" s="124"/>
      <c r="AF51" s="124"/>
      <c r="AG51" s="124"/>
      <c r="AH51" s="124" t="s">
        <v>1585</v>
      </c>
      <c r="AI51" s="135" t="s">
        <v>4846</v>
      </c>
    </row>
    <row r="52" spans="3:35" s="135" customFormat="1" x14ac:dyDescent="0.3">
      <c r="C52" s="195">
        <f>_xlfn.XLOOKUP(H52,'[1]Edited_Route+LM'!$D:$D,'[1]Edited_Route+LM'!$K:$K)</f>
        <v>45991</v>
      </c>
      <c r="D52" s="195" t="str">
        <f>_xlfn.XLOOKUP(H52,'[2]Route + On-route LMC delivery'!$B:$B,'[2]Route + On-route LMC delivery'!$Y:$Y)</f>
        <v>Yogesh Deshpande</v>
      </c>
      <c r="E52" s="188">
        <v>45991</v>
      </c>
      <c r="F52" s="119" t="s">
        <v>1037</v>
      </c>
      <c r="G52" s="120" t="s">
        <v>1183</v>
      </c>
      <c r="H52" s="119" t="s">
        <v>43</v>
      </c>
      <c r="I52" s="119" t="s">
        <v>43</v>
      </c>
      <c r="J52" s="119" t="b">
        <f t="shared" si="2"/>
        <v>1</v>
      </c>
      <c r="K52" s="48">
        <v>1.925</v>
      </c>
      <c r="L52" s="121">
        <v>3</v>
      </c>
      <c r="M52" s="48">
        <v>8.2500000000000004E-2</v>
      </c>
      <c r="N52" s="122" t="s">
        <v>1002</v>
      </c>
      <c r="O52" s="130">
        <v>1.925</v>
      </c>
      <c r="P52" s="130">
        <v>1.925</v>
      </c>
      <c r="Q52" s="129">
        <v>3</v>
      </c>
      <c r="R52" s="124">
        <v>0.28000000000000003</v>
      </c>
      <c r="S52" s="125" t="s">
        <v>1076</v>
      </c>
      <c r="T52" s="126">
        <v>45740</v>
      </c>
      <c r="U52" s="126">
        <f t="shared" si="9"/>
        <v>46105</v>
      </c>
      <c r="V52" s="124">
        <v>1.93</v>
      </c>
      <c r="W52" s="119"/>
      <c r="X52" s="124"/>
      <c r="Y52" s="124"/>
      <c r="Z52" s="124"/>
      <c r="AA52" s="127">
        <f t="shared" si="4"/>
        <v>2.21</v>
      </c>
      <c r="AB52" s="124">
        <f t="shared" si="10"/>
        <v>1.93</v>
      </c>
      <c r="AC52" s="124" t="s">
        <v>1030</v>
      </c>
      <c r="AD52" s="123">
        <f>AB52-O52</f>
        <v>4.9999999999998934E-3</v>
      </c>
      <c r="AE52" s="124"/>
      <c r="AF52" s="124"/>
      <c r="AG52" s="124"/>
      <c r="AH52" s="124" t="s">
        <v>1585</v>
      </c>
      <c r="AI52" s="135" t="s">
        <v>4846</v>
      </c>
    </row>
    <row r="53" spans="3:35" s="135" customFormat="1" x14ac:dyDescent="0.3">
      <c r="C53" s="195">
        <f>_xlfn.XLOOKUP(H53,'[1]Edited_Route+LM'!$D:$D,'[1]Edited_Route+LM'!$K:$K)</f>
        <v>45991</v>
      </c>
      <c r="D53" s="195" t="str">
        <f>_xlfn.XLOOKUP(H53,'[2]Route + On-route LMC delivery'!$B:$B,'[2]Route + On-route LMC delivery'!$Y:$Y)</f>
        <v>Yogesh Deshpande</v>
      </c>
      <c r="E53" s="195">
        <f>C53</f>
        <v>45991</v>
      </c>
      <c r="F53" s="119" t="s">
        <v>4814</v>
      </c>
      <c r="G53" s="120" t="s">
        <v>1183</v>
      </c>
      <c r="H53" s="119" t="s">
        <v>43</v>
      </c>
      <c r="I53" s="119" t="s">
        <v>4864</v>
      </c>
      <c r="J53" s="119" t="b">
        <f t="shared" si="2"/>
        <v>0</v>
      </c>
      <c r="K53" s="48"/>
      <c r="L53" s="121"/>
      <c r="M53" s="48"/>
      <c r="N53" s="122"/>
      <c r="O53" s="130">
        <v>0</v>
      </c>
      <c r="P53" s="130">
        <v>0.2</v>
      </c>
      <c r="Q53" s="129">
        <v>0</v>
      </c>
      <c r="R53" s="124">
        <v>0</v>
      </c>
      <c r="S53" s="125"/>
      <c r="T53" s="126"/>
      <c r="U53" s="126"/>
      <c r="V53" s="124"/>
      <c r="W53" s="119"/>
      <c r="X53" s="124"/>
      <c r="Y53" s="124"/>
      <c r="Z53" s="124"/>
      <c r="AA53" s="127">
        <f t="shared" si="4"/>
        <v>0</v>
      </c>
      <c r="AB53" s="124">
        <f t="shared" si="10"/>
        <v>0</v>
      </c>
      <c r="AC53" s="124" t="s">
        <v>4865</v>
      </c>
      <c r="AD53" s="123"/>
      <c r="AE53" s="124"/>
      <c r="AF53" s="124"/>
      <c r="AG53" s="124"/>
      <c r="AH53" s="124" t="s">
        <v>1584</v>
      </c>
      <c r="AI53" s="135" t="s">
        <v>4846</v>
      </c>
    </row>
    <row r="54" spans="3:35" s="135" customFormat="1" x14ac:dyDescent="0.3">
      <c r="C54" s="195">
        <f>_xlfn.XLOOKUP(H54,'[1]Edited_Route+LM'!$D:$D,'[1]Edited_Route+LM'!$K:$K)</f>
        <v>45991</v>
      </c>
      <c r="D54" s="195" t="str">
        <f>_xlfn.XLOOKUP(H54,'[2]Route + On-route LMC delivery'!$B:$B,'[2]Route + On-route LMC delivery'!$Y:$Y)</f>
        <v>Yogesh Deshpande</v>
      </c>
      <c r="E54" s="188">
        <v>45991</v>
      </c>
      <c r="F54" s="120" t="s">
        <v>1035</v>
      </c>
      <c r="G54" s="120" t="s">
        <v>1183</v>
      </c>
      <c r="H54" s="120" t="s">
        <v>25</v>
      </c>
      <c r="I54" s="120" t="s">
        <v>25</v>
      </c>
      <c r="J54" s="119" t="b">
        <f t="shared" si="2"/>
        <v>1</v>
      </c>
      <c r="K54" s="48">
        <v>1.8337000000000003</v>
      </c>
      <c r="L54" s="121">
        <v>1</v>
      </c>
      <c r="M54" s="48">
        <v>0.22000000000000003</v>
      </c>
      <c r="N54" s="122" t="s">
        <v>1002</v>
      </c>
      <c r="O54" s="130">
        <v>1.8337000000000003</v>
      </c>
      <c r="P54" s="130">
        <v>1.8340000000000001</v>
      </c>
      <c r="Q54" s="131">
        <v>1</v>
      </c>
      <c r="R54" s="124">
        <v>0.22000000000000003</v>
      </c>
      <c r="S54" s="125" t="s">
        <v>1077</v>
      </c>
      <c r="T54" s="126">
        <v>45735</v>
      </c>
      <c r="U54" s="126">
        <f t="shared" si="9"/>
        <v>46100</v>
      </c>
      <c r="V54" s="124">
        <v>1.83</v>
      </c>
      <c r="W54" s="119"/>
      <c r="X54" s="124"/>
      <c r="Y54" s="124"/>
      <c r="Z54" s="124"/>
      <c r="AA54" s="127">
        <f t="shared" si="4"/>
        <v>2.0500000000000003</v>
      </c>
      <c r="AB54" s="124">
        <f t="shared" si="10"/>
        <v>1.83</v>
      </c>
      <c r="AC54" s="124" t="s">
        <v>1030</v>
      </c>
      <c r="AD54" s="123">
        <v>0</v>
      </c>
      <c r="AE54" s="124"/>
      <c r="AF54" s="124"/>
      <c r="AG54" s="124"/>
      <c r="AH54" s="124" t="s">
        <v>1585</v>
      </c>
      <c r="AI54" s="135" t="s">
        <v>4846</v>
      </c>
    </row>
    <row r="55" spans="3:35" s="135" customFormat="1" x14ac:dyDescent="0.3">
      <c r="C55" s="195">
        <f>_xlfn.XLOOKUP(H55,'[1]Edited_Route+LM'!$D:$D,'[1]Edited_Route+LM'!$K:$K)</f>
        <v>46142</v>
      </c>
      <c r="D55" s="195" t="str">
        <f>_xlfn.XLOOKUP(H55,'[2]Route + On-route LMC delivery'!$B:$B,'[2]Route + On-route LMC delivery'!$Y:$Y)</f>
        <v>Praveen Nigam</v>
      </c>
      <c r="E55" s="188">
        <v>46142</v>
      </c>
      <c r="F55" s="120" t="s">
        <v>1037</v>
      </c>
      <c r="G55" s="120" t="s">
        <v>1183</v>
      </c>
      <c r="H55" s="120" t="s">
        <v>24</v>
      </c>
      <c r="I55" s="120" t="s">
        <v>24</v>
      </c>
      <c r="J55" s="119" t="b">
        <f t="shared" si="2"/>
        <v>1</v>
      </c>
      <c r="K55" s="48">
        <v>1.43</v>
      </c>
      <c r="L55" s="121">
        <v>1</v>
      </c>
      <c r="M55" s="48">
        <v>0.11</v>
      </c>
      <c r="N55" s="122" t="s">
        <v>1011</v>
      </c>
      <c r="O55" s="130">
        <v>1.43</v>
      </c>
      <c r="P55" s="130">
        <v>1.43</v>
      </c>
      <c r="Q55" s="124">
        <v>1</v>
      </c>
      <c r="R55" s="124">
        <v>0.11</v>
      </c>
      <c r="S55" s="125" t="s">
        <v>1078</v>
      </c>
      <c r="T55" s="126">
        <v>45740</v>
      </c>
      <c r="U55" s="126">
        <f t="shared" si="9"/>
        <v>46105</v>
      </c>
      <c r="V55" s="124">
        <v>1.43</v>
      </c>
      <c r="W55" s="119"/>
      <c r="X55" s="124"/>
      <c r="Y55" s="124"/>
      <c r="Z55" s="124"/>
      <c r="AA55" s="127">
        <f t="shared" si="4"/>
        <v>1.54</v>
      </c>
      <c r="AB55" s="124">
        <f t="shared" si="10"/>
        <v>1.43</v>
      </c>
      <c r="AC55" s="124" t="s">
        <v>1030</v>
      </c>
      <c r="AD55" s="123">
        <f>AB55-O55</f>
        <v>0</v>
      </c>
      <c r="AE55" s="124"/>
      <c r="AF55" s="124"/>
      <c r="AG55" s="124"/>
      <c r="AH55" s="124" t="s">
        <v>1585</v>
      </c>
      <c r="AI55" s="135" t="s">
        <v>4846</v>
      </c>
    </row>
    <row r="56" spans="3:35" s="135" customFormat="1" x14ac:dyDescent="0.3">
      <c r="C56" s="195">
        <f>_xlfn.XLOOKUP(H56,'[1]Edited_Route+LM'!$D:$D,'[1]Edited_Route+LM'!$K:$K)</f>
        <v>45991</v>
      </c>
      <c r="D56" s="195" t="str">
        <f>_xlfn.XLOOKUP(H56,'[2]Route + On-route LMC delivery'!$B:$B,'[2]Route + On-route LMC delivery'!$Y:$Y)</f>
        <v>Praveen Nigam</v>
      </c>
      <c r="E56" s="188">
        <v>45991</v>
      </c>
      <c r="F56" s="120" t="s">
        <v>1037</v>
      </c>
      <c r="G56" s="120" t="s">
        <v>1183</v>
      </c>
      <c r="H56" s="120" t="s">
        <v>64</v>
      </c>
      <c r="I56" s="120" t="s">
        <v>64</v>
      </c>
      <c r="J56" s="119" t="b">
        <f t="shared" si="2"/>
        <v>1</v>
      </c>
      <c r="K56" s="48">
        <v>0.47849999999999998</v>
      </c>
      <c r="L56" s="121">
        <v>0</v>
      </c>
      <c r="M56" s="48">
        <v>0</v>
      </c>
      <c r="N56" s="122" t="s">
        <v>1002</v>
      </c>
      <c r="O56" s="130">
        <v>0.30249999999999999</v>
      </c>
      <c r="P56" s="130">
        <v>0.30249999999999999</v>
      </c>
      <c r="Q56" s="124"/>
      <c r="R56" s="124">
        <v>0</v>
      </c>
      <c r="S56" s="125" t="s">
        <v>1079</v>
      </c>
      <c r="T56" s="126">
        <v>45740</v>
      </c>
      <c r="U56" s="126">
        <f t="shared" si="9"/>
        <v>46105</v>
      </c>
      <c r="V56" s="124">
        <v>0.3</v>
      </c>
      <c r="W56" s="119"/>
      <c r="X56" s="126"/>
      <c r="Y56" s="126"/>
      <c r="Z56" s="124"/>
      <c r="AA56" s="127">
        <f t="shared" si="4"/>
        <v>0.3</v>
      </c>
      <c r="AB56" s="124">
        <f t="shared" si="10"/>
        <v>0.3</v>
      </c>
      <c r="AC56" s="124" t="s">
        <v>1030</v>
      </c>
      <c r="AD56" s="123">
        <v>0</v>
      </c>
      <c r="AE56" s="124"/>
      <c r="AF56" s="124"/>
      <c r="AG56" s="124"/>
      <c r="AH56" s="124" t="s">
        <v>1585</v>
      </c>
      <c r="AI56" s="135" t="s">
        <v>4846</v>
      </c>
    </row>
    <row r="57" spans="3:35" s="135" customFormat="1" x14ac:dyDescent="0.3">
      <c r="C57" s="195">
        <f>_xlfn.XLOOKUP(H57,'[1]Edited_Route+LM'!$D:$D,'[1]Edited_Route+LM'!$K:$K)</f>
        <v>45991</v>
      </c>
      <c r="D57" s="195" t="str">
        <f>_xlfn.XLOOKUP(H57,'[2]Route + On-route LMC delivery'!$B:$B,'[2]Route + On-route LMC delivery'!$Y:$Y)</f>
        <v>Praveen Nigam</v>
      </c>
      <c r="E57" s="188">
        <v>45991</v>
      </c>
      <c r="F57" s="120" t="s">
        <v>1037</v>
      </c>
      <c r="G57" s="120" t="s">
        <v>1183</v>
      </c>
      <c r="H57" s="120" t="s">
        <v>64</v>
      </c>
      <c r="I57" s="120" t="s">
        <v>1151</v>
      </c>
      <c r="J57" s="119" t="b">
        <f t="shared" si="2"/>
        <v>0</v>
      </c>
      <c r="K57" s="48"/>
      <c r="L57" s="121"/>
      <c r="M57" s="48"/>
      <c r="N57" s="122" t="s">
        <v>1002</v>
      </c>
      <c r="O57" s="130">
        <v>0.18</v>
      </c>
      <c r="P57" s="130">
        <v>0.18</v>
      </c>
      <c r="Q57" s="124"/>
      <c r="R57" s="124"/>
      <c r="S57" s="125" t="s">
        <v>1079</v>
      </c>
      <c r="T57" s="126">
        <v>45740</v>
      </c>
      <c r="U57" s="126">
        <f t="shared" si="9"/>
        <v>46105</v>
      </c>
      <c r="V57" s="124">
        <v>0.18</v>
      </c>
      <c r="W57" s="119"/>
      <c r="X57" s="126"/>
      <c r="Y57" s="126"/>
      <c r="Z57" s="124"/>
      <c r="AA57" s="127">
        <f t="shared" si="4"/>
        <v>0.18</v>
      </c>
      <c r="AB57" s="124">
        <f t="shared" si="10"/>
        <v>0.18</v>
      </c>
      <c r="AC57" s="124" t="s">
        <v>1030</v>
      </c>
      <c r="AD57" s="123">
        <f>AB57-O57</f>
        <v>0</v>
      </c>
      <c r="AE57" s="124"/>
      <c r="AF57" s="124"/>
      <c r="AG57" s="124"/>
      <c r="AH57" s="124" t="s">
        <v>1585</v>
      </c>
      <c r="AI57" s="135" t="s">
        <v>4846</v>
      </c>
    </row>
    <row r="58" spans="3:35" s="135" customFormat="1" x14ac:dyDescent="0.3">
      <c r="C58" s="195">
        <f>_xlfn.XLOOKUP(H58,'[1]Edited_Route+LM'!$D:$D,'[1]Edited_Route+LM'!$K:$K)</f>
        <v>45869</v>
      </c>
      <c r="D58" s="195" t="str">
        <f>_xlfn.XLOOKUP(H58,'[2]Route + On-route LMC delivery'!$B:$B,'[2]Route + On-route LMC delivery'!$Y:$Y)</f>
        <v>Praveen Nigam</v>
      </c>
      <c r="E58" s="195">
        <f>_xlfn.XLOOKUP(I58,Sheet2!D:D,Sheet2!G:G)</f>
        <v>45961</v>
      </c>
      <c r="F58" s="120" t="s">
        <v>1037</v>
      </c>
      <c r="G58" s="120" t="s">
        <v>1183</v>
      </c>
      <c r="H58" s="120" t="s">
        <v>62</v>
      </c>
      <c r="I58" s="120" t="s">
        <v>62</v>
      </c>
      <c r="J58" s="119" t="b">
        <f t="shared" si="2"/>
        <v>1</v>
      </c>
      <c r="K58" s="48">
        <v>0.56100000000000005</v>
      </c>
      <c r="L58" s="121">
        <v>0</v>
      </c>
      <c r="M58" s="48">
        <v>0</v>
      </c>
      <c r="N58" s="122" t="s">
        <v>1014</v>
      </c>
      <c r="O58" s="130">
        <v>0.56100000000000005</v>
      </c>
      <c r="P58" s="130">
        <v>1.1000000000000001</v>
      </c>
      <c r="Q58" s="124"/>
      <c r="R58" s="124">
        <v>0</v>
      </c>
      <c r="S58" s="125" t="s">
        <v>1560</v>
      </c>
      <c r="T58" s="126">
        <v>45740</v>
      </c>
      <c r="U58" s="126">
        <f t="shared" si="9"/>
        <v>46105</v>
      </c>
      <c r="V58" s="124">
        <v>1.1100000000000001</v>
      </c>
      <c r="W58" s="119"/>
      <c r="X58" s="124"/>
      <c r="Y58" s="124"/>
      <c r="Z58" s="124"/>
      <c r="AA58" s="127">
        <f t="shared" si="4"/>
        <v>1.1100000000000001</v>
      </c>
      <c r="AB58" s="124">
        <f t="shared" si="10"/>
        <v>1.1100000000000001</v>
      </c>
      <c r="AC58" s="124" t="s">
        <v>1030</v>
      </c>
      <c r="AD58" s="123">
        <f>AB58-O58</f>
        <v>0.54900000000000004</v>
      </c>
      <c r="AE58" s="124"/>
      <c r="AF58" s="124" t="s">
        <v>1030</v>
      </c>
      <c r="AG58" s="124">
        <v>550</v>
      </c>
      <c r="AH58" s="124" t="s">
        <v>1585</v>
      </c>
      <c r="AI58" s="135" t="s">
        <v>4846</v>
      </c>
    </row>
    <row r="59" spans="3:35" s="135" customFormat="1" x14ac:dyDescent="0.3">
      <c r="C59" s="195">
        <f>_xlfn.XLOOKUP(H59,'[1]Edited_Route+LM'!$D:$D,'[1]Edited_Route+LM'!$K:$K)</f>
        <v>45900</v>
      </c>
      <c r="D59" s="195" t="str">
        <f>_xlfn.XLOOKUP(H59,'[2]Route + On-route LMC delivery'!$B:$B,'[2]Route + On-route LMC delivery'!$Y:$Y)</f>
        <v>Praveen Nigam</v>
      </c>
      <c r="E59" s="195">
        <v>46173</v>
      </c>
      <c r="F59" s="120" t="s">
        <v>1037</v>
      </c>
      <c r="G59" s="120" t="s">
        <v>1183</v>
      </c>
      <c r="H59" s="120" t="s">
        <v>68</v>
      </c>
      <c r="I59" s="120" t="s">
        <v>68</v>
      </c>
      <c r="J59" s="119" t="b">
        <f t="shared" si="2"/>
        <v>1</v>
      </c>
      <c r="K59" s="48">
        <v>1.1000000000000001</v>
      </c>
      <c r="L59" s="121">
        <v>0</v>
      </c>
      <c r="M59" s="48">
        <v>0</v>
      </c>
      <c r="N59" s="122" t="s">
        <v>1015</v>
      </c>
      <c r="O59" s="130">
        <v>1.1000000000000001</v>
      </c>
      <c r="P59" s="130">
        <v>1.1000000000000001</v>
      </c>
      <c r="Q59" s="124"/>
      <c r="R59" s="124">
        <v>0</v>
      </c>
      <c r="S59" s="125" t="s">
        <v>1556</v>
      </c>
      <c r="T59" s="126">
        <v>45740</v>
      </c>
      <c r="U59" s="126">
        <f t="shared" si="9"/>
        <v>46105</v>
      </c>
      <c r="V59" s="124">
        <v>1.1100000000000001</v>
      </c>
      <c r="W59" s="119"/>
      <c r="X59" s="124"/>
      <c r="Y59" s="124"/>
      <c r="Z59" s="124"/>
      <c r="AA59" s="127">
        <f t="shared" si="4"/>
        <v>1.1100000000000001</v>
      </c>
      <c r="AB59" s="124">
        <f t="shared" si="10"/>
        <v>1.1100000000000001</v>
      </c>
      <c r="AC59" s="124" t="s">
        <v>1030</v>
      </c>
      <c r="AD59" s="123">
        <f>AB59-O59</f>
        <v>1.0000000000000009E-2</v>
      </c>
      <c r="AE59" s="124"/>
      <c r="AF59" s="124"/>
      <c r="AG59" s="124"/>
      <c r="AH59" s="124" t="s">
        <v>1585</v>
      </c>
      <c r="AI59" s="135" t="s">
        <v>4846</v>
      </c>
    </row>
    <row r="60" spans="3:35" s="135" customFormat="1" x14ac:dyDescent="0.3">
      <c r="C60" s="195" t="e">
        <f>_xlfn.XLOOKUP(H60,'[1]Edited_Route+LM'!$D:$D,'[1]Edited_Route+LM'!$K:$K)</f>
        <v>#N/A</v>
      </c>
      <c r="D60" s="195" t="s">
        <v>4849</v>
      </c>
      <c r="E60" s="195">
        <v>45869</v>
      </c>
      <c r="F60" s="120" t="s">
        <v>1037</v>
      </c>
      <c r="G60" s="120" t="s">
        <v>1183</v>
      </c>
      <c r="H60" s="120" t="s">
        <v>1157</v>
      </c>
      <c r="I60" s="120" t="s">
        <v>1157</v>
      </c>
      <c r="J60" s="119" t="b">
        <f t="shared" si="2"/>
        <v>1</v>
      </c>
      <c r="K60" s="48">
        <v>0.22</v>
      </c>
      <c r="L60" s="121">
        <v>0</v>
      </c>
      <c r="M60" s="48">
        <v>0</v>
      </c>
      <c r="N60" s="122" t="s">
        <v>1014</v>
      </c>
      <c r="O60" s="130">
        <v>0.22</v>
      </c>
      <c r="P60" s="130">
        <v>0.22</v>
      </c>
      <c r="Q60" s="124"/>
      <c r="R60" s="124">
        <v>0</v>
      </c>
      <c r="S60" s="125" t="s">
        <v>1557</v>
      </c>
      <c r="T60" s="126">
        <v>45740</v>
      </c>
      <c r="U60" s="126">
        <f t="shared" si="9"/>
        <v>46105</v>
      </c>
      <c r="V60" s="124">
        <v>0.22</v>
      </c>
      <c r="W60" s="119"/>
      <c r="X60" s="126"/>
      <c r="Y60" s="126"/>
      <c r="Z60" s="124"/>
      <c r="AA60" s="127">
        <f t="shared" si="4"/>
        <v>0.22</v>
      </c>
      <c r="AB60" s="124">
        <f t="shared" si="10"/>
        <v>0.22</v>
      </c>
      <c r="AC60" s="124" t="s">
        <v>1030</v>
      </c>
      <c r="AD60" s="123">
        <f>AB60-O60</f>
        <v>0</v>
      </c>
      <c r="AE60" s="124"/>
      <c r="AF60" s="124"/>
      <c r="AG60" s="124"/>
      <c r="AH60" s="124" t="s">
        <v>1585</v>
      </c>
      <c r="AI60" s="135" t="s">
        <v>4846</v>
      </c>
    </row>
    <row r="61" spans="3:35" s="135" customFormat="1" hidden="1" x14ac:dyDescent="0.3">
      <c r="C61" s="195">
        <f>_xlfn.XLOOKUP(H61,'[1]Edited_Route+LM'!$D:$D,'[1]Edited_Route+LM'!$K:$K)</f>
        <v>46326</v>
      </c>
      <c r="D61" s="195" t="str">
        <f>_xlfn.XLOOKUP(H61,'[2]Route + On-route LMC delivery'!$B:$B,'[2]Route + On-route LMC delivery'!$Y:$Y)</f>
        <v>Yogesh Deshpande</v>
      </c>
      <c r="E61" s="188">
        <v>46326</v>
      </c>
      <c r="F61" s="119" t="s">
        <v>1035</v>
      </c>
      <c r="G61" s="120" t="s">
        <v>1183</v>
      </c>
      <c r="H61" s="119" t="s">
        <v>47</v>
      </c>
      <c r="I61" s="119" t="s">
        <v>47</v>
      </c>
      <c r="J61" s="119" t="b">
        <f t="shared" si="2"/>
        <v>1</v>
      </c>
      <c r="K61" s="48">
        <v>5.9246000000000008</v>
      </c>
      <c r="L61" s="121">
        <v>12</v>
      </c>
      <c r="M61" s="48">
        <v>1.8927200000000002</v>
      </c>
      <c r="N61" s="122" t="s">
        <v>1012</v>
      </c>
      <c r="O61" s="130">
        <v>5.9246000000000008</v>
      </c>
      <c r="P61" s="130">
        <v>5.9246000000000008</v>
      </c>
      <c r="Q61" s="129">
        <v>12</v>
      </c>
      <c r="R61" s="124">
        <v>1.65</v>
      </c>
      <c r="S61" s="125" t="s">
        <v>1559</v>
      </c>
      <c r="T61" s="126">
        <v>45740</v>
      </c>
      <c r="U61" s="126">
        <f t="shared" si="9"/>
        <v>46105</v>
      </c>
      <c r="V61" s="124">
        <v>5.92</v>
      </c>
      <c r="W61" s="119"/>
      <c r="X61" s="124"/>
      <c r="Y61" s="124"/>
      <c r="Z61" s="124"/>
      <c r="AA61" s="127">
        <f t="shared" si="4"/>
        <v>7.57</v>
      </c>
      <c r="AB61" s="124">
        <f t="shared" si="10"/>
        <v>5.92</v>
      </c>
      <c r="AC61" s="124" t="s">
        <v>1030</v>
      </c>
      <c r="AD61" s="123">
        <v>0</v>
      </c>
      <c r="AE61" s="124"/>
      <c r="AF61" s="124"/>
      <c r="AG61" s="124"/>
      <c r="AH61" s="124" t="s">
        <v>1585</v>
      </c>
      <c r="AI61" s="135" t="s">
        <v>4846</v>
      </c>
    </row>
    <row r="62" spans="3:35" s="135" customFormat="1" x14ac:dyDescent="0.3">
      <c r="C62" s="195">
        <f>_xlfn.XLOOKUP(H62,'[1]Edited_Route+LM'!$D:$D,'[1]Edited_Route+LM'!$K:$K)</f>
        <v>46326</v>
      </c>
      <c r="D62" s="195" t="str">
        <f>_xlfn.XLOOKUP(H62,'[2]Route + On-route LMC delivery'!$B:$B,'[2]Route + On-route LMC delivery'!$Y:$Y)</f>
        <v>Yogesh Deshpande</v>
      </c>
      <c r="E62" s="188">
        <v>46326</v>
      </c>
      <c r="F62" s="119" t="s">
        <v>4814</v>
      </c>
      <c r="G62" s="120" t="s">
        <v>1183</v>
      </c>
      <c r="H62" s="119" t="s">
        <v>47</v>
      </c>
      <c r="I62" s="119" t="s">
        <v>1577</v>
      </c>
      <c r="J62" s="119" t="b">
        <f t="shared" si="2"/>
        <v>0</v>
      </c>
      <c r="K62" s="48"/>
      <c r="L62" s="121"/>
      <c r="M62" s="48"/>
      <c r="N62" s="122" t="s">
        <v>1012</v>
      </c>
      <c r="O62" s="130">
        <v>0</v>
      </c>
      <c r="P62" s="120">
        <v>0.2</v>
      </c>
      <c r="Q62" s="129"/>
      <c r="R62" s="124"/>
      <c r="S62" s="125">
        <v>10004663</v>
      </c>
      <c r="T62" s="126">
        <v>45740</v>
      </c>
      <c r="U62" s="126">
        <f t="shared" si="9"/>
        <v>46105</v>
      </c>
      <c r="V62" s="120">
        <v>0.2</v>
      </c>
      <c r="W62" s="119"/>
      <c r="X62" s="124"/>
      <c r="Y62" s="124"/>
      <c r="Z62" s="124"/>
      <c r="AA62" s="127">
        <f t="shared" si="4"/>
        <v>0.2</v>
      </c>
      <c r="AB62" s="124">
        <f t="shared" si="10"/>
        <v>0.2</v>
      </c>
      <c r="AC62" s="124" t="s">
        <v>1030</v>
      </c>
      <c r="AD62" s="123"/>
      <c r="AE62" s="124"/>
      <c r="AF62" s="124"/>
      <c r="AG62" s="124"/>
      <c r="AH62" s="124" t="s">
        <v>1585</v>
      </c>
      <c r="AI62" s="135" t="s">
        <v>4846</v>
      </c>
    </row>
    <row r="63" spans="3:35" s="135" customFormat="1" hidden="1" x14ac:dyDescent="0.3">
      <c r="C63" s="195">
        <f>_xlfn.XLOOKUP(H63,'[1]Edited_Route+LM'!$D:$D,'[1]Edited_Route+LM'!$K:$K)</f>
        <v>46356</v>
      </c>
      <c r="D63" s="195" t="str">
        <f>_xlfn.XLOOKUP(H63,'[2]Route + On-route LMC delivery'!$B:$B,'[2]Route + On-route LMC delivery'!$Y:$Y)</f>
        <v>Yogesh Deshpande</v>
      </c>
      <c r="E63" s="195">
        <f>_xlfn.XLOOKUP(I63,'[1]Edited_Route+LM'!$D:$D,'[1]Edited_Route+LM'!$K:$K)</f>
        <v>46356</v>
      </c>
      <c r="F63" s="119" t="s">
        <v>1035</v>
      </c>
      <c r="G63" s="120" t="s">
        <v>1564</v>
      </c>
      <c r="H63" s="119" t="s">
        <v>37</v>
      </c>
      <c r="I63" s="119" t="s">
        <v>37</v>
      </c>
      <c r="J63" s="119" t="b">
        <f t="shared" si="2"/>
        <v>1</v>
      </c>
      <c r="K63" s="48">
        <v>24.064313008084557</v>
      </c>
      <c r="L63" s="121">
        <v>11</v>
      </c>
      <c r="M63" s="48">
        <v>1.2463</v>
      </c>
      <c r="N63" s="122" t="s">
        <v>1013</v>
      </c>
      <c r="O63" s="130">
        <v>22.090199999999999</v>
      </c>
      <c r="P63" s="130">
        <v>22.090199999999999</v>
      </c>
      <c r="Q63" s="124">
        <v>11</v>
      </c>
      <c r="R63" s="124">
        <v>0.92</v>
      </c>
      <c r="S63" s="125" t="s">
        <v>1582</v>
      </c>
      <c r="T63" s="126">
        <v>45752</v>
      </c>
      <c r="U63" s="126">
        <f t="shared" si="9"/>
        <v>46117</v>
      </c>
      <c r="V63" s="124">
        <v>12.5</v>
      </c>
      <c r="W63" s="119">
        <v>10004631</v>
      </c>
      <c r="X63" s="126">
        <v>45738</v>
      </c>
      <c r="Y63" s="126">
        <f>X63+365</f>
        <v>46103</v>
      </c>
      <c r="Z63" s="124">
        <v>6.42</v>
      </c>
      <c r="AA63" s="127">
        <f t="shared" si="4"/>
        <v>19.840000000000003</v>
      </c>
      <c r="AB63" s="124">
        <f t="shared" si="10"/>
        <v>18.920000000000002</v>
      </c>
      <c r="AC63" s="124" t="s">
        <v>1030</v>
      </c>
      <c r="AD63" s="123">
        <f t="shared" ref="AD63:AD68" si="11">AB63-O63</f>
        <v>-3.1701999999999977</v>
      </c>
      <c r="AE63" s="124" t="s">
        <v>1171</v>
      </c>
      <c r="AF63" s="124" t="s">
        <v>1566</v>
      </c>
      <c r="AG63" s="124"/>
      <c r="AH63" s="124" t="s">
        <v>1585</v>
      </c>
      <c r="AI63" s="135" t="s">
        <v>4846</v>
      </c>
    </row>
    <row r="64" spans="3:35" s="135" customFormat="1" x14ac:dyDescent="0.3">
      <c r="C64" s="195">
        <f>_xlfn.XLOOKUP(H64,'[1]Edited_Route+LM'!$D:$D,'[1]Edited_Route+LM'!$K:$K)</f>
        <v>46356</v>
      </c>
      <c r="D64" s="195" t="str">
        <f>_xlfn.XLOOKUP(H64,'[2]Route + On-route LMC delivery'!$B:$B,'[2]Route + On-route LMC delivery'!$Y:$Y)</f>
        <v>Yogesh Deshpande</v>
      </c>
      <c r="E64" s="195">
        <f>_xlfn.XLOOKUP(I64,Sheet2!D:D,Sheet2!G:G)</f>
        <v>45961</v>
      </c>
      <c r="F64" s="119" t="s">
        <v>4814</v>
      </c>
      <c r="G64" s="120" t="s">
        <v>1183</v>
      </c>
      <c r="H64" s="119" t="s">
        <v>37</v>
      </c>
      <c r="I64" s="119" t="s">
        <v>1159</v>
      </c>
      <c r="J64" s="119" t="b">
        <f t="shared" si="2"/>
        <v>0</v>
      </c>
      <c r="K64" s="48"/>
      <c r="L64" s="121"/>
      <c r="M64" s="48"/>
      <c r="N64" s="122" t="s">
        <v>1013</v>
      </c>
      <c r="O64" s="130">
        <v>0</v>
      </c>
      <c r="P64" s="130">
        <v>0.55000000000000004</v>
      </c>
      <c r="Q64" s="124"/>
      <c r="R64" s="124"/>
      <c r="S64" s="125" t="s">
        <v>1582</v>
      </c>
      <c r="T64" s="126">
        <v>45752</v>
      </c>
      <c r="U64" s="126">
        <f t="shared" si="9"/>
        <v>46117</v>
      </c>
      <c r="V64" s="124">
        <v>0.55000000000000004</v>
      </c>
      <c r="W64" s="119"/>
      <c r="X64" s="126"/>
      <c r="Y64" s="126"/>
      <c r="Z64" s="124"/>
      <c r="AA64" s="127">
        <f t="shared" si="4"/>
        <v>0.55000000000000004</v>
      </c>
      <c r="AB64" s="124">
        <f t="shared" si="10"/>
        <v>0.55000000000000004</v>
      </c>
      <c r="AC64" s="124" t="s">
        <v>1030</v>
      </c>
      <c r="AD64" s="123">
        <f t="shared" si="11"/>
        <v>0.55000000000000004</v>
      </c>
      <c r="AE64" s="124"/>
      <c r="AF64" s="124"/>
      <c r="AG64" s="124"/>
      <c r="AH64" s="124" t="s">
        <v>1585</v>
      </c>
      <c r="AI64" s="135" t="s">
        <v>4846</v>
      </c>
    </row>
    <row r="65" spans="3:35" s="135" customFormat="1" x14ac:dyDescent="0.3">
      <c r="C65" s="195">
        <f>_xlfn.XLOOKUP(H65,'[1]Edited_Route+LM'!$D:$D,'[1]Edited_Route+LM'!$K:$K)</f>
        <v>46356</v>
      </c>
      <c r="D65" s="195" t="str">
        <f>_xlfn.XLOOKUP(H65,'[2]Route + On-route LMC delivery'!$B:$B,'[2]Route + On-route LMC delivery'!$Y:$Y)</f>
        <v>Yogesh Deshpande</v>
      </c>
      <c r="E65" s="195">
        <v>46356</v>
      </c>
      <c r="F65" s="119" t="s">
        <v>1037</v>
      </c>
      <c r="G65" s="120" t="s">
        <v>1183</v>
      </c>
      <c r="H65" s="119" t="s">
        <v>37</v>
      </c>
      <c r="I65" s="119" t="s">
        <v>1147</v>
      </c>
      <c r="J65" s="119" t="b">
        <f t="shared" si="2"/>
        <v>0</v>
      </c>
      <c r="K65" s="48"/>
      <c r="L65" s="121"/>
      <c r="M65" s="48"/>
      <c r="N65" s="122" t="s">
        <v>1013</v>
      </c>
      <c r="O65" s="130">
        <v>0.28000000000000003</v>
      </c>
      <c r="P65" s="130">
        <v>0.28000000000000003</v>
      </c>
      <c r="Q65" s="124"/>
      <c r="R65" s="124"/>
      <c r="S65" s="125" t="s">
        <v>1582</v>
      </c>
      <c r="T65" s="126">
        <v>45752</v>
      </c>
      <c r="U65" s="126">
        <f t="shared" si="9"/>
        <v>46117</v>
      </c>
      <c r="V65" s="124">
        <v>0.28000000000000003</v>
      </c>
      <c r="W65" s="119"/>
      <c r="X65" s="126"/>
      <c r="Y65" s="126"/>
      <c r="Z65" s="124"/>
      <c r="AA65" s="127">
        <f t="shared" si="4"/>
        <v>0.28000000000000003</v>
      </c>
      <c r="AB65" s="124">
        <f t="shared" si="10"/>
        <v>0.28000000000000003</v>
      </c>
      <c r="AC65" s="124" t="s">
        <v>1030</v>
      </c>
      <c r="AD65" s="123">
        <f t="shared" si="11"/>
        <v>0</v>
      </c>
      <c r="AE65" s="124"/>
      <c r="AF65" s="124"/>
      <c r="AG65" s="124"/>
      <c r="AH65" s="124" t="s">
        <v>1585</v>
      </c>
      <c r="AI65" s="135" t="s">
        <v>4846</v>
      </c>
    </row>
    <row r="66" spans="3:35" s="135" customFormat="1" x14ac:dyDescent="0.3">
      <c r="C66" s="195">
        <f>_xlfn.XLOOKUP(H66,'[1]Edited_Route+LM'!$D:$D,'[1]Edited_Route+LM'!$K:$K)</f>
        <v>46356</v>
      </c>
      <c r="D66" s="195" t="str">
        <f>_xlfn.XLOOKUP(H66,'[2]Route + On-route LMC delivery'!$B:$B,'[2]Route + On-route LMC delivery'!$Y:$Y)</f>
        <v>Yogesh Deshpande</v>
      </c>
      <c r="E66" s="195">
        <v>46356</v>
      </c>
      <c r="F66" s="119" t="s">
        <v>1037</v>
      </c>
      <c r="G66" s="120" t="s">
        <v>1183</v>
      </c>
      <c r="H66" s="119" t="s">
        <v>37</v>
      </c>
      <c r="I66" s="119" t="s">
        <v>1148</v>
      </c>
      <c r="J66" s="119" t="b">
        <f t="shared" si="2"/>
        <v>0</v>
      </c>
      <c r="K66" s="48"/>
      <c r="L66" s="121"/>
      <c r="M66" s="48"/>
      <c r="N66" s="122" t="s">
        <v>1013</v>
      </c>
      <c r="O66" s="130">
        <v>0.4</v>
      </c>
      <c r="P66" s="130">
        <v>0.4</v>
      </c>
      <c r="Q66" s="124"/>
      <c r="R66" s="124"/>
      <c r="S66" s="125" t="s">
        <v>1582</v>
      </c>
      <c r="T66" s="126">
        <v>45752</v>
      </c>
      <c r="U66" s="126">
        <f t="shared" si="9"/>
        <v>46117</v>
      </c>
      <c r="V66" s="124">
        <v>0.4</v>
      </c>
      <c r="W66" s="119"/>
      <c r="X66" s="126"/>
      <c r="Y66" s="126"/>
      <c r="Z66" s="124"/>
      <c r="AA66" s="127">
        <f t="shared" si="4"/>
        <v>0.4</v>
      </c>
      <c r="AB66" s="124">
        <f t="shared" si="10"/>
        <v>0.4</v>
      </c>
      <c r="AC66" s="124" t="s">
        <v>1030</v>
      </c>
      <c r="AD66" s="123">
        <f t="shared" si="11"/>
        <v>0</v>
      </c>
      <c r="AE66" s="124"/>
      <c r="AF66" s="124"/>
      <c r="AG66" s="124"/>
      <c r="AH66" s="124" t="s">
        <v>1585</v>
      </c>
      <c r="AI66" s="135" t="s">
        <v>4846</v>
      </c>
    </row>
    <row r="67" spans="3:35" s="135" customFormat="1" x14ac:dyDescent="0.3">
      <c r="C67" s="195">
        <f>_xlfn.XLOOKUP(H67,'[1]Edited_Route+LM'!$D:$D,'[1]Edited_Route+LM'!$K:$K)</f>
        <v>46356</v>
      </c>
      <c r="D67" s="195" t="str">
        <f>_xlfn.XLOOKUP(H67,'[2]Route + On-route LMC delivery'!$B:$B,'[2]Route + On-route LMC delivery'!$Y:$Y)</f>
        <v>Yogesh Deshpande</v>
      </c>
      <c r="E67" s="195">
        <v>46356</v>
      </c>
      <c r="F67" s="119" t="s">
        <v>1037</v>
      </c>
      <c r="G67" s="120" t="s">
        <v>1183</v>
      </c>
      <c r="H67" s="119" t="s">
        <v>37</v>
      </c>
      <c r="I67" s="119" t="s">
        <v>4823</v>
      </c>
      <c r="J67" s="119" t="b">
        <f t="shared" si="2"/>
        <v>0</v>
      </c>
      <c r="K67" s="48"/>
      <c r="L67" s="121"/>
      <c r="M67" s="48"/>
      <c r="N67" s="122" t="s">
        <v>1013</v>
      </c>
      <c r="O67" s="130">
        <v>0.51700000000000002</v>
      </c>
      <c r="P67" s="130">
        <v>0.51700000000000002</v>
      </c>
      <c r="Q67" s="124"/>
      <c r="R67" s="124"/>
      <c r="S67" s="125" t="s">
        <v>1582</v>
      </c>
      <c r="T67" s="126">
        <v>45752</v>
      </c>
      <c r="U67" s="126">
        <f t="shared" si="9"/>
        <v>46117</v>
      </c>
      <c r="V67" s="124">
        <v>0.52</v>
      </c>
      <c r="W67" s="119"/>
      <c r="X67" s="126"/>
      <c r="Y67" s="126"/>
      <c r="Z67" s="124"/>
      <c r="AA67" s="127">
        <f t="shared" si="4"/>
        <v>0.52</v>
      </c>
      <c r="AB67" s="124">
        <f t="shared" si="10"/>
        <v>0.52</v>
      </c>
      <c r="AC67" s="124" t="s">
        <v>1030</v>
      </c>
      <c r="AD67" s="123">
        <f t="shared" si="11"/>
        <v>3.0000000000000027E-3</v>
      </c>
      <c r="AE67" s="124"/>
      <c r="AF67" s="124"/>
      <c r="AG67" s="124"/>
      <c r="AH67" s="124" t="s">
        <v>1585</v>
      </c>
      <c r="AI67" s="135" t="s">
        <v>4846</v>
      </c>
    </row>
    <row r="68" spans="3:35" s="135" customFormat="1" x14ac:dyDescent="0.3">
      <c r="C68" s="195">
        <f>_xlfn.XLOOKUP(H68,'[1]Edited_Route+LM'!$D:$D,'[1]Edited_Route+LM'!$K:$K)</f>
        <v>46356</v>
      </c>
      <c r="D68" s="195" t="str">
        <f>_xlfn.XLOOKUP(H68,'[2]Route + On-route LMC delivery'!$B:$B,'[2]Route + On-route LMC delivery'!$Y:$Y)</f>
        <v>Yogesh Deshpande</v>
      </c>
      <c r="E68" s="195">
        <v>46356</v>
      </c>
      <c r="F68" s="119" t="s">
        <v>1037</v>
      </c>
      <c r="G68" s="120" t="s">
        <v>1183</v>
      </c>
      <c r="H68" s="119" t="s">
        <v>37</v>
      </c>
      <c r="I68" s="119" t="s">
        <v>38</v>
      </c>
      <c r="J68" s="119" t="b">
        <f t="shared" si="2"/>
        <v>0</v>
      </c>
      <c r="K68" s="48">
        <v>0.16500000000000001</v>
      </c>
      <c r="L68" s="121">
        <v>0</v>
      </c>
      <c r="M68" s="48">
        <v>0.16500000000000001</v>
      </c>
      <c r="N68" s="122" t="s">
        <v>1002</v>
      </c>
      <c r="O68" s="130">
        <v>0.495</v>
      </c>
      <c r="P68" s="130">
        <v>0.52</v>
      </c>
      <c r="Q68" s="124"/>
      <c r="R68" s="124">
        <v>0</v>
      </c>
      <c r="S68" s="125" t="s">
        <v>1582</v>
      </c>
      <c r="T68" s="126">
        <v>45752</v>
      </c>
      <c r="U68" s="126">
        <f t="shared" si="9"/>
        <v>46117</v>
      </c>
      <c r="V68" s="124">
        <v>0.5</v>
      </c>
      <c r="W68" s="119"/>
      <c r="X68" s="124"/>
      <c r="Y68" s="124"/>
      <c r="Z68" s="124"/>
      <c r="AA68" s="127">
        <f t="shared" si="4"/>
        <v>0.5</v>
      </c>
      <c r="AB68" s="124">
        <f t="shared" si="10"/>
        <v>0.5</v>
      </c>
      <c r="AC68" s="124" t="s">
        <v>1030</v>
      </c>
      <c r="AD68" s="123">
        <f t="shared" si="11"/>
        <v>5.0000000000000044E-3</v>
      </c>
      <c r="AE68" s="124"/>
      <c r="AF68" s="124"/>
      <c r="AG68" s="124"/>
      <c r="AH68" s="124" t="s">
        <v>1585</v>
      </c>
      <c r="AI68" s="135" t="s">
        <v>4846</v>
      </c>
    </row>
    <row r="69" spans="3:35" s="135" customFormat="1" x14ac:dyDescent="0.3">
      <c r="C69" s="195">
        <f>_xlfn.XLOOKUP(H69,'[1]Edited_Route+LM'!$D:$D,'[1]Edited_Route+LM'!$K:$K)</f>
        <v>46356</v>
      </c>
      <c r="D69" s="195" t="str">
        <f>_xlfn.XLOOKUP(H69,'[2]Route + On-route LMC delivery'!$B:$B,'[2]Route + On-route LMC delivery'!$Y:$Y)</f>
        <v>Yogesh Deshpande</v>
      </c>
      <c r="E69" s="195">
        <v>46356</v>
      </c>
      <c r="F69" s="119" t="s">
        <v>4814</v>
      </c>
      <c r="G69" s="120" t="s">
        <v>1183</v>
      </c>
      <c r="H69" s="119" t="s">
        <v>37</v>
      </c>
      <c r="I69" s="119" t="s">
        <v>1575</v>
      </c>
      <c r="J69" s="119" t="b">
        <f t="shared" ref="J69:J132" si="12">H69=I69</f>
        <v>0</v>
      </c>
      <c r="K69" s="48"/>
      <c r="L69" s="121"/>
      <c r="M69" s="48"/>
      <c r="N69" s="122" t="s">
        <v>1002</v>
      </c>
      <c r="O69" s="130">
        <v>0</v>
      </c>
      <c r="P69" s="130">
        <v>0.1</v>
      </c>
      <c r="Q69" s="124"/>
      <c r="R69" s="124"/>
      <c r="S69" s="125" t="s">
        <v>1582</v>
      </c>
      <c r="T69" s="126">
        <v>45752</v>
      </c>
      <c r="U69" s="126">
        <f t="shared" si="9"/>
        <v>46117</v>
      </c>
      <c r="V69" s="119">
        <v>0.1</v>
      </c>
      <c r="W69" s="119"/>
      <c r="X69" s="126"/>
      <c r="Y69" s="126"/>
      <c r="Z69" s="124"/>
      <c r="AA69" s="127">
        <f t="shared" ref="AA69:AA132" si="13">AB69+R69</f>
        <v>0.1</v>
      </c>
      <c r="AB69" s="124">
        <f t="shared" si="10"/>
        <v>0.1</v>
      </c>
      <c r="AC69" s="124" t="s">
        <v>1030</v>
      </c>
      <c r="AD69" s="123"/>
      <c r="AE69" s="124"/>
      <c r="AF69" s="124"/>
      <c r="AG69" s="124"/>
      <c r="AH69" s="124" t="s">
        <v>1585</v>
      </c>
      <c r="AI69" s="135" t="s">
        <v>4846</v>
      </c>
    </row>
    <row r="70" spans="3:35" s="135" customFormat="1" x14ac:dyDescent="0.3">
      <c r="C70" s="195">
        <f>_xlfn.XLOOKUP(H70,'[1]Edited_Route+LM'!$D:$D,'[1]Edited_Route+LM'!$K:$K)</f>
        <v>46356</v>
      </c>
      <c r="D70" s="195" t="str">
        <f>_xlfn.XLOOKUP(H70,'[2]Route + On-route LMC delivery'!$B:$B,'[2]Route + On-route LMC delivery'!$Y:$Y)</f>
        <v>Yogesh Deshpande</v>
      </c>
      <c r="E70" s="195">
        <v>46356</v>
      </c>
      <c r="F70" s="119" t="s">
        <v>4814</v>
      </c>
      <c r="G70" s="120" t="s">
        <v>1183</v>
      </c>
      <c r="H70" s="119" t="s">
        <v>37</v>
      </c>
      <c r="I70" s="119" t="s">
        <v>1576</v>
      </c>
      <c r="J70" s="119" t="b">
        <f t="shared" si="12"/>
        <v>0</v>
      </c>
      <c r="K70" s="48"/>
      <c r="L70" s="121"/>
      <c r="M70" s="48"/>
      <c r="N70" s="122" t="s">
        <v>1002</v>
      </c>
      <c r="O70" s="130">
        <v>0</v>
      </c>
      <c r="P70" s="120">
        <v>0.8</v>
      </c>
      <c r="Q70" s="124"/>
      <c r="R70" s="124"/>
      <c r="S70" s="125" t="s">
        <v>1582</v>
      </c>
      <c r="T70" s="126">
        <v>45752</v>
      </c>
      <c r="U70" s="126">
        <f t="shared" si="9"/>
        <v>46117</v>
      </c>
      <c r="V70" s="120">
        <v>0.8</v>
      </c>
      <c r="W70" s="119"/>
      <c r="X70" s="124"/>
      <c r="Y70" s="124"/>
      <c r="Z70" s="124"/>
      <c r="AA70" s="127">
        <f t="shared" si="13"/>
        <v>0.8</v>
      </c>
      <c r="AB70" s="124">
        <f t="shared" si="10"/>
        <v>0.8</v>
      </c>
      <c r="AC70" s="124" t="s">
        <v>1030</v>
      </c>
      <c r="AD70" s="123"/>
      <c r="AE70" s="124"/>
      <c r="AF70" s="124"/>
      <c r="AG70" s="124"/>
      <c r="AH70" s="124" t="s">
        <v>1585</v>
      </c>
      <c r="AI70" s="135" t="s">
        <v>4846</v>
      </c>
    </row>
    <row r="71" spans="3:35" s="135" customFormat="1" hidden="1" x14ac:dyDescent="0.3">
      <c r="C71" s="195">
        <f>_xlfn.XLOOKUP(H71,'[1]Edited_Route+LM'!$D:$D,'[1]Edited_Route+LM'!$K:$K)</f>
        <v>46081</v>
      </c>
      <c r="D71" s="195" t="str">
        <f>_xlfn.XLOOKUP(H71,'[2]Route + On-route LMC delivery'!$B:$B,'[2]Route + On-route LMC delivery'!$Y:$Y)</f>
        <v>Yogesh Deshpande</v>
      </c>
      <c r="E71" s="188">
        <v>46081</v>
      </c>
      <c r="F71" s="119" t="s">
        <v>1035</v>
      </c>
      <c r="G71" s="120" t="s">
        <v>1183</v>
      </c>
      <c r="H71" s="119" t="s">
        <v>41</v>
      </c>
      <c r="I71" s="119" t="s">
        <v>41</v>
      </c>
      <c r="J71" s="119" t="b">
        <f t="shared" si="12"/>
        <v>1</v>
      </c>
      <c r="K71" s="48">
        <v>10.105</v>
      </c>
      <c r="L71" s="121">
        <v>4</v>
      </c>
      <c r="M71" s="48">
        <v>0.85200000000000009</v>
      </c>
      <c r="N71" s="122" t="s">
        <v>1008</v>
      </c>
      <c r="O71" s="130">
        <v>9.5370000000000008</v>
      </c>
      <c r="P71" s="130">
        <v>8.5</v>
      </c>
      <c r="Q71" s="131">
        <v>4</v>
      </c>
      <c r="R71" s="124">
        <v>0.57999999999999996</v>
      </c>
      <c r="S71" s="125" t="s">
        <v>1158</v>
      </c>
      <c r="T71" s="126">
        <v>45740</v>
      </c>
      <c r="U71" s="126">
        <f t="shared" si="9"/>
        <v>46105</v>
      </c>
      <c r="V71" s="124">
        <v>8.5</v>
      </c>
      <c r="W71" s="119"/>
      <c r="X71" s="124"/>
      <c r="Y71" s="124"/>
      <c r="Z71" s="124"/>
      <c r="AA71" s="127">
        <f t="shared" si="13"/>
        <v>9.08</v>
      </c>
      <c r="AB71" s="124">
        <f t="shared" si="10"/>
        <v>8.5</v>
      </c>
      <c r="AC71" s="124" t="s">
        <v>1081</v>
      </c>
      <c r="AD71" s="123">
        <f>AB71-O71</f>
        <v>-1.0370000000000008</v>
      </c>
      <c r="AE71" s="124" t="s">
        <v>1171</v>
      </c>
      <c r="AF71" s="124" t="s">
        <v>1030</v>
      </c>
      <c r="AG71" s="124">
        <v>-1004</v>
      </c>
      <c r="AH71" s="124" t="s">
        <v>1585</v>
      </c>
      <c r="AI71" s="135" t="s">
        <v>4846</v>
      </c>
    </row>
    <row r="72" spans="3:35" s="135" customFormat="1" x14ac:dyDescent="0.3">
      <c r="C72" s="195">
        <f>_xlfn.XLOOKUP(H72,'[1]Edited_Route+LM'!$D:$D,'[1]Edited_Route+LM'!$K:$K)</f>
        <v>46081</v>
      </c>
      <c r="D72" s="195" t="str">
        <f>_xlfn.XLOOKUP(H72,'[2]Route + On-route LMC delivery'!$B:$B,'[2]Route + On-route LMC delivery'!$Y:$Y)</f>
        <v>Yogesh Deshpande</v>
      </c>
      <c r="E72" s="188">
        <v>46081</v>
      </c>
      <c r="F72" s="119" t="s">
        <v>1037</v>
      </c>
      <c r="G72" s="120" t="s">
        <v>1183</v>
      </c>
      <c r="H72" s="119" t="s">
        <v>41</v>
      </c>
      <c r="I72" s="119" t="s">
        <v>1149</v>
      </c>
      <c r="J72" s="119" t="b">
        <f t="shared" si="12"/>
        <v>0</v>
      </c>
      <c r="K72" s="48"/>
      <c r="L72" s="121"/>
      <c r="M72" s="48"/>
      <c r="N72" s="122" t="s">
        <v>1008</v>
      </c>
      <c r="O72" s="130">
        <v>0.22</v>
      </c>
      <c r="P72" s="130">
        <v>0.22</v>
      </c>
      <c r="Q72" s="131"/>
      <c r="R72" s="124"/>
      <c r="S72" s="125" t="s">
        <v>1158</v>
      </c>
      <c r="T72" s="126">
        <v>45740</v>
      </c>
      <c r="U72" s="126">
        <f t="shared" si="9"/>
        <v>46105</v>
      </c>
      <c r="V72" s="124">
        <v>0.22</v>
      </c>
      <c r="W72" s="119"/>
      <c r="X72" s="124"/>
      <c r="Y72" s="124"/>
      <c r="Z72" s="124"/>
      <c r="AA72" s="127">
        <f t="shared" si="13"/>
        <v>0.22</v>
      </c>
      <c r="AB72" s="124">
        <f t="shared" si="10"/>
        <v>0.22</v>
      </c>
      <c r="AC72" s="124" t="s">
        <v>1030</v>
      </c>
      <c r="AD72" s="123">
        <f>AB72-O72</f>
        <v>0</v>
      </c>
      <c r="AE72" s="124"/>
      <c r="AF72" s="124"/>
      <c r="AG72" s="124"/>
      <c r="AH72" s="124" t="s">
        <v>1585</v>
      </c>
      <c r="AI72" s="135" t="s">
        <v>4846</v>
      </c>
    </row>
    <row r="73" spans="3:35" s="135" customFormat="1" x14ac:dyDescent="0.3">
      <c r="C73" s="195">
        <f>_xlfn.XLOOKUP(H73,'[1]Edited_Route+LM'!$D:$D,'[1]Edited_Route+LM'!$K:$K)</f>
        <v>46081</v>
      </c>
      <c r="D73" s="195" t="str">
        <f>_xlfn.XLOOKUP(H73,'[2]Route + On-route LMC delivery'!$B:$B,'[2]Route + On-route LMC delivery'!$Y:$Y)</f>
        <v>Yogesh Deshpande</v>
      </c>
      <c r="E73" s="188">
        <v>46081</v>
      </c>
      <c r="F73" s="119" t="s">
        <v>1037</v>
      </c>
      <c r="G73" s="120" t="s">
        <v>1183</v>
      </c>
      <c r="H73" s="119" t="s">
        <v>41</v>
      </c>
      <c r="I73" s="119" t="s">
        <v>1150</v>
      </c>
      <c r="J73" s="119" t="b">
        <f t="shared" si="12"/>
        <v>0</v>
      </c>
      <c r="K73" s="48"/>
      <c r="L73" s="121"/>
      <c r="M73" s="48"/>
      <c r="N73" s="122" t="s">
        <v>1008</v>
      </c>
      <c r="O73" s="130">
        <v>0.39</v>
      </c>
      <c r="P73" s="130">
        <v>0.39</v>
      </c>
      <c r="Q73" s="131"/>
      <c r="R73" s="124"/>
      <c r="S73" s="125" t="s">
        <v>1158</v>
      </c>
      <c r="T73" s="126">
        <v>45740</v>
      </c>
      <c r="U73" s="126">
        <f t="shared" si="9"/>
        <v>46105</v>
      </c>
      <c r="V73" s="124">
        <v>0.39</v>
      </c>
      <c r="W73" s="119"/>
      <c r="X73" s="124"/>
      <c r="Y73" s="124"/>
      <c r="Z73" s="124"/>
      <c r="AA73" s="127">
        <f t="shared" si="13"/>
        <v>0.39</v>
      </c>
      <c r="AB73" s="124">
        <f t="shared" si="10"/>
        <v>0.39</v>
      </c>
      <c r="AC73" s="124" t="s">
        <v>1030</v>
      </c>
      <c r="AD73" s="123">
        <f>AB73-O73</f>
        <v>0</v>
      </c>
      <c r="AE73" s="124"/>
      <c r="AF73" s="124"/>
      <c r="AG73" s="124"/>
      <c r="AH73" s="124" t="s">
        <v>1585</v>
      </c>
      <c r="AI73" s="135" t="s">
        <v>4846</v>
      </c>
    </row>
    <row r="74" spans="3:35" s="135" customFormat="1" x14ac:dyDescent="0.3">
      <c r="C74" s="195">
        <f>_xlfn.XLOOKUP(H74,'[1]Edited_Route+LM'!$D:$D,'[1]Edited_Route+LM'!$K:$K)</f>
        <v>46081</v>
      </c>
      <c r="D74" s="195" t="str">
        <f>_xlfn.XLOOKUP(H74,'[2]Route + On-route LMC delivery'!$B:$B,'[2]Route + On-route LMC delivery'!$Y:$Y)</f>
        <v>Yogesh Deshpande</v>
      </c>
      <c r="E74" s="188">
        <v>46081</v>
      </c>
      <c r="F74" s="119" t="s">
        <v>4814</v>
      </c>
      <c r="G74" s="120" t="s">
        <v>1183</v>
      </c>
      <c r="H74" s="119" t="s">
        <v>41</v>
      </c>
      <c r="I74" s="119" t="s">
        <v>4863</v>
      </c>
      <c r="J74" s="119" t="b">
        <f t="shared" si="12"/>
        <v>0</v>
      </c>
      <c r="K74" s="48"/>
      <c r="L74" s="121"/>
      <c r="M74" s="48"/>
      <c r="N74" s="122"/>
      <c r="O74" s="130">
        <v>0</v>
      </c>
      <c r="P74" s="130">
        <v>0.15</v>
      </c>
      <c r="Q74" s="131"/>
      <c r="R74" s="124"/>
      <c r="S74" s="125">
        <v>10004651</v>
      </c>
      <c r="T74" s="126">
        <v>45740</v>
      </c>
      <c r="U74" s="126">
        <f t="shared" si="9"/>
        <v>46105</v>
      </c>
      <c r="V74" s="130">
        <v>0.15</v>
      </c>
      <c r="W74" s="119"/>
      <c r="X74" s="124"/>
      <c r="Y74" s="124"/>
      <c r="Z74" s="124"/>
      <c r="AA74" s="127">
        <f t="shared" si="13"/>
        <v>0.15</v>
      </c>
      <c r="AB74" s="124">
        <f t="shared" si="10"/>
        <v>0.15</v>
      </c>
      <c r="AC74" s="124" t="s">
        <v>1030</v>
      </c>
      <c r="AD74" s="123"/>
      <c r="AE74" s="124"/>
      <c r="AF74" s="124"/>
      <c r="AG74" s="124"/>
      <c r="AH74" s="124" t="s">
        <v>1584</v>
      </c>
      <c r="AI74" s="135" t="s">
        <v>4846</v>
      </c>
    </row>
    <row r="75" spans="3:35" s="135" customFormat="1" hidden="1" x14ac:dyDescent="0.3">
      <c r="C75" s="195">
        <f>_xlfn.XLOOKUP(H75,'[1]Edited_Route+LM'!$D:$D,'[1]Edited_Route+LM'!$K:$K)</f>
        <v>46053</v>
      </c>
      <c r="D75" s="195" t="str">
        <f>_xlfn.XLOOKUP(H75,'[2]Route + On-route LMC delivery'!$B:$B,'[2]Route + On-route LMC delivery'!$Y:$Y)</f>
        <v>Satish Singh</v>
      </c>
      <c r="E75" s="195">
        <f>_xlfn.XLOOKUP(I75,'[1]Edited_Route+LM'!$D:$D,'[1]Edited_Route+LM'!$K:$K)</f>
        <v>46053</v>
      </c>
      <c r="F75" s="120" t="s">
        <v>1035</v>
      </c>
      <c r="G75" s="120" t="s">
        <v>1183</v>
      </c>
      <c r="H75" s="120" t="s">
        <v>23</v>
      </c>
      <c r="I75" s="120" t="s">
        <v>23</v>
      </c>
      <c r="J75" s="119" t="b">
        <f t="shared" si="12"/>
        <v>1</v>
      </c>
      <c r="K75" s="48">
        <v>9.2268000000000008</v>
      </c>
      <c r="L75" s="121">
        <v>8</v>
      </c>
      <c r="M75" s="48">
        <v>1.1074999999999999</v>
      </c>
      <c r="N75" s="122" t="s">
        <v>1006</v>
      </c>
      <c r="O75" s="130">
        <v>9.2268000000000008</v>
      </c>
      <c r="P75" s="130">
        <v>9.2268000000000008</v>
      </c>
      <c r="Q75" s="131">
        <v>8</v>
      </c>
      <c r="R75" s="124">
        <v>1.69</v>
      </c>
      <c r="S75" s="120">
        <v>10004587</v>
      </c>
      <c r="T75" s="126">
        <v>45735</v>
      </c>
      <c r="U75" s="126">
        <f t="shared" si="9"/>
        <v>46100</v>
      </c>
      <c r="V75" s="124">
        <v>9.23</v>
      </c>
      <c r="W75" s="119"/>
      <c r="X75" s="124"/>
      <c r="Y75" s="124"/>
      <c r="Z75" s="124"/>
      <c r="AA75" s="127">
        <f t="shared" si="13"/>
        <v>10.92</v>
      </c>
      <c r="AB75" s="124">
        <f t="shared" si="10"/>
        <v>9.23</v>
      </c>
      <c r="AC75" s="124" t="s">
        <v>1584</v>
      </c>
      <c r="AD75" s="123">
        <f>AB75-O75</f>
        <v>3.1999999999996476E-3</v>
      </c>
      <c r="AE75" s="124" t="s">
        <v>1135</v>
      </c>
      <c r="AF75" s="124"/>
      <c r="AG75" s="124"/>
      <c r="AH75" s="124" t="s">
        <v>1585</v>
      </c>
      <c r="AI75" s="135" t="s">
        <v>4846</v>
      </c>
    </row>
    <row r="76" spans="3:35" s="135" customFormat="1" x14ac:dyDescent="0.3">
      <c r="C76" s="195">
        <f>_xlfn.XLOOKUP(H76,'[1]Edited_Route+LM'!$D:$D,'[1]Edited_Route+LM'!$K:$K)</f>
        <v>46053</v>
      </c>
      <c r="D76" s="195" t="str">
        <f>_xlfn.XLOOKUP(H76,'[2]Route + On-route LMC delivery'!$B:$B,'[2]Route + On-route LMC delivery'!$Y:$Y)</f>
        <v>Satish Singh</v>
      </c>
      <c r="E76" s="195">
        <v>46053</v>
      </c>
      <c r="F76" s="120" t="s">
        <v>4814</v>
      </c>
      <c r="G76" s="120" t="s">
        <v>1183</v>
      </c>
      <c r="H76" s="120" t="s">
        <v>23</v>
      </c>
      <c r="I76" s="120" t="s">
        <v>4824</v>
      </c>
      <c r="J76" s="119" t="b">
        <f t="shared" si="12"/>
        <v>0</v>
      </c>
      <c r="K76" s="48"/>
      <c r="L76" s="121"/>
      <c r="M76" s="48"/>
      <c r="N76" s="122" t="s">
        <v>1006</v>
      </c>
      <c r="O76" s="130">
        <v>0</v>
      </c>
      <c r="P76" s="130">
        <v>0.2</v>
      </c>
      <c r="Q76" s="131"/>
      <c r="R76" s="124"/>
      <c r="S76" s="120">
        <v>10004594</v>
      </c>
      <c r="T76" s="60">
        <v>45735</v>
      </c>
      <c r="U76" s="126">
        <f t="shared" si="9"/>
        <v>46100</v>
      </c>
      <c r="V76" s="130">
        <v>0.2</v>
      </c>
      <c r="W76" s="119"/>
      <c r="X76" s="124"/>
      <c r="Y76" s="124"/>
      <c r="Z76" s="124"/>
      <c r="AA76" s="127">
        <f t="shared" si="13"/>
        <v>0.2</v>
      </c>
      <c r="AB76" s="124">
        <f t="shared" si="10"/>
        <v>0.2</v>
      </c>
      <c r="AC76" s="124" t="s">
        <v>1030</v>
      </c>
      <c r="AD76" s="123"/>
      <c r="AE76" s="124"/>
      <c r="AF76" s="124"/>
      <c r="AG76" s="124"/>
      <c r="AH76" s="124" t="s">
        <v>1585</v>
      </c>
      <c r="AI76" s="135" t="s">
        <v>4846</v>
      </c>
    </row>
    <row r="77" spans="3:35" s="135" customFormat="1" x14ac:dyDescent="0.3">
      <c r="C77" s="195">
        <f>_xlfn.XLOOKUP(H77,'[1]Edited_Route+LM'!$D:$D,'[1]Edited_Route+LM'!$K:$K)</f>
        <v>46022</v>
      </c>
      <c r="D77" s="195" t="str">
        <f>_xlfn.XLOOKUP(H77,'[2]Route + On-route LMC delivery'!$B:$B,'[2]Route + On-route LMC delivery'!$Y:$Y)</f>
        <v>Satish Singh</v>
      </c>
      <c r="E77" s="195">
        <f>_xlfn.XLOOKUP(I77,'[1]Edited_Route+LM'!$D:$D,'[1]Edited_Route+LM'!$K:$K)</f>
        <v>46022</v>
      </c>
      <c r="F77" s="120" t="s">
        <v>1035</v>
      </c>
      <c r="G77" s="120" t="s">
        <v>1183</v>
      </c>
      <c r="H77" s="120" t="s">
        <v>22</v>
      </c>
      <c r="I77" s="120" t="s">
        <v>22</v>
      </c>
      <c r="J77" s="119" t="b">
        <f t="shared" si="12"/>
        <v>1</v>
      </c>
      <c r="K77" s="48">
        <v>1.1451000000000002</v>
      </c>
      <c r="L77" s="121">
        <v>2</v>
      </c>
      <c r="M77" s="48">
        <v>0.31900000000000001</v>
      </c>
      <c r="N77" s="122" t="s">
        <v>1004</v>
      </c>
      <c r="O77" s="130">
        <v>1.1451000000000002</v>
      </c>
      <c r="P77" s="130">
        <v>1.1451000000000002</v>
      </c>
      <c r="Q77" s="124">
        <v>2</v>
      </c>
      <c r="R77" s="124">
        <v>0.31900000000000001</v>
      </c>
      <c r="S77" s="125" t="s">
        <v>1561</v>
      </c>
      <c r="T77" s="126">
        <v>45740</v>
      </c>
      <c r="U77" s="126">
        <f t="shared" si="9"/>
        <v>46105</v>
      </c>
      <c r="V77" s="124">
        <v>1.1499999999999999</v>
      </c>
      <c r="W77" s="119"/>
      <c r="X77" s="124"/>
      <c r="Y77" s="124"/>
      <c r="Z77" s="124"/>
      <c r="AA77" s="127">
        <f t="shared" si="13"/>
        <v>1.4689999999999999</v>
      </c>
      <c r="AB77" s="124">
        <f t="shared" si="10"/>
        <v>1.1499999999999999</v>
      </c>
      <c r="AC77" s="124" t="s">
        <v>1030</v>
      </c>
      <c r="AD77" s="123">
        <f t="shared" ref="AD77:AD82" si="14">AB77-O77</f>
        <v>4.8999999999996824E-3</v>
      </c>
      <c r="AE77" s="124"/>
      <c r="AF77" s="124"/>
      <c r="AG77" s="124"/>
      <c r="AH77" s="124" t="s">
        <v>1585</v>
      </c>
      <c r="AI77" s="135" t="s">
        <v>4846</v>
      </c>
    </row>
    <row r="78" spans="3:35" s="135" customFormat="1" x14ac:dyDescent="0.3">
      <c r="C78" s="195">
        <f>_xlfn.XLOOKUP(H78,'[1]Edited_Route+LM'!$D:$D,'[1]Edited_Route+LM'!$K:$K)</f>
        <v>46142</v>
      </c>
      <c r="D78" s="195" t="str">
        <f>_xlfn.XLOOKUP(H78,'[2]Route + On-route LMC delivery'!$B:$B,'[2]Route + On-route LMC delivery'!$Y:$Y)</f>
        <v>Satish Singh</v>
      </c>
      <c r="E78" s="188">
        <v>46142</v>
      </c>
      <c r="F78" s="120" t="s">
        <v>1035</v>
      </c>
      <c r="G78" s="120" t="s">
        <v>1183</v>
      </c>
      <c r="H78" s="120" t="s">
        <v>21</v>
      </c>
      <c r="I78" s="120" t="s">
        <v>21</v>
      </c>
      <c r="J78" s="119" t="b">
        <f t="shared" si="12"/>
        <v>1</v>
      </c>
      <c r="K78" s="48">
        <v>0.9658000000000001</v>
      </c>
      <c r="L78" s="121">
        <v>0</v>
      </c>
      <c r="M78" s="48">
        <v>0</v>
      </c>
      <c r="N78" s="122" t="s">
        <v>1011</v>
      </c>
      <c r="O78" s="147">
        <v>0.9658000000000001</v>
      </c>
      <c r="P78" s="130">
        <v>0.9658000000000001</v>
      </c>
      <c r="Q78" s="124"/>
      <c r="R78" s="124">
        <v>0</v>
      </c>
      <c r="S78" s="125" t="s">
        <v>1558</v>
      </c>
      <c r="T78" s="126">
        <v>45740</v>
      </c>
      <c r="U78" s="126">
        <f t="shared" si="9"/>
        <v>46105</v>
      </c>
      <c r="V78" s="124">
        <v>0.97</v>
      </c>
      <c r="W78" s="119"/>
      <c r="X78" s="124"/>
      <c r="Y78" s="124"/>
      <c r="Z78" s="124"/>
      <c r="AA78" s="127">
        <f t="shared" si="13"/>
        <v>0.97</v>
      </c>
      <c r="AB78" s="124">
        <f t="shared" si="10"/>
        <v>0.97</v>
      </c>
      <c r="AC78" s="124" t="s">
        <v>1030</v>
      </c>
      <c r="AD78" s="123">
        <f t="shared" si="14"/>
        <v>4.1999999999998705E-3</v>
      </c>
      <c r="AE78" s="124"/>
      <c r="AF78" s="124"/>
      <c r="AG78" s="124"/>
      <c r="AH78" s="124" t="s">
        <v>1585</v>
      </c>
      <c r="AI78" s="135" t="s">
        <v>4846</v>
      </c>
    </row>
    <row r="79" spans="3:35" s="135" customFormat="1" x14ac:dyDescent="0.3">
      <c r="C79" s="195">
        <f>_xlfn.XLOOKUP(H79,'[1]Edited_Route+LM'!$D:$D,'[1]Edited_Route+LM'!$K:$K)</f>
        <v>46142</v>
      </c>
      <c r="D79" s="195" t="str">
        <f>_xlfn.XLOOKUP(H79,'[2]Route + On-route LMC delivery'!$B:$B,'[2]Route + On-route LMC delivery'!$Y:$Y)</f>
        <v>Satish Singh</v>
      </c>
      <c r="E79" s="188">
        <v>46142</v>
      </c>
      <c r="F79" s="120" t="s">
        <v>1035</v>
      </c>
      <c r="G79" s="120" t="s">
        <v>1183</v>
      </c>
      <c r="H79" s="120" t="s">
        <v>20</v>
      </c>
      <c r="I79" s="120" t="s">
        <v>20</v>
      </c>
      <c r="J79" s="119" t="b">
        <f t="shared" si="12"/>
        <v>1</v>
      </c>
      <c r="K79" s="48">
        <v>4.2294999999999998</v>
      </c>
      <c r="L79" s="121">
        <v>5</v>
      </c>
      <c r="M79" s="48">
        <v>0.56099999999999994</v>
      </c>
      <c r="N79" s="122" t="s">
        <v>1011</v>
      </c>
      <c r="O79" s="130">
        <v>4.2294999999999998</v>
      </c>
      <c r="P79" s="130">
        <v>4.2294999999999998</v>
      </c>
      <c r="Q79" s="131">
        <v>5</v>
      </c>
      <c r="R79" s="124">
        <v>0.56999999999999995</v>
      </c>
      <c r="S79" s="125" t="s">
        <v>1550</v>
      </c>
      <c r="T79" s="126">
        <v>45729</v>
      </c>
      <c r="U79" s="126">
        <f t="shared" si="9"/>
        <v>46094</v>
      </c>
      <c r="V79" s="124">
        <v>4.2300000000000004</v>
      </c>
      <c r="W79" s="119"/>
      <c r="X79" s="124"/>
      <c r="Y79" s="124"/>
      <c r="Z79" s="124"/>
      <c r="AA79" s="127">
        <f t="shared" si="13"/>
        <v>4.8000000000000007</v>
      </c>
      <c r="AB79" s="124">
        <f t="shared" si="10"/>
        <v>4.2300000000000004</v>
      </c>
      <c r="AC79" s="124" t="s">
        <v>1030</v>
      </c>
      <c r="AD79" s="123">
        <f t="shared" si="14"/>
        <v>5.0000000000061107E-4</v>
      </c>
      <c r="AE79" s="124"/>
      <c r="AF79" s="124"/>
      <c r="AG79" s="124"/>
      <c r="AH79" s="124" t="s">
        <v>1585</v>
      </c>
      <c r="AI79" s="135" t="s">
        <v>4846</v>
      </c>
    </row>
    <row r="80" spans="3:35" s="135" customFormat="1" x14ac:dyDescent="0.3">
      <c r="C80" s="195">
        <f>_xlfn.XLOOKUP(H80,'[1]Edited_Route+LM'!$D:$D,'[1]Edited_Route+LM'!$K:$K)</f>
        <v>46356</v>
      </c>
      <c r="D80" s="195" t="str">
        <f>_xlfn.XLOOKUP(H80,'[2]Route + On-route LMC delivery'!$B:$B,'[2]Route + On-route LMC delivery'!$Y:$Y)</f>
        <v>Satish Singh</v>
      </c>
      <c r="E80" s="195">
        <f>C80</f>
        <v>46356</v>
      </c>
      <c r="F80" s="120" t="s">
        <v>1035</v>
      </c>
      <c r="G80" s="120" t="s">
        <v>1183</v>
      </c>
      <c r="H80" s="120" t="s">
        <v>19</v>
      </c>
      <c r="I80" s="120" t="s">
        <v>19</v>
      </c>
      <c r="J80" s="119" t="b">
        <f t="shared" si="12"/>
        <v>1</v>
      </c>
      <c r="K80" s="48">
        <v>0.35640000000000005</v>
      </c>
      <c r="L80" s="121">
        <v>1</v>
      </c>
      <c r="M80" s="48">
        <v>6.6000000000000003E-2</v>
      </c>
      <c r="N80" s="122" t="s">
        <v>1013</v>
      </c>
      <c r="O80" s="130">
        <v>0.35640000000000005</v>
      </c>
      <c r="P80" s="130">
        <v>0.35640000000000005</v>
      </c>
      <c r="Q80" s="124">
        <v>1</v>
      </c>
      <c r="R80" s="124">
        <v>6.6000000000000003E-2</v>
      </c>
      <c r="S80" s="125" t="s">
        <v>1562</v>
      </c>
      <c r="T80" s="126">
        <v>45740</v>
      </c>
      <c r="U80" s="126">
        <f t="shared" si="9"/>
        <v>46105</v>
      </c>
      <c r="V80" s="124">
        <v>0.36</v>
      </c>
      <c r="W80" s="119"/>
      <c r="X80" s="124"/>
      <c r="Y80" s="124"/>
      <c r="Z80" s="124"/>
      <c r="AA80" s="127">
        <f t="shared" si="13"/>
        <v>0.42599999999999999</v>
      </c>
      <c r="AB80" s="124">
        <f t="shared" si="10"/>
        <v>0.36</v>
      </c>
      <c r="AC80" s="124" t="s">
        <v>1030</v>
      </c>
      <c r="AD80" s="123">
        <f t="shared" si="14"/>
        <v>3.5999999999999366E-3</v>
      </c>
      <c r="AE80" s="124"/>
      <c r="AF80" s="124"/>
      <c r="AG80" s="124"/>
      <c r="AH80" s="124" t="s">
        <v>1585</v>
      </c>
      <c r="AI80" s="135" t="s">
        <v>4846</v>
      </c>
    </row>
    <row r="81" spans="3:35" s="135" customFormat="1" x14ac:dyDescent="0.3">
      <c r="C81" s="195">
        <f>_xlfn.XLOOKUP(H81,'[1]Edited_Route+LM'!$D:$D,'[1]Edited_Route+LM'!$K:$K)</f>
        <v>46142</v>
      </c>
      <c r="D81" s="195" t="str">
        <f>_xlfn.XLOOKUP(H81,'[2]Route + On-route LMC delivery'!$B:$B,'[2]Route + On-route LMC delivery'!$Y:$Y)</f>
        <v>Satish Singh</v>
      </c>
      <c r="E81" s="188">
        <v>46142</v>
      </c>
      <c r="F81" s="120" t="s">
        <v>1035</v>
      </c>
      <c r="G81" s="120" t="s">
        <v>1183</v>
      </c>
      <c r="H81" s="120" t="s">
        <v>18</v>
      </c>
      <c r="I81" s="120" t="s">
        <v>18</v>
      </c>
      <c r="J81" s="119" t="b">
        <f t="shared" si="12"/>
        <v>1</v>
      </c>
      <c r="K81" s="48">
        <v>6.0324000000000009</v>
      </c>
      <c r="L81" s="121">
        <v>2</v>
      </c>
      <c r="M81" s="48">
        <v>0.90200000000000002</v>
      </c>
      <c r="N81" s="122" t="s">
        <v>1011</v>
      </c>
      <c r="O81" s="130">
        <v>6.0324000000000009</v>
      </c>
      <c r="P81" s="130">
        <v>3.6</v>
      </c>
      <c r="Q81" s="124">
        <v>2</v>
      </c>
      <c r="R81" s="124">
        <v>0.24</v>
      </c>
      <c r="S81" s="125" t="s">
        <v>1581</v>
      </c>
      <c r="T81" s="126">
        <v>45755</v>
      </c>
      <c r="U81" s="126">
        <f t="shared" ref="U81:U117" si="15">T81+365</f>
        <v>46120</v>
      </c>
      <c r="V81" s="124">
        <v>3.6</v>
      </c>
      <c r="W81" s="119"/>
      <c r="X81" s="124"/>
      <c r="Y81" s="124"/>
      <c r="Z81" s="124"/>
      <c r="AA81" s="127">
        <f t="shared" si="13"/>
        <v>3.84</v>
      </c>
      <c r="AB81" s="124">
        <f t="shared" ref="AB81:AB117" si="16">Z81+V81</f>
        <v>3.6</v>
      </c>
      <c r="AC81" s="124" t="s">
        <v>4839</v>
      </c>
      <c r="AD81" s="123">
        <f t="shared" si="14"/>
        <v>-2.4324000000000008</v>
      </c>
      <c r="AE81" s="124" t="s">
        <v>1171</v>
      </c>
      <c r="AF81" s="124" t="s">
        <v>1566</v>
      </c>
      <c r="AG81" s="124"/>
      <c r="AH81" s="124" t="s">
        <v>1585</v>
      </c>
      <c r="AI81" s="135" t="s">
        <v>4846</v>
      </c>
    </row>
    <row r="82" spans="3:35" s="135" customFormat="1" x14ac:dyDescent="0.3">
      <c r="C82" s="195">
        <f>_xlfn.XLOOKUP(H82,'[1]Edited_Route+LM'!$D:$D,'[1]Edited_Route+LM'!$K:$K)</f>
        <v>46053</v>
      </c>
      <c r="D82" s="195" t="str">
        <f>_xlfn.XLOOKUP(H82,'[2]Route + On-route LMC delivery'!$B:$B,'[2]Route + On-route LMC delivery'!$Y:$Y)</f>
        <v>Satish Singh</v>
      </c>
      <c r="E82" s="195">
        <f>_xlfn.XLOOKUP(I82,'[1]Edited_Route+LM'!$D:$D,'[1]Edited_Route+LM'!$K:$K)</f>
        <v>46053</v>
      </c>
      <c r="F82" s="120" t="s">
        <v>1035</v>
      </c>
      <c r="G82" s="120" t="s">
        <v>1183</v>
      </c>
      <c r="H82" s="120" t="s">
        <v>17</v>
      </c>
      <c r="I82" s="120" t="s">
        <v>17</v>
      </c>
      <c r="J82" s="119" t="b">
        <f t="shared" si="12"/>
        <v>1</v>
      </c>
      <c r="K82" s="48">
        <v>2.4915000000000003</v>
      </c>
      <c r="L82" s="121">
        <v>1</v>
      </c>
      <c r="M82" s="48">
        <v>0.11000000000000001</v>
      </c>
      <c r="N82" s="122" t="s">
        <v>1006</v>
      </c>
      <c r="O82" s="130">
        <v>2.4915000000000003</v>
      </c>
      <c r="P82" s="130">
        <v>2.62</v>
      </c>
      <c r="Q82" s="131">
        <v>1</v>
      </c>
      <c r="R82" s="124">
        <v>0.11000000000000001</v>
      </c>
      <c r="S82" s="125" t="s">
        <v>1551</v>
      </c>
      <c r="T82" s="126">
        <v>45729</v>
      </c>
      <c r="U82" s="126">
        <f t="shared" si="15"/>
        <v>46094</v>
      </c>
      <c r="V82" s="124">
        <v>2.62</v>
      </c>
      <c r="W82" s="119"/>
      <c r="X82" s="124"/>
      <c r="Y82" s="124"/>
      <c r="Z82" s="124"/>
      <c r="AA82" s="127">
        <f t="shared" si="13"/>
        <v>2.73</v>
      </c>
      <c r="AB82" s="124">
        <f t="shared" si="16"/>
        <v>2.62</v>
      </c>
      <c r="AC82" s="124" t="s">
        <v>1030</v>
      </c>
      <c r="AD82" s="123">
        <f t="shared" si="14"/>
        <v>0.12849999999999984</v>
      </c>
      <c r="AE82" s="124"/>
      <c r="AF82" s="124" t="s">
        <v>1030</v>
      </c>
      <c r="AG82" s="124">
        <v>130</v>
      </c>
      <c r="AH82" s="124" t="s">
        <v>1585</v>
      </c>
      <c r="AI82" s="135" t="s">
        <v>4846</v>
      </c>
    </row>
    <row r="83" spans="3:35" s="135" customFormat="1" x14ac:dyDescent="0.3">
      <c r="C83" s="195">
        <f>_xlfn.XLOOKUP(H83,'[1]Edited_Route+LM'!$D:$D,'[1]Edited_Route+LM'!$K:$K)</f>
        <v>46326</v>
      </c>
      <c r="D83" s="195" t="str">
        <f>_xlfn.XLOOKUP(H83,'[2]Route + On-route LMC delivery'!$B:$B,'[2]Route + On-route LMC delivery'!$Y:$Y)</f>
        <v>Satish Singh</v>
      </c>
      <c r="E83" s="188">
        <v>46326</v>
      </c>
      <c r="F83" s="119" t="s">
        <v>1035</v>
      </c>
      <c r="G83" s="120" t="s">
        <v>1183</v>
      </c>
      <c r="H83" s="119" t="s">
        <v>46</v>
      </c>
      <c r="I83" s="119" t="s">
        <v>46</v>
      </c>
      <c r="J83" s="119" t="b">
        <f t="shared" si="12"/>
        <v>1</v>
      </c>
      <c r="K83" s="48">
        <v>3.166193848938085</v>
      </c>
      <c r="L83" s="121">
        <v>5</v>
      </c>
      <c r="M83" s="48">
        <v>0.90200000000000002</v>
      </c>
      <c r="N83" s="122" t="s">
        <v>1012</v>
      </c>
      <c r="O83" s="130">
        <v>3.0821999999999998</v>
      </c>
      <c r="P83" s="130">
        <v>3.0821999999999998</v>
      </c>
      <c r="Q83" s="131">
        <v>5</v>
      </c>
      <c r="R83" s="124">
        <v>0.85</v>
      </c>
      <c r="S83" s="125" t="s">
        <v>1164</v>
      </c>
      <c r="T83" s="126">
        <v>45740</v>
      </c>
      <c r="U83" s="126">
        <f t="shared" si="15"/>
        <v>46105</v>
      </c>
      <c r="V83" s="124">
        <v>3.08</v>
      </c>
      <c r="W83" s="119"/>
      <c r="X83" s="124"/>
      <c r="Y83" s="124"/>
      <c r="Z83" s="124"/>
      <c r="AA83" s="127">
        <f t="shared" si="13"/>
        <v>3.93</v>
      </c>
      <c r="AB83" s="124">
        <f t="shared" si="16"/>
        <v>3.08</v>
      </c>
      <c r="AC83" s="124" t="s">
        <v>1030</v>
      </c>
      <c r="AD83" s="123">
        <v>0</v>
      </c>
      <c r="AE83" s="124"/>
      <c r="AF83" s="124"/>
      <c r="AG83" s="124"/>
      <c r="AH83" s="124" t="s">
        <v>1585</v>
      </c>
      <c r="AI83" s="135" t="s">
        <v>4846</v>
      </c>
    </row>
    <row r="84" spans="3:35" s="135" customFormat="1" x14ac:dyDescent="0.3">
      <c r="C84" s="195">
        <f>_xlfn.XLOOKUP(H84,'[1]Edited_Route+LM'!$D:$D,'[1]Edited_Route+LM'!$K:$K)</f>
        <v>46326</v>
      </c>
      <c r="D84" s="195" t="str">
        <f>_xlfn.XLOOKUP(H84,'[2]Route + On-route LMC delivery'!$B:$B,'[2]Route + On-route LMC delivery'!$Y:$Y)</f>
        <v>Satish Singh</v>
      </c>
      <c r="E84" s="188">
        <v>46326</v>
      </c>
      <c r="F84" s="119" t="s">
        <v>4814</v>
      </c>
      <c r="G84" s="120" t="s">
        <v>1183</v>
      </c>
      <c r="H84" s="119" t="s">
        <v>46</v>
      </c>
      <c r="I84" s="119" t="s">
        <v>1163</v>
      </c>
      <c r="J84" s="119" t="b">
        <f t="shared" si="12"/>
        <v>0</v>
      </c>
      <c r="K84" s="48"/>
      <c r="L84" s="121"/>
      <c r="M84" s="48"/>
      <c r="N84" s="122" t="s">
        <v>1012</v>
      </c>
      <c r="O84" s="130">
        <v>0</v>
      </c>
      <c r="P84" s="130">
        <v>0.3</v>
      </c>
      <c r="Q84" s="131"/>
      <c r="R84" s="124"/>
      <c r="S84" s="125" t="s">
        <v>1164</v>
      </c>
      <c r="T84" s="126">
        <v>45740</v>
      </c>
      <c r="U84" s="126">
        <f t="shared" si="15"/>
        <v>46105</v>
      </c>
      <c r="V84" s="124">
        <v>0.3</v>
      </c>
      <c r="W84" s="119"/>
      <c r="X84" s="124"/>
      <c r="Y84" s="124"/>
      <c r="Z84" s="124"/>
      <c r="AA84" s="127">
        <f t="shared" si="13"/>
        <v>0.3</v>
      </c>
      <c r="AB84" s="124">
        <f t="shared" si="16"/>
        <v>0.3</v>
      </c>
      <c r="AC84" s="124" t="s">
        <v>1030</v>
      </c>
      <c r="AD84" s="123">
        <f t="shared" ref="AD84:AD90" si="17">AB84-O84</f>
        <v>0.3</v>
      </c>
      <c r="AE84" s="124"/>
      <c r="AF84" s="124"/>
      <c r="AG84" s="124"/>
      <c r="AH84" s="124" t="s">
        <v>1585</v>
      </c>
      <c r="AI84" s="135" t="s">
        <v>4846</v>
      </c>
    </row>
    <row r="85" spans="3:35" s="135" customFormat="1" hidden="1" x14ac:dyDescent="0.3">
      <c r="C85" s="195">
        <f>_xlfn.XLOOKUP(H85,'[1]Edited_Route+LM'!$D:$D,'[1]Edited_Route+LM'!$K:$K)</f>
        <v>46387</v>
      </c>
      <c r="D85" s="195" t="str">
        <f>_xlfn.XLOOKUP(H85,'[2]Route + On-route LMC delivery'!$B:$B,'[2]Route + On-route LMC delivery'!$Y:$Y)</f>
        <v>Satish Singh</v>
      </c>
      <c r="E85" s="195">
        <f>_xlfn.XLOOKUP(I85,'[1]Edited_Route+LM'!$D:$D,'[1]Edited_Route+LM'!$K:$K)</f>
        <v>46387</v>
      </c>
      <c r="F85" s="120" t="s">
        <v>1035</v>
      </c>
      <c r="G85" s="120" t="s">
        <v>1183</v>
      </c>
      <c r="H85" s="120" t="s">
        <v>16</v>
      </c>
      <c r="I85" s="120" t="s">
        <v>16</v>
      </c>
      <c r="J85" s="119" t="b">
        <f t="shared" si="12"/>
        <v>1</v>
      </c>
      <c r="K85" s="48">
        <v>6.8200000000000012</v>
      </c>
      <c r="L85" s="121">
        <v>6</v>
      </c>
      <c r="M85" s="48">
        <v>0.90200000000000014</v>
      </c>
      <c r="N85" s="122" t="s">
        <v>1010</v>
      </c>
      <c r="O85" s="130">
        <v>6.8200000000000012</v>
      </c>
      <c r="P85" s="130">
        <v>6.8200000000000012</v>
      </c>
      <c r="Q85" s="129">
        <v>6</v>
      </c>
      <c r="R85" s="124">
        <v>0.79</v>
      </c>
      <c r="S85" s="125" t="s">
        <v>1549</v>
      </c>
      <c r="T85" s="126">
        <v>45729</v>
      </c>
      <c r="U85" s="126">
        <f t="shared" si="15"/>
        <v>46094</v>
      </c>
      <c r="V85" s="124">
        <v>6.82</v>
      </c>
      <c r="W85" s="119"/>
      <c r="X85" s="124"/>
      <c r="Y85" s="124"/>
      <c r="Z85" s="124"/>
      <c r="AA85" s="127">
        <f t="shared" si="13"/>
        <v>7.61</v>
      </c>
      <c r="AB85" s="124">
        <f t="shared" si="16"/>
        <v>6.82</v>
      </c>
      <c r="AC85" s="124" t="s">
        <v>1030</v>
      </c>
      <c r="AD85" s="123">
        <f t="shared" si="17"/>
        <v>0</v>
      </c>
      <c r="AE85" s="124"/>
      <c r="AF85" s="124"/>
      <c r="AG85" s="124"/>
      <c r="AH85" s="124" t="s">
        <v>1585</v>
      </c>
      <c r="AI85" s="135" t="s">
        <v>4846</v>
      </c>
    </row>
    <row r="86" spans="3:35" s="135" customFormat="1" x14ac:dyDescent="0.3">
      <c r="C86" s="195">
        <f>_xlfn.XLOOKUP(H86,'[1]Edited_Route+LM'!$D:$D,'[1]Edited_Route+LM'!$K:$K)</f>
        <v>46387</v>
      </c>
      <c r="D86" s="195" t="str">
        <f>_xlfn.XLOOKUP(H86,'[2]Route + On-route LMC delivery'!$B:$B,'[2]Route + On-route LMC delivery'!$Y:$Y)</f>
        <v>Satish Singh</v>
      </c>
      <c r="E86" s="195">
        <f>_xlfn.XLOOKUP(I86,'[1]Edited_Route+LM'!$D:$D,'[1]Edited_Route+LM'!$K:$K)</f>
        <v>46387</v>
      </c>
      <c r="F86" s="120" t="s">
        <v>1037</v>
      </c>
      <c r="G86" s="120" t="s">
        <v>1183</v>
      </c>
      <c r="H86" s="120" t="s">
        <v>16</v>
      </c>
      <c r="I86" s="120" t="s">
        <v>4825</v>
      </c>
      <c r="J86" s="119" t="b">
        <f t="shared" si="12"/>
        <v>0</v>
      </c>
      <c r="K86" s="48">
        <v>0.1</v>
      </c>
      <c r="L86" s="121">
        <v>0</v>
      </c>
      <c r="M86" s="48"/>
      <c r="N86" s="122" t="s">
        <v>1010</v>
      </c>
      <c r="O86" s="147">
        <v>0.1</v>
      </c>
      <c r="P86" s="130">
        <f>K86</f>
        <v>0.1</v>
      </c>
      <c r="Q86" s="129"/>
      <c r="R86" s="124">
        <v>0</v>
      </c>
      <c r="S86" s="125" t="s">
        <v>1552</v>
      </c>
      <c r="T86" s="126">
        <v>45729</v>
      </c>
      <c r="U86" s="126">
        <f t="shared" si="15"/>
        <v>46094</v>
      </c>
      <c r="V86" s="124">
        <v>0.1</v>
      </c>
      <c r="W86" s="119"/>
      <c r="X86" s="124"/>
      <c r="Y86" s="124"/>
      <c r="Z86" s="124"/>
      <c r="AA86" s="127">
        <f t="shared" si="13"/>
        <v>0.1</v>
      </c>
      <c r="AB86" s="124">
        <f t="shared" si="16"/>
        <v>0.1</v>
      </c>
      <c r="AC86" s="124" t="s">
        <v>1030</v>
      </c>
      <c r="AD86" s="123">
        <f t="shared" si="17"/>
        <v>0</v>
      </c>
      <c r="AE86" s="124"/>
      <c r="AF86" s="124"/>
      <c r="AG86" s="124"/>
      <c r="AH86" s="124" t="s">
        <v>1585</v>
      </c>
      <c r="AI86" s="135" t="s">
        <v>4846</v>
      </c>
    </row>
    <row r="87" spans="3:35" s="135" customFormat="1" x14ac:dyDescent="0.3">
      <c r="C87" s="195">
        <f>_xlfn.XLOOKUP(H87,'[1]Edited_Route+LM'!$D:$D,'[1]Edited_Route+LM'!$K:$K)</f>
        <v>46387</v>
      </c>
      <c r="D87" s="195" t="str">
        <f>_xlfn.XLOOKUP(H87,'[2]Route + On-route LMC delivery'!$B:$B,'[2]Route + On-route LMC delivery'!$Y:$Y)</f>
        <v>Satish Singh</v>
      </c>
      <c r="E87" s="195">
        <f>_xlfn.XLOOKUP(I87,'[1]Edited_Route+LM'!$D:$D,'[1]Edited_Route+LM'!$K:$K)</f>
        <v>46387</v>
      </c>
      <c r="F87" s="120" t="s">
        <v>1037</v>
      </c>
      <c r="G87" s="120" t="s">
        <v>1183</v>
      </c>
      <c r="H87" s="120" t="s">
        <v>16</v>
      </c>
      <c r="I87" s="120" t="s">
        <v>4826</v>
      </c>
      <c r="J87" s="119" t="b">
        <f t="shared" si="12"/>
        <v>0</v>
      </c>
      <c r="K87" s="48">
        <v>0.11</v>
      </c>
      <c r="L87" s="121">
        <v>0</v>
      </c>
      <c r="M87" s="48"/>
      <c r="N87" s="122" t="s">
        <v>1010</v>
      </c>
      <c r="O87" s="147">
        <v>0.11</v>
      </c>
      <c r="P87" s="130">
        <f>K87</f>
        <v>0.11</v>
      </c>
      <c r="Q87" s="129"/>
      <c r="R87" s="124">
        <v>0</v>
      </c>
      <c r="S87" s="125" t="s">
        <v>1552</v>
      </c>
      <c r="T87" s="126">
        <v>45729</v>
      </c>
      <c r="U87" s="126">
        <f t="shared" si="15"/>
        <v>46094</v>
      </c>
      <c r="V87" s="124">
        <v>0.11</v>
      </c>
      <c r="W87" s="119"/>
      <c r="X87" s="124"/>
      <c r="Y87" s="124"/>
      <c r="Z87" s="124"/>
      <c r="AA87" s="127">
        <f t="shared" si="13"/>
        <v>0.11</v>
      </c>
      <c r="AB87" s="124">
        <f t="shared" si="16"/>
        <v>0.11</v>
      </c>
      <c r="AC87" s="124" t="s">
        <v>1030</v>
      </c>
      <c r="AD87" s="123">
        <f t="shared" si="17"/>
        <v>0</v>
      </c>
      <c r="AE87" s="124"/>
      <c r="AF87" s="124"/>
      <c r="AG87" s="124"/>
      <c r="AH87" s="124" t="s">
        <v>1585</v>
      </c>
      <c r="AI87" s="135" t="s">
        <v>4846</v>
      </c>
    </row>
    <row r="88" spans="3:35" s="135" customFormat="1" x14ac:dyDescent="0.3">
      <c r="C88" s="195">
        <f>_xlfn.XLOOKUP(H88,'[1]Edited_Route+LM'!$D:$D,'[1]Edited_Route+LM'!$K:$K)</f>
        <v>46387</v>
      </c>
      <c r="D88" s="195" t="str">
        <f>_xlfn.XLOOKUP(H88,'[2]Route + On-route LMC delivery'!$B:$B,'[2]Route + On-route LMC delivery'!$Y:$Y)</f>
        <v>Satish Singh</v>
      </c>
      <c r="E88" s="195">
        <v>46387</v>
      </c>
      <c r="F88" s="120" t="s">
        <v>1037</v>
      </c>
      <c r="G88" s="120" t="s">
        <v>1183</v>
      </c>
      <c r="H88" s="120" t="s">
        <v>16</v>
      </c>
      <c r="I88" s="120" t="s">
        <v>4827</v>
      </c>
      <c r="J88" s="119" t="b">
        <f t="shared" si="12"/>
        <v>0</v>
      </c>
      <c r="K88" s="48">
        <v>0.5</v>
      </c>
      <c r="L88" s="121">
        <v>0</v>
      </c>
      <c r="M88" s="48"/>
      <c r="N88" s="122" t="s">
        <v>1010</v>
      </c>
      <c r="O88" s="147">
        <v>0.5</v>
      </c>
      <c r="P88" s="130">
        <f>K88</f>
        <v>0.5</v>
      </c>
      <c r="Q88" s="126"/>
      <c r="R88" s="124">
        <v>0</v>
      </c>
      <c r="S88" s="125" t="s">
        <v>1552</v>
      </c>
      <c r="T88" s="126">
        <v>45729</v>
      </c>
      <c r="U88" s="126">
        <f t="shared" si="15"/>
        <v>46094</v>
      </c>
      <c r="V88" s="124">
        <v>0.5</v>
      </c>
      <c r="W88" s="119"/>
      <c r="X88" s="124"/>
      <c r="Y88" s="124"/>
      <c r="Z88" s="124"/>
      <c r="AA88" s="127">
        <f t="shared" si="13"/>
        <v>0.5</v>
      </c>
      <c r="AB88" s="124">
        <f t="shared" si="16"/>
        <v>0.5</v>
      </c>
      <c r="AC88" s="124" t="s">
        <v>1030</v>
      </c>
      <c r="AD88" s="123">
        <f t="shared" si="17"/>
        <v>0</v>
      </c>
      <c r="AE88" s="124"/>
      <c r="AF88" s="124"/>
      <c r="AG88" s="124"/>
      <c r="AH88" s="124" t="s">
        <v>1585</v>
      </c>
      <c r="AI88" s="135" t="s">
        <v>4846</v>
      </c>
    </row>
    <row r="89" spans="3:35" s="135" customFormat="1" x14ac:dyDescent="0.3">
      <c r="C89" s="195">
        <f>_xlfn.XLOOKUP(H89,'[1]Edited_Route+LM'!$D:$D,'[1]Edited_Route+LM'!$K:$K)</f>
        <v>46387</v>
      </c>
      <c r="D89" s="195" t="str">
        <f>_xlfn.XLOOKUP(H89,'[2]Route + On-route LMC delivery'!$B:$B,'[2]Route + On-route LMC delivery'!$Y:$Y)</f>
        <v>Satish Singh</v>
      </c>
      <c r="E89" s="195">
        <v>46387</v>
      </c>
      <c r="F89" s="120" t="s">
        <v>1037</v>
      </c>
      <c r="G89" s="120" t="s">
        <v>1183</v>
      </c>
      <c r="H89" s="120" t="s">
        <v>16</v>
      </c>
      <c r="I89" s="120" t="s">
        <v>4828</v>
      </c>
      <c r="J89" s="119" t="b">
        <f t="shared" si="12"/>
        <v>0</v>
      </c>
      <c r="K89" s="48">
        <v>0.2</v>
      </c>
      <c r="L89" s="121">
        <v>0</v>
      </c>
      <c r="M89" s="48"/>
      <c r="N89" s="122" t="s">
        <v>1010</v>
      </c>
      <c r="O89" s="147">
        <v>0.2</v>
      </c>
      <c r="P89" s="130">
        <f>K89</f>
        <v>0.2</v>
      </c>
      <c r="Q89" s="129"/>
      <c r="R89" s="124">
        <v>0</v>
      </c>
      <c r="S89" s="125" t="s">
        <v>1552</v>
      </c>
      <c r="T89" s="126">
        <v>45729</v>
      </c>
      <c r="U89" s="126">
        <f t="shared" si="15"/>
        <v>46094</v>
      </c>
      <c r="V89" s="124">
        <v>0.2</v>
      </c>
      <c r="W89" s="119"/>
      <c r="X89" s="124"/>
      <c r="Y89" s="124"/>
      <c r="Z89" s="124"/>
      <c r="AA89" s="127">
        <f t="shared" si="13"/>
        <v>0.2</v>
      </c>
      <c r="AB89" s="124">
        <f t="shared" si="16"/>
        <v>0.2</v>
      </c>
      <c r="AC89" s="124" t="s">
        <v>1030</v>
      </c>
      <c r="AD89" s="123">
        <f t="shared" si="17"/>
        <v>0</v>
      </c>
      <c r="AE89" s="124"/>
      <c r="AF89" s="124"/>
      <c r="AG89" s="124"/>
      <c r="AH89" s="124" t="s">
        <v>1585</v>
      </c>
      <c r="AI89" s="135" t="s">
        <v>4846</v>
      </c>
    </row>
    <row r="90" spans="3:35" s="135" customFormat="1" hidden="1" x14ac:dyDescent="0.3">
      <c r="C90" s="195">
        <f>_xlfn.XLOOKUP(H90,'[1]Edited_Route+LM'!$D:$D,'[1]Edited_Route+LM'!$K:$K)</f>
        <v>46081</v>
      </c>
      <c r="D90" s="195" t="str">
        <f>_xlfn.XLOOKUP(H90,'[2]Route + On-route LMC delivery'!$B:$B,'[2]Route + On-route LMC delivery'!$Y:$Y)</f>
        <v>Yogesh Deshpande</v>
      </c>
      <c r="E90" s="188">
        <v>46081</v>
      </c>
      <c r="F90" s="119" t="s">
        <v>1035</v>
      </c>
      <c r="G90" s="120" t="s">
        <v>1183</v>
      </c>
      <c r="H90" s="119" t="s">
        <v>15</v>
      </c>
      <c r="I90" s="119" t="s">
        <v>15</v>
      </c>
      <c r="J90" s="119" t="b">
        <f t="shared" si="12"/>
        <v>1</v>
      </c>
      <c r="K90" s="48">
        <v>7.766</v>
      </c>
      <c r="L90" s="121">
        <v>12</v>
      </c>
      <c r="M90" s="48">
        <v>2.5300000000000007</v>
      </c>
      <c r="N90" s="122" t="s">
        <v>1008</v>
      </c>
      <c r="O90" s="130">
        <v>7.766</v>
      </c>
      <c r="P90" s="130">
        <v>7.766</v>
      </c>
      <c r="Q90" s="124">
        <v>12</v>
      </c>
      <c r="R90" s="124">
        <v>2.04</v>
      </c>
      <c r="S90" s="120">
        <v>10004961</v>
      </c>
      <c r="T90" s="126">
        <v>45755</v>
      </c>
      <c r="U90" s="126">
        <f t="shared" si="15"/>
        <v>46120</v>
      </c>
      <c r="V90" s="124">
        <v>7.77</v>
      </c>
      <c r="W90" s="119"/>
      <c r="X90" s="124"/>
      <c r="Y90" s="124"/>
      <c r="Z90" s="124"/>
      <c r="AA90" s="127">
        <f t="shared" si="13"/>
        <v>9.8099999999999987</v>
      </c>
      <c r="AB90" s="124">
        <f t="shared" si="16"/>
        <v>7.77</v>
      </c>
      <c r="AC90" s="124" t="s">
        <v>1030</v>
      </c>
      <c r="AD90" s="123">
        <f t="shared" si="17"/>
        <v>3.9999999999995595E-3</v>
      </c>
      <c r="AE90" s="124" t="s">
        <v>1135</v>
      </c>
      <c r="AF90" s="124"/>
      <c r="AG90" s="124"/>
      <c r="AH90" s="124" t="s">
        <v>1585</v>
      </c>
      <c r="AI90" s="135" t="s">
        <v>4846</v>
      </c>
    </row>
    <row r="91" spans="3:35" s="135" customFormat="1" hidden="1" x14ac:dyDescent="0.3">
      <c r="C91" s="195">
        <f>_xlfn.XLOOKUP(H91,'[1]Edited_Route+LM'!$D:$D,'[1]Edited_Route+LM'!$K:$K)</f>
        <v>46446</v>
      </c>
      <c r="D91" s="195" t="str">
        <f>_xlfn.XLOOKUP(H91,'[2]Route + On-route LMC delivery'!$B:$B,'[2]Route + On-route LMC delivery'!$Y:$Y)</f>
        <v>Praveen Nigam</v>
      </c>
      <c r="E91" s="195">
        <f>_xlfn.XLOOKUP(I91,'[1]Edited_Route+LM'!$D:$D,'[1]Edited_Route+LM'!$K:$K)</f>
        <v>46446</v>
      </c>
      <c r="F91" s="120" t="s">
        <v>1035</v>
      </c>
      <c r="G91" s="120" t="s">
        <v>1564</v>
      </c>
      <c r="H91" s="120" t="s">
        <v>14</v>
      </c>
      <c r="I91" s="120" t="s">
        <v>14</v>
      </c>
      <c r="J91" s="119" t="b">
        <f t="shared" si="12"/>
        <v>1</v>
      </c>
      <c r="K91" s="48">
        <v>19.320100000000004</v>
      </c>
      <c r="L91" s="121">
        <v>9</v>
      </c>
      <c r="M91" s="48">
        <v>1.8920000000000001</v>
      </c>
      <c r="N91" s="122" t="s">
        <v>1021</v>
      </c>
      <c r="O91" s="130">
        <v>18.362299999999998</v>
      </c>
      <c r="P91" s="130">
        <v>18.362299999999998</v>
      </c>
      <c r="Q91" s="124">
        <v>9</v>
      </c>
      <c r="R91" s="124">
        <v>1.47</v>
      </c>
      <c r="S91" s="125" t="s">
        <v>1084</v>
      </c>
      <c r="T91" s="126">
        <v>45740</v>
      </c>
      <c r="U91" s="126">
        <f t="shared" si="15"/>
        <v>46105</v>
      </c>
      <c r="V91" s="124">
        <v>6.4320000000000004</v>
      </c>
      <c r="W91" s="119" t="s">
        <v>1085</v>
      </c>
      <c r="X91" s="126">
        <v>45740</v>
      </c>
      <c r="Y91" s="126">
        <f>X91+365</f>
        <v>46105</v>
      </c>
      <c r="Z91" s="124">
        <v>11.93</v>
      </c>
      <c r="AA91" s="127">
        <f t="shared" si="13"/>
        <v>19.832000000000001</v>
      </c>
      <c r="AB91" s="124">
        <f t="shared" si="16"/>
        <v>18.362000000000002</v>
      </c>
      <c r="AC91" s="124" t="s">
        <v>1030</v>
      </c>
      <c r="AD91" s="123">
        <v>0</v>
      </c>
      <c r="AE91" s="124"/>
      <c r="AF91" s="124"/>
      <c r="AG91" s="124"/>
      <c r="AH91" s="124" t="s">
        <v>1585</v>
      </c>
      <c r="AI91" s="135" t="s">
        <v>4846</v>
      </c>
    </row>
    <row r="92" spans="3:35" s="135" customFormat="1" x14ac:dyDescent="0.3">
      <c r="C92" s="195">
        <f>_xlfn.XLOOKUP(H92,'[1]Edited_Route+LM'!$D:$D,'[1]Edited_Route+LM'!$K:$K)</f>
        <v>46446</v>
      </c>
      <c r="D92" s="195" t="str">
        <f>_xlfn.XLOOKUP(H92,'[2]Route + On-route LMC delivery'!$B:$B,'[2]Route + On-route LMC delivery'!$Y:$Y)</f>
        <v>Praveen Nigam</v>
      </c>
      <c r="E92" s="195">
        <f>_xlfn.XLOOKUP(I92,Sheet2!D:D,Sheet2!G:G)</f>
        <v>45930</v>
      </c>
      <c r="F92" s="120" t="s">
        <v>1036</v>
      </c>
      <c r="G92" s="120" t="s">
        <v>1183</v>
      </c>
      <c r="H92" s="120" t="s">
        <v>14</v>
      </c>
      <c r="I92" s="120" t="s">
        <v>1145</v>
      </c>
      <c r="J92" s="119" t="b">
        <f t="shared" si="12"/>
        <v>0</v>
      </c>
      <c r="K92" s="48"/>
      <c r="L92" s="121"/>
      <c r="M92" s="48"/>
      <c r="N92" s="122" t="s">
        <v>1021</v>
      </c>
      <c r="O92" s="130">
        <v>0.95810000000000006</v>
      </c>
      <c r="P92" s="130">
        <v>0.95810000000000006</v>
      </c>
      <c r="Q92" s="124"/>
      <c r="R92" s="124"/>
      <c r="S92" s="125" t="s">
        <v>1084</v>
      </c>
      <c r="T92" s="126">
        <v>45740</v>
      </c>
      <c r="U92" s="126">
        <f t="shared" si="15"/>
        <v>46105</v>
      </c>
      <c r="V92" s="124">
        <v>0.96</v>
      </c>
      <c r="W92" s="119"/>
      <c r="X92" s="124"/>
      <c r="Y92" s="124"/>
      <c r="Z92" s="124"/>
      <c r="AA92" s="127">
        <f t="shared" si="13"/>
        <v>0.96</v>
      </c>
      <c r="AB92" s="124">
        <f t="shared" si="16"/>
        <v>0.96</v>
      </c>
      <c r="AC92" s="124" t="s">
        <v>1030</v>
      </c>
      <c r="AD92" s="123">
        <f>AB92-O92</f>
        <v>1.8999999999999018E-3</v>
      </c>
      <c r="AE92" s="124"/>
      <c r="AF92" s="124"/>
      <c r="AG92" s="124"/>
      <c r="AH92" s="124" t="s">
        <v>1585</v>
      </c>
      <c r="AI92" s="135" t="s">
        <v>4846</v>
      </c>
    </row>
    <row r="93" spans="3:35" s="135" customFormat="1" x14ac:dyDescent="0.3">
      <c r="C93" s="195">
        <f>_xlfn.XLOOKUP(H93,'[1]Edited_Route+LM'!$D:$D,'[1]Edited_Route+LM'!$K:$K)</f>
        <v>46446</v>
      </c>
      <c r="D93" s="195" t="str">
        <f>_xlfn.XLOOKUP(H93,'[2]Route + On-route LMC delivery'!$B:$B,'[2]Route + On-route LMC delivery'!$Y:$Y)</f>
        <v>Praveen Nigam</v>
      </c>
      <c r="E93" s="195">
        <v>46446</v>
      </c>
      <c r="F93" s="120" t="s">
        <v>4814</v>
      </c>
      <c r="G93" s="120" t="s">
        <v>1183</v>
      </c>
      <c r="H93" s="120" t="s">
        <v>14</v>
      </c>
      <c r="I93" s="120" t="s">
        <v>4829</v>
      </c>
      <c r="J93" s="119" t="b">
        <f t="shared" si="12"/>
        <v>0</v>
      </c>
      <c r="K93" s="48"/>
      <c r="L93" s="121"/>
      <c r="M93" s="48"/>
      <c r="N93" s="122" t="s">
        <v>1021</v>
      </c>
      <c r="O93" s="130">
        <v>0</v>
      </c>
      <c r="P93" s="130">
        <v>0.15</v>
      </c>
      <c r="Q93" s="124"/>
      <c r="R93" s="124"/>
      <c r="S93" s="125" t="s">
        <v>1084</v>
      </c>
      <c r="T93" s="126">
        <v>45740</v>
      </c>
      <c r="U93" s="126">
        <f t="shared" si="15"/>
        <v>46105</v>
      </c>
      <c r="V93" s="130">
        <v>0.15</v>
      </c>
      <c r="W93" s="119"/>
      <c r="X93" s="124"/>
      <c r="Y93" s="124"/>
      <c r="Z93" s="124"/>
      <c r="AA93" s="127">
        <f t="shared" si="13"/>
        <v>0.15</v>
      </c>
      <c r="AB93" s="124">
        <f t="shared" si="16"/>
        <v>0.15</v>
      </c>
      <c r="AC93" s="124" t="s">
        <v>1030</v>
      </c>
      <c r="AD93" s="123"/>
      <c r="AE93" s="124"/>
      <c r="AF93" s="124"/>
      <c r="AG93" s="124"/>
      <c r="AH93" s="124" t="s">
        <v>1585</v>
      </c>
      <c r="AI93" s="135" t="s">
        <v>4846</v>
      </c>
    </row>
    <row r="94" spans="3:35" s="135" customFormat="1" x14ac:dyDescent="0.3">
      <c r="C94" s="195">
        <f>_xlfn.XLOOKUP(H94,'[1]Edited_Route+LM'!$D:$D,'[1]Edited_Route+LM'!$K:$K)</f>
        <v>45808</v>
      </c>
      <c r="D94" s="195" t="str">
        <f>_xlfn.XLOOKUP(H94,'[2]Route + On-route LMC delivery'!$B:$B,'[2]Route + On-route LMC delivery'!$Y:$Y)</f>
        <v>Praveen Nigam</v>
      </c>
      <c r="E94" s="188">
        <v>45869</v>
      </c>
      <c r="F94" s="119" t="s">
        <v>1035</v>
      </c>
      <c r="G94" s="120" t="s">
        <v>1339</v>
      </c>
      <c r="H94" s="119" t="s">
        <v>13</v>
      </c>
      <c r="I94" s="119" t="s">
        <v>13</v>
      </c>
      <c r="J94" s="119" t="b">
        <f t="shared" si="12"/>
        <v>1</v>
      </c>
      <c r="K94" s="48">
        <v>4.7449000000000003</v>
      </c>
      <c r="L94" s="121">
        <v>0</v>
      </c>
      <c r="M94" s="48">
        <v>0.95</v>
      </c>
      <c r="N94" s="122" t="s">
        <v>1001</v>
      </c>
      <c r="O94" s="130">
        <v>3.2383999999999999</v>
      </c>
      <c r="P94" s="130">
        <v>3.3</v>
      </c>
      <c r="Q94" s="124"/>
      <c r="R94" s="124">
        <v>0</v>
      </c>
      <c r="S94" s="125"/>
      <c r="T94" s="126"/>
      <c r="U94" s="126"/>
      <c r="V94" s="124"/>
      <c r="W94" s="119" t="s">
        <v>1086</v>
      </c>
      <c r="X94" s="126">
        <v>45740</v>
      </c>
      <c r="Y94" s="126">
        <v>46105</v>
      </c>
      <c r="Z94" s="124">
        <v>3.3</v>
      </c>
      <c r="AA94" s="127">
        <f t="shared" si="13"/>
        <v>3.3</v>
      </c>
      <c r="AB94" s="124">
        <f t="shared" si="16"/>
        <v>3.3</v>
      </c>
      <c r="AC94" s="124" t="s">
        <v>1030</v>
      </c>
      <c r="AD94" s="123">
        <f>AB94-O94</f>
        <v>6.1599999999999877E-2</v>
      </c>
      <c r="AE94" s="124"/>
      <c r="AF94" s="124"/>
      <c r="AG94" s="124"/>
      <c r="AH94" s="124" t="s">
        <v>1585</v>
      </c>
      <c r="AI94" s="135" t="s">
        <v>4846</v>
      </c>
    </row>
    <row r="95" spans="3:35" s="135" customFormat="1" x14ac:dyDescent="0.3">
      <c r="C95" s="195">
        <f>_xlfn.XLOOKUP(H95,'[1]Edited_Route+LM'!$D:$D,'[1]Edited_Route+LM'!$K:$K)</f>
        <v>45808</v>
      </c>
      <c r="D95" s="195" t="str">
        <f>_xlfn.XLOOKUP(H95,'[2]Route + On-route LMC delivery'!$B:$B,'[2]Route + On-route LMC delivery'!$Y:$Y)</f>
        <v>Praveen Nigam</v>
      </c>
      <c r="E95" s="195">
        <f>_xlfn.XLOOKUP(I95,Sheet2!D:D,Sheet2!G:G)</f>
        <v>45930</v>
      </c>
      <c r="F95" s="119" t="s">
        <v>1037</v>
      </c>
      <c r="G95" s="120" t="s">
        <v>1183</v>
      </c>
      <c r="H95" s="119" t="s">
        <v>13</v>
      </c>
      <c r="I95" s="119" t="s">
        <v>1141</v>
      </c>
      <c r="J95" s="119" t="b">
        <f t="shared" si="12"/>
        <v>0</v>
      </c>
      <c r="K95" s="48"/>
      <c r="L95" s="121"/>
      <c r="M95" s="48"/>
      <c r="N95" s="122" t="s">
        <v>1001</v>
      </c>
      <c r="O95" s="130">
        <v>0.55549999999999999</v>
      </c>
      <c r="P95" s="130">
        <v>0.56000000000000005</v>
      </c>
      <c r="Q95" s="124"/>
      <c r="R95" s="124"/>
      <c r="S95" s="125" t="s">
        <v>1563</v>
      </c>
      <c r="T95" s="126">
        <v>45740</v>
      </c>
      <c r="U95" s="126">
        <f t="shared" si="15"/>
        <v>46105</v>
      </c>
      <c r="V95" s="124">
        <v>0.23100000000000001</v>
      </c>
      <c r="W95" s="119"/>
      <c r="X95" s="124"/>
      <c r="Y95" s="124"/>
      <c r="Z95" s="124"/>
      <c r="AA95" s="127">
        <f t="shared" si="13"/>
        <v>0.23100000000000001</v>
      </c>
      <c r="AB95" s="124">
        <f t="shared" si="16"/>
        <v>0.23100000000000001</v>
      </c>
      <c r="AC95" s="124" t="s">
        <v>1125</v>
      </c>
      <c r="AD95" s="123">
        <v>0</v>
      </c>
      <c r="AE95" s="124"/>
      <c r="AF95" s="124"/>
      <c r="AG95" s="124"/>
      <c r="AH95" s="124" t="s">
        <v>1125</v>
      </c>
      <c r="AI95" s="135" t="s">
        <v>4846</v>
      </c>
    </row>
    <row r="96" spans="3:35" s="135" customFormat="1" x14ac:dyDescent="0.3">
      <c r="C96" s="195">
        <f>_xlfn.XLOOKUP(H96,'[1]Edited_Route+LM'!$D:$D,'[1]Edited_Route+LM'!$K:$K)</f>
        <v>45808</v>
      </c>
      <c r="D96" s="195" t="str">
        <f>_xlfn.XLOOKUP(H96,'[2]Route + On-route LMC delivery'!$B:$B,'[2]Route + On-route LMC delivery'!$Y:$Y)</f>
        <v>Praveen Nigam</v>
      </c>
      <c r="E96" s="195">
        <f>_xlfn.XLOOKUP(I96,Sheet2!D:D,Sheet2!G:G)</f>
        <v>45930</v>
      </c>
      <c r="F96" s="119" t="s">
        <v>1037</v>
      </c>
      <c r="G96" s="120" t="s">
        <v>1183</v>
      </c>
      <c r="H96" s="119" t="s">
        <v>13</v>
      </c>
      <c r="I96" s="119" t="s">
        <v>1142</v>
      </c>
      <c r="J96" s="119" t="b">
        <f t="shared" si="12"/>
        <v>0</v>
      </c>
      <c r="K96" s="48"/>
      <c r="L96" s="121"/>
      <c r="M96" s="48"/>
      <c r="N96" s="122" t="s">
        <v>1001</v>
      </c>
      <c r="O96" s="130">
        <v>0.23099999999999998</v>
      </c>
      <c r="P96" s="130">
        <v>0.23100000000000001</v>
      </c>
      <c r="Q96" s="124"/>
      <c r="R96" s="124"/>
      <c r="S96" s="125" t="s">
        <v>1563</v>
      </c>
      <c r="T96" s="126">
        <v>45740</v>
      </c>
      <c r="U96" s="126">
        <f t="shared" si="15"/>
        <v>46105</v>
      </c>
      <c r="V96" s="124">
        <v>0.56000000000000005</v>
      </c>
      <c r="W96" s="119"/>
      <c r="X96" s="124"/>
      <c r="Y96" s="124"/>
      <c r="Z96" s="124"/>
      <c r="AA96" s="127">
        <f t="shared" si="13"/>
        <v>0.56000000000000005</v>
      </c>
      <c r="AB96" s="124">
        <f t="shared" si="16"/>
        <v>0.56000000000000005</v>
      </c>
      <c r="AC96" s="124" t="s">
        <v>1125</v>
      </c>
      <c r="AD96" s="123">
        <f>AB96-O96</f>
        <v>0.32900000000000007</v>
      </c>
      <c r="AE96" s="124"/>
      <c r="AF96" s="124"/>
      <c r="AG96" s="124"/>
      <c r="AH96" s="124" t="s">
        <v>1125</v>
      </c>
      <c r="AI96" s="135" t="s">
        <v>4846</v>
      </c>
    </row>
    <row r="97" spans="3:35" s="135" customFormat="1" x14ac:dyDescent="0.3">
      <c r="C97" s="195">
        <f>_xlfn.XLOOKUP(H97,'[1]Edited_Route+LM'!$D:$D,'[1]Edited_Route+LM'!$K:$K)</f>
        <v>45808</v>
      </c>
      <c r="D97" s="195" t="str">
        <f>_xlfn.XLOOKUP(H97,'[2]Route + On-route LMC delivery'!$B:$B,'[2]Route + On-route LMC delivery'!$Y:$Y)</f>
        <v>Praveen Nigam</v>
      </c>
      <c r="E97" s="195">
        <f>_xlfn.XLOOKUP(I97,Sheet2!D:D,Sheet2!G:G)</f>
        <v>45930</v>
      </c>
      <c r="F97" s="119" t="s">
        <v>1037</v>
      </c>
      <c r="G97" s="120" t="s">
        <v>1183</v>
      </c>
      <c r="H97" s="119" t="s">
        <v>13</v>
      </c>
      <c r="I97" s="119" t="s">
        <v>1143</v>
      </c>
      <c r="J97" s="119" t="b">
        <f t="shared" si="12"/>
        <v>0</v>
      </c>
      <c r="K97" s="48"/>
      <c r="L97" s="121"/>
      <c r="M97" s="48"/>
      <c r="N97" s="122" t="s">
        <v>1001</v>
      </c>
      <c r="O97" s="130">
        <v>0.11</v>
      </c>
      <c r="P97" s="130">
        <v>0.11</v>
      </c>
      <c r="Q97" s="124"/>
      <c r="R97" s="124"/>
      <c r="S97" s="119" t="s">
        <v>1086</v>
      </c>
      <c r="T97" s="126">
        <v>45740</v>
      </c>
      <c r="U97" s="126">
        <f t="shared" si="15"/>
        <v>46105</v>
      </c>
      <c r="V97" s="124">
        <v>0.11</v>
      </c>
      <c r="W97" s="119"/>
      <c r="X97" s="124"/>
      <c r="Y97" s="124"/>
      <c r="Z97" s="124"/>
      <c r="AA97" s="127">
        <f t="shared" si="13"/>
        <v>0.11</v>
      </c>
      <c r="AB97" s="124">
        <f t="shared" si="16"/>
        <v>0.11</v>
      </c>
      <c r="AC97" s="124" t="s">
        <v>1030</v>
      </c>
      <c r="AD97" s="123">
        <f>AB97-O97</f>
        <v>0</v>
      </c>
      <c r="AE97" s="124"/>
      <c r="AF97" s="124"/>
      <c r="AG97" s="124"/>
      <c r="AH97" s="124" t="s">
        <v>1585</v>
      </c>
      <c r="AI97" s="135" t="s">
        <v>4846</v>
      </c>
    </row>
    <row r="98" spans="3:35" s="135" customFormat="1" x14ac:dyDescent="0.3">
      <c r="C98" s="195">
        <f>_xlfn.XLOOKUP(H98,'[1]Edited_Route+LM'!$D:$D,'[1]Edited_Route+LM'!$K:$K)</f>
        <v>45808</v>
      </c>
      <c r="D98" s="195" t="str">
        <f>_xlfn.XLOOKUP(H98,'[2]Route + On-route LMC delivery'!$B:$B,'[2]Route + On-route LMC delivery'!$Y:$Y)</f>
        <v>Praveen Nigam</v>
      </c>
      <c r="E98" s="195">
        <f>_xlfn.XLOOKUP(I98,Sheet2!D:D,Sheet2!G:G)</f>
        <v>45930</v>
      </c>
      <c r="F98" s="119" t="s">
        <v>1037</v>
      </c>
      <c r="G98" s="120" t="s">
        <v>1183</v>
      </c>
      <c r="H98" s="119" t="s">
        <v>13</v>
      </c>
      <c r="I98" s="119" t="s">
        <v>1144</v>
      </c>
      <c r="J98" s="119" t="b">
        <f t="shared" si="12"/>
        <v>0</v>
      </c>
      <c r="K98" s="48"/>
      <c r="L98" s="121"/>
      <c r="M98" s="48"/>
      <c r="N98" s="122" t="s">
        <v>1001</v>
      </c>
      <c r="O98" s="130">
        <v>0.11</v>
      </c>
      <c r="P98" s="130">
        <v>0.11</v>
      </c>
      <c r="Q98" s="124"/>
      <c r="R98" s="124"/>
      <c r="S98" s="119" t="s">
        <v>1086</v>
      </c>
      <c r="T98" s="126">
        <v>45740</v>
      </c>
      <c r="U98" s="126">
        <f t="shared" si="15"/>
        <v>46105</v>
      </c>
      <c r="V98" s="124">
        <v>0.11</v>
      </c>
      <c r="W98" s="119"/>
      <c r="X98" s="124"/>
      <c r="Y98" s="124"/>
      <c r="Z98" s="124"/>
      <c r="AA98" s="127">
        <f t="shared" si="13"/>
        <v>0.11</v>
      </c>
      <c r="AB98" s="124">
        <f t="shared" si="16"/>
        <v>0.11</v>
      </c>
      <c r="AC98" s="124" t="s">
        <v>1030</v>
      </c>
      <c r="AD98" s="123">
        <f>AB98-O98</f>
        <v>0</v>
      </c>
      <c r="AE98" s="124"/>
      <c r="AF98" s="124"/>
      <c r="AG98" s="124"/>
      <c r="AH98" s="124" t="s">
        <v>1585</v>
      </c>
      <c r="AI98" s="135" t="s">
        <v>4846</v>
      </c>
    </row>
    <row r="99" spans="3:35" s="135" customFormat="1" x14ac:dyDescent="0.3">
      <c r="C99" s="195">
        <f>_xlfn.XLOOKUP(H99,'[1]Edited_Route+LM'!$D:$D,'[1]Edited_Route+LM'!$K:$K)</f>
        <v>46112</v>
      </c>
      <c r="D99" s="195" t="str">
        <f>_xlfn.XLOOKUP(H99,'[2]Route + On-route LMC delivery'!$B:$B,'[2]Route + On-route LMC delivery'!$Y:$Y)</f>
        <v>Praveen Nigam</v>
      </c>
      <c r="E99" s="188">
        <v>46112</v>
      </c>
      <c r="F99" s="120" t="s">
        <v>1035</v>
      </c>
      <c r="G99" s="120" t="s">
        <v>1183</v>
      </c>
      <c r="H99" s="120" t="s">
        <v>12</v>
      </c>
      <c r="I99" s="120" t="s">
        <v>12</v>
      </c>
      <c r="J99" s="119" t="b">
        <f t="shared" si="12"/>
        <v>1</v>
      </c>
      <c r="K99" s="48">
        <v>4.8674999999999997</v>
      </c>
      <c r="L99" s="121">
        <v>1</v>
      </c>
      <c r="M99" s="48">
        <v>5.5000000000000007E-2</v>
      </c>
      <c r="N99" s="122" t="s">
        <v>1005</v>
      </c>
      <c r="O99" s="130">
        <v>4.8674999999999997</v>
      </c>
      <c r="P99" s="130">
        <v>2.8</v>
      </c>
      <c r="Q99" s="124">
        <v>1</v>
      </c>
      <c r="R99" s="124">
        <v>5.5000000000000007E-2</v>
      </c>
      <c r="S99" s="125" t="s">
        <v>1087</v>
      </c>
      <c r="T99" s="126">
        <v>45740</v>
      </c>
      <c r="U99" s="126">
        <f t="shared" si="15"/>
        <v>46105</v>
      </c>
      <c r="V99" s="124">
        <v>2.8</v>
      </c>
      <c r="W99" s="119"/>
      <c r="X99" s="124"/>
      <c r="Y99" s="124"/>
      <c r="Z99" s="124"/>
      <c r="AA99" s="127">
        <f t="shared" si="13"/>
        <v>2.855</v>
      </c>
      <c r="AB99" s="124">
        <f t="shared" si="16"/>
        <v>2.8</v>
      </c>
      <c r="AC99" s="124" t="s">
        <v>1088</v>
      </c>
      <c r="AD99" s="123">
        <f>AB99-O99</f>
        <v>-2.0674999999999999</v>
      </c>
      <c r="AE99" s="124" t="s">
        <v>1171</v>
      </c>
      <c r="AF99" s="124" t="s">
        <v>1030</v>
      </c>
      <c r="AG99" s="124">
        <v>-2007</v>
      </c>
      <c r="AH99" s="124" t="s">
        <v>1585</v>
      </c>
      <c r="AI99" s="135" t="s">
        <v>4846</v>
      </c>
    </row>
    <row r="100" spans="3:35" s="135" customFormat="1" hidden="1" x14ac:dyDescent="0.3">
      <c r="C100" s="195">
        <f>_xlfn.XLOOKUP(H100,'[1]Edited_Route+LM'!$D:$D,'[1]Edited_Route+LM'!$K:$K)</f>
        <v>45808</v>
      </c>
      <c r="D100" s="195" t="str">
        <f>_xlfn.XLOOKUP(H100,'[2]Route + On-route LMC delivery'!$B:$B,'[2]Route + On-route LMC delivery'!$Y:$Y)</f>
        <v>Praveen Nigam</v>
      </c>
      <c r="E100" s="188">
        <v>45869</v>
      </c>
      <c r="F100" s="120" t="s">
        <v>1035</v>
      </c>
      <c r="G100" s="120" t="s">
        <v>1339</v>
      </c>
      <c r="H100" s="120" t="s">
        <v>11</v>
      </c>
      <c r="I100" s="120" t="s">
        <v>11</v>
      </c>
      <c r="J100" s="119" t="b">
        <f t="shared" si="12"/>
        <v>1</v>
      </c>
      <c r="K100" s="48">
        <v>6.033500000000001</v>
      </c>
      <c r="L100" s="121">
        <v>2</v>
      </c>
      <c r="M100" s="48">
        <v>0.81825199999999998</v>
      </c>
      <c r="N100" s="122" t="s">
        <v>1001</v>
      </c>
      <c r="O100" s="130">
        <v>6.033500000000001</v>
      </c>
      <c r="P100" s="130">
        <v>6.033500000000001</v>
      </c>
      <c r="Q100" s="124">
        <v>2</v>
      </c>
      <c r="R100" s="124">
        <v>0.81825199999999998</v>
      </c>
      <c r="S100" s="125"/>
      <c r="T100" s="126"/>
      <c r="U100" s="126"/>
      <c r="V100" s="124"/>
      <c r="W100" s="119">
        <v>10004765</v>
      </c>
      <c r="X100" s="126">
        <v>45741</v>
      </c>
      <c r="Y100" s="126">
        <v>46106</v>
      </c>
      <c r="Z100" s="124">
        <v>6.03</v>
      </c>
      <c r="AA100" s="127">
        <f t="shared" si="13"/>
        <v>6.8482520000000005</v>
      </c>
      <c r="AB100" s="124">
        <f t="shared" si="16"/>
        <v>6.03</v>
      </c>
      <c r="AC100" s="124" t="s">
        <v>1030</v>
      </c>
      <c r="AD100" s="123">
        <v>0</v>
      </c>
      <c r="AE100" s="124"/>
      <c r="AF100" s="124"/>
      <c r="AG100" s="124"/>
      <c r="AH100" s="124" t="s">
        <v>1585</v>
      </c>
      <c r="AI100" s="135" t="s">
        <v>4846</v>
      </c>
    </row>
    <row r="101" spans="3:35" s="135" customFormat="1" hidden="1" x14ac:dyDescent="0.3">
      <c r="C101" s="195">
        <f>_xlfn.XLOOKUP(H101,'[1]Edited_Route+LM'!$D:$D,'[1]Edited_Route+LM'!$K:$K)</f>
        <v>45808</v>
      </c>
      <c r="D101" s="195" t="str">
        <f>_xlfn.XLOOKUP(H101,'[2]Route + On-route LMC delivery'!$B:$B,'[2]Route + On-route LMC delivery'!$Y:$Y)</f>
        <v>Prem Verma</v>
      </c>
      <c r="E101" s="188">
        <v>46142</v>
      </c>
      <c r="F101" s="120" t="s">
        <v>1035</v>
      </c>
      <c r="G101" s="120" t="s">
        <v>1339</v>
      </c>
      <c r="H101" s="120" t="s">
        <v>71</v>
      </c>
      <c r="I101" s="120" t="s">
        <v>71</v>
      </c>
      <c r="J101" s="119" t="b">
        <f t="shared" si="12"/>
        <v>1</v>
      </c>
      <c r="K101" s="48">
        <v>5.0599999999999996</v>
      </c>
      <c r="L101" s="121">
        <v>4</v>
      </c>
      <c r="M101" s="48">
        <v>0.57200000000000006</v>
      </c>
      <c r="N101" s="122" t="s">
        <v>1001</v>
      </c>
      <c r="O101" s="130">
        <v>5.0599999999999996</v>
      </c>
      <c r="P101" s="130">
        <v>5.0599999999999996</v>
      </c>
      <c r="Q101" s="124">
        <v>4</v>
      </c>
      <c r="R101" s="124">
        <v>0.57200000000000006</v>
      </c>
      <c r="S101" s="125"/>
      <c r="T101" s="126"/>
      <c r="U101" s="126"/>
      <c r="V101" s="124"/>
      <c r="W101" s="119" t="s">
        <v>1089</v>
      </c>
      <c r="X101" s="126">
        <v>45738</v>
      </c>
      <c r="Y101" s="126">
        <v>46103</v>
      </c>
      <c r="Z101" s="124">
        <v>5.0599999999999996</v>
      </c>
      <c r="AA101" s="127">
        <f t="shared" si="13"/>
        <v>5.6319999999999997</v>
      </c>
      <c r="AB101" s="124">
        <f t="shared" si="16"/>
        <v>5.0599999999999996</v>
      </c>
      <c r="AC101" s="124" t="s">
        <v>1030</v>
      </c>
      <c r="AD101" s="123">
        <f>AB101-O101</f>
        <v>0</v>
      </c>
      <c r="AE101" s="124"/>
      <c r="AF101" s="124"/>
      <c r="AG101" s="124"/>
      <c r="AH101" s="124" t="s">
        <v>1585</v>
      </c>
      <c r="AI101" s="135" t="s">
        <v>4843</v>
      </c>
    </row>
    <row r="102" spans="3:35" s="135" customFormat="1" hidden="1" x14ac:dyDescent="0.3">
      <c r="C102" s="195">
        <f>_xlfn.XLOOKUP(H102,'[1]Edited_Route+LM'!$D:$D,'[1]Edited_Route+LM'!$K:$K)</f>
        <v>46022</v>
      </c>
      <c r="D102" s="195" t="str">
        <f>_xlfn.XLOOKUP(H102,'[2]Route + On-route LMC delivery'!$B:$B,'[2]Route + On-route LMC delivery'!$Y:$Y)</f>
        <v>Prem Verma</v>
      </c>
      <c r="E102" s="188">
        <v>45900</v>
      </c>
      <c r="F102" s="120" t="s">
        <v>1035</v>
      </c>
      <c r="G102" s="120" t="s">
        <v>1564</v>
      </c>
      <c r="H102" s="120" t="s">
        <v>54</v>
      </c>
      <c r="I102" s="120" t="s">
        <v>54</v>
      </c>
      <c r="J102" s="119" t="b">
        <f t="shared" si="12"/>
        <v>1</v>
      </c>
      <c r="K102" s="48">
        <v>14.004999999999999</v>
      </c>
      <c r="L102" s="121">
        <v>11</v>
      </c>
      <c r="M102" s="48">
        <v>1.6544000000000003</v>
      </c>
      <c r="N102" s="122" t="s">
        <v>1004</v>
      </c>
      <c r="O102" s="130">
        <v>14.006300000000001</v>
      </c>
      <c r="P102" s="130">
        <v>14.004999999999999</v>
      </c>
      <c r="Q102" s="124">
        <v>11</v>
      </c>
      <c r="R102" s="124">
        <v>1.07</v>
      </c>
      <c r="S102" s="125" t="s">
        <v>5595</v>
      </c>
      <c r="T102" s="181">
        <v>45783</v>
      </c>
      <c r="U102" s="181">
        <v>46148</v>
      </c>
      <c r="V102" s="124">
        <v>2.04</v>
      </c>
      <c r="W102" s="119" t="s">
        <v>1090</v>
      </c>
      <c r="X102" s="126">
        <v>45741</v>
      </c>
      <c r="Y102" s="126">
        <f>X102+365</f>
        <v>46106</v>
      </c>
      <c r="Z102" s="124">
        <v>11.962</v>
      </c>
      <c r="AA102" s="127">
        <f t="shared" si="13"/>
        <v>15.071999999999999</v>
      </c>
      <c r="AB102" s="124">
        <f t="shared" si="16"/>
        <v>14.001999999999999</v>
      </c>
      <c r="AC102" s="124" t="s">
        <v>5596</v>
      </c>
      <c r="AD102" s="123">
        <f>AB102-O102</f>
        <v>-4.300000000002413E-3</v>
      </c>
      <c r="AE102" s="124" t="s">
        <v>1171</v>
      </c>
      <c r="AF102" s="124" t="s">
        <v>1030</v>
      </c>
      <c r="AG102" s="124">
        <v>-1004</v>
      </c>
      <c r="AH102" s="124" t="s">
        <v>1585</v>
      </c>
      <c r="AI102" s="135" t="s">
        <v>4843</v>
      </c>
    </row>
    <row r="103" spans="3:35" s="135" customFormat="1" x14ac:dyDescent="0.3">
      <c r="C103" s="195">
        <f>_xlfn.XLOOKUP(H103,'[1]Edited_Route+LM'!$D:$D,'[1]Edited_Route+LM'!$K:$K)</f>
        <v>46022</v>
      </c>
      <c r="D103" s="195" t="str">
        <f>_xlfn.XLOOKUP(H103,'[2]Route + On-route LMC delivery'!$B:$B,'[2]Route + On-route LMC delivery'!$Y:$Y)</f>
        <v>Prem Verma</v>
      </c>
      <c r="E103" s="188">
        <v>45900</v>
      </c>
      <c r="F103" s="120" t="s">
        <v>4814</v>
      </c>
      <c r="G103" s="120" t="s">
        <v>1183</v>
      </c>
      <c r="H103" s="120" t="s">
        <v>54</v>
      </c>
      <c r="I103" s="120" t="s">
        <v>4830</v>
      </c>
      <c r="J103" s="119" t="b">
        <f t="shared" si="12"/>
        <v>0</v>
      </c>
      <c r="K103" s="48"/>
      <c r="L103" s="121"/>
      <c r="M103" s="48"/>
      <c r="N103" s="122" t="s">
        <v>1004</v>
      </c>
      <c r="O103" s="130">
        <v>0</v>
      </c>
      <c r="P103" s="119">
        <v>0.1</v>
      </c>
      <c r="Q103" s="124"/>
      <c r="R103" s="124"/>
      <c r="S103" s="125">
        <v>10004628</v>
      </c>
      <c r="T103" s="126">
        <v>45738</v>
      </c>
      <c r="U103" s="126">
        <f t="shared" si="15"/>
        <v>46103</v>
      </c>
      <c r="V103" s="119">
        <v>0.1</v>
      </c>
      <c r="W103" s="119"/>
      <c r="X103" s="126"/>
      <c r="Y103" s="126"/>
      <c r="Z103" s="124"/>
      <c r="AA103" s="127">
        <f t="shared" si="13"/>
        <v>0.1</v>
      </c>
      <c r="AB103" s="124">
        <f t="shared" si="16"/>
        <v>0.1</v>
      </c>
      <c r="AC103" s="124" t="s">
        <v>1030</v>
      </c>
      <c r="AD103" s="123"/>
      <c r="AE103" s="124"/>
      <c r="AF103" s="124"/>
      <c r="AG103" s="124"/>
      <c r="AH103" s="124" t="s">
        <v>1585</v>
      </c>
      <c r="AI103" s="135" t="s">
        <v>4843</v>
      </c>
    </row>
    <row r="104" spans="3:35" s="135" customFormat="1" x14ac:dyDescent="0.3">
      <c r="C104" s="195">
        <f>_xlfn.XLOOKUP(H104,'[1]Edited_Route+LM'!$D:$D,'[1]Edited_Route+LM'!$K:$K)</f>
        <v>46022</v>
      </c>
      <c r="D104" s="195" t="str">
        <f>_xlfn.XLOOKUP(H104,'[2]Route + On-route LMC delivery'!$B:$B,'[2]Route + On-route LMC delivery'!$Y:$Y)</f>
        <v>Prem Verma</v>
      </c>
      <c r="E104" s="188">
        <v>45900</v>
      </c>
      <c r="F104" s="120" t="s">
        <v>4814</v>
      </c>
      <c r="G104" s="120" t="s">
        <v>1183</v>
      </c>
      <c r="H104" s="120" t="s">
        <v>54</v>
      </c>
      <c r="I104" s="120" t="s">
        <v>1573</v>
      </c>
      <c r="J104" s="119" t="b">
        <f t="shared" si="12"/>
        <v>0</v>
      </c>
      <c r="K104" s="48"/>
      <c r="L104" s="121"/>
      <c r="M104" s="48"/>
      <c r="N104" s="122" t="s">
        <v>1004</v>
      </c>
      <c r="O104" s="130">
        <v>0</v>
      </c>
      <c r="P104" s="119">
        <v>0.5</v>
      </c>
      <c r="Q104" s="124"/>
      <c r="R104" s="124"/>
      <c r="S104" s="125">
        <v>10004628</v>
      </c>
      <c r="T104" s="126">
        <v>45738</v>
      </c>
      <c r="U104" s="126">
        <f t="shared" si="15"/>
        <v>46103</v>
      </c>
      <c r="V104" s="119">
        <v>0.5</v>
      </c>
      <c r="W104" s="119"/>
      <c r="X104" s="126"/>
      <c r="Y104" s="126"/>
      <c r="Z104" s="124"/>
      <c r="AA104" s="127">
        <f t="shared" si="13"/>
        <v>0.5</v>
      </c>
      <c r="AB104" s="124">
        <f t="shared" si="16"/>
        <v>0.5</v>
      </c>
      <c r="AC104" s="124" t="s">
        <v>1030</v>
      </c>
      <c r="AD104" s="123"/>
      <c r="AE104" s="124"/>
      <c r="AF104" s="124"/>
      <c r="AG104" s="124"/>
      <c r="AH104" s="124" t="s">
        <v>1585</v>
      </c>
      <c r="AI104" s="135" t="s">
        <v>4843</v>
      </c>
    </row>
    <row r="105" spans="3:35" s="135" customFormat="1" x14ac:dyDescent="0.3">
      <c r="C105" s="195">
        <f>_xlfn.XLOOKUP(H105,'[1]Edited_Route+LM'!$D:$D,'[1]Edited_Route+LM'!$K:$K)</f>
        <v>46112</v>
      </c>
      <c r="D105" s="195" t="str">
        <f>_xlfn.XLOOKUP(H105,'[2]Route + On-route LMC delivery'!$B:$B,'[2]Route + On-route LMC delivery'!$Y:$Y)</f>
        <v>Praveen Nigam</v>
      </c>
      <c r="E105" s="188">
        <v>46112</v>
      </c>
      <c r="F105" s="120" t="s">
        <v>1035</v>
      </c>
      <c r="G105" s="120" t="s">
        <v>1183</v>
      </c>
      <c r="H105" s="120" t="s">
        <v>10</v>
      </c>
      <c r="I105" s="120" t="s">
        <v>10</v>
      </c>
      <c r="J105" s="119" t="b">
        <f t="shared" si="12"/>
        <v>1</v>
      </c>
      <c r="K105" s="48">
        <v>4.8587000000000007</v>
      </c>
      <c r="L105" s="121">
        <v>3</v>
      </c>
      <c r="M105" s="48">
        <v>0.55000000000000004</v>
      </c>
      <c r="N105" s="122" t="s">
        <v>1005</v>
      </c>
      <c r="O105" s="130">
        <v>4.8587000000000007</v>
      </c>
      <c r="P105" s="130">
        <v>4.8587000000000007</v>
      </c>
      <c r="Q105" s="124">
        <v>3</v>
      </c>
      <c r="R105" s="124">
        <v>0.39</v>
      </c>
      <c r="S105" s="125" t="s">
        <v>1091</v>
      </c>
      <c r="T105" s="126">
        <v>45740</v>
      </c>
      <c r="U105" s="126">
        <f t="shared" si="15"/>
        <v>46105</v>
      </c>
      <c r="V105" s="124">
        <v>4.8600000000000003</v>
      </c>
      <c r="W105" s="119"/>
      <c r="X105" s="124"/>
      <c r="Y105" s="124"/>
      <c r="Z105" s="124"/>
      <c r="AA105" s="127">
        <f t="shared" si="13"/>
        <v>5.25</v>
      </c>
      <c r="AB105" s="124">
        <f t="shared" si="16"/>
        <v>4.8600000000000003</v>
      </c>
      <c r="AC105" s="124" t="s">
        <v>1030</v>
      </c>
      <c r="AD105" s="123">
        <f>AB105-O105</f>
        <v>1.2999999999996348E-3</v>
      </c>
      <c r="AE105" s="124"/>
      <c r="AF105" s="124"/>
      <c r="AG105" s="124"/>
      <c r="AH105" s="124" t="s">
        <v>1585</v>
      </c>
      <c r="AI105" s="135" t="s">
        <v>4846</v>
      </c>
    </row>
    <row r="106" spans="3:35" s="135" customFormat="1" x14ac:dyDescent="0.3">
      <c r="C106" s="195">
        <f>_xlfn.XLOOKUP(H106,'[1]Edited_Route+LM'!$D:$D,'[1]Edited_Route+LM'!$K:$K)</f>
        <v>46053</v>
      </c>
      <c r="D106" s="195" t="str">
        <f>_xlfn.XLOOKUP(H106,'[2]Route + On-route LMC delivery'!$B:$B,'[2]Route + On-route LMC delivery'!$Y:$Y)</f>
        <v>Praveen Nigam</v>
      </c>
      <c r="E106" s="195">
        <f>_xlfn.XLOOKUP(I106,'[1]Edited_Route+LM'!$D:$D,'[1]Edited_Route+LM'!$K:$K)</f>
        <v>46053</v>
      </c>
      <c r="F106" s="120" t="s">
        <v>1035</v>
      </c>
      <c r="G106" s="120" t="s">
        <v>1183</v>
      </c>
      <c r="H106" s="120" t="s">
        <v>9</v>
      </c>
      <c r="I106" s="120" t="s">
        <v>9</v>
      </c>
      <c r="J106" s="119" t="b">
        <f t="shared" si="12"/>
        <v>1</v>
      </c>
      <c r="K106" s="48">
        <v>4.785000000000001</v>
      </c>
      <c r="L106" s="121">
        <v>1</v>
      </c>
      <c r="M106" s="48">
        <v>0.38500000000000001</v>
      </c>
      <c r="N106" s="122" t="s">
        <v>1006</v>
      </c>
      <c r="O106" s="130">
        <v>4.785000000000001</v>
      </c>
      <c r="P106" s="130">
        <v>4.785000000000001</v>
      </c>
      <c r="Q106" s="124">
        <v>1</v>
      </c>
      <c r="R106" s="124">
        <v>0.33</v>
      </c>
      <c r="S106" s="125" t="s">
        <v>1092</v>
      </c>
      <c r="T106" s="126">
        <v>45740</v>
      </c>
      <c r="U106" s="126">
        <f t="shared" si="15"/>
        <v>46105</v>
      </c>
      <c r="V106" s="124">
        <v>4.79</v>
      </c>
      <c r="W106" s="119"/>
      <c r="X106" s="124"/>
      <c r="Y106" s="124"/>
      <c r="Z106" s="124"/>
      <c r="AA106" s="127">
        <f t="shared" si="13"/>
        <v>5.12</v>
      </c>
      <c r="AB106" s="124">
        <f t="shared" si="16"/>
        <v>4.79</v>
      </c>
      <c r="AC106" s="124" t="s">
        <v>1030</v>
      </c>
      <c r="AD106" s="123">
        <f>AB106-O106</f>
        <v>4.9999999999990052E-3</v>
      </c>
      <c r="AE106" s="124"/>
      <c r="AF106" s="124"/>
      <c r="AG106" s="124"/>
      <c r="AH106" s="124" t="s">
        <v>1585</v>
      </c>
      <c r="AI106" s="135" t="s">
        <v>4846</v>
      </c>
    </row>
    <row r="107" spans="3:35" s="135" customFormat="1" x14ac:dyDescent="0.3">
      <c r="C107" s="195">
        <f>_xlfn.XLOOKUP(H107,'[1]Edited_Route+LM'!$D:$D,'[1]Edited_Route+LM'!$K:$K)</f>
        <v>46022</v>
      </c>
      <c r="D107" s="195" t="str">
        <f>_xlfn.XLOOKUP(H107,'[2]Route + On-route LMC delivery'!$B:$B,'[2]Route + On-route LMC delivery'!$Y:$Y)</f>
        <v>Satish Singh</v>
      </c>
      <c r="E107" s="195">
        <f>_xlfn.XLOOKUP(I107,'[1]Edited_Route+LM'!$D:$D,'[1]Edited_Route+LM'!$K:$K)</f>
        <v>46022</v>
      </c>
      <c r="F107" s="120" t="s">
        <v>1035</v>
      </c>
      <c r="G107" s="120" t="s">
        <v>1183</v>
      </c>
      <c r="H107" s="120" t="s">
        <v>8</v>
      </c>
      <c r="I107" s="120" t="s">
        <v>8</v>
      </c>
      <c r="J107" s="119" t="b">
        <f t="shared" si="12"/>
        <v>1</v>
      </c>
      <c r="K107" s="48">
        <v>0.31130000000000002</v>
      </c>
      <c r="L107" s="121">
        <v>1</v>
      </c>
      <c r="M107" s="48">
        <v>0.11000000000000001</v>
      </c>
      <c r="N107" s="122" t="s">
        <v>1004</v>
      </c>
      <c r="O107" s="130">
        <v>0.31130000000000002</v>
      </c>
      <c r="P107" s="130">
        <f>K107</f>
        <v>0.31130000000000002</v>
      </c>
      <c r="Q107" s="131">
        <v>1</v>
      </c>
      <c r="R107" s="124">
        <v>0.1</v>
      </c>
      <c r="S107" s="125" t="s">
        <v>1093</v>
      </c>
      <c r="T107" s="126">
        <v>45735</v>
      </c>
      <c r="U107" s="126">
        <f t="shared" si="15"/>
        <v>46100</v>
      </c>
      <c r="V107" s="124">
        <v>0.9</v>
      </c>
      <c r="W107" s="119"/>
      <c r="X107" s="124"/>
      <c r="Y107" s="124"/>
      <c r="Z107" s="124"/>
      <c r="AA107" s="127">
        <f t="shared" si="13"/>
        <v>1</v>
      </c>
      <c r="AB107" s="124">
        <f t="shared" si="16"/>
        <v>0.9</v>
      </c>
      <c r="AC107" s="124" t="s">
        <v>1030</v>
      </c>
      <c r="AD107" s="123">
        <f>AB107-O107</f>
        <v>0.5887</v>
      </c>
      <c r="AE107" s="124"/>
      <c r="AF107" s="124" t="s">
        <v>1030</v>
      </c>
      <c r="AG107" s="124">
        <v>590</v>
      </c>
      <c r="AH107" s="124" t="s">
        <v>1585</v>
      </c>
      <c r="AI107" s="135" t="s">
        <v>4846</v>
      </c>
    </row>
    <row r="108" spans="3:35" s="135" customFormat="1" x14ac:dyDescent="0.3">
      <c r="C108" s="195">
        <f>_xlfn.XLOOKUP(H108,'[1]Edited_Route+LM'!$D:$D,'[1]Edited_Route+LM'!$K:$K)</f>
        <v>46081</v>
      </c>
      <c r="D108" s="195" t="str">
        <f>_xlfn.XLOOKUP(H108,'[2]Route + On-route LMC delivery'!$B:$B,'[2]Route + On-route LMC delivery'!$Y:$Y)</f>
        <v>Praveen Nigam</v>
      </c>
      <c r="E108" s="188">
        <v>46081</v>
      </c>
      <c r="F108" s="120" t="s">
        <v>1036</v>
      </c>
      <c r="G108" s="120" t="s">
        <v>1183</v>
      </c>
      <c r="H108" s="120" t="s">
        <v>7</v>
      </c>
      <c r="I108" s="120" t="s">
        <v>7</v>
      </c>
      <c r="J108" s="119" t="b">
        <f t="shared" si="12"/>
        <v>1</v>
      </c>
      <c r="K108" s="124">
        <v>3.9489999999999998</v>
      </c>
      <c r="L108" s="121">
        <v>7</v>
      </c>
      <c r="M108" s="48">
        <v>3.6150000000000007</v>
      </c>
      <c r="N108" s="122" t="s">
        <v>1008</v>
      </c>
      <c r="O108" s="130">
        <v>3.9489999999999998</v>
      </c>
      <c r="P108" s="130">
        <v>3.95</v>
      </c>
      <c r="Q108" s="124">
        <v>7</v>
      </c>
      <c r="R108" s="124">
        <v>0.41</v>
      </c>
      <c r="S108" s="125" t="s">
        <v>1094</v>
      </c>
      <c r="T108" s="126">
        <v>45740</v>
      </c>
      <c r="U108" s="126">
        <f t="shared" si="15"/>
        <v>46105</v>
      </c>
      <c r="V108" s="123">
        <v>3.95</v>
      </c>
      <c r="W108" s="119"/>
      <c r="X108" s="124"/>
      <c r="Y108" s="124"/>
      <c r="Z108" s="124"/>
      <c r="AA108" s="127">
        <f t="shared" si="13"/>
        <v>4.3600000000000003</v>
      </c>
      <c r="AB108" s="124">
        <f t="shared" si="16"/>
        <v>3.95</v>
      </c>
      <c r="AC108" s="124" t="s">
        <v>1030</v>
      </c>
      <c r="AD108" s="123">
        <f>AB108-O108</f>
        <v>1.000000000000334E-3</v>
      </c>
      <c r="AE108" s="124"/>
      <c r="AF108" s="124"/>
      <c r="AG108" s="124"/>
      <c r="AH108" s="124" t="s">
        <v>1585</v>
      </c>
      <c r="AI108" s="135" t="s">
        <v>4846</v>
      </c>
    </row>
    <row r="109" spans="3:35" s="135" customFormat="1" x14ac:dyDescent="0.3">
      <c r="C109" s="195">
        <f>_xlfn.XLOOKUP(H109,'[1]Edited_Route+LM'!$D:$D,'[1]Edited_Route+LM'!$K:$K)</f>
        <v>46081</v>
      </c>
      <c r="D109" s="195" t="str">
        <f>_xlfn.XLOOKUP(H109,'[2]Route + On-route LMC delivery'!$B:$B,'[2]Route + On-route LMC delivery'!$Y:$Y)</f>
        <v>Praveen Nigam</v>
      </c>
      <c r="E109" s="195">
        <f>_xlfn.XLOOKUP(I109,Sheet2!D:D,Sheet2!G:G)</f>
        <v>45930</v>
      </c>
      <c r="F109" s="120" t="s">
        <v>1036</v>
      </c>
      <c r="G109" s="120" t="s">
        <v>1183</v>
      </c>
      <c r="H109" s="120" t="s">
        <v>7</v>
      </c>
      <c r="I109" s="120" t="s">
        <v>4831</v>
      </c>
      <c r="J109" s="119" t="b">
        <f t="shared" si="12"/>
        <v>0</v>
      </c>
      <c r="K109" s="48">
        <v>0.56299999999999994</v>
      </c>
      <c r="L109" s="121">
        <v>0</v>
      </c>
      <c r="M109" s="48"/>
      <c r="N109" s="122" t="s">
        <v>1008</v>
      </c>
      <c r="O109" s="130">
        <v>0.56320000000000003</v>
      </c>
      <c r="P109" s="130">
        <f>K109</f>
        <v>0.56299999999999994</v>
      </c>
      <c r="Q109" s="124"/>
      <c r="R109" s="124">
        <v>0</v>
      </c>
      <c r="S109" s="125" t="s">
        <v>1094</v>
      </c>
      <c r="T109" s="126">
        <v>45740</v>
      </c>
      <c r="U109" s="126">
        <f t="shared" si="15"/>
        <v>46105</v>
      </c>
      <c r="V109" s="123">
        <v>0.56299999999999994</v>
      </c>
      <c r="W109" s="119"/>
      <c r="X109" s="124"/>
      <c r="Y109" s="124"/>
      <c r="Z109" s="124"/>
      <c r="AA109" s="127">
        <f t="shared" si="13"/>
        <v>0.56299999999999994</v>
      </c>
      <c r="AB109" s="124">
        <f t="shared" si="16"/>
        <v>0.56299999999999994</v>
      </c>
      <c r="AC109" s="124" t="s">
        <v>1565</v>
      </c>
      <c r="AD109" s="123">
        <v>0</v>
      </c>
      <c r="AE109" s="124"/>
      <c r="AF109" s="124" t="s">
        <v>1030</v>
      </c>
      <c r="AG109" s="124"/>
      <c r="AH109" s="124" t="s">
        <v>1585</v>
      </c>
      <c r="AI109" s="135" t="s">
        <v>4846</v>
      </c>
    </row>
    <row r="110" spans="3:35" s="135" customFormat="1" x14ac:dyDescent="0.3">
      <c r="C110" s="195">
        <f>_xlfn.XLOOKUP(H110,'[1]Edited_Route+LM'!$D:$D,'[1]Edited_Route+LM'!$K:$K)</f>
        <v>46081</v>
      </c>
      <c r="D110" s="195" t="str">
        <f>_xlfn.XLOOKUP(H110,'[2]Route + On-route LMC delivery'!$B:$B,'[2]Route + On-route LMC delivery'!$Y:$Y)</f>
        <v>Praveen Nigam</v>
      </c>
      <c r="E110" s="195">
        <f>_xlfn.XLOOKUP(I110,Sheet2!D:D,Sheet2!G:G)</f>
        <v>45930</v>
      </c>
      <c r="F110" s="120" t="s">
        <v>1036</v>
      </c>
      <c r="G110" s="120" t="s">
        <v>1183</v>
      </c>
      <c r="H110" s="120" t="s">
        <v>7</v>
      </c>
      <c r="I110" s="120" t="s">
        <v>4832</v>
      </c>
      <c r="J110" s="119" t="b">
        <f t="shared" si="12"/>
        <v>0</v>
      </c>
      <c r="K110" s="48">
        <v>0.72</v>
      </c>
      <c r="L110" s="121">
        <v>0</v>
      </c>
      <c r="M110" s="48"/>
      <c r="N110" s="122" t="s">
        <v>1008</v>
      </c>
      <c r="O110" s="130">
        <v>0.64679999999999993</v>
      </c>
      <c r="P110" s="130">
        <f>K110</f>
        <v>0.72</v>
      </c>
      <c r="Q110" s="124"/>
      <c r="R110" s="124">
        <v>0</v>
      </c>
      <c r="S110" s="125" t="s">
        <v>1094</v>
      </c>
      <c r="T110" s="126">
        <v>45740</v>
      </c>
      <c r="U110" s="126">
        <f t="shared" si="15"/>
        <v>46105</v>
      </c>
      <c r="V110" s="123">
        <v>0.72</v>
      </c>
      <c r="W110" s="119"/>
      <c r="X110" s="124"/>
      <c r="Y110" s="124"/>
      <c r="Z110" s="124"/>
      <c r="AA110" s="127">
        <f t="shared" si="13"/>
        <v>0.72</v>
      </c>
      <c r="AB110" s="124">
        <f t="shared" si="16"/>
        <v>0.72</v>
      </c>
      <c r="AC110" s="124" t="s">
        <v>1565</v>
      </c>
      <c r="AD110" s="123">
        <f>AB110-O110</f>
        <v>7.3200000000000043E-2</v>
      </c>
      <c r="AE110" s="124"/>
      <c r="AF110" s="124" t="s">
        <v>1030</v>
      </c>
      <c r="AG110" s="124">
        <v>70</v>
      </c>
      <c r="AH110" s="124" t="s">
        <v>1585</v>
      </c>
      <c r="AI110" s="135" t="s">
        <v>4846</v>
      </c>
    </row>
    <row r="111" spans="3:35" s="135" customFormat="1" x14ac:dyDescent="0.3">
      <c r="C111" s="195">
        <f>_xlfn.XLOOKUP(H111,'[1]Edited_Route+LM'!$D:$D,'[1]Edited_Route+LM'!$K:$K)</f>
        <v>46081</v>
      </c>
      <c r="D111" s="195" t="str">
        <f>_xlfn.XLOOKUP(H111,'[2]Route + On-route LMC delivery'!$B:$B,'[2]Route + On-route LMC delivery'!$Y:$Y)</f>
        <v>Praveen Nigam</v>
      </c>
      <c r="E111" s="195">
        <f>_xlfn.XLOOKUP(I111,Sheet2!D:D,Sheet2!G:G)</f>
        <v>45930</v>
      </c>
      <c r="F111" s="120" t="s">
        <v>1036</v>
      </c>
      <c r="G111" s="120" t="s">
        <v>1183</v>
      </c>
      <c r="H111" s="120" t="s">
        <v>7</v>
      </c>
      <c r="I111" s="120" t="s">
        <v>4833</v>
      </c>
      <c r="J111" s="119" t="b">
        <f t="shared" si="12"/>
        <v>0</v>
      </c>
      <c r="K111" s="48">
        <v>0.39</v>
      </c>
      <c r="L111" s="121">
        <v>0</v>
      </c>
      <c r="M111" s="48"/>
      <c r="N111" s="122" t="s">
        <v>1008</v>
      </c>
      <c r="O111" s="130">
        <v>0.2651</v>
      </c>
      <c r="P111" s="130">
        <f>K111</f>
        <v>0.39</v>
      </c>
      <c r="Q111" s="124"/>
      <c r="R111" s="124">
        <v>0</v>
      </c>
      <c r="S111" s="125" t="s">
        <v>1094</v>
      </c>
      <c r="T111" s="126">
        <v>45740</v>
      </c>
      <c r="U111" s="126">
        <f t="shared" si="15"/>
        <v>46105</v>
      </c>
      <c r="V111" s="123">
        <v>0.39</v>
      </c>
      <c r="W111" s="119"/>
      <c r="X111" s="124"/>
      <c r="Y111" s="124"/>
      <c r="Z111" s="124"/>
      <c r="AA111" s="127">
        <f t="shared" si="13"/>
        <v>0.39</v>
      </c>
      <c r="AB111" s="124">
        <f t="shared" si="16"/>
        <v>0.39</v>
      </c>
      <c r="AC111" s="124" t="s">
        <v>1565</v>
      </c>
      <c r="AD111" s="123">
        <f>AB111-O111</f>
        <v>0.12490000000000001</v>
      </c>
      <c r="AE111" s="124"/>
      <c r="AF111" s="124" t="s">
        <v>1030</v>
      </c>
      <c r="AG111" s="124">
        <v>120</v>
      </c>
      <c r="AH111" s="124" t="s">
        <v>1585</v>
      </c>
      <c r="AI111" s="135" t="s">
        <v>4846</v>
      </c>
    </row>
    <row r="112" spans="3:35" s="135" customFormat="1" x14ac:dyDescent="0.3">
      <c r="C112" s="195">
        <f>_xlfn.XLOOKUP(H112,'[1]Edited_Route+LM'!$D:$D,'[1]Edited_Route+LM'!$K:$K)</f>
        <v>46081</v>
      </c>
      <c r="D112" s="195" t="str">
        <f>_xlfn.XLOOKUP(H112,'[2]Route + On-route LMC delivery'!$B:$B,'[2]Route + On-route LMC delivery'!$Y:$Y)</f>
        <v>Praveen Nigam</v>
      </c>
      <c r="E112" s="195">
        <f>_xlfn.XLOOKUP(I112,Sheet2!D:D,Sheet2!G:G)</f>
        <v>45930</v>
      </c>
      <c r="F112" s="120" t="s">
        <v>4814</v>
      </c>
      <c r="G112" s="120" t="s">
        <v>1183</v>
      </c>
      <c r="H112" s="120" t="s">
        <v>7</v>
      </c>
      <c r="I112" s="120" t="s">
        <v>4861</v>
      </c>
      <c r="J112" s="119" t="b">
        <f t="shared" si="12"/>
        <v>0</v>
      </c>
      <c r="K112" s="48"/>
      <c r="L112" s="121"/>
      <c r="M112" s="48"/>
      <c r="N112" s="122"/>
      <c r="O112" s="130">
        <v>0</v>
      </c>
      <c r="P112" s="130">
        <v>0</v>
      </c>
      <c r="Q112" s="124">
        <v>0</v>
      </c>
      <c r="R112" s="124">
        <v>0</v>
      </c>
      <c r="S112" s="125">
        <v>10004657</v>
      </c>
      <c r="T112" s="126">
        <v>45740</v>
      </c>
      <c r="U112" s="126">
        <f t="shared" si="15"/>
        <v>46105</v>
      </c>
      <c r="V112" s="123">
        <v>0.18</v>
      </c>
      <c r="W112" s="119"/>
      <c r="X112" s="124"/>
      <c r="Y112" s="124"/>
      <c r="Z112" s="124"/>
      <c r="AA112" s="127">
        <f t="shared" si="13"/>
        <v>0.18</v>
      </c>
      <c r="AB112" s="124">
        <f t="shared" si="16"/>
        <v>0.18</v>
      </c>
      <c r="AC112" s="124" t="s">
        <v>1565</v>
      </c>
      <c r="AD112" s="123"/>
      <c r="AE112" s="124"/>
      <c r="AF112" s="124"/>
      <c r="AG112" s="124"/>
      <c r="AH112" s="124" t="s">
        <v>1585</v>
      </c>
      <c r="AI112" s="135" t="s">
        <v>4846</v>
      </c>
    </row>
    <row r="113" spans="3:35" s="135" customFormat="1" x14ac:dyDescent="0.3">
      <c r="C113" s="195">
        <f>_xlfn.XLOOKUP(H113,'[1]Edited_Route+LM'!$D:$D,'[1]Edited_Route+LM'!$K:$K)</f>
        <v>46081</v>
      </c>
      <c r="D113" s="195" t="str">
        <f>_xlfn.XLOOKUP(H113,'[2]Route + On-route LMC delivery'!$B:$B,'[2]Route + On-route LMC delivery'!$Y:$Y)</f>
        <v>Praveen Nigam</v>
      </c>
      <c r="E113" s="188">
        <v>46081</v>
      </c>
      <c r="F113" s="120" t="s">
        <v>4814</v>
      </c>
      <c r="G113" s="120" t="s">
        <v>1183</v>
      </c>
      <c r="H113" s="120" t="s">
        <v>7</v>
      </c>
      <c r="I113" s="120" t="s">
        <v>4862</v>
      </c>
      <c r="J113" s="119" t="b">
        <f t="shared" si="12"/>
        <v>0</v>
      </c>
      <c r="K113" s="48"/>
      <c r="L113" s="121"/>
      <c r="M113" s="48"/>
      <c r="N113" s="122"/>
      <c r="O113" s="130">
        <v>0</v>
      </c>
      <c r="P113" s="130">
        <v>0</v>
      </c>
      <c r="Q113" s="124">
        <v>0</v>
      </c>
      <c r="R113" s="124">
        <v>0</v>
      </c>
      <c r="S113" s="125">
        <v>10004657</v>
      </c>
      <c r="T113" s="126">
        <v>45740</v>
      </c>
      <c r="U113" s="126">
        <f t="shared" si="15"/>
        <v>46105</v>
      </c>
      <c r="V113" s="123">
        <v>1.2</v>
      </c>
      <c r="W113" s="119"/>
      <c r="X113" s="124"/>
      <c r="Y113" s="124"/>
      <c r="Z113" s="124"/>
      <c r="AA113" s="127">
        <f t="shared" si="13"/>
        <v>1.2</v>
      </c>
      <c r="AB113" s="124">
        <f t="shared" si="16"/>
        <v>1.2</v>
      </c>
      <c r="AC113" s="124" t="s">
        <v>1565</v>
      </c>
      <c r="AD113" s="123"/>
      <c r="AE113" s="124"/>
      <c r="AF113" s="124"/>
      <c r="AG113" s="124"/>
      <c r="AH113" s="124" t="s">
        <v>1585</v>
      </c>
      <c r="AI113" s="135" t="s">
        <v>4846</v>
      </c>
    </row>
    <row r="114" spans="3:35" s="135" customFormat="1" hidden="1" x14ac:dyDescent="0.3">
      <c r="C114" s="195">
        <f>_xlfn.XLOOKUP(H114,'[1]Edited_Route+LM'!$D:$D,'[1]Edited_Route+LM'!$K:$K)</f>
        <v>45991</v>
      </c>
      <c r="D114" s="195" t="str">
        <f>_xlfn.XLOOKUP(H114,'[2]Route + On-route LMC delivery'!$B:$B,'[2]Route + On-route LMC delivery'!$Y:$Y)</f>
        <v>Prem Verma</v>
      </c>
      <c r="E114" s="188">
        <v>46053</v>
      </c>
      <c r="F114" s="119" t="s">
        <v>1035</v>
      </c>
      <c r="G114" s="120" t="s">
        <v>1564</v>
      </c>
      <c r="H114" s="119" t="s">
        <v>53</v>
      </c>
      <c r="I114" s="119" t="s">
        <v>53</v>
      </c>
      <c r="J114" s="119" t="b">
        <f t="shared" si="12"/>
        <v>1</v>
      </c>
      <c r="K114" s="48">
        <v>14.283000000000001</v>
      </c>
      <c r="L114" s="121">
        <v>14</v>
      </c>
      <c r="M114" s="48">
        <v>2.6639599999999999</v>
      </c>
      <c r="N114" s="122" t="s">
        <v>1002</v>
      </c>
      <c r="O114" s="130">
        <v>14.195499999999999</v>
      </c>
      <c r="P114" s="130">
        <v>14.195</v>
      </c>
      <c r="Q114" s="124">
        <v>14</v>
      </c>
      <c r="R114" s="124">
        <v>2.23</v>
      </c>
      <c r="S114" s="125" t="s">
        <v>1095</v>
      </c>
      <c r="T114" s="126">
        <v>45738</v>
      </c>
      <c r="U114" s="126">
        <f t="shared" si="15"/>
        <v>46103</v>
      </c>
      <c r="V114" s="124">
        <v>2.4239999999999999</v>
      </c>
      <c r="W114" s="119" t="s">
        <v>1096</v>
      </c>
      <c r="X114" s="126">
        <v>45738</v>
      </c>
      <c r="Y114" s="126">
        <f>X114+365</f>
        <v>46103</v>
      </c>
      <c r="Z114" s="124">
        <v>11.771000000000001</v>
      </c>
      <c r="AA114" s="127">
        <f t="shared" si="13"/>
        <v>16.425000000000001</v>
      </c>
      <c r="AB114" s="124">
        <f t="shared" si="16"/>
        <v>14.195</v>
      </c>
      <c r="AC114" s="124" t="s">
        <v>1030</v>
      </c>
      <c r="AD114" s="123">
        <v>0</v>
      </c>
      <c r="AE114" s="124"/>
      <c r="AF114" s="124"/>
      <c r="AG114" s="124"/>
      <c r="AH114" s="124" t="s">
        <v>1585</v>
      </c>
      <c r="AI114" s="135" t="s">
        <v>4843</v>
      </c>
    </row>
    <row r="115" spans="3:35" s="135" customFormat="1" hidden="1" x14ac:dyDescent="0.3">
      <c r="C115" s="195">
        <f>_xlfn.XLOOKUP(H115,'[1]Edited_Route+LM'!$D:$D,'[1]Edited_Route+LM'!$K:$K)</f>
        <v>45991</v>
      </c>
      <c r="D115" s="195" t="str">
        <f>_xlfn.XLOOKUP(H115,'[2]Route + On-route LMC delivery'!$B:$B,'[2]Route + On-route LMC delivery'!$Y:$Y)</f>
        <v>Praveen Nigam</v>
      </c>
      <c r="E115" s="188">
        <v>46053</v>
      </c>
      <c r="F115" s="119" t="s">
        <v>1035</v>
      </c>
      <c r="G115" s="120" t="s">
        <v>1339</v>
      </c>
      <c r="H115" s="119" t="s">
        <v>6</v>
      </c>
      <c r="I115" s="119" t="s">
        <v>6</v>
      </c>
      <c r="J115" s="119" t="b">
        <f t="shared" si="12"/>
        <v>1</v>
      </c>
      <c r="K115" s="48">
        <v>5.0679999999999996</v>
      </c>
      <c r="L115" s="121">
        <v>5</v>
      </c>
      <c r="M115" s="48">
        <v>0.75900000000000001</v>
      </c>
      <c r="N115" s="122" t="s">
        <v>1002</v>
      </c>
      <c r="O115" s="130">
        <v>5.0677000000000003</v>
      </c>
      <c r="P115" s="130">
        <v>5.0679999999999996</v>
      </c>
      <c r="Q115" s="124">
        <v>5</v>
      </c>
      <c r="R115" s="124">
        <v>0.75900000000000001</v>
      </c>
      <c r="S115" s="125"/>
      <c r="T115" s="126"/>
      <c r="U115" s="126"/>
      <c r="V115" s="124"/>
      <c r="W115" s="119" t="s">
        <v>1097</v>
      </c>
      <c r="X115" s="126">
        <v>45738</v>
      </c>
      <c r="Y115" s="126">
        <v>46103</v>
      </c>
      <c r="Z115" s="124">
        <v>5.07</v>
      </c>
      <c r="AA115" s="127">
        <f t="shared" si="13"/>
        <v>5.8290000000000006</v>
      </c>
      <c r="AB115" s="124">
        <f t="shared" si="16"/>
        <v>5.07</v>
      </c>
      <c r="AC115" s="124" t="s">
        <v>1030</v>
      </c>
      <c r="AD115" s="123">
        <f>AB115-O115</f>
        <v>2.2999999999999687E-3</v>
      </c>
      <c r="AE115" s="124"/>
      <c r="AF115" s="124"/>
      <c r="AG115" s="124"/>
      <c r="AH115" s="124" t="s">
        <v>1585</v>
      </c>
      <c r="AI115" s="135" t="s">
        <v>4846</v>
      </c>
    </row>
    <row r="116" spans="3:35" s="135" customFormat="1" hidden="1" x14ac:dyDescent="0.3">
      <c r="C116" s="195">
        <f>_xlfn.XLOOKUP(H116,'[1]Edited_Route+LM'!$D:$D,'[1]Edited_Route+LM'!$K:$K)</f>
        <v>46387</v>
      </c>
      <c r="D116" s="195" t="str">
        <f>_xlfn.XLOOKUP(H116,'[2]Route + On-route LMC delivery'!$B:$B,'[2]Route + On-route LMC delivery'!$Y:$Y)</f>
        <v>Praveen Nigam</v>
      </c>
      <c r="E116" s="195">
        <f>C116</f>
        <v>46387</v>
      </c>
      <c r="F116" s="120" t="s">
        <v>1035</v>
      </c>
      <c r="G116" s="120" t="s">
        <v>1183</v>
      </c>
      <c r="H116" s="120" t="s">
        <v>5</v>
      </c>
      <c r="I116" s="120" t="s">
        <v>5</v>
      </c>
      <c r="J116" s="119" t="b">
        <f t="shared" si="12"/>
        <v>1</v>
      </c>
      <c r="K116" s="48">
        <v>12.488900000000001</v>
      </c>
      <c r="L116" s="121">
        <v>14</v>
      </c>
      <c r="M116" s="48">
        <v>3.3350000000000004</v>
      </c>
      <c r="N116" s="122" t="s">
        <v>1010</v>
      </c>
      <c r="O116" s="130">
        <v>11.9383</v>
      </c>
      <c r="P116" s="130">
        <v>12.01</v>
      </c>
      <c r="Q116" s="124">
        <v>14</v>
      </c>
      <c r="R116" s="124">
        <v>2.71</v>
      </c>
      <c r="S116" s="120" t="s">
        <v>1098</v>
      </c>
      <c r="T116" s="126">
        <v>45740</v>
      </c>
      <c r="U116" s="126">
        <f t="shared" si="15"/>
        <v>46105</v>
      </c>
      <c r="V116" s="124">
        <v>12.01</v>
      </c>
      <c r="W116" s="119"/>
      <c r="X116" s="124"/>
      <c r="Y116" s="124"/>
      <c r="Z116" s="124"/>
      <c r="AA116" s="127">
        <f t="shared" si="13"/>
        <v>14.719999999999999</v>
      </c>
      <c r="AB116" s="124">
        <f t="shared" si="16"/>
        <v>12.01</v>
      </c>
      <c r="AC116" s="124" t="s">
        <v>1030</v>
      </c>
      <c r="AD116" s="123">
        <f>AB116-O116</f>
        <v>7.1699999999999875E-2</v>
      </c>
      <c r="AE116" s="124"/>
      <c r="AF116" s="124" t="s">
        <v>1030</v>
      </c>
      <c r="AG116" s="124">
        <v>70</v>
      </c>
      <c r="AH116" s="124" t="s">
        <v>1585</v>
      </c>
      <c r="AI116" s="135" t="s">
        <v>4846</v>
      </c>
    </row>
    <row r="117" spans="3:35" s="135" customFormat="1" x14ac:dyDescent="0.3">
      <c r="C117" s="195">
        <f>_xlfn.XLOOKUP(H117,'[1]Edited_Route+LM'!$D:$D,'[1]Edited_Route+LM'!$K:$K)</f>
        <v>46387</v>
      </c>
      <c r="D117" s="195" t="str">
        <f>_xlfn.XLOOKUP(H117,'[2]Route + On-route LMC delivery'!$B:$B,'[2]Route + On-route LMC delivery'!$Y:$Y)</f>
        <v>Praveen Nigam</v>
      </c>
      <c r="E117" s="195">
        <f>_xlfn.XLOOKUP(I117,Sheet2!D:D,Sheet2!G:G)</f>
        <v>45930</v>
      </c>
      <c r="F117" s="120" t="s">
        <v>1036</v>
      </c>
      <c r="G117" s="120" t="s">
        <v>1183</v>
      </c>
      <c r="H117" s="120" t="s">
        <v>5</v>
      </c>
      <c r="I117" s="120" t="s">
        <v>1140</v>
      </c>
      <c r="J117" s="119" t="b">
        <f t="shared" si="12"/>
        <v>0</v>
      </c>
      <c r="K117" s="48"/>
      <c r="L117" s="121"/>
      <c r="M117" s="48"/>
      <c r="N117" s="122" t="s">
        <v>1010</v>
      </c>
      <c r="O117" s="130">
        <v>0.4829</v>
      </c>
      <c r="P117" s="130">
        <v>0.48</v>
      </c>
      <c r="Q117" s="124"/>
      <c r="R117" s="124"/>
      <c r="S117" s="125" t="s">
        <v>1098</v>
      </c>
      <c r="T117" s="126">
        <v>45740</v>
      </c>
      <c r="U117" s="126">
        <f t="shared" si="15"/>
        <v>46105</v>
      </c>
      <c r="V117" s="124">
        <v>0.48</v>
      </c>
      <c r="W117" s="119"/>
      <c r="X117" s="124"/>
      <c r="Y117" s="124"/>
      <c r="Z117" s="124"/>
      <c r="AA117" s="127">
        <f t="shared" si="13"/>
        <v>0.48</v>
      </c>
      <c r="AB117" s="124">
        <f t="shared" si="16"/>
        <v>0.48</v>
      </c>
      <c r="AC117" s="124" t="s">
        <v>1030</v>
      </c>
      <c r="AD117" s="123">
        <v>0</v>
      </c>
      <c r="AE117" s="124"/>
      <c r="AF117" s="124"/>
      <c r="AG117" s="124"/>
      <c r="AH117" s="124" t="s">
        <v>1585</v>
      </c>
      <c r="AI117" s="135" t="s">
        <v>4846</v>
      </c>
    </row>
    <row r="118" spans="3:35" s="135" customFormat="1" x14ac:dyDescent="0.3">
      <c r="C118" s="195">
        <f>_xlfn.XLOOKUP(H118,'[1]Edited_Route+LM'!$D:$D,'[1]Edited_Route+LM'!$K:$K)</f>
        <v>46142</v>
      </c>
      <c r="D118" s="195" t="str">
        <f>_xlfn.XLOOKUP(H118,'[2]Route + On-route LMC delivery'!$B:$B,'[2]Route + On-route LMC delivery'!$Y:$Y)</f>
        <v>Yogesh Deshpande</v>
      </c>
      <c r="E118" s="188">
        <v>46142</v>
      </c>
      <c r="F118" s="119" t="s">
        <v>1035</v>
      </c>
      <c r="G118" s="120" t="s">
        <v>1183</v>
      </c>
      <c r="H118" s="119" t="s">
        <v>39</v>
      </c>
      <c r="I118" s="119" t="s">
        <v>39</v>
      </c>
      <c r="J118" s="119" t="b">
        <f t="shared" si="12"/>
        <v>1</v>
      </c>
      <c r="K118" s="48">
        <v>4.8928000000000003</v>
      </c>
      <c r="L118" s="121">
        <v>0</v>
      </c>
      <c r="M118" s="48">
        <v>0</v>
      </c>
      <c r="N118" s="122" t="s">
        <v>1011</v>
      </c>
      <c r="O118" s="130">
        <v>4.8928000000000003</v>
      </c>
      <c r="P118" s="130">
        <v>4.8928000000000003</v>
      </c>
      <c r="Q118" s="131">
        <v>0</v>
      </c>
      <c r="R118" s="124">
        <v>0</v>
      </c>
      <c r="S118" s="125" t="s">
        <v>1100</v>
      </c>
      <c r="T118" s="126">
        <v>45740</v>
      </c>
      <c r="U118" s="126">
        <f t="shared" ref="U118:U152" si="18">T118+365</f>
        <v>46105</v>
      </c>
      <c r="V118" s="124">
        <v>4.8899999999999997</v>
      </c>
      <c r="W118" s="119"/>
      <c r="X118" s="124"/>
      <c r="Y118" s="124"/>
      <c r="Z118" s="124"/>
      <c r="AA118" s="127">
        <f t="shared" si="13"/>
        <v>4.8899999999999997</v>
      </c>
      <c r="AB118" s="124">
        <f t="shared" ref="AB118:AB152" si="19">Z118+V118</f>
        <v>4.8899999999999997</v>
      </c>
      <c r="AC118" s="124" t="s">
        <v>1030</v>
      </c>
      <c r="AD118" s="123">
        <v>0</v>
      </c>
      <c r="AE118" s="124"/>
      <c r="AF118" s="124"/>
      <c r="AG118" s="124"/>
      <c r="AH118" s="124" t="s">
        <v>1585</v>
      </c>
      <c r="AI118" s="135" t="s">
        <v>4846</v>
      </c>
    </row>
    <row r="119" spans="3:35" s="135" customFormat="1" hidden="1" x14ac:dyDescent="0.3">
      <c r="C119" s="195">
        <f>_xlfn.XLOOKUP(H119,'[1]Edited_Route+LM'!$D:$D,'[1]Edited_Route+LM'!$K:$K)</f>
        <v>46418</v>
      </c>
      <c r="D119" s="195" t="str">
        <f>_xlfn.XLOOKUP(H119,'[2]Route + On-route LMC delivery'!$B:$B,'[2]Route + On-route LMC delivery'!$Y:$Y)</f>
        <v>Praveen Nigam</v>
      </c>
      <c r="E119" s="195">
        <f>C119</f>
        <v>46418</v>
      </c>
      <c r="F119" s="120" t="s">
        <v>1035</v>
      </c>
      <c r="G119" s="120" t="s">
        <v>1564</v>
      </c>
      <c r="H119" s="120" t="s">
        <v>2</v>
      </c>
      <c r="I119" s="120" t="s">
        <v>2</v>
      </c>
      <c r="J119" s="119" t="b">
        <f t="shared" si="12"/>
        <v>1</v>
      </c>
      <c r="K119" s="48">
        <v>20.170699999999997</v>
      </c>
      <c r="L119" s="121">
        <v>7</v>
      </c>
      <c r="M119" s="48">
        <v>1.82948</v>
      </c>
      <c r="N119" s="122" t="s">
        <v>1020</v>
      </c>
      <c r="O119" s="130">
        <v>20.170699999999997</v>
      </c>
      <c r="P119" s="130">
        <v>20.85</v>
      </c>
      <c r="Q119" s="124">
        <v>7</v>
      </c>
      <c r="R119" s="124">
        <v>1.02</v>
      </c>
      <c r="S119" s="120">
        <v>10004960</v>
      </c>
      <c r="T119" s="126">
        <v>45755</v>
      </c>
      <c r="U119" s="126">
        <v>46120</v>
      </c>
      <c r="V119" s="124">
        <v>14.27</v>
      </c>
      <c r="W119" s="119" t="s">
        <v>1102</v>
      </c>
      <c r="X119" s="134">
        <v>45741</v>
      </c>
      <c r="Y119" s="134">
        <v>46106</v>
      </c>
      <c r="Z119" s="124">
        <v>4.9000000000000004</v>
      </c>
      <c r="AA119" s="127">
        <f t="shared" si="13"/>
        <v>20.190000000000001</v>
      </c>
      <c r="AB119" s="124">
        <f t="shared" si="19"/>
        <v>19.170000000000002</v>
      </c>
      <c r="AC119" s="124" t="s">
        <v>1030</v>
      </c>
      <c r="AD119" s="123">
        <f>AB119-O119</f>
        <v>-1.0006999999999948</v>
      </c>
      <c r="AE119" s="124" t="s">
        <v>1171</v>
      </c>
      <c r="AF119" s="124" t="s">
        <v>1566</v>
      </c>
      <c r="AG119" s="124"/>
      <c r="AH119" s="124" t="s">
        <v>1585</v>
      </c>
      <c r="AI119" s="135" t="s">
        <v>4846</v>
      </c>
    </row>
    <row r="120" spans="3:35" s="135" customFormat="1" x14ac:dyDescent="0.3">
      <c r="C120" s="195">
        <f>_xlfn.XLOOKUP(H120,'[1]Edited_Route+LM'!$D:$D,'[1]Edited_Route+LM'!$K:$K)</f>
        <v>46418</v>
      </c>
      <c r="D120" s="195" t="str">
        <f>_xlfn.XLOOKUP(H120,'[2]Route + On-route LMC delivery'!$B:$B,'[2]Route + On-route LMC delivery'!$Y:$Y)</f>
        <v>Praveen Nigam</v>
      </c>
      <c r="E120" s="188">
        <v>45991</v>
      </c>
      <c r="F120" s="120" t="s">
        <v>1037</v>
      </c>
      <c r="G120" s="120" t="s">
        <v>1564</v>
      </c>
      <c r="H120" s="120" t="s">
        <v>2</v>
      </c>
      <c r="I120" s="120" t="s">
        <v>63</v>
      </c>
      <c r="J120" s="119" t="b">
        <f t="shared" si="12"/>
        <v>0</v>
      </c>
      <c r="K120" s="48">
        <v>1.6840999999999999</v>
      </c>
      <c r="L120" s="121">
        <v>0</v>
      </c>
      <c r="M120" s="48">
        <v>0</v>
      </c>
      <c r="N120" s="122" t="s">
        <v>1002</v>
      </c>
      <c r="O120" s="130">
        <v>1.6840999999999999</v>
      </c>
      <c r="P120" s="130">
        <f>K120</f>
        <v>1.6840999999999999</v>
      </c>
      <c r="Q120" s="124"/>
      <c r="R120" s="124">
        <v>0</v>
      </c>
      <c r="S120" s="125" t="s">
        <v>1583</v>
      </c>
      <c r="T120" s="126">
        <v>45755</v>
      </c>
      <c r="U120" s="126">
        <f t="shared" si="18"/>
        <v>46120</v>
      </c>
      <c r="V120" s="124">
        <v>1.6839999999999999</v>
      </c>
      <c r="W120" s="119"/>
      <c r="X120" s="134"/>
      <c r="Y120" s="134"/>
      <c r="Z120" s="124"/>
      <c r="AA120" s="127">
        <f t="shared" si="13"/>
        <v>1.6839999999999999</v>
      </c>
      <c r="AB120" s="124">
        <f t="shared" si="19"/>
        <v>1.6839999999999999</v>
      </c>
      <c r="AC120" s="124" t="s">
        <v>1030</v>
      </c>
      <c r="AD120" s="123">
        <v>0</v>
      </c>
      <c r="AE120" s="124"/>
      <c r="AF120" s="124"/>
      <c r="AG120" s="124"/>
      <c r="AH120" s="124" t="s">
        <v>1585</v>
      </c>
      <c r="AI120" s="135" t="s">
        <v>4846</v>
      </c>
    </row>
    <row r="121" spans="3:35" s="135" customFormat="1" x14ac:dyDescent="0.3">
      <c r="C121" s="195">
        <f>_xlfn.XLOOKUP(H121,'[1]Edited_Route+LM'!$D:$D,'[1]Edited_Route+LM'!$K:$K)</f>
        <v>46418</v>
      </c>
      <c r="D121" s="195" t="str">
        <f>_xlfn.XLOOKUP(H121,'[2]Route + On-route LMC delivery'!$B:$B,'[2]Route + On-route LMC delivery'!$Y:$Y)</f>
        <v>Praveen Nigam</v>
      </c>
      <c r="E121" s="195">
        <f>C121</f>
        <v>46418</v>
      </c>
      <c r="F121" s="120" t="s">
        <v>4814</v>
      </c>
      <c r="G121" s="120" t="s">
        <v>1183</v>
      </c>
      <c r="H121" s="120" t="s">
        <v>2</v>
      </c>
      <c r="I121" s="120" t="s">
        <v>1579</v>
      </c>
      <c r="J121" s="119" t="b">
        <f t="shared" si="12"/>
        <v>0</v>
      </c>
      <c r="K121" s="48"/>
      <c r="L121" s="121"/>
      <c r="M121" s="48"/>
      <c r="N121" s="122" t="s">
        <v>1002</v>
      </c>
      <c r="O121" s="130">
        <v>0</v>
      </c>
      <c r="P121" s="120">
        <v>1.2</v>
      </c>
      <c r="Q121" s="124"/>
      <c r="R121" s="124"/>
      <c r="S121" s="125" t="s">
        <v>1583</v>
      </c>
      <c r="T121" s="126">
        <v>45755</v>
      </c>
      <c r="U121" s="126">
        <f t="shared" si="18"/>
        <v>46120</v>
      </c>
      <c r="V121" s="120">
        <v>1.2</v>
      </c>
      <c r="W121" s="119"/>
      <c r="X121" s="124"/>
      <c r="Y121" s="124"/>
      <c r="Z121" s="124"/>
      <c r="AA121" s="127">
        <f t="shared" si="13"/>
        <v>1.2</v>
      </c>
      <c r="AB121" s="124">
        <f t="shared" si="19"/>
        <v>1.2</v>
      </c>
      <c r="AC121" s="124" t="s">
        <v>1030</v>
      </c>
      <c r="AD121" s="123"/>
      <c r="AE121" s="124"/>
      <c r="AF121" s="124"/>
      <c r="AG121" s="124"/>
      <c r="AH121" s="124" t="s">
        <v>1585</v>
      </c>
      <c r="AI121" s="135" t="s">
        <v>4846</v>
      </c>
    </row>
    <row r="122" spans="3:35" s="135" customFormat="1" hidden="1" x14ac:dyDescent="0.3">
      <c r="C122" s="195">
        <f>_xlfn.XLOOKUP(H122,'[1]Edited_Route+LM'!$D:$D,'[1]Edited_Route+LM'!$K:$K)</f>
        <v>46022</v>
      </c>
      <c r="D122" s="195" t="str">
        <f>_xlfn.XLOOKUP(H122,'[2]Route + On-route LMC delivery'!$B:$B,'[2]Route + On-route LMC delivery'!$Y:$Y)</f>
        <v>Yogesh Deshpande</v>
      </c>
      <c r="E122" s="195">
        <f>_xlfn.XLOOKUP(I122,'[1]Edited_Route+LM'!$D:$D,'[1]Edited_Route+LM'!$K:$K)</f>
        <v>46022</v>
      </c>
      <c r="F122" s="119" t="s">
        <v>1035</v>
      </c>
      <c r="G122" s="120" t="s">
        <v>1183</v>
      </c>
      <c r="H122" s="119" t="s">
        <v>40</v>
      </c>
      <c r="I122" s="119" t="s">
        <v>40</v>
      </c>
      <c r="J122" s="119" t="b">
        <f t="shared" si="12"/>
        <v>1</v>
      </c>
      <c r="K122" s="48">
        <v>14.962199999999998</v>
      </c>
      <c r="L122" s="121">
        <v>7</v>
      </c>
      <c r="M122" s="48">
        <v>0.73699999999999999</v>
      </c>
      <c r="N122" s="122" t="s">
        <v>1004</v>
      </c>
      <c r="O122" s="130">
        <v>15.0502</v>
      </c>
      <c r="P122" s="130">
        <v>12</v>
      </c>
      <c r="Q122" s="131">
        <v>7</v>
      </c>
      <c r="R122" s="124">
        <v>0.6</v>
      </c>
      <c r="S122" s="125" t="s">
        <v>1104</v>
      </c>
      <c r="T122" s="126">
        <v>45740</v>
      </c>
      <c r="U122" s="126">
        <f t="shared" si="18"/>
        <v>46105</v>
      </c>
      <c r="V122" s="124">
        <v>12</v>
      </c>
      <c r="W122" s="119"/>
      <c r="X122" s="124"/>
      <c r="Y122" s="124"/>
      <c r="Z122" s="124"/>
      <c r="AA122" s="127">
        <f t="shared" si="13"/>
        <v>12.6</v>
      </c>
      <c r="AB122" s="124">
        <f t="shared" si="19"/>
        <v>12</v>
      </c>
      <c r="AC122" s="124" t="s">
        <v>1103</v>
      </c>
      <c r="AD122" s="123">
        <f>AB122-O122</f>
        <v>-3.0502000000000002</v>
      </c>
      <c r="AE122" s="124" t="s">
        <v>1171</v>
      </c>
      <c r="AF122" s="124" t="s">
        <v>1030</v>
      </c>
      <c r="AG122" s="124">
        <v>-3005</v>
      </c>
      <c r="AH122" s="124" t="s">
        <v>1585</v>
      </c>
      <c r="AI122" s="135" t="s">
        <v>4846</v>
      </c>
    </row>
    <row r="123" spans="3:35" s="135" customFormat="1" x14ac:dyDescent="0.3">
      <c r="C123" s="195">
        <f>_xlfn.XLOOKUP(H123,'[1]Edited_Route+LM'!$D:$D,'[1]Edited_Route+LM'!$K:$K)</f>
        <v>46022</v>
      </c>
      <c r="D123" s="195" t="str">
        <f>_xlfn.XLOOKUP(H123,'[2]Route + On-route LMC delivery'!$B:$B,'[2]Route + On-route LMC delivery'!$Y:$Y)</f>
        <v>Prem Verma</v>
      </c>
      <c r="E123" s="195">
        <f>_xlfn.XLOOKUP(I123,'[1]Edited_Route+LM'!$D:$D,'[1]Edited_Route+LM'!$K:$K)</f>
        <v>46022</v>
      </c>
      <c r="F123" s="119" t="s">
        <v>1036</v>
      </c>
      <c r="G123" s="120" t="s">
        <v>1339</v>
      </c>
      <c r="H123" s="119" t="s">
        <v>51</v>
      </c>
      <c r="I123" s="119" t="s">
        <v>51</v>
      </c>
      <c r="J123" s="119" t="b">
        <f t="shared" si="12"/>
        <v>1</v>
      </c>
      <c r="K123" s="48">
        <v>1.9701</v>
      </c>
      <c r="L123" s="121">
        <v>8</v>
      </c>
      <c r="M123" s="48">
        <v>0.60820000000000007</v>
      </c>
      <c r="N123" s="122" t="s">
        <v>1004</v>
      </c>
      <c r="O123" s="130">
        <v>1.9701</v>
      </c>
      <c r="P123" s="130">
        <v>1.9701</v>
      </c>
      <c r="Q123" s="124">
        <v>8</v>
      </c>
      <c r="R123" s="124">
        <v>0.52</v>
      </c>
      <c r="S123" s="125"/>
      <c r="T123" s="126"/>
      <c r="U123" s="126"/>
      <c r="V123" s="124"/>
      <c r="W123" s="119" t="s">
        <v>1105</v>
      </c>
      <c r="X123" s="126">
        <v>45738</v>
      </c>
      <c r="Y123" s="126">
        <v>46103</v>
      </c>
      <c r="Z123" s="124">
        <v>1.97</v>
      </c>
      <c r="AA123" s="127">
        <f t="shared" si="13"/>
        <v>2.4900000000000002</v>
      </c>
      <c r="AB123" s="124">
        <f>Z123+V123</f>
        <v>1.97</v>
      </c>
      <c r="AC123" s="124" t="s">
        <v>1030</v>
      </c>
      <c r="AD123" s="123">
        <v>0</v>
      </c>
      <c r="AE123" s="124"/>
      <c r="AF123" s="124"/>
      <c r="AG123" s="124"/>
      <c r="AH123" s="124" t="s">
        <v>1585</v>
      </c>
      <c r="AI123" s="135" t="s">
        <v>4843</v>
      </c>
    </row>
    <row r="124" spans="3:35" s="135" customFormat="1" x14ac:dyDescent="0.3">
      <c r="C124" s="195">
        <f>_xlfn.XLOOKUP(H124,'[1]Edited_Route+LM'!$D:$D,'[1]Edited_Route+LM'!$K:$K)</f>
        <v>46022</v>
      </c>
      <c r="D124" s="195" t="str">
        <f>_xlfn.XLOOKUP(H124,'[2]Route + On-route LMC delivery'!$B:$B,'[2]Route + On-route LMC delivery'!$Y:$Y)</f>
        <v>Prem Verma</v>
      </c>
      <c r="E124" s="195">
        <v>46022</v>
      </c>
      <c r="F124" s="119" t="s">
        <v>4814</v>
      </c>
      <c r="G124" s="120" t="s">
        <v>1183</v>
      </c>
      <c r="H124" s="119" t="s">
        <v>51</v>
      </c>
      <c r="I124" s="119" t="s">
        <v>4860</v>
      </c>
      <c r="J124" s="119" t="b">
        <f t="shared" si="12"/>
        <v>0</v>
      </c>
      <c r="K124" s="48"/>
      <c r="L124" s="121"/>
      <c r="M124" s="48"/>
      <c r="N124" s="122"/>
      <c r="O124" s="130">
        <v>0</v>
      </c>
      <c r="P124" s="130">
        <v>1</v>
      </c>
      <c r="Q124" s="124">
        <v>0</v>
      </c>
      <c r="R124" s="124">
        <v>0</v>
      </c>
      <c r="S124" s="125" t="s">
        <v>2224</v>
      </c>
      <c r="T124" s="126">
        <v>45738</v>
      </c>
      <c r="U124" s="126">
        <f t="shared" si="18"/>
        <v>46103</v>
      </c>
      <c r="V124" s="124">
        <v>1</v>
      </c>
      <c r="W124" s="119"/>
      <c r="X124" s="126"/>
      <c r="Y124" s="126"/>
      <c r="Z124" s="124"/>
      <c r="AA124" s="127">
        <f t="shared" si="13"/>
        <v>1</v>
      </c>
      <c r="AB124" s="124">
        <f>Z124+V124</f>
        <v>1</v>
      </c>
      <c r="AC124" s="124" t="s">
        <v>1030</v>
      </c>
      <c r="AD124" s="123"/>
      <c r="AE124" s="124"/>
      <c r="AF124" s="124"/>
      <c r="AG124" s="124"/>
      <c r="AH124" s="124" t="s">
        <v>1585</v>
      </c>
      <c r="AI124" s="135" t="s">
        <v>4843</v>
      </c>
    </row>
    <row r="125" spans="3:35" s="135" customFormat="1" x14ac:dyDescent="0.3">
      <c r="C125" s="195">
        <f>_xlfn.XLOOKUP(H125,'[1]Edited_Route+LM'!$D:$D,'[1]Edited_Route+LM'!$K:$K)</f>
        <v>46112</v>
      </c>
      <c r="D125" s="195" t="str">
        <f>_xlfn.XLOOKUP(H125,'[2]Route + On-route LMC delivery'!$B:$B,'[2]Route + On-route LMC delivery'!$Y:$Y)</f>
        <v>Satish Singh</v>
      </c>
      <c r="E125" s="188">
        <v>46112</v>
      </c>
      <c r="F125" s="119" t="s">
        <v>1037</v>
      </c>
      <c r="G125" s="120" t="s">
        <v>1183</v>
      </c>
      <c r="H125" s="119" t="s">
        <v>99</v>
      </c>
      <c r="I125" s="119" t="s">
        <v>99</v>
      </c>
      <c r="J125" s="119" t="b">
        <f t="shared" si="12"/>
        <v>1</v>
      </c>
      <c r="K125" s="48">
        <v>1.2089000000000001</v>
      </c>
      <c r="L125" s="121">
        <v>1</v>
      </c>
      <c r="M125" s="48">
        <v>1.0999999999999999E-2</v>
      </c>
      <c r="N125" s="122" t="s">
        <v>1005</v>
      </c>
      <c r="O125" s="130">
        <v>1.2089000000000001</v>
      </c>
      <c r="P125" s="130">
        <v>1.2089000000000001</v>
      </c>
      <c r="Q125" s="131">
        <v>1</v>
      </c>
      <c r="R125" s="124">
        <v>1.0999999999999999E-2</v>
      </c>
      <c r="S125" s="120">
        <v>10004966</v>
      </c>
      <c r="T125" s="126">
        <v>45762</v>
      </c>
      <c r="U125" s="126">
        <f>T125+365</f>
        <v>46127</v>
      </c>
      <c r="V125" s="124">
        <v>1.21</v>
      </c>
      <c r="W125" s="119"/>
      <c r="X125" s="124"/>
      <c r="Y125" s="124"/>
      <c r="Z125" s="124"/>
      <c r="AA125" s="127">
        <f t="shared" si="13"/>
        <v>1.2209999999999999</v>
      </c>
      <c r="AB125" s="124">
        <f t="shared" si="19"/>
        <v>1.21</v>
      </c>
      <c r="AC125" s="124" t="s">
        <v>4844</v>
      </c>
      <c r="AD125" s="123">
        <f t="shared" ref="AD125:AD134" si="20">AB125-O125</f>
        <v>1.0999999999998789E-3</v>
      </c>
      <c r="AE125" s="124" t="s">
        <v>1135</v>
      </c>
      <c r="AF125" s="124"/>
      <c r="AG125" s="124"/>
      <c r="AH125" s="124" t="s">
        <v>1585</v>
      </c>
      <c r="AI125" s="135" t="s">
        <v>4846</v>
      </c>
    </row>
    <row r="126" spans="3:35" s="135" customFormat="1" x14ac:dyDescent="0.3">
      <c r="C126" s="195">
        <f>_xlfn.XLOOKUP(H126,'[1]Edited_Route+LM'!$D:$D,'[1]Edited_Route+LM'!$K:$K)</f>
        <v>46112</v>
      </c>
      <c r="D126" s="195" t="str">
        <f>_xlfn.XLOOKUP(H126,'[2]Route + On-route LMC delivery'!$B:$B,'[2]Route + On-route LMC delivery'!$Y:$Y)</f>
        <v>Yogesh Deshpande</v>
      </c>
      <c r="E126" s="188">
        <v>46112</v>
      </c>
      <c r="F126" s="119" t="s">
        <v>1037</v>
      </c>
      <c r="G126" s="120" t="s">
        <v>1183</v>
      </c>
      <c r="H126" s="119" t="s">
        <v>98</v>
      </c>
      <c r="I126" s="119" t="s">
        <v>98</v>
      </c>
      <c r="J126" s="119" t="b">
        <f t="shared" si="12"/>
        <v>1</v>
      </c>
      <c r="K126" s="48">
        <v>1.4278</v>
      </c>
      <c r="L126" s="121">
        <v>3</v>
      </c>
      <c r="M126" s="48">
        <v>0.20899999999999999</v>
      </c>
      <c r="N126" s="122" t="s">
        <v>1005</v>
      </c>
      <c r="O126" s="130">
        <v>1.4278</v>
      </c>
      <c r="P126" s="130">
        <v>1.4278</v>
      </c>
      <c r="Q126" s="124">
        <v>3</v>
      </c>
      <c r="R126" s="124">
        <v>0.28999999999999998</v>
      </c>
      <c r="S126" s="125" t="s">
        <v>1108</v>
      </c>
      <c r="T126" s="126">
        <v>45729</v>
      </c>
      <c r="U126" s="126">
        <f t="shared" si="18"/>
        <v>46094</v>
      </c>
      <c r="V126" s="124">
        <v>1.43</v>
      </c>
      <c r="W126" s="119"/>
      <c r="X126" s="124"/>
      <c r="Y126" s="124"/>
      <c r="Z126" s="124"/>
      <c r="AA126" s="127">
        <f t="shared" si="13"/>
        <v>1.72</v>
      </c>
      <c r="AB126" s="124">
        <f t="shared" si="19"/>
        <v>1.43</v>
      </c>
      <c r="AC126" s="124" t="s">
        <v>1030</v>
      </c>
      <c r="AD126" s="123">
        <f t="shared" si="20"/>
        <v>2.1999999999999797E-3</v>
      </c>
      <c r="AE126" s="124"/>
      <c r="AF126" s="124"/>
      <c r="AG126" s="124"/>
      <c r="AH126" s="124" t="s">
        <v>1585</v>
      </c>
      <c r="AI126" s="135" t="s">
        <v>4846</v>
      </c>
    </row>
    <row r="127" spans="3:35" s="135" customFormat="1" x14ac:dyDescent="0.3">
      <c r="C127" s="195">
        <f>_xlfn.XLOOKUP(H127,'[1]Edited_Route+LM'!$D:$D,'[1]Edited_Route+LM'!$K:$K)</f>
        <v>46326</v>
      </c>
      <c r="D127" s="195" t="str">
        <f>_xlfn.XLOOKUP(H127,'[2]Route + On-route LMC delivery'!$B:$B,'[2]Route + On-route LMC delivery'!$Y:$Y)</f>
        <v>Yogesh Deshpande</v>
      </c>
      <c r="E127" s="188">
        <v>46081</v>
      </c>
      <c r="F127" s="119" t="s">
        <v>1037</v>
      </c>
      <c r="G127" s="120" t="s">
        <v>1183</v>
      </c>
      <c r="H127" s="119" t="s">
        <v>97</v>
      </c>
      <c r="I127" s="119" t="s">
        <v>97</v>
      </c>
      <c r="J127" s="119" t="b">
        <f t="shared" si="12"/>
        <v>1</v>
      </c>
      <c r="K127" s="48">
        <v>4.4000000000000004</v>
      </c>
      <c r="L127" s="121">
        <v>4</v>
      </c>
      <c r="M127" s="48">
        <v>0.1166</v>
      </c>
      <c r="N127" s="122" t="s">
        <v>1012</v>
      </c>
      <c r="O127" s="130">
        <v>4.4000000000000004</v>
      </c>
      <c r="P127" s="130">
        <v>4.4000000000000004</v>
      </c>
      <c r="Q127" s="129">
        <v>4</v>
      </c>
      <c r="R127" s="124">
        <v>1.17</v>
      </c>
      <c r="S127" s="125" t="s">
        <v>1109</v>
      </c>
      <c r="T127" s="126">
        <v>45733</v>
      </c>
      <c r="U127" s="126">
        <f t="shared" si="18"/>
        <v>46098</v>
      </c>
      <c r="V127" s="124">
        <v>4.4000000000000004</v>
      </c>
      <c r="W127" s="119"/>
      <c r="X127" s="124"/>
      <c r="Y127" s="124"/>
      <c r="Z127" s="124"/>
      <c r="AA127" s="127">
        <f t="shared" si="13"/>
        <v>5.57</v>
      </c>
      <c r="AB127" s="124">
        <f t="shared" si="19"/>
        <v>4.4000000000000004</v>
      </c>
      <c r="AC127" s="124" t="s">
        <v>1030</v>
      </c>
      <c r="AD127" s="123">
        <f t="shared" si="20"/>
        <v>0</v>
      </c>
      <c r="AE127" s="124"/>
      <c r="AF127" s="124"/>
      <c r="AG127" s="124"/>
      <c r="AH127" s="124" t="s">
        <v>1585</v>
      </c>
      <c r="AI127" s="135" t="s">
        <v>4846</v>
      </c>
    </row>
    <row r="128" spans="3:35" s="135" customFormat="1" x14ac:dyDescent="0.3">
      <c r="C128" s="195">
        <f>_xlfn.XLOOKUP(H128,'[1]Edited_Route+LM'!$D:$D,'[1]Edited_Route+LM'!$K:$K)</f>
        <v>46356</v>
      </c>
      <c r="D128" s="195" t="str">
        <f>_xlfn.XLOOKUP(H128,'[2]Route + On-route LMC delivery'!$B:$B,'[2]Route + On-route LMC delivery'!$Y:$Y)</f>
        <v>Yogesh Deshpande</v>
      </c>
      <c r="E128" s="195">
        <f>C128</f>
        <v>46356</v>
      </c>
      <c r="F128" s="119" t="s">
        <v>1037</v>
      </c>
      <c r="G128" s="120" t="s">
        <v>1183</v>
      </c>
      <c r="H128" s="119" t="s">
        <v>96</v>
      </c>
      <c r="I128" s="119" t="s">
        <v>96</v>
      </c>
      <c r="J128" s="119" t="b">
        <f t="shared" si="12"/>
        <v>1</v>
      </c>
      <c r="K128" s="48">
        <v>3.0293999999999999</v>
      </c>
      <c r="L128" s="121">
        <v>6</v>
      </c>
      <c r="M128" s="48">
        <v>1.0956000000000001</v>
      </c>
      <c r="N128" s="122" t="s">
        <v>1013</v>
      </c>
      <c r="O128" s="130">
        <v>3.0293999999999999</v>
      </c>
      <c r="P128" s="130">
        <v>3.0293999999999999</v>
      </c>
      <c r="Q128" s="129">
        <v>6</v>
      </c>
      <c r="R128" s="124">
        <v>1.88</v>
      </c>
      <c r="S128" s="125" t="s">
        <v>1110</v>
      </c>
      <c r="T128" s="126">
        <v>45733</v>
      </c>
      <c r="U128" s="126">
        <f t="shared" si="18"/>
        <v>46098</v>
      </c>
      <c r="V128" s="124">
        <v>3.03</v>
      </c>
      <c r="W128" s="119"/>
      <c r="X128" s="124"/>
      <c r="Y128" s="124"/>
      <c r="Z128" s="124"/>
      <c r="AA128" s="127">
        <f t="shared" si="13"/>
        <v>4.91</v>
      </c>
      <c r="AB128" s="124">
        <f t="shared" si="19"/>
        <v>3.03</v>
      </c>
      <c r="AC128" s="124" t="s">
        <v>1030</v>
      </c>
      <c r="AD128" s="123">
        <f t="shared" si="20"/>
        <v>5.9999999999993392E-4</v>
      </c>
      <c r="AE128" s="124"/>
      <c r="AF128" s="124"/>
      <c r="AG128" s="124"/>
      <c r="AH128" s="124" t="s">
        <v>1585</v>
      </c>
      <c r="AI128" s="135" t="s">
        <v>4846</v>
      </c>
    </row>
    <row r="129" spans="3:35" s="135" customFormat="1" x14ac:dyDescent="0.3">
      <c r="C129" s="195">
        <f>_xlfn.XLOOKUP(H129,'[1]Edited_Route+LM'!$D:$D,'[1]Edited_Route+LM'!$K:$K)</f>
        <v>46142</v>
      </c>
      <c r="D129" s="195" t="str">
        <f>_xlfn.XLOOKUP(H129,'[2]Route + On-route LMC delivery'!$B:$B,'[2]Route + On-route LMC delivery'!$Y:$Y)</f>
        <v>Praveen Nigam</v>
      </c>
      <c r="E129" s="188">
        <v>46142</v>
      </c>
      <c r="F129" s="119" t="s">
        <v>1037</v>
      </c>
      <c r="G129" s="120" t="s">
        <v>1183</v>
      </c>
      <c r="H129" s="119" t="s">
        <v>95</v>
      </c>
      <c r="I129" s="119" t="s">
        <v>95</v>
      </c>
      <c r="J129" s="119" t="b">
        <f t="shared" si="12"/>
        <v>1</v>
      </c>
      <c r="K129" s="48">
        <v>1.5752000000000002</v>
      </c>
      <c r="L129" s="121">
        <v>2</v>
      </c>
      <c r="M129" s="48">
        <v>0.20403200000000002</v>
      </c>
      <c r="N129" s="122" t="s">
        <v>1011</v>
      </c>
      <c r="O129" s="130">
        <v>1.5752000000000002</v>
      </c>
      <c r="P129" s="130">
        <v>1.5752000000000002</v>
      </c>
      <c r="Q129" s="129">
        <v>2</v>
      </c>
      <c r="R129" s="124">
        <v>0.19</v>
      </c>
      <c r="S129" s="125" t="s">
        <v>1111</v>
      </c>
      <c r="T129" s="126">
        <v>45733</v>
      </c>
      <c r="U129" s="126">
        <f t="shared" si="18"/>
        <v>46098</v>
      </c>
      <c r="V129" s="124">
        <v>1.58</v>
      </c>
      <c r="W129" s="119"/>
      <c r="X129" s="124"/>
      <c r="Y129" s="124"/>
      <c r="Z129" s="124"/>
      <c r="AA129" s="127">
        <f t="shared" si="13"/>
        <v>1.77</v>
      </c>
      <c r="AB129" s="124">
        <f t="shared" si="19"/>
        <v>1.58</v>
      </c>
      <c r="AC129" s="124" t="s">
        <v>1030</v>
      </c>
      <c r="AD129" s="123">
        <f t="shared" si="20"/>
        <v>4.7999999999999154E-3</v>
      </c>
      <c r="AE129" s="124"/>
      <c r="AF129" s="124"/>
      <c r="AG129" s="124"/>
      <c r="AH129" s="124" t="s">
        <v>1585</v>
      </c>
      <c r="AI129" s="135" t="s">
        <v>4846</v>
      </c>
    </row>
    <row r="130" spans="3:35" s="135" customFormat="1" x14ac:dyDescent="0.3">
      <c r="C130" s="195">
        <f>_xlfn.XLOOKUP(H130,'[1]Edited_Route+LM'!$D:$D,'[1]Edited_Route+LM'!$K:$K)</f>
        <v>46053</v>
      </c>
      <c r="D130" s="195" t="str">
        <f>_xlfn.XLOOKUP(H130,'[2]Route + On-route LMC delivery'!$B:$B,'[2]Route + On-route LMC delivery'!$Y:$Y)</f>
        <v>Satish Singh</v>
      </c>
      <c r="E130" s="195">
        <v>46173</v>
      </c>
      <c r="F130" s="119" t="s">
        <v>1037</v>
      </c>
      <c r="G130" s="120" t="s">
        <v>1183</v>
      </c>
      <c r="H130" s="119" t="s">
        <v>94</v>
      </c>
      <c r="I130" s="119" t="s">
        <v>94</v>
      </c>
      <c r="J130" s="119" t="b">
        <f t="shared" si="12"/>
        <v>1</v>
      </c>
      <c r="K130" s="48">
        <v>1.32</v>
      </c>
      <c r="L130" s="121">
        <v>4</v>
      </c>
      <c r="M130" s="48">
        <v>0.26400000000000001</v>
      </c>
      <c r="N130" s="122" t="s">
        <v>1006</v>
      </c>
      <c r="O130" s="130">
        <v>1.32</v>
      </c>
      <c r="P130" s="130">
        <v>1.32</v>
      </c>
      <c r="Q130" s="131">
        <v>4</v>
      </c>
      <c r="R130" s="124">
        <v>0.36</v>
      </c>
      <c r="S130" s="125" t="s">
        <v>1112</v>
      </c>
      <c r="T130" s="126">
        <v>45733</v>
      </c>
      <c r="U130" s="126">
        <f t="shared" si="18"/>
        <v>46098</v>
      </c>
      <c r="V130" s="124">
        <v>1.32</v>
      </c>
      <c r="W130" s="119"/>
      <c r="X130" s="124"/>
      <c r="Y130" s="124"/>
      <c r="Z130" s="124"/>
      <c r="AA130" s="127">
        <f t="shared" si="13"/>
        <v>1.6800000000000002</v>
      </c>
      <c r="AB130" s="124">
        <f t="shared" si="19"/>
        <v>1.32</v>
      </c>
      <c r="AC130" s="124" t="s">
        <v>1030</v>
      </c>
      <c r="AD130" s="123">
        <f t="shared" si="20"/>
        <v>0</v>
      </c>
      <c r="AE130" s="124"/>
      <c r="AF130" s="124"/>
      <c r="AG130" s="124"/>
      <c r="AH130" s="124" t="s">
        <v>1585</v>
      </c>
      <c r="AI130" s="135" t="s">
        <v>4846</v>
      </c>
    </row>
    <row r="131" spans="3:35" s="135" customFormat="1" x14ac:dyDescent="0.3">
      <c r="C131" s="195">
        <f>_xlfn.XLOOKUP(H131,'[1]Edited_Route+LM'!$D:$D,'[1]Edited_Route+LM'!$K:$K)</f>
        <v>45961</v>
      </c>
      <c r="D131" s="195" t="str">
        <f>_xlfn.XLOOKUP(H131,'[2]Route + On-route LMC delivery'!$B:$B,'[2]Route + On-route LMC delivery'!$Y:$Y)</f>
        <v>Satish Singh</v>
      </c>
      <c r="E131" s="195">
        <f>C131</f>
        <v>45961</v>
      </c>
      <c r="F131" s="119" t="s">
        <v>1037</v>
      </c>
      <c r="G131" s="120" t="s">
        <v>1183</v>
      </c>
      <c r="H131" s="119" t="s">
        <v>93</v>
      </c>
      <c r="I131" s="119" t="s">
        <v>93</v>
      </c>
      <c r="J131" s="119" t="b">
        <f t="shared" si="12"/>
        <v>1</v>
      </c>
      <c r="K131" s="48">
        <v>0.90749999999999997</v>
      </c>
      <c r="L131" s="121">
        <v>1</v>
      </c>
      <c r="M131" s="48">
        <v>1.0999999999999999E-2</v>
      </c>
      <c r="N131" s="122" t="s">
        <v>1009</v>
      </c>
      <c r="O131" s="130">
        <v>0.90749999999999997</v>
      </c>
      <c r="P131" s="130">
        <v>0.90749999999999997</v>
      </c>
      <c r="Q131" s="131">
        <v>1</v>
      </c>
      <c r="R131" s="124">
        <v>1.0999999999999999E-2</v>
      </c>
      <c r="S131" s="125" t="s">
        <v>1113</v>
      </c>
      <c r="T131" s="126">
        <v>45733</v>
      </c>
      <c r="U131" s="126">
        <f t="shared" si="18"/>
        <v>46098</v>
      </c>
      <c r="V131" s="124">
        <v>0.91</v>
      </c>
      <c r="W131" s="119"/>
      <c r="X131" s="124"/>
      <c r="Y131" s="124"/>
      <c r="Z131" s="124"/>
      <c r="AA131" s="127">
        <f t="shared" si="13"/>
        <v>0.92100000000000004</v>
      </c>
      <c r="AB131" s="124">
        <f t="shared" si="19"/>
        <v>0.91</v>
      </c>
      <c r="AC131" s="124" t="s">
        <v>1030</v>
      </c>
      <c r="AD131" s="123">
        <f t="shared" si="20"/>
        <v>2.5000000000000577E-3</v>
      </c>
      <c r="AE131" s="124"/>
      <c r="AF131" s="124"/>
      <c r="AG131" s="124"/>
      <c r="AH131" s="124" t="s">
        <v>1585</v>
      </c>
      <c r="AI131" s="135" t="s">
        <v>4846</v>
      </c>
    </row>
    <row r="132" spans="3:35" s="135" customFormat="1" x14ac:dyDescent="0.3">
      <c r="C132" s="195">
        <f>_xlfn.XLOOKUP(H132,'[1]Edited_Route+LM'!$D:$D,'[1]Edited_Route+LM'!$K:$K)</f>
        <v>46326</v>
      </c>
      <c r="D132" s="195" t="str">
        <f>_xlfn.XLOOKUP(H132,'[2]Route + On-route LMC delivery'!$B:$B,'[2]Route + On-route LMC delivery'!$Y:$Y)</f>
        <v>Yogesh Deshpande</v>
      </c>
      <c r="E132" s="188">
        <v>46326</v>
      </c>
      <c r="F132" s="119" t="s">
        <v>1037</v>
      </c>
      <c r="G132" s="120" t="s">
        <v>1183</v>
      </c>
      <c r="H132" s="119" t="s">
        <v>92</v>
      </c>
      <c r="I132" s="119" t="s">
        <v>92</v>
      </c>
      <c r="J132" s="119" t="b">
        <f t="shared" si="12"/>
        <v>1</v>
      </c>
      <c r="K132" s="48">
        <v>2.9369999999999998</v>
      </c>
      <c r="L132" s="121">
        <v>5</v>
      </c>
      <c r="M132" s="48">
        <v>0.56100000000000005</v>
      </c>
      <c r="N132" s="122" t="s">
        <v>1012</v>
      </c>
      <c r="O132" s="130">
        <v>2.9369999999999998</v>
      </c>
      <c r="P132" s="130">
        <v>2</v>
      </c>
      <c r="Q132" s="131">
        <v>5</v>
      </c>
      <c r="R132" s="124">
        <v>0.86</v>
      </c>
      <c r="S132" s="125" t="s">
        <v>1114</v>
      </c>
      <c r="T132" s="126">
        <v>45733</v>
      </c>
      <c r="U132" s="126">
        <f t="shared" si="18"/>
        <v>46098</v>
      </c>
      <c r="V132" s="124">
        <v>2</v>
      </c>
      <c r="W132" s="119"/>
      <c r="X132" s="124"/>
      <c r="Y132" s="124"/>
      <c r="Z132" s="124"/>
      <c r="AA132" s="127">
        <f t="shared" si="13"/>
        <v>2.86</v>
      </c>
      <c r="AB132" s="124">
        <f t="shared" si="19"/>
        <v>2</v>
      </c>
      <c r="AC132" s="124" t="s">
        <v>1115</v>
      </c>
      <c r="AD132" s="123">
        <f t="shared" si="20"/>
        <v>-0.93699999999999983</v>
      </c>
      <c r="AE132" s="124" t="s">
        <v>1171</v>
      </c>
      <c r="AF132" s="124" t="s">
        <v>1030</v>
      </c>
      <c r="AG132" s="124">
        <v>-940</v>
      </c>
      <c r="AH132" s="124" t="s">
        <v>1585</v>
      </c>
      <c r="AI132" s="135" t="s">
        <v>4846</v>
      </c>
    </row>
    <row r="133" spans="3:35" s="135" customFormat="1" x14ac:dyDescent="0.3">
      <c r="C133" s="195">
        <f>_xlfn.XLOOKUP(H133,'[1]Edited_Route+LM'!$D:$D,'[1]Edited_Route+LM'!$K:$K)</f>
        <v>46387</v>
      </c>
      <c r="D133" s="195" t="str">
        <f>_xlfn.XLOOKUP(H133,'[2]Route + On-route LMC delivery'!$B:$B,'[2]Route + On-route LMC delivery'!$Y:$Y)</f>
        <v>Yogesh Deshpande</v>
      </c>
      <c r="E133" s="195">
        <f t="shared" ref="E133:E134" si="21">C133</f>
        <v>46387</v>
      </c>
      <c r="F133" s="119" t="s">
        <v>1037</v>
      </c>
      <c r="G133" s="120" t="s">
        <v>1183</v>
      </c>
      <c r="H133" s="119" t="s">
        <v>91</v>
      </c>
      <c r="I133" s="119" t="s">
        <v>91</v>
      </c>
      <c r="J133" s="119" t="b">
        <f t="shared" ref="J133:J158" si="22">H133=I133</f>
        <v>1</v>
      </c>
      <c r="K133" s="48">
        <v>1.7555999999999998</v>
      </c>
      <c r="L133" s="121">
        <v>4</v>
      </c>
      <c r="M133" s="48">
        <v>5.4999999999999993E-2</v>
      </c>
      <c r="N133" s="122" t="s">
        <v>1010</v>
      </c>
      <c r="O133" s="130">
        <v>1.7555999999999998</v>
      </c>
      <c r="P133" s="130">
        <v>1.7555999999999998</v>
      </c>
      <c r="Q133" s="129">
        <v>4</v>
      </c>
      <c r="R133" s="124">
        <v>0.18</v>
      </c>
      <c r="S133" s="125" t="s">
        <v>1553</v>
      </c>
      <c r="T133" s="126">
        <v>45733</v>
      </c>
      <c r="U133" s="126">
        <f t="shared" si="18"/>
        <v>46098</v>
      </c>
      <c r="V133" s="124">
        <v>1.76</v>
      </c>
      <c r="W133" s="119"/>
      <c r="X133" s="124"/>
      <c r="Y133" s="124"/>
      <c r="Z133" s="124"/>
      <c r="AA133" s="127">
        <f t="shared" ref="AA133:AA158" si="23">AB133+R133</f>
        <v>1.94</v>
      </c>
      <c r="AB133" s="124">
        <f t="shared" si="19"/>
        <v>1.76</v>
      </c>
      <c r="AC133" s="124" t="s">
        <v>1030</v>
      </c>
      <c r="AD133" s="123">
        <f t="shared" si="20"/>
        <v>4.4000000000001815E-3</v>
      </c>
      <c r="AE133" s="124"/>
      <c r="AF133" s="124"/>
      <c r="AG133" s="124"/>
      <c r="AH133" s="124" t="s">
        <v>1585</v>
      </c>
      <c r="AI133" s="135" t="s">
        <v>4846</v>
      </c>
    </row>
    <row r="134" spans="3:35" s="135" customFormat="1" x14ac:dyDescent="0.3">
      <c r="C134" s="195">
        <f>_xlfn.XLOOKUP(H134,'[1]Edited_Route+LM'!$D:$D,'[1]Edited_Route+LM'!$K:$K)</f>
        <v>46356</v>
      </c>
      <c r="D134" s="195" t="str">
        <f>_xlfn.XLOOKUP(H134,'[2]Route + On-route LMC delivery'!$B:$B,'[2]Route + On-route LMC delivery'!$Y:$Y)</f>
        <v>Satish Singh</v>
      </c>
      <c r="E134" s="195">
        <f t="shared" si="21"/>
        <v>46356</v>
      </c>
      <c r="F134" s="119" t="s">
        <v>1037</v>
      </c>
      <c r="G134" s="120" t="s">
        <v>1183</v>
      </c>
      <c r="H134" s="119" t="s">
        <v>90</v>
      </c>
      <c r="I134" s="119" t="s">
        <v>90</v>
      </c>
      <c r="J134" s="119" t="b">
        <f t="shared" si="22"/>
        <v>1</v>
      </c>
      <c r="K134" s="48">
        <v>1.65</v>
      </c>
      <c r="L134" s="121">
        <v>4</v>
      </c>
      <c r="M134" s="48">
        <v>0.27500000000000002</v>
      </c>
      <c r="N134" s="122" t="s">
        <v>1013</v>
      </c>
      <c r="O134" s="130">
        <v>1.65</v>
      </c>
      <c r="P134" s="130">
        <v>1.65</v>
      </c>
      <c r="Q134" s="129">
        <v>4</v>
      </c>
      <c r="R134" s="124">
        <v>1.23</v>
      </c>
      <c r="S134" s="125" t="s">
        <v>1116</v>
      </c>
      <c r="T134" s="126">
        <v>45734</v>
      </c>
      <c r="U134" s="126">
        <f t="shared" si="18"/>
        <v>46099</v>
      </c>
      <c r="V134" s="124">
        <v>1.65</v>
      </c>
      <c r="W134" s="119"/>
      <c r="X134" s="124"/>
      <c r="Y134" s="124"/>
      <c r="Z134" s="124"/>
      <c r="AA134" s="127">
        <f t="shared" si="23"/>
        <v>2.88</v>
      </c>
      <c r="AB134" s="124">
        <f t="shared" si="19"/>
        <v>1.65</v>
      </c>
      <c r="AC134" s="124" t="s">
        <v>1030</v>
      </c>
      <c r="AD134" s="123">
        <f t="shared" si="20"/>
        <v>0</v>
      </c>
      <c r="AE134" s="124"/>
      <c r="AF134" s="124"/>
      <c r="AG134" s="124"/>
      <c r="AH134" s="124" t="s">
        <v>1585</v>
      </c>
      <c r="AI134" s="135" t="s">
        <v>4846</v>
      </c>
    </row>
    <row r="135" spans="3:35" s="135" customFormat="1" x14ac:dyDescent="0.3">
      <c r="C135" s="195">
        <f>_xlfn.XLOOKUP(H135,'[1]Edited_Route+LM'!$D:$D,'[1]Edited_Route+LM'!$K:$K)</f>
        <v>46326</v>
      </c>
      <c r="D135" s="195" t="str">
        <f>_xlfn.XLOOKUP(H135,'[2]Route + On-route LMC delivery'!$B:$B,'[2]Route + On-route LMC delivery'!$Y:$Y)</f>
        <v>Satish Singh</v>
      </c>
      <c r="E135" s="188">
        <v>46326</v>
      </c>
      <c r="F135" s="119" t="s">
        <v>1037</v>
      </c>
      <c r="G135" s="120" t="s">
        <v>1183</v>
      </c>
      <c r="H135" s="119" t="s">
        <v>89</v>
      </c>
      <c r="I135" s="119" t="s">
        <v>89</v>
      </c>
      <c r="J135" s="119" t="b">
        <f t="shared" si="22"/>
        <v>1</v>
      </c>
      <c r="K135" s="48">
        <v>1.8622999999999998</v>
      </c>
      <c r="L135" s="121">
        <v>2</v>
      </c>
      <c r="M135" s="48">
        <v>8.249999999999999E-2</v>
      </c>
      <c r="N135" s="122" t="s">
        <v>1012</v>
      </c>
      <c r="O135" s="130">
        <v>1.8622999999999998</v>
      </c>
      <c r="P135" s="130">
        <v>1.8622999999999998</v>
      </c>
      <c r="Q135" s="129">
        <v>2</v>
      </c>
      <c r="R135" s="124">
        <v>7.0000000000000007E-2</v>
      </c>
      <c r="S135" s="125" t="s">
        <v>1117</v>
      </c>
      <c r="T135" s="126">
        <v>45727</v>
      </c>
      <c r="U135" s="126">
        <f t="shared" si="18"/>
        <v>46092</v>
      </c>
      <c r="V135" s="124">
        <v>1.86</v>
      </c>
      <c r="W135" s="119"/>
      <c r="X135" s="124"/>
      <c r="Y135" s="124"/>
      <c r="Z135" s="124"/>
      <c r="AA135" s="127">
        <f t="shared" si="23"/>
        <v>1.9300000000000002</v>
      </c>
      <c r="AB135" s="124">
        <f t="shared" si="19"/>
        <v>1.86</v>
      </c>
      <c r="AC135" s="124" t="s">
        <v>1030</v>
      </c>
      <c r="AD135" s="123">
        <v>0</v>
      </c>
      <c r="AE135" s="124"/>
      <c r="AF135" s="124"/>
      <c r="AG135" s="124"/>
      <c r="AH135" s="124" t="s">
        <v>1585</v>
      </c>
      <c r="AI135" s="135" t="s">
        <v>4846</v>
      </c>
    </row>
    <row r="136" spans="3:35" s="135" customFormat="1" x14ac:dyDescent="0.3">
      <c r="C136" s="195">
        <f>_xlfn.XLOOKUP(H136,'[1]Edited_Route+LM'!$D:$D,'[1]Edited_Route+LM'!$K:$K)</f>
        <v>46142</v>
      </c>
      <c r="D136" s="195" t="str">
        <f>_xlfn.XLOOKUP(H136,'[2]Route + On-route LMC delivery'!$B:$B,'[2]Route + On-route LMC delivery'!$Y:$Y)</f>
        <v>Satish Singh</v>
      </c>
      <c r="E136" s="188">
        <v>46142</v>
      </c>
      <c r="F136" s="119" t="s">
        <v>1037</v>
      </c>
      <c r="G136" s="120" t="s">
        <v>1183</v>
      </c>
      <c r="H136" s="119" t="s">
        <v>88</v>
      </c>
      <c r="I136" s="119" t="s">
        <v>88</v>
      </c>
      <c r="J136" s="119" t="b">
        <f t="shared" si="22"/>
        <v>1</v>
      </c>
      <c r="K136" s="48">
        <v>2.0603000000000002</v>
      </c>
      <c r="L136" s="121">
        <v>5</v>
      </c>
      <c r="M136" s="48">
        <v>0.73509999999999998</v>
      </c>
      <c r="N136" s="122" t="s">
        <v>1011</v>
      </c>
      <c r="O136" s="130">
        <v>2.0603000000000002</v>
      </c>
      <c r="P136" s="130">
        <v>2.4</v>
      </c>
      <c r="Q136" s="131">
        <v>5</v>
      </c>
      <c r="R136" s="124">
        <v>0.63</v>
      </c>
      <c r="S136" s="125" t="s">
        <v>1130</v>
      </c>
      <c r="T136" s="126">
        <v>45729</v>
      </c>
      <c r="U136" s="126">
        <f t="shared" si="18"/>
        <v>46094</v>
      </c>
      <c r="V136" s="124">
        <v>2.4</v>
      </c>
      <c r="W136" s="119"/>
      <c r="X136" s="124"/>
      <c r="Y136" s="124"/>
      <c r="Z136" s="124"/>
      <c r="AA136" s="127">
        <f t="shared" si="23"/>
        <v>3.03</v>
      </c>
      <c r="AB136" s="124">
        <f t="shared" si="19"/>
        <v>2.4</v>
      </c>
      <c r="AC136" s="124" t="s">
        <v>1131</v>
      </c>
      <c r="AD136" s="123">
        <f>AB136-O136</f>
        <v>0.33969999999999967</v>
      </c>
      <c r="AE136" s="124"/>
      <c r="AF136" s="124" t="s">
        <v>1030</v>
      </c>
      <c r="AG136" s="124">
        <v>340</v>
      </c>
      <c r="AH136" s="124" t="s">
        <v>1585</v>
      </c>
      <c r="AI136" s="135" t="s">
        <v>4846</v>
      </c>
    </row>
    <row r="137" spans="3:35" s="135" customFormat="1" x14ac:dyDescent="0.3">
      <c r="C137" s="195">
        <f>_xlfn.XLOOKUP(H137,'[1]Edited_Route+LM'!$D:$D,'[1]Edited_Route+LM'!$K:$K)</f>
        <v>46142</v>
      </c>
      <c r="D137" s="195" t="str">
        <f>_xlfn.XLOOKUP(H137,'[2]Route + On-route LMC delivery'!$B:$B,'[2]Route + On-route LMC delivery'!$Y:$Y)</f>
        <v>Satish Singh</v>
      </c>
      <c r="E137" s="188">
        <v>46142</v>
      </c>
      <c r="F137" s="119" t="s">
        <v>1037</v>
      </c>
      <c r="G137" s="120" t="s">
        <v>1183</v>
      </c>
      <c r="H137" s="119" t="s">
        <v>87</v>
      </c>
      <c r="I137" s="119" t="s">
        <v>87</v>
      </c>
      <c r="J137" s="119" t="b">
        <f t="shared" si="22"/>
        <v>1</v>
      </c>
      <c r="K137" s="48">
        <v>2.2000000000000002</v>
      </c>
      <c r="L137" s="121">
        <v>8</v>
      </c>
      <c r="M137" s="48">
        <v>0.38500000000000001</v>
      </c>
      <c r="N137" s="122" t="s">
        <v>1011</v>
      </c>
      <c r="O137" s="130">
        <v>2.2000000000000002</v>
      </c>
      <c r="P137" s="130">
        <v>2.2000000000000002</v>
      </c>
      <c r="Q137" s="131">
        <v>8</v>
      </c>
      <c r="R137" s="124">
        <v>0.37</v>
      </c>
      <c r="S137" s="125" t="s">
        <v>1133</v>
      </c>
      <c r="T137" s="126">
        <v>45733</v>
      </c>
      <c r="U137" s="126">
        <f t="shared" si="18"/>
        <v>46098</v>
      </c>
      <c r="V137" s="124">
        <v>2.2000000000000002</v>
      </c>
      <c r="W137" s="119"/>
      <c r="X137" s="124"/>
      <c r="Y137" s="124"/>
      <c r="Z137" s="124"/>
      <c r="AA137" s="127">
        <f t="shared" si="23"/>
        <v>2.5700000000000003</v>
      </c>
      <c r="AB137" s="124">
        <f t="shared" si="19"/>
        <v>2.2000000000000002</v>
      </c>
      <c r="AC137" s="124" t="s">
        <v>1030</v>
      </c>
      <c r="AD137" s="123">
        <f>AB137-O137</f>
        <v>0</v>
      </c>
      <c r="AE137" s="124"/>
      <c r="AF137" s="124"/>
      <c r="AG137" s="124"/>
      <c r="AH137" s="124" t="s">
        <v>1585</v>
      </c>
      <c r="AI137" s="135" t="s">
        <v>4846</v>
      </c>
    </row>
    <row r="138" spans="3:35" s="135" customFormat="1" x14ac:dyDescent="0.3">
      <c r="C138" s="195">
        <f>_xlfn.XLOOKUP(H138,'[1]Edited_Route+LM'!$D:$D,'[1]Edited_Route+LM'!$K:$K)</f>
        <v>46356</v>
      </c>
      <c r="D138" s="195" t="str">
        <f>_xlfn.XLOOKUP(H138,'[2]Route + On-route LMC delivery'!$B:$B,'[2]Route + On-route LMC delivery'!$Y:$Y)</f>
        <v>Satish Singh</v>
      </c>
      <c r="E138" s="195">
        <f>C138</f>
        <v>46356</v>
      </c>
      <c r="F138" s="119" t="s">
        <v>1037</v>
      </c>
      <c r="G138" s="120" t="s">
        <v>1183</v>
      </c>
      <c r="H138" s="119" t="s">
        <v>86</v>
      </c>
      <c r="I138" s="119" t="s">
        <v>86</v>
      </c>
      <c r="J138" s="119" t="b">
        <f t="shared" si="22"/>
        <v>1</v>
      </c>
      <c r="K138" s="48">
        <v>2.0536999999999996</v>
      </c>
      <c r="L138" s="121">
        <v>3</v>
      </c>
      <c r="M138" s="48">
        <v>0.17599999999999999</v>
      </c>
      <c r="N138" s="122" t="s">
        <v>1013</v>
      </c>
      <c r="O138" s="130">
        <v>2.0536999999999996</v>
      </c>
      <c r="P138" s="130">
        <v>2.0536999999999996</v>
      </c>
      <c r="Q138" s="131">
        <v>3</v>
      </c>
      <c r="R138" s="124">
        <v>0.22</v>
      </c>
      <c r="S138" s="125" t="s">
        <v>1132</v>
      </c>
      <c r="T138" s="126">
        <v>45734</v>
      </c>
      <c r="U138" s="126">
        <f t="shared" si="18"/>
        <v>46099</v>
      </c>
      <c r="V138" s="124">
        <v>2.0499999999999998</v>
      </c>
      <c r="W138" s="119"/>
      <c r="X138" s="124"/>
      <c r="Y138" s="124"/>
      <c r="Z138" s="124"/>
      <c r="AA138" s="127">
        <f t="shared" si="23"/>
        <v>2.27</v>
      </c>
      <c r="AB138" s="124">
        <f t="shared" si="19"/>
        <v>2.0499999999999998</v>
      </c>
      <c r="AC138" s="124" t="s">
        <v>1030</v>
      </c>
      <c r="AD138" s="123">
        <v>0</v>
      </c>
      <c r="AE138" s="124"/>
      <c r="AF138" s="124"/>
      <c r="AG138" s="124"/>
      <c r="AH138" s="124" t="s">
        <v>1585</v>
      </c>
      <c r="AI138" s="135" t="s">
        <v>4846</v>
      </c>
    </row>
    <row r="139" spans="3:35" s="135" customFormat="1" x14ac:dyDescent="0.3">
      <c r="C139" s="195">
        <f>_xlfn.XLOOKUP(H139,'[1]Edited_Route+LM'!$D:$D,'[1]Edited_Route+LM'!$K:$K)</f>
        <v>46081</v>
      </c>
      <c r="D139" s="195" t="str">
        <f>_xlfn.XLOOKUP(H139,'[2]Route + On-route LMC delivery'!$B:$B,'[2]Route + On-route LMC delivery'!$Y:$Y)</f>
        <v>Yogesh Deshpande</v>
      </c>
      <c r="E139" s="188">
        <v>46081</v>
      </c>
      <c r="F139" s="119" t="s">
        <v>1037</v>
      </c>
      <c r="G139" s="120" t="s">
        <v>1183</v>
      </c>
      <c r="H139" s="119" t="s">
        <v>85</v>
      </c>
      <c r="I139" s="119" t="s">
        <v>85</v>
      </c>
      <c r="J139" s="119" t="b">
        <f t="shared" si="22"/>
        <v>1</v>
      </c>
      <c r="K139" s="48">
        <v>1.7765</v>
      </c>
      <c r="L139" s="121">
        <v>6</v>
      </c>
      <c r="M139" s="48">
        <v>0.62150000000000005</v>
      </c>
      <c r="N139" s="122" t="s">
        <v>1008</v>
      </c>
      <c r="O139" s="130">
        <v>1.7765</v>
      </c>
      <c r="P139" s="130">
        <v>2.2000000000000002</v>
      </c>
      <c r="Q139" s="131">
        <v>6</v>
      </c>
      <c r="R139" s="124">
        <v>0.47</v>
      </c>
      <c r="S139" s="125" t="s">
        <v>1128</v>
      </c>
      <c r="T139" s="126">
        <v>45734</v>
      </c>
      <c r="U139" s="126">
        <f t="shared" si="18"/>
        <v>46099</v>
      </c>
      <c r="V139" s="124">
        <v>2.2000000000000002</v>
      </c>
      <c r="W139" s="119"/>
      <c r="X139" s="124"/>
      <c r="Y139" s="124"/>
      <c r="Z139" s="124"/>
      <c r="AA139" s="127">
        <f t="shared" si="23"/>
        <v>2.67</v>
      </c>
      <c r="AB139" s="124">
        <f t="shared" si="19"/>
        <v>2.2000000000000002</v>
      </c>
      <c r="AC139" s="124" t="s">
        <v>1129</v>
      </c>
      <c r="AD139" s="123">
        <f t="shared" ref="AD139:AD147" si="24">AB139-O139</f>
        <v>0.42350000000000021</v>
      </c>
      <c r="AE139" s="124"/>
      <c r="AF139" s="124" t="s">
        <v>1030</v>
      </c>
      <c r="AG139" s="124">
        <v>420</v>
      </c>
      <c r="AH139" s="124" t="s">
        <v>1585</v>
      </c>
      <c r="AI139" s="135" t="s">
        <v>4846</v>
      </c>
    </row>
    <row r="140" spans="3:35" s="135" customFormat="1" hidden="1" x14ac:dyDescent="0.3">
      <c r="C140" s="195">
        <f>_xlfn.XLOOKUP(H140,'[1]Edited_Route+LM'!$D:$D,'[1]Edited_Route+LM'!$K:$K)</f>
        <v>46112</v>
      </c>
      <c r="D140" s="195" t="str">
        <f>_xlfn.XLOOKUP(H140,'[2]Route + On-route LMC delivery'!$B:$B,'[2]Route + On-route LMC delivery'!$Y:$Y)</f>
        <v>Yogesh Deshpande</v>
      </c>
      <c r="E140" s="188">
        <v>46112</v>
      </c>
      <c r="F140" s="119" t="s">
        <v>1037</v>
      </c>
      <c r="G140" s="120" t="s">
        <v>1183</v>
      </c>
      <c r="H140" s="119" t="s">
        <v>84</v>
      </c>
      <c r="I140" s="119" t="s">
        <v>84</v>
      </c>
      <c r="J140" s="119" t="b">
        <f t="shared" si="22"/>
        <v>1</v>
      </c>
      <c r="K140" s="48">
        <v>6.7452000000000005</v>
      </c>
      <c r="L140" s="121">
        <v>3</v>
      </c>
      <c r="M140" s="48">
        <v>0.13200000000000001</v>
      </c>
      <c r="N140" s="122" t="s">
        <v>1005</v>
      </c>
      <c r="O140" s="130">
        <v>6.7452000000000005</v>
      </c>
      <c r="P140" s="130">
        <v>6.7452000000000005</v>
      </c>
      <c r="Q140" s="129">
        <v>3</v>
      </c>
      <c r="R140" s="124">
        <v>0.33</v>
      </c>
      <c r="S140" s="125" t="s">
        <v>1127</v>
      </c>
      <c r="T140" s="126">
        <v>45733</v>
      </c>
      <c r="U140" s="126">
        <f t="shared" si="18"/>
        <v>46098</v>
      </c>
      <c r="V140" s="124">
        <v>6.75</v>
      </c>
      <c r="W140" s="119"/>
      <c r="X140" s="124"/>
      <c r="Y140" s="124"/>
      <c r="Z140" s="124"/>
      <c r="AA140" s="127">
        <f t="shared" si="23"/>
        <v>7.08</v>
      </c>
      <c r="AB140" s="124">
        <f t="shared" si="19"/>
        <v>6.75</v>
      </c>
      <c r="AC140" s="124" t="s">
        <v>1030</v>
      </c>
      <c r="AD140" s="123">
        <f t="shared" si="24"/>
        <v>4.7999999999994714E-3</v>
      </c>
      <c r="AE140" s="124"/>
      <c r="AF140" s="124"/>
      <c r="AG140" s="124"/>
      <c r="AH140" s="124" t="s">
        <v>1585</v>
      </c>
      <c r="AI140" s="135" t="s">
        <v>4846</v>
      </c>
    </row>
    <row r="141" spans="3:35" s="135" customFormat="1" x14ac:dyDescent="0.3">
      <c r="C141" s="195">
        <f>_xlfn.XLOOKUP(H141,'[1]Edited_Route+LM'!$D:$D,'[1]Edited_Route+LM'!$K:$K)</f>
        <v>46112</v>
      </c>
      <c r="D141" s="195" t="str">
        <f>_xlfn.XLOOKUP(H141,'[2]Route + On-route LMC delivery'!$B:$B,'[2]Route + On-route LMC delivery'!$Y:$Y)</f>
        <v>Yogesh Deshpande</v>
      </c>
      <c r="E141" s="188">
        <v>46112</v>
      </c>
      <c r="F141" s="119" t="s">
        <v>4814</v>
      </c>
      <c r="G141" s="120" t="s">
        <v>1183</v>
      </c>
      <c r="H141" s="119" t="s">
        <v>84</v>
      </c>
      <c r="I141" s="119" t="s">
        <v>4859</v>
      </c>
      <c r="J141" s="119" t="b">
        <f t="shared" si="22"/>
        <v>0</v>
      </c>
      <c r="K141" s="48">
        <v>0</v>
      </c>
      <c r="L141" s="121">
        <v>0</v>
      </c>
      <c r="M141" s="48" t="s">
        <v>1603</v>
      </c>
      <c r="N141" s="122"/>
      <c r="O141" s="130">
        <v>0</v>
      </c>
      <c r="P141" s="130">
        <v>0.38</v>
      </c>
      <c r="Q141" s="129">
        <v>0</v>
      </c>
      <c r="R141" s="124">
        <v>0</v>
      </c>
      <c r="S141" s="125" t="s">
        <v>2603</v>
      </c>
      <c r="T141" s="126">
        <v>45733</v>
      </c>
      <c r="U141" s="126">
        <f t="shared" si="18"/>
        <v>46098</v>
      </c>
      <c r="V141" s="130">
        <v>0.38</v>
      </c>
      <c r="W141" s="119"/>
      <c r="X141" s="124"/>
      <c r="Y141" s="124"/>
      <c r="Z141" s="124"/>
      <c r="AA141" s="127">
        <f t="shared" si="23"/>
        <v>0.38</v>
      </c>
      <c r="AB141" s="124">
        <f t="shared" si="19"/>
        <v>0.38</v>
      </c>
      <c r="AC141" s="124" t="s">
        <v>1565</v>
      </c>
      <c r="AD141" s="123"/>
      <c r="AE141" s="124"/>
      <c r="AF141" s="124"/>
      <c r="AG141" s="124"/>
      <c r="AH141" s="124" t="s">
        <v>1585</v>
      </c>
      <c r="AI141" s="135" t="s">
        <v>4846</v>
      </c>
    </row>
    <row r="142" spans="3:35" s="135" customFormat="1" x14ac:dyDescent="0.3">
      <c r="C142" s="195">
        <f>_xlfn.XLOOKUP(H142,'[1]Edited_Route+LM'!$D:$D,'[1]Edited_Route+LM'!$K:$K)</f>
        <v>46081</v>
      </c>
      <c r="D142" s="195" t="str">
        <f>_xlfn.XLOOKUP(H142,'[2]Route + On-route LMC delivery'!$B:$B,'[2]Route + On-route LMC delivery'!$Y:$Y)</f>
        <v>Praveen Nigam</v>
      </c>
      <c r="E142" s="188">
        <v>46081</v>
      </c>
      <c r="F142" s="119" t="s">
        <v>1037</v>
      </c>
      <c r="G142" s="120" t="s">
        <v>1183</v>
      </c>
      <c r="H142" s="119" t="s">
        <v>83</v>
      </c>
      <c r="I142" s="119" t="s">
        <v>83</v>
      </c>
      <c r="J142" s="119" t="b">
        <f t="shared" si="22"/>
        <v>1</v>
      </c>
      <c r="K142" s="48">
        <v>4.8564999999999996</v>
      </c>
      <c r="L142" s="121">
        <v>3</v>
      </c>
      <c r="M142" s="48">
        <v>0.28700000000000003</v>
      </c>
      <c r="N142" s="122" t="s">
        <v>1008</v>
      </c>
      <c r="O142" s="130">
        <v>4.8564999999999996</v>
      </c>
      <c r="P142" s="130">
        <v>4.8564999999999996</v>
      </c>
      <c r="Q142" s="129">
        <v>3</v>
      </c>
      <c r="R142" s="124">
        <v>0.26</v>
      </c>
      <c r="S142" s="125" t="s">
        <v>1126</v>
      </c>
      <c r="T142" s="126">
        <v>45734</v>
      </c>
      <c r="U142" s="126">
        <f t="shared" si="18"/>
        <v>46099</v>
      </c>
      <c r="V142" s="124">
        <v>4.8600000000000003</v>
      </c>
      <c r="W142" s="119"/>
      <c r="X142" s="124"/>
      <c r="Y142" s="124"/>
      <c r="Z142" s="124"/>
      <c r="AA142" s="127">
        <f t="shared" si="23"/>
        <v>5.12</v>
      </c>
      <c r="AB142" s="124">
        <f t="shared" si="19"/>
        <v>4.8600000000000003</v>
      </c>
      <c r="AC142" s="124" t="s">
        <v>1030</v>
      </c>
      <c r="AD142" s="123">
        <f t="shared" si="24"/>
        <v>3.5000000000007248E-3</v>
      </c>
      <c r="AE142" s="124"/>
      <c r="AF142" s="124"/>
      <c r="AG142" s="124"/>
      <c r="AH142" s="124" t="s">
        <v>1585</v>
      </c>
      <c r="AI142" s="135" t="s">
        <v>4846</v>
      </c>
    </row>
    <row r="143" spans="3:35" s="135" customFormat="1" x14ac:dyDescent="0.3">
      <c r="C143" s="195">
        <f>_xlfn.XLOOKUP(H143,'[1]Edited_Route+LM'!$D:$D,'[1]Edited_Route+LM'!$K:$K)</f>
        <v>46022</v>
      </c>
      <c r="D143" s="195" t="str">
        <f>_xlfn.XLOOKUP(H143,'[2]Route + On-route LMC delivery'!$B:$B,'[2]Route + On-route LMC delivery'!$Y:$Y)</f>
        <v>Satish Singh</v>
      </c>
      <c r="E143" s="195">
        <f>_xlfn.XLOOKUP(I143,'[1]Edited_Route+LM'!$D:$D,'[1]Edited_Route+LM'!$K:$K)</f>
        <v>46022</v>
      </c>
      <c r="F143" s="119" t="s">
        <v>1037</v>
      </c>
      <c r="G143" s="120" t="s">
        <v>1183</v>
      </c>
      <c r="H143" s="119" t="s">
        <v>82</v>
      </c>
      <c r="I143" s="119" t="s">
        <v>82</v>
      </c>
      <c r="J143" s="119" t="b">
        <f t="shared" si="22"/>
        <v>1</v>
      </c>
      <c r="K143" s="48">
        <v>1.595</v>
      </c>
      <c r="L143" s="121">
        <v>2</v>
      </c>
      <c r="M143" s="48">
        <v>0.61199999999999999</v>
      </c>
      <c r="N143" s="122" t="s">
        <v>1004</v>
      </c>
      <c r="O143" s="130">
        <v>1.595</v>
      </c>
      <c r="P143" s="130">
        <v>1.595</v>
      </c>
      <c r="Q143" s="131">
        <v>2</v>
      </c>
      <c r="R143" s="124">
        <v>0.61199999999999999</v>
      </c>
      <c r="S143" s="120">
        <v>10004968</v>
      </c>
      <c r="T143" s="126">
        <v>45762</v>
      </c>
      <c r="U143" s="126">
        <f>T143+365</f>
        <v>46127</v>
      </c>
      <c r="V143" s="130">
        <v>1.6</v>
      </c>
      <c r="W143" s="119"/>
      <c r="X143" s="124"/>
      <c r="Y143" s="124"/>
      <c r="Z143" s="124"/>
      <c r="AA143" s="127">
        <f t="shared" si="23"/>
        <v>2.2120000000000002</v>
      </c>
      <c r="AB143" s="124">
        <f t="shared" si="19"/>
        <v>1.6</v>
      </c>
      <c r="AC143" s="124" t="s">
        <v>4844</v>
      </c>
      <c r="AD143" s="123">
        <f t="shared" si="24"/>
        <v>5.0000000000001155E-3</v>
      </c>
      <c r="AE143" s="124" t="s">
        <v>1135</v>
      </c>
      <c r="AF143" s="124"/>
      <c r="AG143" s="124"/>
      <c r="AH143" s="124" t="s">
        <v>1585</v>
      </c>
      <c r="AI143" s="135" t="s">
        <v>4846</v>
      </c>
    </row>
    <row r="144" spans="3:35" s="135" customFormat="1" x14ac:dyDescent="0.3">
      <c r="C144" s="195">
        <f>_xlfn.XLOOKUP(H144,'[1]Edited_Route+LM'!$D:$D,'[1]Edited_Route+LM'!$K:$K)</f>
        <v>46326</v>
      </c>
      <c r="D144" s="195" t="str">
        <f>_xlfn.XLOOKUP(H144,'[2]Route + On-route LMC delivery'!$B:$B,'[2]Route + On-route LMC delivery'!$Y:$Y)</f>
        <v>Satish Singh</v>
      </c>
      <c r="E144" s="188">
        <v>46326</v>
      </c>
      <c r="F144" s="119" t="s">
        <v>1037</v>
      </c>
      <c r="G144" s="120" t="s">
        <v>1183</v>
      </c>
      <c r="H144" s="119" t="s">
        <v>81</v>
      </c>
      <c r="I144" s="119" t="s">
        <v>81</v>
      </c>
      <c r="J144" s="119" t="b">
        <f t="shared" si="22"/>
        <v>1</v>
      </c>
      <c r="K144" s="48">
        <v>4.07</v>
      </c>
      <c r="L144" s="121">
        <v>5</v>
      </c>
      <c r="M144" s="48">
        <v>0.55000000000000004</v>
      </c>
      <c r="N144" s="122" t="s">
        <v>1012</v>
      </c>
      <c r="O144" s="130">
        <v>4.07</v>
      </c>
      <c r="P144" s="130">
        <v>4.07</v>
      </c>
      <c r="Q144" s="131">
        <v>5</v>
      </c>
      <c r="R144" s="124">
        <v>0.64</v>
      </c>
      <c r="S144" s="125" t="s">
        <v>1580</v>
      </c>
      <c r="T144" s="126">
        <v>45755</v>
      </c>
      <c r="U144" s="126">
        <f t="shared" si="18"/>
        <v>46120</v>
      </c>
      <c r="V144" s="124">
        <v>4.07</v>
      </c>
      <c r="W144" s="119"/>
      <c r="X144" s="124"/>
      <c r="Y144" s="124"/>
      <c r="Z144" s="124"/>
      <c r="AA144" s="127">
        <f t="shared" si="23"/>
        <v>4.71</v>
      </c>
      <c r="AB144" s="124">
        <f t="shared" si="19"/>
        <v>4.07</v>
      </c>
      <c r="AC144" s="124" t="s">
        <v>1030</v>
      </c>
      <c r="AD144" s="123">
        <f t="shared" si="24"/>
        <v>0</v>
      </c>
      <c r="AE144" s="124" t="s">
        <v>1171</v>
      </c>
      <c r="AF144" s="124" t="s">
        <v>1566</v>
      </c>
      <c r="AG144" s="124"/>
      <c r="AH144" s="124" t="s">
        <v>1585</v>
      </c>
      <c r="AI144" s="135" t="s">
        <v>4846</v>
      </c>
    </row>
    <row r="145" spans="3:36" s="135" customFormat="1" x14ac:dyDescent="0.3">
      <c r="C145" s="195">
        <f>_xlfn.XLOOKUP(H145,'[1]Edited_Route+LM'!$D:$D,'[1]Edited_Route+LM'!$K:$K)</f>
        <v>46081</v>
      </c>
      <c r="D145" s="195" t="str">
        <f>_xlfn.XLOOKUP(H145,'[2]Route + On-route LMC delivery'!$B:$B,'[2]Route + On-route LMC delivery'!$Y:$Y)</f>
        <v>Satish Singh</v>
      </c>
      <c r="E145" s="188">
        <v>46081</v>
      </c>
      <c r="F145" s="119" t="s">
        <v>1037</v>
      </c>
      <c r="G145" s="120" t="s">
        <v>1183</v>
      </c>
      <c r="H145" s="119" t="s">
        <v>80</v>
      </c>
      <c r="I145" s="119" t="s">
        <v>80</v>
      </c>
      <c r="J145" s="119" t="b">
        <f t="shared" si="22"/>
        <v>1</v>
      </c>
      <c r="K145" s="48">
        <v>0.86899999999999999</v>
      </c>
      <c r="L145" s="121">
        <v>1</v>
      </c>
      <c r="M145" s="48">
        <v>3.3000000000000002E-2</v>
      </c>
      <c r="N145" s="122" t="s">
        <v>1008</v>
      </c>
      <c r="O145" s="130">
        <v>0.86899999999999999</v>
      </c>
      <c r="P145" s="130">
        <v>0.86899999999999999</v>
      </c>
      <c r="Q145" s="131">
        <v>1</v>
      </c>
      <c r="R145" s="124">
        <v>3.3000000000000002E-2</v>
      </c>
      <c r="S145" s="125" t="s">
        <v>1123</v>
      </c>
      <c r="T145" s="126">
        <v>45734</v>
      </c>
      <c r="U145" s="126">
        <f t="shared" si="18"/>
        <v>46099</v>
      </c>
      <c r="V145" s="124">
        <v>0.87</v>
      </c>
      <c r="W145" s="119"/>
      <c r="X145" s="124"/>
      <c r="Y145" s="124"/>
      <c r="Z145" s="124"/>
      <c r="AA145" s="127">
        <f t="shared" si="23"/>
        <v>0.90300000000000002</v>
      </c>
      <c r="AB145" s="124">
        <f t="shared" si="19"/>
        <v>0.87</v>
      </c>
      <c r="AC145" s="124" t="s">
        <v>1030</v>
      </c>
      <c r="AD145" s="123">
        <f t="shared" si="24"/>
        <v>1.0000000000000009E-3</v>
      </c>
      <c r="AE145" s="124"/>
      <c r="AF145" s="124"/>
      <c r="AG145" s="124"/>
      <c r="AH145" s="124" t="s">
        <v>1585</v>
      </c>
      <c r="AI145" s="135" t="s">
        <v>4846</v>
      </c>
    </row>
    <row r="146" spans="3:36" s="135" customFormat="1" x14ac:dyDescent="0.3">
      <c r="C146" s="195">
        <f>_xlfn.XLOOKUP(H146,'[1]Edited_Route+LM'!$D:$D,'[1]Edited_Route+LM'!$K:$K)</f>
        <v>46142</v>
      </c>
      <c r="D146" s="195" t="str">
        <f>_xlfn.XLOOKUP(H146,'[2]Route + On-route LMC delivery'!$B:$B,'[2]Route + On-route LMC delivery'!$Y:$Y)</f>
        <v>Prem Verma</v>
      </c>
      <c r="E146" s="188">
        <v>46142</v>
      </c>
      <c r="F146" s="119" t="s">
        <v>1037</v>
      </c>
      <c r="G146" s="120" t="s">
        <v>1183</v>
      </c>
      <c r="H146" s="119" t="s">
        <v>79</v>
      </c>
      <c r="I146" s="119" t="s">
        <v>79</v>
      </c>
      <c r="J146" s="119" t="b">
        <f t="shared" si="22"/>
        <v>1</v>
      </c>
      <c r="K146" s="48">
        <v>2.0295000000000001</v>
      </c>
      <c r="L146" s="121">
        <v>3</v>
      </c>
      <c r="M146" s="48">
        <v>0.36080000000000007</v>
      </c>
      <c r="N146" s="122" t="s">
        <v>1011</v>
      </c>
      <c r="O146" s="130">
        <v>2.0295000000000001</v>
      </c>
      <c r="P146" s="130">
        <v>1.9</v>
      </c>
      <c r="Q146" s="124">
        <v>3</v>
      </c>
      <c r="R146" s="124">
        <v>0.2</v>
      </c>
      <c r="S146" s="125" t="s">
        <v>1121</v>
      </c>
      <c r="T146" s="126">
        <v>45734</v>
      </c>
      <c r="U146" s="126">
        <f t="shared" si="18"/>
        <v>46099</v>
      </c>
      <c r="V146" s="124">
        <v>1.9</v>
      </c>
      <c r="W146" s="119"/>
      <c r="X146" s="124"/>
      <c r="Y146" s="124"/>
      <c r="Z146" s="124"/>
      <c r="AA146" s="127">
        <f t="shared" si="23"/>
        <v>2.1</v>
      </c>
      <c r="AB146" s="124">
        <f t="shared" si="19"/>
        <v>1.9</v>
      </c>
      <c r="AC146" s="124" t="s">
        <v>1122</v>
      </c>
      <c r="AD146" s="123">
        <f t="shared" si="24"/>
        <v>-0.12950000000000017</v>
      </c>
      <c r="AE146" s="124" t="s">
        <v>1171</v>
      </c>
      <c r="AF146" s="124" t="s">
        <v>1030</v>
      </c>
      <c r="AG146" s="124">
        <v>-130</v>
      </c>
      <c r="AH146" s="124" t="s">
        <v>1585</v>
      </c>
      <c r="AI146" s="135" t="s">
        <v>4843</v>
      </c>
    </row>
    <row r="147" spans="3:36" s="135" customFormat="1" x14ac:dyDescent="0.3">
      <c r="C147" s="195">
        <f>_xlfn.XLOOKUP(H147,'[1]Edited_Route+LM'!$D:$D,'[1]Edited_Route+LM'!$K:$K)</f>
        <v>46112</v>
      </c>
      <c r="D147" s="195" t="str">
        <f>_xlfn.XLOOKUP(H147,'[2]Route + On-route LMC delivery'!$B:$B,'[2]Route + On-route LMC delivery'!$Y:$Y)</f>
        <v>Prem Verma</v>
      </c>
      <c r="E147" s="188">
        <v>46112</v>
      </c>
      <c r="F147" s="119" t="s">
        <v>1037</v>
      </c>
      <c r="G147" s="120" t="s">
        <v>1183</v>
      </c>
      <c r="H147" s="119" t="s">
        <v>78</v>
      </c>
      <c r="I147" s="119" t="s">
        <v>78</v>
      </c>
      <c r="J147" s="119" t="b">
        <f t="shared" si="22"/>
        <v>1</v>
      </c>
      <c r="K147" s="48">
        <v>2.0569999999999999</v>
      </c>
      <c r="L147" s="121">
        <v>3</v>
      </c>
      <c r="M147" s="48">
        <v>0.32172800000000001</v>
      </c>
      <c r="N147" s="122" t="s">
        <v>1005</v>
      </c>
      <c r="O147" s="130">
        <v>2.0569999999999999</v>
      </c>
      <c r="P147" s="130">
        <v>2.2999999999999998</v>
      </c>
      <c r="Q147" s="131">
        <v>3</v>
      </c>
      <c r="R147" s="124">
        <v>1.35</v>
      </c>
      <c r="S147" s="125" t="s">
        <v>4854</v>
      </c>
      <c r="T147" s="126">
        <v>45762</v>
      </c>
      <c r="U147" s="126">
        <f t="shared" si="18"/>
        <v>46127</v>
      </c>
      <c r="V147" s="124">
        <v>2.2999999999999998</v>
      </c>
      <c r="W147" s="119"/>
      <c r="X147" s="124"/>
      <c r="Y147" s="124"/>
      <c r="Z147" s="124"/>
      <c r="AA147" s="127">
        <f t="shared" si="23"/>
        <v>3.65</v>
      </c>
      <c r="AB147" s="124">
        <f t="shared" si="19"/>
        <v>2.2999999999999998</v>
      </c>
      <c r="AC147" s="124" t="s">
        <v>4088</v>
      </c>
      <c r="AD147" s="123">
        <f t="shared" si="24"/>
        <v>0.24299999999999988</v>
      </c>
      <c r="AE147" s="124"/>
      <c r="AF147" s="124" t="s">
        <v>1030</v>
      </c>
      <c r="AG147" s="124">
        <v>240</v>
      </c>
      <c r="AH147" s="124" t="s">
        <v>1585</v>
      </c>
      <c r="AI147" s="135" t="s">
        <v>4843</v>
      </c>
    </row>
    <row r="148" spans="3:36" s="135" customFormat="1" x14ac:dyDescent="0.3">
      <c r="C148" s="195">
        <f>_xlfn.XLOOKUP(H148,'[1]Edited_Route+LM'!$D:$D,'[1]Edited_Route+LM'!$K:$K)</f>
        <v>46387</v>
      </c>
      <c r="D148" s="195" t="str">
        <f>_xlfn.XLOOKUP(H148,'[2]Route + On-route LMC delivery'!$B:$B,'[2]Route + On-route LMC delivery'!$Y:$Y)</f>
        <v>Yogesh Deshpande</v>
      </c>
      <c r="E148" s="195">
        <f t="shared" ref="E148" si="25">C148</f>
        <v>46387</v>
      </c>
      <c r="F148" s="119" t="s">
        <v>1037</v>
      </c>
      <c r="G148" s="120" t="s">
        <v>1183</v>
      </c>
      <c r="H148" s="119" t="s">
        <v>100</v>
      </c>
      <c r="I148" s="119" t="s">
        <v>100</v>
      </c>
      <c r="J148" s="119" t="b">
        <f t="shared" si="22"/>
        <v>1</v>
      </c>
      <c r="K148" s="48">
        <v>2.3109999999999999</v>
      </c>
      <c r="L148" s="121">
        <v>4</v>
      </c>
      <c r="M148" s="48">
        <v>1.149</v>
      </c>
      <c r="N148" s="122" t="s">
        <v>1010</v>
      </c>
      <c r="O148" s="130">
        <v>2.3110999999999997</v>
      </c>
      <c r="P148" s="130">
        <v>2.3109999999999999</v>
      </c>
      <c r="Q148" s="129">
        <v>4</v>
      </c>
      <c r="R148" s="124">
        <v>0.87</v>
      </c>
      <c r="S148" s="120" t="s">
        <v>1134</v>
      </c>
      <c r="T148" s="126">
        <v>45734</v>
      </c>
      <c r="U148" s="126">
        <f t="shared" si="18"/>
        <v>46099</v>
      </c>
      <c r="V148" s="124">
        <v>2.31</v>
      </c>
      <c r="W148" s="119"/>
      <c r="X148" s="124"/>
      <c r="Y148" s="124"/>
      <c r="Z148" s="124"/>
      <c r="AA148" s="127">
        <f t="shared" si="23"/>
        <v>3.18</v>
      </c>
      <c r="AB148" s="124">
        <f t="shared" si="19"/>
        <v>2.31</v>
      </c>
      <c r="AC148" s="124" t="s">
        <v>1030</v>
      </c>
      <c r="AD148" s="123">
        <v>0</v>
      </c>
      <c r="AE148" s="124"/>
      <c r="AF148" s="124"/>
      <c r="AG148" s="124"/>
      <c r="AH148" s="124" t="s">
        <v>1585</v>
      </c>
      <c r="AI148" s="135" t="s">
        <v>4846</v>
      </c>
    </row>
    <row r="149" spans="3:36" s="135" customFormat="1" x14ac:dyDescent="0.3">
      <c r="C149" s="195" t="e">
        <f>_xlfn.XLOOKUP(H149,'[1]Edited_Route+LM'!$D:$D,'[1]Edited_Route+LM'!$K:$K)</f>
        <v>#N/A</v>
      </c>
      <c r="D149" s="195" t="str">
        <f>_xlfn.XLOOKUP(H149,'[2]Route + On-route LMC delivery'!$B:$B,'[2]Route + On-route LMC delivery'!$Y:$Y)</f>
        <v>Prem Verma</v>
      </c>
      <c r="E149" s="195">
        <v>46387</v>
      </c>
      <c r="F149" s="120" t="s">
        <v>1037</v>
      </c>
      <c r="G149" s="120" t="s">
        <v>1183</v>
      </c>
      <c r="H149" s="119" t="s">
        <v>1173</v>
      </c>
      <c r="I149" s="119" t="s">
        <v>1038</v>
      </c>
      <c r="J149" s="119" t="b">
        <f t="shared" si="22"/>
        <v>0</v>
      </c>
      <c r="K149" s="48">
        <v>2.1779999999999999</v>
      </c>
      <c r="L149" s="121">
        <v>1</v>
      </c>
      <c r="M149" s="48">
        <v>9.9000000000000005E-2</v>
      </c>
      <c r="N149" s="122" t="s">
        <v>1010</v>
      </c>
      <c r="O149" s="147">
        <v>2.1779999999999999</v>
      </c>
      <c r="P149" s="130">
        <v>1.5</v>
      </c>
      <c r="Q149" s="131">
        <v>1</v>
      </c>
      <c r="R149" s="124">
        <v>9.9000000000000005E-2</v>
      </c>
      <c r="S149" s="125" t="s">
        <v>1106</v>
      </c>
      <c r="T149" s="126">
        <v>45733</v>
      </c>
      <c r="U149" s="126">
        <f t="shared" si="18"/>
        <v>46098</v>
      </c>
      <c r="V149" s="124">
        <v>1.5</v>
      </c>
      <c r="W149" s="119"/>
      <c r="X149" s="124"/>
      <c r="Y149" s="124"/>
      <c r="Z149" s="124"/>
      <c r="AA149" s="127">
        <f t="shared" si="23"/>
        <v>1.599</v>
      </c>
      <c r="AB149" s="124">
        <f t="shared" si="19"/>
        <v>1.5</v>
      </c>
      <c r="AC149" s="124" t="s">
        <v>1107</v>
      </c>
      <c r="AD149" s="123">
        <f>AB149-O149</f>
        <v>-0.67799999999999994</v>
      </c>
      <c r="AE149" s="124" t="s">
        <v>1171</v>
      </c>
      <c r="AF149" s="124" t="s">
        <v>1030</v>
      </c>
      <c r="AG149" s="124">
        <v>-680</v>
      </c>
      <c r="AH149" s="124" t="s">
        <v>1585</v>
      </c>
      <c r="AI149" s="135" t="s">
        <v>4843</v>
      </c>
    </row>
    <row r="150" spans="3:36" s="135" customFormat="1" x14ac:dyDescent="0.3">
      <c r="C150" s="195">
        <f>_xlfn.XLOOKUP(H150,'[1]Edited_Route+LM'!$D:$D,'[1]Edited_Route+LM'!$K:$K)</f>
        <v>46173</v>
      </c>
      <c r="D150" s="195" t="str">
        <f>_xlfn.XLOOKUP(H150,'[2]Route + On-route LMC delivery'!$B:$B,'[2]Route + On-route LMC delivery'!$Y:$Y)</f>
        <v>Prem Verma</v>
      </c>
      <c r="E150" s="195">
        <v>46173</v>
      </c>
      <c r="F150" s="119" t="s">
        <v>1037</v>
      </c>
      <c r="G150" s="120" t="s">
        <v>1183</v>
      </c>
      <c r="H150" s="119" t="s">
        <v>77</v>
      </c>
      <c r="I150" s="119" t="s">
        <v>77</v>
      </c>
      <c r="J150" s="119" t="b">
        <f t="shared" si="22"/>
        <v>1</v>
      </c>
      <c r="K150" s="48">
        <v>2.3210000000000002</v>
      </c>
      <c r="L150" s="121">
        <v>3</v>
      </c>
      <c r="M150" s="48">
        <v>9.9000000000000005E-2</v>
      </c>
      <c r="N150" s="122" t="s">
        <v>1007</v>
      </c>
      <c r="O150" s="130">
        <v>2.3210000000000002</v>
      </c>
      <c r="P150" s="130">
        <v>1.9</v>
      </c>
      <c r="Q150" s="131">
        <v>3</v>
      </c>
      <c r="R150" s="124">
        <v>0.2</v>
      </c>
      <c r="S150" s="120">
        <v>10004529</v>
      </c>
      <c r="T150" s="126">
        <v>45729</v>
      </c>
      <c r="U150" s="126">
        <f>T150+365</f>
        <v>46094</v>
      </c>
      <c r="V150" s="124">
        <v>1.9</v>
      </c>
      <c r="W150" s="119"/>
      <c r="X150" s="124"/>
      <c r="Y150" s="124"/>
      <c r="Z150" s="124"/>
      <c r="AA150" s="127">
        <f t="shared" si="23"/>
        <v>2.1</v>
      </c>
      <c r="AB150" s="124">
        <f t="shared" si="19"/>
        <v>1.9</v>
      </c>
      <c r="AC150" s="124" t="s">
        <v>1584</v>
      </c>
      <c r="AD150" s="123">
        <f>AB150-O150</f>
        <v>-0.42100000000000026</v>
      </c>
      <c r="AE150" s="124" t="s">
        <v>1135</v>
      </c>
      <c r="AF150" s="124"/>
      <c r="AG150" s="124"/>
      <c r="AH150" s="124" t="s">
        <v>1584</v>
      </c>
      <c r="AI150" s="135" t="s">
        <v>4846</v>
      </c>
    </row>
    <row r="151" spans="3:36" s="135" customFormat="1" x14ac:dyDescent="0.3">
      <c r="C151" s="195">
        <f>_xlfn.XLOOKUP(H151,'[1]Edited_Route+LM'!$D:$D,'[1]Edited_Route+LM'!$K:$K)</f>
        <v>46387</v>
      </c>
      <c r="D151" s="195" t="str">
        <f>_xlfn.XLOOKUP(H151,'[2]Route + On-route LMC delivery'!$B:$B,'[2]Route + On-route LMC delivery'!$Y:$Y)</f>
        <v>Prem Verma</v>
      </c>
      <c r="E151" s="195">
        <f>C151</f>
        <v>46387</v>
      </c>
      <c r="F151" s="119" t="s">
        <v>1037</v>
      </c>
      <c r="G151" s="120" t="s">
        <v>1183</v>
      </c>
      <c r="H151" s="119" t="s">
        <v>76</v>
      </c>
      <c r="I151" s="119" t="s">
        <v>76</v>
      </c>
      <c r="J151" s="119" t="b">
        <f t="shared" si="22"/>
        <v>1</v>
      </c>
      <c r="K151" s="48">
        <v>1.98</v>
      </c>
      <c r="L151" s="121">
        <v>3</v>
      </c>
      <c r="M151" s="48">
        <v>0.33700000000000002</v>
      </c>
      <c r="N151" s="122" t="s">
        <v>1010</v>
      </c>
      <c r="O151" s="130">
        <v>1.98</v>
      </c>
      <c r="P151" s="130">
        <v>1.98</v>
      </c>
      <c r="Q151" s="131">
        <v>3</v>
      </c>
      <c r="R151" s="124">
        <v>0.2</v>
      </c>
      <c r="S151" s="125" t="s">
        <v>1120</v>
      </c>
      <c r="T151" s="126">
        <v>45733</v>
      </c>
      <c r="U151" s="126">
        <f t="shared" si="18"/>
        <v>46098</v>
      </c>
      <c r="V151" s="124">
        <v>1.98</v>
      </c>
      <c r="W151" s="119"/>
      <c r="X151" s="124"/>
      <c r="Y151" s="124"/>
      <c r="Z151" s="124"/>
      <c r="AA151" s="127">
        <f t="shared" si="23"/>
        <v>2.1800000000000002</v>
      </c>
      <c r="AB151" s="124">
        <f t="shared" si="19"/>
        <v>1.98</v>
      </c>
      <c r="AC151" s="124" t="s">
        <v>1030</v>
      </c>
      <c r="AD151" s="123">
        <f>AB151-O151</f>
        <v>0</v>
      </c>
      <c r="AE151" s="124"/>
      <c r="AF151" s="124"/>
      <c r="AG151" s="124"/>
      <c r="AH151" s="124" t="s">
        <v>1585</v>
      </c>
      <c r="AI151" s="135" t="s">
        <v>4846</v>
      </c>
    </row>
    <row r="152" spans="3:36" s="135" customFormat="1" x14ac:dyDescent="0.3">
      <c r="C152" s="195">
        <f>_xlfn.XLOOKUP(H152,'[1]Edited_Route+LM'!$D:$D,'[1]Edited_Route+LM'!$K:$K)</f>
        <v>46173</v>
      </c>
      <c r="D152" s="195" t="str">
        <f>_xlfn.XLOOKUP(H152,'[2]Route + On-route LMC delivery'!$B:$B,'[2]Route + On-route LMC delivery'!$Y:$Y)</f>
        <v>Yogesh Deshpande</v>
      </c>
      <c r="E152" s="188">
        <v>45838</v>
      </c>
      <c r="F152" s="119" t="s">
        <v>1037</v>
      </c>
      <c r="G152" s="120" t="s">
        <v>1183</v>
      </c>
      <c r="H152" s="119" t="s">
        <v>75</v>
      </c>
      <c r="I152" s="119" t="s">
        <v>75</v>
      </c>
      <c r="J152" s="119" t="b">
        <f t="shared" si="22"/>
        <v>1</v>
      </c>
      <c r="K152" s="48">
        <v>2.5871999999999997</v>
      </c>
      <c r="L152" s="121">
        <v>5</v>
      </c>
      <c r="M152" s="48">
        <v>0.308</v>
      </c>
      <c r="N152" s="122" t="s">
        <v>1007</v>
      </c>
      <c r="O152" s="130">
        <v>2.5871999999999997</v>
      </c>
      <c r="P152" s="130">
        <v>2.5871999999999997</v>
      </c>
      <c r="Q152" s="131">
        <v>5</v>
      </c>
      <c r="R152" s="124">
        <v>0.308</v>
      </c>
      <c r="S152" s="125" t="s">
        <v>1119</v>
      </c>
      <c r="T152" s="126">
        <v>45729</v>
      </c>
      <c r="U152" s="126">
        <f t="shared" si="18"/>
        <v>46094</v>
      </c>
      <c r="V152" s="124">
        <v>2.59</v>
      </c>
      <c r="W152" s="119"/>
      <c r="X152" s="124"/>
      <c r="Y152" s="124"/>
      <c r="Z152" s="124"/>
      <c r="AA152" s="127">
        <f t="shared" si="23"/>
        <v>2.8979999999999997</v>
      </c>
      <c r="AB152" s="124">
        <f t="shared" si="19"/>
        <v>2.59</v>
      </c>
      <c r="AC152" s="124" t="s">
        <v>1030</v>
      </c>
      <c r="AD152" s="123">
        <f>AB152-O152</f>
        <v>2.8000000000001357E-3</v>
      </c>
      <c r="AE152" s="124"/>
      <c r="AF152" s="124"/>
      <c r="AG152" s="124"/>
      <c r="AH152" s="124" t="s">
        <v>1585</v>
      </c>
      <c r="AI152" s="135" t="s">
        <v>4846</v>
      </c>
      <c r="AJ152" s="135" t="s">
        <v>4876</v>
      </c>
    </row>
    <row r="153" spans="3:36" s="135" customFormat="1" x14ac:dyDescent="0.3">
      <c r="C153" s="195">
        <f>_xlfn.XLOOKUP(H153,'[1]Edited_Route+LM'!$D:$D,'[1]Edited_Route+LM'!$K:$K)</f>
        <v>46112</v>
      </c>
      <c r="D153" s="195" t="str">
        <f>_xlfn.XLOOKUP(H153,'[2]Route + On-route LMC delivery'!$B:$B,'[2]Route + On-route LMC delivery'!$Y:$Y)</f>
        <v>Yogesh Deshpande</v>
      </c>
      <c r="E153" s="188">
        <v>46112</v>
      </c>
      <c r="F153" s="119" t="s">
        <v>1037</v>
      </c>
      <c r="G153" s="120" t="s">
        <v>1183</v>
      </c>
      <c r="H153" s="119" t="s">
        <v>74</v>
      </c>
      <c r="I153" s="119" t="s">
        <v>74</v>
      </c>
      <c r="J153" s="119" t="b">
        <f t="shared" si="22"/>
        <v>1</v>
      </c>
      <c r="K153" s="48">
        <v>3.7719</v>
      </c>
      <c r="L153" s="121">
        <v>4</v>
      </c>
      <c r="M153" s="48">
        <v>0.61049999999999993</v>
      </c>
      <c r="N153" s="122" t="s">
        <v>1005</v>
      </c>
      <c r="O153" s="130">
        <v>3.7719</v>
      </c>
      <c r="P153" s="130">
        <v>3.77</v>
      </c>
      <c r="Q153" s="131">
        <v>4</v>
      </c>
      <c r="R153" s="124">
        <v>0.54</v>
      </c>
      <c r="S153" s="125" t="s">
        <v>1118</v>
      </c>
      <c r="T153" s="126">
        <v>45729</v>
      </c>
      <c r="U153" s="126">
        <f t="shared" ref="U153" si="26">T153+365</f>
        <v>46094</v>
      </c>
      <c r="V153" s="124">
        <v>3.77</v>
      </c>
      <c r="W153" s="119"/>
      <c r="X153" s="124"/>
      <c r="Y153" s="124"/>
      <c r="Z153" s="124"/>
      <c r="AA153" s="127">
        <f t="shared" si="23"/>
        <v>4.3100000000000005</v>
      </c>
      <c r="AB153" s="124">
        <f t="shared" ref="AB153:AB158" si="27">Z153+V153</f>
        <v>3.77</v>
      </c>
      <c r="AC153" s="124" t="s">
        <v>1030</v>
      </c>
      <c r="AD153" s="123">
        <v>0</v>
      </c>
      <c r="AE153" s="124"/>
      <c r="AF153" s="124"/>
      <c r="AG153" s="124"/>
      <c r="AH153" s="124" t="s">
        <v>1585</v>
      </c>
      <c r="AI153" s="135" t="s">
        <v>4846</v>
      </c>
    </row>
    <row r="154" spans="3:36" s="135" customFormat="1" x14ac:dyDescent="0.3">
      <c r="C154" s="195" t="e">
        <f>_xlfn.XLOOKUP(H154,'[1]Edited_Route+LM'!$D:$D,'[1]Edited_Route+LM'!$K:$K)</f>
        <v>#N/A</v>
      </c>
      <c r="D154" s="195" t="str">
        <f>_xlfn.XLOOKUP(H154,'[2]Route + On-route LMC delivery'!$B:$B,'[2]Route + On-route LMC delivery'!$Y:$Y)</f>
        <v>Prem Verma</v>
      </c>
      <c r="E154" s="195">
        <v>46142</v>
      </c>
      <c r="F154" s="119" t="s">
        <v>4814</v>
      </c>
      <c r="G154" s="120" t="s">
        <v>1339</v>
      </c>
      <c r="H154" s="119" t="s">
        <v>1167</v>
      </c>
      <c r="I154" s="119" t="s">
        <v>1167</v>
      </c>
      <c r="J154" s="119" t="b">
        <f t="shared" si="22"/>
        <v>1</v>
      </c>
      <c r="K154" s="48"/>
      <c r="L154" s="121"/>
      <c r="M154" s="48"/>
      <c r="N154" s="122"/>
      <c r="O154" s="130">
        <v>0</v>
      </c>
      <c r="P154" s="130">
        <v>0.6</v>
      </c>
      <c r="Q154" s="124">
        <v>0</v>
      </c>
      <c r="R154" s="124">
        <v>0</v>
      </c>
      <c r="S154" s="125"/>
      <c r="T154" s="126"/>
      <c r="U154" s="126"/>
      <c r="V154" s="124"/>
      <c r="W154" s="119" t="s">
        <v>1050</v>
      </c>
      <c r="X154" s="124">
        <v>45738</v>
      </c>
      <c r="Y154" s="124">
        <v>46103</v>
      </c>
      <c r="Z154" s="124">
        <v>0.6</v>
      </c>
      <c r="AA154" s="127">
        <f t="shared" si="23"/>
        <v>0.6</v>
      </c>
      <c r="AB154" s="124">
        <f t="shared" si="27"/>
        <v>0.6</v>
      </c>
      <c r="AC154" s="124" t="s">
        <v>1565</v>
      </c>
      <c r="AD154" s="123">
        <f>AB154-O154</f>
        <v>0.6</v>
      </c>
      <c r="AE154" s="124"/>
      <c r="AF154" s="124" t="s">
        <v>1030</v>
      </c>
      <c r="AG154" s="124">
        <v>600</v>
      </c>
      <c r="AH154" s="124" t="s">
        <v>1585</v>
      </c>
      <c r="AI154" s="135" t="s">
        <v>4846</v>
      </c>
    </row>
    <row r="155" spans="3:36" s="135" customFormat="1" x14ac:dyDescent="0.3">
      <c r="C155" s="195" t="e">
        <f>_xlfn.XLOOKUP(H155,'[1]Edited_Route+LM'!$D:$D,'[1]Edited_Route+LM'!$K:$K)</f>
        <v>#N/A</v>
      </c>
      <c r="D155" s="195" t="s">
        <v>1745</v>
      </c>
      <c r="E155" s="188">
        <v>46173</v>
      </c>
      <c r="F155" s="119" t="s">
        <v>4875</v>
      </c>
      <c r="G155" s="120" t="s">
        <v>1339</v>
      </c>
      <c r="H155" s="119" t="s">
        <v>4867</v>
      </c>
      <c r="I155" s="119" t="s">
        <v>4867</v>
      </c>
      <c r="J155" s="119" t="b">
        <f t="shared" si="22"/>
        <v>1</v>
      </c>
      <c r="K155" s="48"/>
      <c r="L155" s="121"/>
      <c r="M155" s="48"/>
      <c r="N155" s="122"/>
      <c r="O155" s="130">
        <v>0</v>
      </c>
      <c r="P155" s="130">
        <v>2.2730000000000001</v>
      </c>
      <c r="Q155" s="131">
        <v>3</v>
      </c>
      <c r="R155" s="124">
        <v>0.41</v>
      </c>
      <c r="S155" s="125"/>
      <c r="T155" s="126"/>
      <c r="U155" s="126"/>
      <c r="V155" s="124"/>
      <c r="W155" s="119">
        <v>10004971</v>
      </c>
      <c r="X155" s="124">
        <v>45764</v>
      </c>
      <c r="Y155" s="124">
        <f>X155+365</f>
        <v>46129</v>
      </c>
      <c r="Z155" s="124">
        <v>2.2730000000000001</v>
      </c>
      <c r="AA155" s="127">
        <f t="shared" si="23"/>
        <v>2.6830000000000003</v>
      </c>
      <c r="AB155" s="124">
        <f t="shared" si="27"/>
        <v>2.2730000000000001</v>
      </c>
      <c r="AC155" s="124" t="s">
        <v>1030</v>
      </c>
      <c r="AD155" s="123"/>
      <c r="AE155" s="124"/>
      <c r="AF155" s="124"/>
      <c r="AG155" s="124"/>
      <c r="AH155" s="124" t="s">
        <v>1585</v>
      </c>
      <c r="AI155" s="135" t="s">
        <v>4846</v>
      </c>
    </row>
    <row r="156" spans="3:36" s="135" customFormat="1" x14ac:dyDescent="0.3">
      <c r="C156" s="195" t="e">
        <f>_xlfn.XLOOKUP(H156,'[1]Edited_Route+LM'!$D:$D,'[1]Edited_Route+LM'!$K:$K)</f>
        <v>#N/A</v>
      </c>
      <c r="D156" s="195" t="s">
        <v>1745</v>
      </c>
      <c r="E156" s="195">
        <v>46142</v>
      </c>
      <c r="F156" s="119" t="s">
        <v>4875</v>
      </c>
      <c r="G156" s="120" t="s">
        <v>1339</v>
      </c>
      <c r="H156" s="119" t="s">
        <v>4868</v>
      </c>
      <c r="I156" s="119" t="s">
        <v>4868</v>
      </c>
      <c r="J156" s="119" t="b">
        <f t="shared" si="22"/>
        <v>1</v>
      </c>
      <c r="K156" s="48"/>
      <c r="L156" s="121"/>
      <c r="M156" s="48"/>
      <c r="N156" s="122"/>
      <c r="O156" s="130">
        <v>0</v>
      </c>
      <c r="P156" s="130">
        <v>0.88</v>
      </c>
      <c r="Q156" s="124">
        <v>0</v>
      </c>
      <c r="R156" s="124">
        <v>0</v>
      </c>
      <c r="S156" s="125"/>
      <c r="T156" s="126"/>
      <c r="U156" s="126"/>
      <c r="V156" s="124"/>
      <c r="W156" s="119">
        <v>10004974</v>
      </c>
      <c r="X156" s="124">
        <v>45764</v>
      </c>
      <c r="Y156" s="124">
        <f>X156+365</f>
        <v>46129</v>
      </c>
      <c r="Z156" s="124">
        <v>0.88</v>
      </c>
      <c r="AA156" s="127">
        <f t="shared" si="23"/>
        <v>0.88</v>
      </c>
      <c r="AB156" s="124">
        <f t="shared" si="27"/>
        <v>0.88</v>
      </c>
      <c r="AC156" s="124" t="s">
        <v>1030</v>
      </c>
      <c r="AD156" s="123"/>
      <c r="AE156" s="124"/>
      <c r="AF156" s="124"/>
      <c r="AG156" s="124"/>
      <c r="AH156" s="124" t="s">
        <v>1585</v>
      </c>
      <c r="AI156" s="135" t="s">
        <v>4843</v>
      </c>
    </row>
    <row r="157" spans="3:36" s="135" customFormat="1" x14ac:dyDescent="0.3">
      <c r="C157" s="195" t="e">
        <f>_xlfn.XLOOKUP(H157,'[1]Edited_Route+LM'!$D:$D,'[1]Edited_Route+LM'!$K:$K)</f>
        <v>#N/A</v>
      </c>
      <c r="D157" s="195" t="s">
        <v>1745</v>
      </c>
      <c r="E157" s="195">
        <v>46142</v>
      </c>
      <c r="F157" s="119" t="s">
        <v>4875</v>
      </c>
      <c r="G157" s="120" t="s">
        <v>1564</v>
      </c>
      <c r="H157" s="119" t="s">
        <v>4869</v>
      </c>
      <c r="I157" s="119" t="s">
        <v>4869</v>
      </c>
      <c r="J157" s="119" t="b">
        <f t="shared" si="22"/>
        <v>1</v>
      </c>
      <c r="K157" s="48"/>
      <c r="L157" s="121"/>
      <c r="M157" s="48"/>
      <c r="N157" s="122"/>
      <c r="O157" s="130">
        <v>0</v>
      </c>
      <c r="P157" s="130">
        <f>V157+Z157</f>
        <v>0.75</v>
      </c>
      <c r="Q157" s="124">
        <v>0</v>
      </c>
      <c r="R157" s="124">
        <v>0</v>
      </c>
      <c r="S157" s="125">
        <v>10004973</v>
      </c>
      <c r="T157" s="126">
        <v>45764</v>
      </c>
      <c r="U157" s="126">
        <f>T157+365</f>
        <v>46129</v>
      </c>
      <c r="V157" s="124">
        <v>0.2</v>
      </c>
      <c r="W157" s="119">
        <v>10004973</v>
      </c>
      <c r="X157" s="124">
        <v>45764</v>
      </c>
      <c r="Y157" s="124">
        <f>X157+365</f>
        <v>46129</v>
      </c>
      <c r="Z157" s="124">
        <v>0.55000000000000004</v>
      </c>
      <c r="AA157" s="127">
        <f t="shared" si="23"/>
        <v>0.75</v>
      </c>
      <c r="AB157" s="124">
        <f t="shared" si="27"/>
        <v>0.75</v>
      </c>
      <c r="AC157" s="124" t="s">
        <v>1030</v>
      </c>
      <c r="AD157" s="123"/>
      <c r="AE157" s="124"/>
      <c r="AF157" s="124"/>
      <c r="AG157" s="124"/>
      <c r="AH157" s="124" t="s">
        <v>1585</v>
      </c>
      <c r="AI157" s="135" t="s">
        <v>4843</v>
      </c>
    </row>
    <row r="158" spans="3:36" s="135" customFormat="1" x14ac:dyDescent="0.3">
      <c r="C158" s="195" t="e">
        <f>_xlfn.XLOOKUP(H158,'[1]Edited_Route+LM'!$D:$D,'[1]Edited_Route+LM'!$K:$K)</f>
        <v>#N/A</v>
      </c>
      <c r="D158" s="195" t="s">
        <v>1745</v>
      </c>
      <c r="E158" s="195">
        <v>46142</v>
      </c>
      <c r="F158" s="119" t="s">
        <v>4875</v>
      </c>
      <c r="G158" s="120" t="s">
        <v>1183</v>
      </c>
      <c r="H158" s="119" t="s">
        <v>4870</v>
      </c>
      <c r="I158" s="119" t="s">
        <v>4870</v>
      </c>
      <c r="J158" s="119" t="b">
        <f t="shared" si="22"/>
        <v>1</v>
      </c>
      <c r="K158" s="48"/>
      <c r="L158" s="121"/>
      <c r="M158" s="48"/>
      <c r="N158" s="122"/>
      <c r="O158" s="130">
        <v>0</v>
      </c>
      <c r="P158" s="130">
        <v>1</v>
      </c>
      <c r="Q158" s="124">
        <v>0</v>
      </c>
      <c r="R158" s="124">
        <v>0</v>
      </c>
      <c r="S158" s="125">
        <v>10004972</v>
      </c>
      <c r="T158" s="126">
        <v>45764</v>
      </c>
      <c r="U158" s="126">
        <f>T158+365</f>
        <v>46129</v>
      </c>
      <c r="V158" s="124">
        <v>1</v>
      </c>
      <c r="W158" s="119"/>
      <c r="X158" s="124"/>
      <c r="Y158" s="124"/>
      <c r="Z158" s="124"/>
      <c r="AA158" s="127">
        <f t="shared" si="23"/>
        <v>1</v>
      </c>
      <c r="AB158" s="124">
        <f t="shared" si="27"/>
        <v>1</v>
      </c>
      <c r="AC158" s="124" t="s">
        <v>1030</v>
      </c>
      <c r="AD158" s="123"/>
      <c r="AE158" s="124"/>
      <c r="AF158" s="124"/>
      <c r="AG158" s="124"/>
      <c r="AH158" s="124" t="s">
        <v>1585</v>
      </c>
      <c r="AI158" s="135" t="s">
        <v>4846</v>
      </c>
    </row>
    <row r="159" spans="3:36" x14ac:dyDescent="0.3">
      <c r="W159" s="37"/>
    </row>
    <row r="160" spans="3:36" x14ac:dyDescent="0.3">
      <c r="W160" s="37"/>
    </row>
    <row r="161" spans="23:23" x14ac:dyDescent="0.3">
      <c r="W161" s="37"/>
    </row>
    <row r="162" spans="23:23" x14ac:dyDescent="0.3">
      <c r="W162" s="37"/>
    </row>
    <row r="163" spans="23:23" x14ac:dyDescent="0.3">
      <c r="W163" s="37"/>
    </row>
  </sheetData>
  <autoFilter ref="C3:AK158" xr:uid="{393FF81C-C010-4036-A4B0-178E7EE150E5}">
    <filterColumn colId="25">
      <customFilters>
        <customFilter operator="lessThan" val="5"/>
      </customFilters>
    </filterColumn>
  </autoFilter>
  <mergeCells count="2">
    <mergeCell ref="S2:V2"/>
    <mergeCell ref="W2:Z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D1D6-30B1-440B-AADE-396BD1184AD1}">
  <dimension ref="B1:G25"/>
  <sheetViews>
    <sheetView workbookViewId="0">
      <selection activeCell="C12" sqref="C12"/>
    </sheetView>
  </sheetViews>
  <sheetFormatPr defaultRowHeight="14.4" x14ac:dyDescent="0.3"/>
  <cols>
    <col min="3" max="3" width="17" bestFit="1" customWidth="1"/>
    <col min="4" max="4" width="26" bestFit="1" customWidth="1"/>
    <col min="7" max="7" width="10.44140625" bestFit="1" customWidth="1"/>
  </cols>
  <sheetData>
    <row r="1" spans="2:7" ht="15" thickBot="1" x14ac:dyDescent="0.35"/>
    <row r="2" spans="2:7" ht="15" thickBot="1" x14ac:dyDescent="0.35">
      <c r="B2" s="189" t="s">
        <v>5623</v>
      </c>
      <c r="C2" s="190" t="s">
        <v>674</v>
      </c>
      <c r="D2" s="190" t="s">
        <v>1172</v>
      </c>
      <c r="E2" s="191" t="s">
        <v>1039</v>
      </c>
      <c r="F2" s="192" t="s">
        <v>1042</v>
      </c>
    </row>
    <row r="3" spans="2:7" ht="15" thickBot="1" x14ac:dyDescent="0.35">
      <c r="B3" s="193">
        <v>1</v>
      </c>
      <c r="C3" s="186" t="s">
        <v>13</v>
      </c>
      <c r="D3" s="186" t="s">
        <v>1141</v>
      </c>
      <c r="E3" s="186">
        <v>10004682</v>
      </c>
      <c r="F3" s="187">
        <v>0.23100000000000001</v>
      </c>
      <c r="G3" s="194">
        <v>45930</v>
      </c>
    </row>
    <row r="4" spans="2:7" ht="15" thickBot="1" x14ac:dyDescent="0.35">
      <c r="B4" s="193">
        <v>2</v>
      </c>
      <c r="C4" s="186" t="s">
        <v>13</v>
      </c>
      <c r="D4" s="186" t="s">
        <v>1142</v>
      </c>
      <c r="E4" s="186">
        <v>10004682</v>
      </c>
      <c r="F4" s="187">
        <v>0.56000000000000005</v>
      </c>
      <c r="G4" s="194">
        <v>45930</v>
      </c>
    </row>
    <row r="5" spans="2:7" ht="15" thickBot="1" x14ac:dyDescent="0.35">
      <c r="B5" s="193">
        <v>3</v>
      </c>
      <c r="C5" s="186" t="s">
        <v>13</v>
      </c>
      <c r="D5" s="186" t="s">
        <v>1143</v>
      </c>
      <c r="E5" s="186">
        <v>10004682</v>
      </c>
      <c r="F5" s="187">
        <v>0.11</v>
      </c>
      <c r="G5" s="194">
        <v>45930</v>
      </c>
    </row>
    <row r="6" spans="2:7" ht="15" thickBot="1" x14ac:dyDescent="0.35">
      <c r="B6" s="193">
        <v>4</v>
      </c>
      <c r="C6" s="186" t="s">
        <v>13</v>
      </c>
      <c r="D6" s="186" t="s">
        <v>1144</v>
      </c>
      <c r="E6" s="186">
        <v>10004682</v>
      </c>
      <c r="F6" s="187">
        <v>0.11</v>
      </c>
      <c r="G6" s="194">
        <v>45930</v>
      </c>
    </row>
    <row r="7" spans="2:7" ht="15" thickBot="1" x14ac:dyDescent="0.35">
      <c r="B7" s="193">
        <v>5</v>
      </c>
      <c r="C7" s="186" t="s">
        <v>14</v>
      </c>
      <c r="D7" s="186" t="s">
        <v>1145</v>
      </c>
      <c r="E7" s="186">
        <v>10004670</v>
      </c>
      <c r="F7" s="187">
        <v>0.96</v>
      </c>
      <c r="G7" s="194">
        <v>45930</v>
      </c>
    </row>
    <row r="8" spans="2:7" ht="15" thickBot="1" x14ac:dyDescent="0.35">
      <c r="B8" s="193">
        <v>6</v>
      </c>
      <c r="C8" s="186" t="s">
        <v>7</v>
      </c>
      <c r="D8" s="186" t="s">
        <v>4831</v>
      </c>
      <c r="E8" s="186">
        <v>10004657</v>
      </c>
      <c r="F8" s="187">
        <v>0.56000000000000005</v>
      </c>
      <c r="G8" s="194">
        <v>45930</v>
      </c>
    </row>
    <row r="9" spans="2:7" ht="15" thickBot="1" x14ac:dyDescent="0.35">
      <c r="B9" s="193">
        <v>7</v>
      </c>
      <c r="C9" s="186" t="s">
        <v>7</v>
      </c>
      <c r="D9" s="186" t="s">
        <v>4832</v>
      </c>
      <c r="E9" s="186">
        <v>10004657</v>
      </c>
      <c r="F9" s="187">
        <v>0.72</v>
      </c>
      <c r="G9" s="194">
        <v>45930</v>
      </c>
    </row>
    <row r="10" spans="2:7" ht="15" thickBot="1" x14ac:dyDescent="0.35">
      <c r="B10" s="193">
        <v>8</v>
      </c>
      <c r="C10" s="186" t="s">
        <v>7</v>
      </c>
      <c r="D10" s="186" t="s">
        <v>4833</v>
      </c>
      <c r="E10" s="186">
        <v>10004657</v>
      </c>
      <c r="F10" s="187">
        <v>0.39</v>
      </c>
      <c r="G10" s="194">
        <v>45930</v>
      </c>
    </row>
    <row r="11" spans="2:7" ht="15" thickBot="1" x14ac:dyDescent="0.35">
      <c r="B11" s="193">
        <v>9</v>
      </c>
      <c r="C11" s="186" t="s">
        <v>7</v>
      </c>
      <c r="D11" s="186" t="s">
        <v>4861</v>
      </c>
      <c r="E11" s="186">
        <v>10004657</v>
      </c>
      <c r="F11" s="187">
        <v>0.18</v>
      </c>
      <c r="G11" s="194">
        <v>45930</v>
      </c>
    </row>
    <row r="12" spans="2:7" ht="15" thickBot="1" x14ac:dyDescent="0.35">
      <c r="B12" s="193">
        <v>10</v>
      </c>
      <c r="C12" s="186" t="s">
        <v>4836</v>
      </c>
      <c r="D12" s="186" t="s">
        <v>4836</v>
      </c>
      <c r="E12" s="186">
        <v>10004667</v>
      </c>
      <c r="F12" s="187">
        <v>0.42</v>
      </c>
      <c r="G12" s="194">
        <v>45930</v>
      </c>
    </row>
    <row r="13" spans="2:7" ht="15" thickBot="1" x14ac:dyDescent="0.35">
      <c r="B13" s="193">
        <v>11</v>
      </c>
      <c r="C13" s="186" t="s">
        <v>66</v>
      </c>
      <c r="D13" s="186" t="s">
        <v>66</v>
      </c>
      <c r="E13" s="186">
        <v>10004683</v>
      </c>
      <c r="F13" s="187">
        <v>1.5</v>
      </c>
      <c r="G13" s="194">
        <v>45930</v>
      </c>
    </row>
    <row r="14" spans="2:7" ht="15" thickBot="1" x14ac:dyDescent="0.35">
      <c r="B14" s="193">
        <v>12</v>
      </c>
      <c r="C14" s="186" t="s">
        <v>58</v>
      </c>
      <c r="D14" s="186" t="s">
        <v>58</v>
      </c>
      <c r="E14" s="186">
        <v>10004655</v>
      </c>
      <c r="F14" s="187">
        <v>7.0000000000000007E-2</v>
      </c>
      <c r="G14" s="194">
        <v>45930</v>
      </c>
    </row>
    <row r="15" spans="2:7" ht="15" thickBot="1" x14ac:dyDescent="0.35">
      <c r="B15" s="193">
        <v>13</v>
      </c>
      <c r="C15" s="186" t="s">
        <v>5</v>
      </c>
      <c r="D15" s="186" t="s">
        <v>1140</v>
      </c>
      <c r="E15" s="186">
        <v>10004680</v>
      </c>
      <c r="F15" s="187">
        <v>0.48</v>
      </c>
      <c r="G15" s="194">
        <v>45930</v>
      </c>
    </row>
    <row r="16" spans="2:7" ht="15" thickBot="1" x14ac:dyDescent="0.35">
      <c r="B16" s="193">
        <v>14</v>
      </c>
      <c r="C16" s="186" t="s">
        <v>32</v>
      </c>
      <c r="D16" s="186" t="s">
        <v>4858</v>
      </c>
      <c r="E16" s="186">
        <v>10004596</v>
      </c>
      <c r="F16" s="187">
        <v>0.14000000000000001</v>
      </c>
      <c r="G16" s="194">
        <v>45930</v>
      </c>
    </row>
    <row r="17" spans="2:7" ht="15" thickBot="1" x14ac:dyDescent="0.35">
      <c r="B17" s="193">
        <v>15</v>
      </c>
      <c r="C17" s="186" t="s">
        <v>32</v>
      </c>
      <c r="D17" s="186" t="s">
        <v>4857</v>
      </c>
      <c r="E17" s="186">
        <v>10004596</v>
      </c>
      <c r="F17" s="187">
        <v>0.44</v>
      </c>
      <c r="G17" s="194">
        <v>45961</v>
      </c>
    </row>
    <row r="18" spans="2:7" ht="15" thickBot="1" x14ac:dyDescent="0.35">
      <c r="B18" s="193">
        <v>16</v>
      </c>
      <c r="C18" s="186" t="s">
        <v>37</v>
      </c>
      <c r="D18" s="186" t="s">
        <v>1159</v>
      </c>
      <c r="E18" s="186">
        <v>10004959</v>
      </c>
      <c r="F18" s="187">
        <v>0.55000000000000004</v>
      </c>
      <c r="G18" s="194">
        <v>45961</v>
      </c>
    </row>
    <row r="19" spans="2:7" ht="15" thickBot="1" x14ac:dyDescent="0.35">
      <c r="B19" s="193">
        <v>17</v>
      </c>
      <c r="C19" s="186" t="s">
        <v>61</v>
      </c>
      <c r="D19" s="186" t="s">
        <v>1165</v>
      </c>
      <c r="E19" s="186">
        <v>10004653</v>
      </c>
      <c r="F19" s="187">
        <v>0.05</v>
      </c>
      <c r="G19" s="194">
        <v>45961</v>
      </c>
    </row>
    <row r="20" spans="2:7" ht="15" thickBot="1" x14ac:dyDescent="0.35">
      <c r="B20" s="193">
        <v>18</v>
      </c>
      <c r="C20" s="186" t="s">
        <v>61</v>
      </c>
      <c r="D20" s="186" t="s">
        <v>61</v>
      </c>
      <c r="E20" s="186">
        <v>10004653</v>
      </c>
      <c r="F20" s="187">
        <v>0.05</v>
      </c>
      <c r="G20" s="194">
        <v>45961</v>
      </c>
    </row>
    <row r="21" spans="2:7" ht="15" thickBot="1" x14ac:dyDescent="0.35">
      <c r="B21" s="193">
        <v>19</v>
      </c>
      <c r="C21" s="186" t="s">
        <v>66</v>
      </c>
      <c r="D21" s="186" t="s">
        <v>66</v>
      </c>
      <c r="E21" s="186">
        <v>10004683</v>
      </c>
      <c r="F21" s="187">
        <v>1.5</v>
      </c>
      <c r="G21" s="194">
        <v>45961</v>
      </c>
    </row>
    <row r="22" spans="2:7" ht="15" thickBot="1" x14ac:dyDescent="0.35">
      <c r="B22" s="193">
        <v>20</v>
      </c>
      <c r="C22" s="186" t="s">
        <v>4836</v>
      </c>
      <c r="D22" s="186" t="s">
        <v>4836</v>
      </c>
      <c r="E22" s="186">
        <v>10004667</v>
      </c>
      <c r="F22" s="187">
        <v>0.42</v>
      </c>
      <c r="G22" s="194">
        <v>45961</v>
      </c>
    </row>
    <row r="23" spans="2:7" ht="15" thickBot="1" x14ac:dyDescent="0.35">
      <c r="B23" s="193">
        <v>21</v>
      </c>
      <c r="C23" s="186" t="s">
        <v>62</v>
      </c>
      <c r="D23" s="186" t="s">
        <v>62</v>
      </c>
      <c r="E23" s="186">
        <v>10004666</v>
      </c>
      <c r="F23" s="187">
        <v>1.1100000000000001</v>
      </c>
      <c r="G23" s="194">
        <v>45961</v>
      </c>
    </row>
    <row r="24" spans="2:7" ht="15" thickBot="1" x14ac:dyDescent="0.35">
      <c r="B24" s="193">
        <v>22</v>
      </c>
      <c r="C24" s="186" t="s">
        <v>68</v>
      </c>
      <c r="D24" s="186" t="s">
        <v>68</v>
      </c>
      <c r="E24" s="186">
        <v>10004652</v>
      </c>
      <c r="F24" s="187">
        <v>1.1100000000000001</v>
      </c>
      <c r="G24" s="194">
        <v>45961</v>
      </c>
    </row>
    <row r="25" spans="2:7" ht="15" thickBot="1" x14ac:dyDescent="0.35">
      <c r="B25" s="193">
        <v>23</v>
      </c>
      <c r="C25" s="186" t="s">
        <v>65</v>
      </c>
      <c r="D25" s="186" t="s">
        <v>65</v>
      </c>
      <c r="E25" s="186">
        <v>10004673</v>
      </c>
      <c r="F25" s="187">
        <v>0.5</v>
      </c>
      <c r="G25" s="194">
        <v>45961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5932-4F34-4E67-B4AF-7B0BD2356722}">
  <dimension ref="A3:B26"/>
  <sheetViews>
    <sheetView topLeftCell="A10" workbookViewId="0">
      <selection activeCell="B24" sqref="B24"/>
    </sheetView>
  </sheetViews>
  <sheetFormatPr defaultRowHeight="14.4" x14ac:dyDescent="0.3"/>
  <cols>
    <col min="1" max="1" width="13.44140625" bestFit="1" customWidth="1"/>
    <col min="2" max="2" width="22.5546875" bestFit="1" customWidth="1"/>
  </cols>
  <sheetData>
    <row r="3" spans="1:2" x14ac:dyDescent="0.3">
      <c r="A3" s="197" t="s">
        <v>5627</v>
      </c>
      <c r="B3" t="s">
        <v>5647</v>
      </c>
    </row>
    <row r="4" spans="1:2" x14ac:dyDescent="0.3">
      <c r="A4" s="34" t="s">
        <v>5632</v>
      </c>
      <c r="B4">
        <v>0</v>
      </c>
    </row>
    <row r="5" spans="1:2" x14ac:dyDescent="0.3">
      <c r="A5" s="34" t="s">
        <v>5633</v>
      </c>
      <c r="B5">
        <v>16039</v>
      </c>
    </row>
    <row r="6" spans="1:2" x14ac:dyDescent="0.3">
      <c r="A6" s="201" t="s">
        <v>5637</v>
      </c>
      <c r="B6">
        <v>11312</v>
      </c>
    </row>
    <row r="7" spans="1:2" x14ac:dyDescent="0.3">
      <c r="A7" s="202" t="s">
        <v>5642</v>
      </c>
      <c r="B7">
        <v>4003</v>
      </c>
    </row>
    <row r="8" spans="1:2" x14ac:dyDescent="0.3">
      <c r="A8" s="202" t="s">
        <v>5643</v>
      </c>
      <c r="B8">
        <v>7309</v>
      </c>
    </row>
    <row r="9" spans="1:2" x14ac:dyDescent="0.3">
      <c r="A9" s="201" t="s">
        <v>5638</v>
      </c>
      <c r="B9">
        <v>4727</v>
      </c>
    </row>
    <row r="10" spans="1:2" x14ac:dyDescent="0.3">
      <c r="A10" s="202" t="s">
        <v>5644</v>
      </c>
      <c r="B10">
        <v>255</v>
      </c>
    </row>
    <row r="11" spans="1:2" x14ac:dyDescent="0.3">
      <c r="A11" s="202" t="s">
        <v>5645</v>
      </c>
      <c r="B11">
        <v>350</v>
      </c>
    </row>
    <row r="12" spans="1:2" x14ac:dyDescent="0.3">
      <c r="A12" s="202" t="s">
        <v>5646</v>
      </c>
      <c r="B12">
        <v>4122</v>
      </c>
    </row>
    <row r="13" spans="1:2" x14ac:dyDescent="0.3">
      <c r="A13" s="34" t="s">
        <v>5634</v>
      </c>
      <c r="B13">
        <v>26301</v>
      </c>
    </row>
    <row r="14" spans="1:2" x14ac:dyDescent="0.3">
      <c r="A14" s="201" t="s">
        <v>5636</v>
      </c>
      <c r="B14">
        <v>8231</v>
      </c>
    </row>
    <row r="15" spans="1:2" x14ac:dyDescent="0.3">
      <c r="A15" s="202" t="s">
        <v>5639</v>
      </c>
      <c r="B15">
        <v>3182</v>
      </c>
    </row>
    <row r="16" spans="1:2" x14ac:dyDescent="0.3">
      <c r="A16" s="202" t="s">
        <v>5640</v>
      </c>
      <c r="B16">
        <v>1296</v>
      </c>
    </row>
    <row r="17" spans="1:2" x14ac:dyDescent="0.3">
      <c r="A17" s="202" t="s">
        <v>5641</v>
      </c>
      <c r="B17">
        <v>3753</v>
      </c>
    </row>
    <row r="18" spans="1:2" x14ac:dyDescent="0.3">
      <c r="A18" s="201" t="s">
        <v>5637</v>
      </c>
      <c r="B18">
        <v>9194</v>
      </c>
    </row>
    <row r="19" spans="1:2" x14ac:dyDescent="0.3">
      <c r="A19" s="202" t="s">
        <v>5642</v>
      </c>
      <c r="B19">
        <v>2858</v>
      </c>
    </row>
    <row r="20" spans="1:2" x14ac:dyDescent="0.3">
      <c r="A20" s="202" t="s">
        <v>5643</v>
      </c>
      <c r="B20">
        <v>6336</v>
      </c>
    </row>
    <row r="21" spans="1:2" x14ac:dyDescent="0.3">
      <c r="A21" s="201" t="s">
        <v>5638</v>
      </c>
      <c r="B21">
        <v>8876</v>
      </c>
    </row>
    <row r="22" spans="1:2" x14ac:dyDescent="0.3">
      <c r="A22" s="202" t="s">
        <v>5644</v>
      </c>
      <c r="B22">
        <v>3929</v>
      </c>
    </row>
    <row r="23" spans="1:2" x14ac:dyDescent="0.3">
      <c r="A23" s="202" t="s">
        <v>5645</v>
      </c>
      <c r="B23">
        <v>3451</v>
      </c>
    </row>
    <row r="24" spans="1:2" x14ac:dyDescent="0.3">
      <c r="A24" s="202" t="s">
        <v>5646</v>
      </c>
      <c r="B24">
        <v>1496</v>
      </c>
    </row>
    <row r="25" spans="1:2" x14ac:dyDescent="0.3">
      <c r="A25" s="34" t="s">
        <v>5635</v>
      </c>
      <c r="B25">
        <v>3155</v>
      </c>
    </row>
    <row r="26" spans="1:2" x14ac:dyDescent="0.3">
      <c r="A26" s="34" t="s">
        <v>101</v>
      </c>
      <c r="B26">
        <v>45495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7E98-ECD6-492A-A6BD-8FD2F5B4A268}">
  <dimension ref="A1:B9"/>
  <sheetViews>
    <sheetView workbookViewId="0">
      <selection activeCell="B5" sqref="B5"/>
    </sheetView>
  </sheetViews>
  <sheetFormatPr defaultRowHeight="14.4" x14ac:dyDescent="0.3"/>
  <cols>
    <col min="1" max="1" width="18" bestFit="1" customWidth="1"/>
    <col min="2" max="2" width="22.5546875" bestFit="1" customWidth="1"/>
  </cols>
  <sheetData>
    <row r="1" spans="1:2" x14ac:dyDescent="0.3">
      <c r="A1" s="197" t="s">
        <v>1593</v>
      </c>
      <c r="B1" t="s">
        <v>5630</v>
      </c>
    </row>
    <row r="2" spans="1:2" x14ac:dyDescent="0.3">
      <c r="A2" s="197" t="s">
        <v>5624</v>
      </c>
      <c r="B2" t="s">
        <v>5631</v>
      </c>
    </row>
    <row r="4" spans="1:2" x14ac:dyDescent="0.3">
      <c r="A4" s="197" t="s">
        <v>5627</v>
      </c>
      <c r="B4" t="s">
        <v>5647</v>
      </c>
    </row>
    <row r="5" spans="1:2" x14ac:dyDescent="0.3">
      <c r="A5" s="34" t="s">
        <v>4849</v>
      </c>
      <c r="B5">
        <v>4467</v>
      </c>
    </row>
    <row r="6" spans="1:2" x14ac:dyDescent="0.3">
      <c r="A6" s="34" t="s">
        <v>1745</v>
      </c>
      <c r="B6">
        <v>2680</v>
      </c>
    </row>
    <row r="7" spans="1:2" x14ac:dyDescent="0.3">
      <c r="A7" s="34" t="s">
        <v>4850</v>
      </c>
      <c r="B7">
        <v>6286</v>
      </c>
    </row>
    <row r="8" spans="1:2" x14ac:dyDescent="0.3">
      <c r="A8" s="34" t="s">
        <v>4848</v>
      </c>
      <c r="B8">
        <v>8189</v>
      </c>
    </row>
    <row r="9" spans="1:2" x14ac:dyDescent="0.3">
      <c r="A9" s="34" t="s">
        <v>101</v>
      </c>
      <c r="B9">
        <v>21622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E48D-630A-48FE-8ECC-E67DD5AECE60}">
  <dimension ref="A3:C14"/>
  <sheetViews>
    <sheetView workbookViewId="0">
      <selection activeCell="C11" sqref="C11"/>
    </sheetView>
  </sheetViews>
  <sheetFormatPr defaultRowHeight="14.4" x14ac:dyDescent="0.3"/>
  <cols>
    <col min="1" max="1" width="13.44140625" bestFit="1" customWidth="1"/>
    <col min="2" max="2" width="17.88671875" bestFit="1" customWidth="1"/>
    <col min="3" max="3" width="22.5546875" bestFit="1" customWidth="1"/>
    <col min="4" max="4" width="18.109375" bestFit="1" customWidth="1"/>
    <col min="5" max="5" width="13.33203125" bestFit="1" customWidth="1"/>
    <col min="6" max="6" width="19.5546875" bestFit="1" customWidth="1"/>
    <col min="7" max="7" width="12.44140625" bestFit="1" customWidth="1"/>
    <col min="8" max="8" width="25.88671875" bestFit="1" customWidth="1"/>
    <col min="9" max="9" width="24.88671875" bestFit="1" customWidth="1"/>
    <col min="10" max="10" width="13.33203125" bestFit="1" customWidth="1"/>
    <col min="11" max="11" width="15.88671875" bestFit="1" customWidth="1"/>
    <col min="12" max="12" width="22.5546875" bestFit="1" customWidth="1"/>
    <col min="13" max="13" width="5.33203125" bestFit="1" customWidth="1"/>
    <col min="14" max="14" width="18.109375" bestFit="1" customWidth="1"/>
    <col min="15" max="15" width="13.33203125" bestFit="1" customWidth="1"/>
    <col min="16" max="16" width="19.5546875" bestFit="1" customWidth="1"/>
    <col min="17" max="17" width="12.44140625" bestFit="1" customWidth="1"/>
    <col min="18" max="18" width="25.88671875" bestFit="1" customWidth="1"/>
    <col min="19" max="19" width="24.88671875" bestFit="1" customWidth="1"/>
    <col min="20" max="20" width="13.33203125" bestFit="1" customWidth="1"/>
    <col min="21" max="21" width="15.88671875" bestFit="1" customWidth="1"/>
    <col min="22" max="22" width="22.88671875" bestFit="1" customWidth="1"/>
    <col min="23" max="23" width="27.5546875" bestFit="1" customWidth="1"/>
  </cols>
  <sheetData>
    <row r="3" spans="1:3" x14ac:dyDescent="0.3">
      <c r="A3" s="197" t="s">
        <v>5627</v>
      </c>
      <c r="B3" t="s">
        <v>5653</v>
      </c>
      <c r="C3" t="s">
        <v>5647</v>
      </c>
    </row>
    <row r="4" spans="1:3" x14ac:dyDescent="0.3">
      <c r="A4" s="34">
        <v>0</v>
      </c>
      <c r="B4">
        <v>1</v>
      </c>
      <c r="C4">
        <v>10</v>
      </c>
    </row>
    <row r="5" spans="1:3" x14ac:dyDescent="0.3">
      <c r="A5" s="34" t="s">
        <v>656</v>
      </c>
      <c r="B5">
        <v>1</v>
      </c>
      <c r="C5">
        <v>246</v>
      </c>
    </row>
    <row r="6" spans="1:3" x14ac:dyDescent="0.3">
      <c r="A6" s="34" t="s">
        <v>597</v>
      </c>
      <c r="B6">
        <v>81</v>
      </c>
      <c r="C6">
        <v>13063</v>
      </c>
    </row>
    <row r="7" spans="1:3" x14ac:dyDescent="0.3">
      <c r="A7" s="34" t="s">
        <v>611</v>
      </c>
      <c r="B7">
        <v>29</v>
      </c>
      <c r="C7">
        <v>3374</v>
      </c>
    </row>
    <row r="8" spans="1:3" x14ac:dyDescent="0.3">
      <c r="A8" s="34" t="s">
        <v>591</v>
      </c>
      <c r="B8">
        <v>403</v>
      </c>
      <c r="C8">
        <v>44758</v>
      </c>
    </row>
    <row r="9" spans="1:3" x14ac:dyDescent="0.3">
      <c r="A9" s="34" t="s">
        <v>3232</v>
      </c>
      <c r="B9">
        <v>2</v>
      </c>
      <c r="C9">
        <v>250</v>
      </c>
    </row>
    <row r="10" spans="1:3" x14ac:dyDescent="0.3">
      <c r="A10" s="34" t="s">
        <v>2285</v>
      </c>
      <c r="B10">
        <v>3</v>
      </c>
      <c r="C10">
        <v>0</v>
      </c>
    </row>
    <row r="11" spans="1:3" x14ac:dyDescent="0.3">
      <c r="A11" s="34" t="s">
        <v>589</v>
      </c>
      <c r="B11">
        <v>75</v>
      </c>
      <c r="C11">
        <v>12953</v>
      </c>
    </row>
    <row r="12" spans="1:3" x14ac:dyDescent="0.3">
      <c r="A12" s="34" t="s">
        <v>624</v>
      </c>
      <c r="B12">
        <v>39</v>
      </c>
      <c r="C12">
        <v>7334</v>
      </c>
    </row>
    <row r="13" spans="1:3" x14ac:dyDescent="0.3">
      <c r="A13" s="34" t="s">
        <v>602</v>
      </c>
      <c r="B13">
        <v>64</v>
      </c>
      <c r="C13">
        <v>7327</v>
      </c>
    </row>
    <row r="14" spans="1:3" x14ac:dyDescent="0.3">
      <c r="A14" s="34" t="s">
        <v>101</v>
      </c>
      <c r="B14">
        <v>698</v>
      </c>
      <c r="C14">
        <v>89315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D5BA-2C17-4DC4-853F-413B9CA4344B}">
  <dimension ref="B2:AV701"/>
  <sheetViews>
    <sheetView tabSelected="1" topLeftCell="N2" zoomScaleNormal="100" workbookViewId="0">
      <pane ySplit="2" topLeftCell="A4" activePane="bottomLeft" state="frozen"/>
      <selection activeCell="A2" sqref="A2"/>
      <selection pane="bottomLeft" activeCell="U3" sqref="U3"/>
    </sheetView>
  </sheetViews>
  <sheetFormatPr defaultRowHeight="14.4" x14ac:dyDescent="0.3"/>
  <cols>
    <col min="3" max="3" width="18.44140625" bestFit="1" customWidth="1"/>
    <col min="4" max="4" width="5" bestFit="1" customWidth="1"/>
    <col min="6" max="6" width="14" style="37" bestFit="1" customWidth="1"/>
    <col min="7" max="7" width="14" style="37" customWidth="1"/>
    <col min="8" max="8" width="22.33203125" customWidth="1"/>
    <col min="9" max="9" width="17.33203125" customWidth="1"/>
    <col min="10" max="10" width="14.109375" customWidth="1"/>
    <col min="11" max="11" width="13.6640625" customWidth="1"/>
    <col min="12" max="13" width="9.44140625" customWidth="1"/>
    <col min="14" max="14" width="38.33203125" bestFit="1" customWidth="1"/>
    <col min="15" max="15" width="14" customWidth="1"/>
    <col min="16" max="16" width="13" customWidth="1"/>
    <col min="17" max="17" width="7.88671875" customWidth="1"/>
    <col min="18" max="18" width="28.6640625" customWidth="1"/>
    <col min="19" max="19" width="33" customWidth="1"/>
    <col min="20" max="20" width="16.109375" style="37" customWidth="1"/>
    <col min="21" max="21" width="12.88671875" bestFit="1" customWidth="1"/>
    <col min="22" max="22" width="11.5546875" bestFit="1" customWidth="1"/>
    <col min="23" max="23" width="13.44140625" bestFit="1" customWidth="1"/>
    <col min="24" max="24" width="18.5546875" bestFit="1" customWidth="1"/>
    <col min="25" max="26" width="16.88671875" customWidth="1"/>
    <col min="27" max="27" width="12.33203125" customWidth="1"/>
    <col min="28" max="28" width="9" style="37" customWidth="1"/>
    <col min="29" max="29" width="10.109375" customWidth="1"/>
    <col min="30" max="30" width="13.5546875" customWidth="1"/>
    <col min="31" max="31" width="11.88671875" customWidth="1"/>
    <col min="32" max="32" width="27" hidden="1" customWidth="1"/>
    <col min="33" max="33" width="9.109375" hidden="1" customWidth="1"/>
    <col min="34" max="34" width="19.88671875" customWidth="1"/>
    <col min="35" max="35" width="11.5546875" bestFit="1" customWidth="1"/>
    <col min="36" max="36" width="11.109375" bestFit="1" customWidth="1"/>
    <col min="37" max="38" width="14.88671875" customWidth="1"/>
    <col min="39" max="39" width="9.109375" customWidth="1"/>
    <col min="40" max="40" width="10.44140625" hidden="1" customWidth="1"/>
    <col min="41" max="41" width="9.109375" style="37" customWidth="1"/>
    <col min="42" max="42" width="11.33203125" customWidth="1"/>
    <col min="44" max="44" width="14.44140625" customWidth="1"/>
    <col min="45" max="46" width="10.33203125" customWidth="1"/>
  </cols>
  <sheetData>
    <row r="2" spans="2:48" x14ac:dyDescent="0.3">
      <c r="J2" s="49">
        <f>SUBTOTAL(9,J4:J688)</f>
        <v>128103.08439999999</v>
      </c>
      <c r="K2" s="49">
        <f>SUBTOTAL(9,K4:K688)</f>
        <v>114554.6192</v>
      </c>
      <c r="AE2" s="49">
        <f>SUBTOTAL(9,AE4:AE701)</f>
        <v>89315</v>
      </c>
      <c r="AG2" s="49">
        <f>SUBTOTAL(9,AG4:AG688)</f>
        <v>4515.036799999998</v>
      </c>
      <c r="AR2">
        <f>SUBTOTAL(9,AR4:AR688)</f>
        <v>-80112</v>
      </c>
    </row>
    <row r="3" spans="2:48" s="4" customFormat="1" ht="28.8" x14ac:dyDescent="0.3">
      <c r="B3" s="4" t="s">
        <v>5648</v>
      </c>
      <c r="C3" s="4" t="s">
        <v>5624</v>
      </c>
      <c r="D3" s="1" t="s">
        <v>675</v>
      </c>
      <c r="E3" s="1" t="s">
        <v>0</v>
      </c>
      <c r="F3" s="1" t="s">
        <v>676</v>
      </c>
      <c r="G3" s="1" t="s">
        <v>5652</v>
      </c>
      <c r="H3" s="1" t="s">
        <v>3</v>
      </c>
      <c r="I3" s="1" t="s">
        <v>4</v>
      </c>
      <c r="J3" s="51" t="s">
        <v>1586</v>
      </c>
      <c r="K3" s="51" t="s">
        <v>1587</v>
      </c>
      <c r="L3" s="1" t="s">
        <v>102</v>
      </c>
      <c r="M3" s="1" t="s">
        <v>103</v>
      </c>
      <c r="N3" s="1" t="s">
        <v>1588</v>
      </c>
      <c r="O3" s="1" t="s">
        <v>1589</v>
      </c>
      <c r="P3" s="1" t="s">
        <v>588</v>
      </c>
      <c r="Q3" s="1" t="s">
        <v>1590</v>
      </c>
      <c r="R3" s="1" t="s">
        <v>677</v>
      </c>
      <c r="S3" s="1" t="s">
        <v>1591</v>
      </c>
      <c r="T3" s="1" t="s">
        <v>1592</v>
      </c>
      <c r="U3" s="1" t="s">
        <v>1176</v>
      </c>
      <c r="V3" s="1" t="s">
        <v>1175</v>
      </c>
      <c r="W3" s="1" t="s">
        <v>678</v>
      </c>
      <c r="X3" s="1" t="s">
        <v>1023</v>
      </c>
      <c r="Y3" s="1" t="s">
        <v>1594</v>
      </c>
      <c r="Z3" s="1" t="s">
        <v>4847</v>
      </c>
      <c r="AA3" s="1" t="s">
        <v>1595</v>
      </c>
      <c r="AB3" s="156" t="s">
        <v>1039</v>
      </c>
      <c r="AC3" s="52" t="s">
        <v>1040</v>
      </c>
      <c r="AD3" s="52" t="s">
        <v>1041</v>
      </c>
      <c r="AE3" s="53" t="s">
        <v>1596</v>
      </c>
      <c r="AF3" s="52" t="s">
        <v>5612</v>
      </c>
      <c r="AG3" s="52" t="s">
        <v>1598</v>
      </c>
      <c r="AH3" s="52" t="s">
        <v>1599</v>
      </c>
      <c r="AI3" s="52" t="s">
        <v>1600</v>
      </c>
      <c r="AJ3" s="54" t="s">
        <v>1601</v>
      </c>
      <c r="AK3" s="52" t="s">
        <v>4</v>
      </c>
      <c r="AL3" s="52" t="s">
        <v>5030</v>
      </c>
      <c r="AM3" s="52" t="s">
        <v>1602</v>
      </c>
      <c r="AN3" s="152">
        <v>45765</v>
      </c>
      <c r="AO3" s="156" t="s">
        <v>5586</v>
      </c>
      <c r="AP3" s="52" t="s">
        <v>5585</v>
      </c>
      <c r="AQ3" s="52" t="s">
        <v>4955</v>
      </c>
      <c r="AR3" s="53" t="s">
        <v>5607</v>
      </c>
      <c r="AS3" s="53" t="s">
        <v>5608</v>
      </c>
      <c r="AT3" s="53" t="s">
        <v>5613</v>
      </c>
      <c r="AU3" s="4" t="s">
        <v>5615</v>
      </c>
      <c r="AV3" s="4" t="s">
        <v>5619</v>
      </c>
    </row>
    <row r="4" spans="2:48" s="47" customFormat="1" ht="10.8" x14ac:dyDescent="0.25">
      <c r="C4" s="196"/>
      <c r="D4" s="36">
        <v>1</v>
      </c>
      <c r="E4" s="55" t="s">
        <v>1</v>
      </c>
      <c r="F4" s="56" t="s">
        <v>590</v>
      </c>
      <c r="G4" s="56"/>
      <c r="H4" s="56" t="s">
        <v>107</v>
      </c>
      <c r="I4" s="56" t="s">
        <v>108</v>
      </c>
      <c r="J4" s="158">
        <v>165</v>
      </c>
      <c r="K4" s="158">
        <v>165</v>
      </c>
      <c r="L4" s="56">
        <v>19.174004</v>
      </c>
      <c r="M4" s="56">
        <v>72.993071900000004</v>
      </c>
      <c r="N4" s="58">
        <v>19.174930570000001</v>
      </c>
      <c r="O4" s="58">
        <v>72.993295329999995</v>
      </c>
      <c r="P4" s="56" t="s">
        <v>589</v>
      </c>
      <c r="Q4" s="56" t="s">
        <v>1603</v>
      </c>
      <c r="R4" s="28" t="s">
        <v>679</v>
      </c>
      <c r="S4" s="28" t="s">
        <v>1604</v>
      </c>
      <c r="T4" s="177" t="s">
        <v>1605</v>
      </c>
      <c r="U4" s="28" t="s">
        <v>1606</v>
      </c>
      <c r="V4" s="28" t="s">
        <v>1607</v>
      </c>
      <c r="W4" s="28" t="s">
        <v>104</v>
      </c>
      <c r="X4" s="28" t="s">
        <v>1608</v>
      </c>
      <c r="Y4" s="28" t="s">
        <v>1609</v>
      </c>
      <c r="Z4" s="28" t="str">
        <f>_xlfn.XLOOKUP(I4,'[2]Fibmax delivery'!$B:$B,'[2]Fibmax delivery'!$I:$I)</f>
        <v>Praveen Nigam</v>
      </c>
      <c r="AA4" s="28" t="s">
        <v>104</v>
      </c>
      <c r="AB4" s="28" t="s">
        <v>1603</v>
      </c>
      <c r="AC4" s="28" t="s">
        <v>1603</v>
      </c>
      <c r="AD4" s="28" t="s">
        <v>1603</v>
      </c>
      <c r="AE4" s="28">
        <v>0</v>
      </c>
      <c r="AF4" s="28" t="s">
        <v>1610</v>
      </c>
      <c r="AG4" s="28"/>
      <c r="AH4" s="28" t="s">
        <v>1611</v>
      </c>
      <c r="AI4" s="28" t="s">
        <v>1603</v>
      </c>
      <c r="AJ4" s="28"/>
      <c r="AK4" s="28" t="s">
        <v>1612</v>
      </c>
      <c r="AL4" s="28" t="s">
        <v>1603</v>
      </c>
      <c r="AM4" s="28" t="s">
        <v>1603</v>
      </c>
      <c r="AN4" s="47" t="s">
        <v>1611</v>
      </c>
      <c r="AO4" s="58" t="s">
        <v>1603</v>
      </c>
      <c r="AP4" s="28"/>
      <c r="AQ4" s="28">
        <v>0</v>
      </c>
      <c r="AR4" s="28">
        <f>AQ4-AE4</f>
        <v>0</v>
      </c>
      <c r="AS4" s="28" t="s">
        <v>1603</v>
      </c>
      <c r="AT4" s="28"/>
    </row>
    <row r="5" spans="2:48" s="47" customFormat="1" x14ac:dyDescent="0.3">
      <c r="B5" s="47" t="str">
        <f>U5</f>
        <v>Fibmax</v>
      </c>
      <c r="C5" s="196">
        <v>46053</v>
      </c>
      <c r="D5" s="36">
        <f>D4+1</f>
        <v>2</v>
      </c>
      <c r="E5" s="55" t="s">
        <v>1</v>
      </c>
      <c r="F5" s="56" t="s">
        <v>592</v>
      </c>
      <c r="G5" s="56"/>
      <c r="H5" s="56" t="s">
        <v>109</v>
      </c>
      <c r="I5" s="56" t="s">
        <v>110</v>
      </c>
      <c r="J5" s="158">
        <v>55.000000000000007</v>
      </c>
      <c r="K5" s="158">
        <v>55.000000000000007</v>
      </c>
      <c r="L5" s="56">
        <v>19.254706500000001</v>
      </c>
      <c r="M5" s="56">
        <v>72.869480800000005</v>
      </c>
      <c r="N5" s="58">
        <v>19.25450232</v>
      </c>
      <c r="O5" s="58">
        <v>72.869665600000005</v>
      </c>
      <c r="P5" s="56" t="s">
        <v>591</v>
      </c>
      <c r="Q5" s="56" t="s">
        <v>1613</v>
      </c>
      <c r="R5" s="28" t="s">
        <v>680</v>
      </c>
      <c r="S5" s="28" t="s">
        <v>1614</v>
      </c>
      <c r="T5" s="177" t="s">
        <v>1615</v>
      </c>
      <c r="U5" s="28" t="s">
        <v>1606</v>
      </c>
      <c r="V5" s="28" t="s">
        <v>1607</v>
      </c>
      <c r="W5" s="28" t="s">
        <v>104</v>
      </c>
      <c r="X5" s="28" t="s">
        <v>1616</v>
      </c>
      <c r="Y5" s="28" t="s">
        <v>1617</v>
      </c>
      <c r="Z5" s="28" t="str">
        <f>_xlfn.XLOOKUP(I5,'[2]Fibmax delivery'!$B:$B,'[2]Fibmax delivery'!$I:$I)</f>
        <v>Satish Singh</v>
      </c>
      <c r="AA5" s="28" t="s">
        <v>104</v>
      </c>
      <c r="AB5" s="178">
        <v>10004817</v>
      </c>
      <c r="AC5" s="60">
        <v>45742</v>
      </c>
      <c r="AD5" s="61">
        <f>AC5+365</f>
        <v>46107</v>
      </c>
      <c r="AE5" s="28">
        <v>55</v>
      </c>
      <c r="AF5" s="28" t="s">
        <v>1618</v>
      </c>
      <c r="AG5" s="28"/>
      <c r="AH5" s="28" t="s">
        <v>4851</v>
      </c>
      <c r="AI5" s="28" t="s">
        <v>1603</v>
      </c>
      <c r="AJ5" s="28"/>
      <c r="AK5" s="28" t="s">
        <v>1612</v>
      </c>
      <c r="AL5" s="28" t="s">
        <v>5031</v>
      </c>
      <c r="AM5" s="28" t="s">
        <v>3494</v>
      </c>
      <c r="AN5" s="47" t="s">
        <v>1585</v>
      </c>
      <c r="AO5" s="58" t="s">
        <v>1603</v>
      </c>
      <c r="AP5" s="28"/>
      <c r="AQ5" s="28">
        <v>0</v>
      </c>
      <c r="AR5" s="28">
        <f t="shared" ref="AR5:AR68" si="0">AQ5-AE5</f>
        <v>-55</v>
      </c>
      <c r="AS5" s="28" t="s">
        <v>1603</v>
      </c>
      <c r="AT5" s="28"/>
    </row>
    <row r="6" spans="2:48" s="47" customFormat="1" ht="10.8" x14ac:dyDescent="0.25">
      <c r="B6" s="47" t="str">
        <f>U6</f>
        <v>Fibmax</v>
      </c>
      <c r="C6" s="196">
        <v>46173</v>
      </c>
      <c r="D6" s="36">
        <f t="shared" ref="D6:D69" si="1">D5+1</f>
        <v>3</v>
      </c>
      <c r="E6" s="55" t="s">
        <v>1</v>
      </c>
      <c r="F6" s="56" t="s">
        <v>593</v>
      </c>
      <c r="G6" s="56"/>
      <c r="H6" s="56">
        <v>6195</v>
      </c>
      <c r="I6" s="56" t="s">
        <v>111</v>
      </c>
      <c r="J6" s="158">
        <v>242.00000000000003</v>
      </c>
      <c r="K6" s="158">
        <v>242.00000000000003</v>
      </c>
      <c r="L6" s="56">
        <v>19.212782600000001</v>
      </c>
      <c r="M6" s="56">
        <v>72.874422499999994</v>
      </c>
      <c r="N6" s="58">
        <v>19.21347832</v>
      </c>
      <c r="O6" s="58">
        <v>72.87449574</v>
      </c>
      <c r="P6" s="56" t="s">
        <v>591</v>
      </c>
      <c r="Q6" s="56" t="s">
        <v>1619</v>
      </c>
      <c r="R6" s="28" t="s">
        <v>681</v>
      </c>
      <c r="S6" s="28" t="s">
        <v>1620</v>
      </c>
      <c r="T6" s="58" t="s">
        <v>1621</v>
      </c>
      <c r="U6" s="28" t="s">
        <v>1606</v>
      </c>
      <c r="V6" s="28" t="s">
        <v>1607</v>
      </c>
      <c r="W6" s="28" t="s">
        <v>104</v>
      </c>
      <c r="X6" s="28" t="s">
        <v>1616</v>
      </c>
      <c r="Y6" s="28" t="s">
        <v>1617</v>
      </c>
      <c r="Z6" s="28" t="str">
        <f>_xlfn.XLOOKUP(I6,'[2]Fibmax delivery'!$B:$B,'[2]Fibmax delivery'!$I:$I)</f>
        <v>Satish Singh</v>
      </c>
      <c r="AA6" s="28" t="s">
        <v>104</v>
      </c>
      <c r="AB6" s="58">
        <v>10004835</v>
      </c>
      <c r="AC6" s="61">
        <v>45742</v>
      </c>
      <c r="AD6" s="61">
        <f>AC6+365</f>
        <v>46107</v>
      </c>
      <c r="AE6" s="28">
        <v>242</v>
      </c>
      <c r="AF6" s="28" t="s">
        <v>1622</v>
      </c>
      <c r="AG6" s="62">
        <f>AE6-K6</f>
        <v>0</v>
      </c>
      <c r="AH6" s="28" t="s">
        <v>1585</v>
      </c>
      <c r="AI6" s="28" t="s">
        <v>1600</v>
      </c>
      <c r="AJ6" s="28"/>
      <c r="AK6" s="28" t="s">
        <v>1623</v>
      </c>
      <c r="AL6" s="28" t="s">
        <v>5032</v>
      </c>
      <c r="AM6" s="28" t="s">
        <v>4949</v>
      </c>
      <c r="AN6" s="47" t="s">
        <v>1585</v>
      </c>
      <c r="AO6" s="58">
        <v>719431</v>
      </c>
      <c r="AP6" s="28" t="s">
        <v>4931</v>
      </c>
      <c r="AQ6" s="28">
        <v>65</v>
      </c>
      <c r="AR6" s="28">
        <f t="shared" si="0"/>
        <v>-177</v>
      </c>
      <c r="AS6" s="28" t="s">
        <v>1603</v>
      </c>
      <c r="AT6" s="28"/>
      <c r="AU6" s="47" t="s">
        <v>5614</v>
      </c>
    </row>
    <row r="7" spans="2:48" s="47" customFormat="1" ht="10.8" x14ac:dyDescent="0.25">
      <c r="C7" s="196"/>
      <c r="D7" s="36">
        <f t="shared" si="1"/>
        <v>4</v>
      </c>
      <c r="E7" s="55" t="s">
        <v>1</v>
      </c>
      <c r="F7" s="56" t="s">
        <v>594</v>
      </c>
      <c r="G7" s="56"/>
      <c r="H7" s="56" t="s">
        <v>112</v>
      </c>
      <c r="I7" s="56" t="s">
        <v>113</v>
      </c>
      <c r="J7" s="158">
        <v>11</v>
      </c>
      <c r="K7" s="158">
        <v>11</v>
      </c>
      <c r="L7" s="56">
        <v>19.080250800000002</v>
      </c>
      <c r="M7" s="56">
        <v>72.847246900000002</v>
      </c>
      <c r="N7" s="58">
        <v>19.080121720000001</v>
      </c>
      <c r="O7" s="58">
        <v>72.847179429999997</v>
      </c>
      <c r="P7" s="56" t="s">
        <v>591</v>
      </c>
      <c r="Q7" s="56" t="s">
        <v>1624</v>
      </c>
      <c r="R7" s="28" t="s">
        <v>682</v>
      </c>
      <c r="S7" s="28" t="s">
        <v>1625</v>
      </c>
      <c r="T7" s="177" t="s">
        <v>1615</v>
      </c>
      <c r="U7" s="28" t="s">
        <v>1606</v>
      </c>
      <c r="V7" s="28" t="s">
        <v>1607</v>
      </c>
      <c r="W7" s="28" t="s">
        <v>104</v>
      </c>
      <c r="X7" s="28" t="s">
        <v>1616</v>
      </c>
      <c r="Y7" s="28" t="s">
        <v>1626</v>
      </c>
      <c r="Z7" s="28" t="str">
        <f>_xlfn.XLOOKUP(I7,'[2]Fibmax delivery'!$B:$B,'[2]Fibmax delivery'!$I:$I)</f>
        <v>Satish Singh</v>
      </c>
      <c r="AA7" s="28" t="s">
        <v>105</v>
      </c>
      <c r="AB7" s="28" t="s">
        <v>1603</v>
      </c>
      <c r="AC7" s="28" t="s">
        <v>1603</v>
      </c>
      <c r="AD7" s="28" t="s">
        <v>1603</v>
      </c>
      <c r="AE7" s="28">
        <v>0</v>
      </c>
      <c r="AF7" s="28" t="s">
        <v>1618</v>
      </c>
      <c r="AG7" s="28"/>
      <c r="AH7" s="28" t="s">
        <v>1627</v>
      </c>
      <c r="AI7" s="28" t="s">
        <v>1603</v>
      </c>
      <c r="AJ7" s="28"/>
      <c r="AK7" s="28" t="s">
        <v>1612</v>
      </c>
      <c r="AL7" s="28" t="s">
        <v>5033</v>
      </c>
      <c r="AM7" s="28" t="s">
        <v>1603</v>
      </c>
      <c r="AN7" s="47" t="s">
        <v>1627</v>
      </c>
      <c r="AO7" s="58" t="s">
        <v>1603</v>
      </c>
      <c r="AP7" s="28"/>
      <c r="AQ7" s="28">
        <v>0</v>
      </c>
      <c r="AR7" s="28">
        <f t="shared" si="0"/>
        <v>0</v>
      </c>
      <c r="AS7" s="28" t="s">
        <v>1603</v>
      </c>
      <c r="AT7" s="28"/>
      <c r="AU7" s="47" t="s">
        <v>5616</v>
      </c>
    </row>
    <row r="8" spans="2:48" s="47" customFormat="1" ht="10.8" x14ac:dyDescent="0.25">
      <c r="B8" s="47" t="str">
        <f t="shared" ref="B8:B10" si="2">U8</f>
        <v>Fibmax</v>
      </c>
      <c r="C8" s="196">
        <v>46173</v>
      </c>
      <c r="D8" s="36">
        <f t="shared" si="1"/>
        <v>5</v>
      </c>
      <c r="E8" s="55" t="s">
        <v>1</v>
      </c>
      <c r="F8" s="56" t="s">
        <v>595</v>
      </c>
      <c r="G8" s="56"/>
      <c r="H8" s="56" t="s">
        <v>114</v>
      </c>
      <c r="I8" s="56" t="s">
        <v>115</v>
      </c>
      <c r="J8" s="158">
        <v>22</v>
      </c>
      <c r="K8" s="158">
        <v>22</v>
      </c>
      <c r="L8" s="56">
        <v>19.0847455</v>
      </c>
      <c r="M8" s="56">
        <v>72.833918400000002</v>
      </c>
      <c r="N8" s="58">
        <v>19.084656209999999</v>
      </c>
      <c r="O8" s="58">
        <v>72.834032300000004</v>
      </c>
      <c r="P8" s="56" t="s">
        <v>591</v>
      </c>
      <c r="Q8" s="56" t="s">
        <v>1628</v>
      </c>
      <c r="R8" s="28" t="s">
        <v>683</v>
      </c>
      <c r="S8" s="28" t="s">
        <v>1629</v>
      </c>
      <c r="T8" s="58" t="s">
        <v>1621</v>
      </c>
      <c r="U8" s="28" t="s">
        <v>1606</v>
      </c>
      <c r="V8" s="28" t="s">
        <v>1607</v>
      </c>
      <c r="W8" s="28" t="s">
        <v>104</v>
      </c>
      <c r="X8" s="28" t="s">
        <v>1630</v>
      </c>
      <c r="Y8" s="28" t="s">
        <v>1626</v>
      </c>
      <c r="Z8" s="28" t="str">
        <f>_xlfn.XLOOKUP(I8,'[2]Fibmax delivery'!$B:$B,'[2]Fibmax delivery'!$I:$I)</f>
        <v>Satish Singh</v>
      </c>
      <c r="AA8" s="28" t="s">
        <v>104</v>
      </c>
      <c r="AB8" s="58">
        <v>10004770</v>
      </c>
      <c r="AC8" s="61">
        <v>45741</v>
      </c>
      <c r="AD8" s="61">
        <f t="shared" ref="AD8:AD10" si="3">AC8+365</f>
        <v>46106</v>
      </c>
      <c r="AE8" s="28">
        <v>22</v>
      </c>
      <c r="AF8" s="28" t="s">
        <v>1030</v>
      </c>
      <c r="AG8" s="62">
        <f>AE8-K8</f>
        <v>0</v>
      </c>
      <c r="AH8" s="28" t="s">
        <v>1585</v>
      </c>
      <c r="AI8" s="28" t="s">
        <v>1600</v>
      </c>
      <c r="AJ8" s="28"/>
      <c r="AK8" s="28" t="s">
        <v>1632</v>
      </c>
      <c r="AL8" s="28" t="s">
        <v>5034</v>
      </c>
      <c r="AM8" s="28" t="s">
        <v>4949</v>
      </c>
      <c r="AN8" s="47" t="s">
        <v>1585</v>
      </c>
      <c r="AO8" s="58">
        <v>457140</v>
      </c>
      <c r="AP8" s="28" t="s">
        <v>4931</v>
      </c>
      <c r="AQ8" s="28">
        <v>5</v>
      </c>
      <c r="AR8" s="28">
        <f t="shared" si="0"/>
        <v>-17</v>
      </c>
      <c r="AS8" s="28" t="s">
        <v>1603</v>
      </c>
      <c r="AT8" s="28"/>
      <c r="AU8" s="47" t="s">
        <v>5616</v>
      </c>
    </row>
    <row r="9" spans="2:48" s="47" customFormat="1" ht="10.8" x14ac:dyDescent="0.25">
      <c r="B9" s="47" t="str">
        <f t="shared" si="2"/>
        <v>Fibmax</v>
      </c>
      <c r="C9" s="196">
        <v>46173</v>
      </c>
      <c r="D9" s="36">
        <f t="shared" si="1"/>
        <v>6</v>
      </c>
      <c r="E9" s="55" t="s">
        <v>1</v>
      </c>
      <c r="F9" s="56" t="s">
        <v>596</v>
      </c>
      <c r="G9" s="56"/>
      <c r="H9" s="56" t="s">
        <v>116</v>
      </c>
      <c r="I9" s="56" t="s">
        <v>117</v>
      </c>
      <c r="J9" s="158">
        <v>11</v>
      </c>
      <c r="K9" s="158">
        <v>11</v>
      </c>
      <c r="L9" s="56">
        <v>19.130277400000001</v>
      </c>
      <c r="M9" s="56">
        <v>72.818666800000003</v>
      </c>
      <c r="N9" s="58">
        <v>19.130061619999999</v>
      </c>
      <c r="O9" s="58">
        <v>72.818403700000005</v>
      </c>
      <c r="P9" s="56" t="s">
        <v>591</v>
      </c>
      <c r="Q9" s="56" t="s">
        <v>1633</v>
      </c>
      <c r="R9" s="28" t="s">
        <v>684</v>
      </c>
      <c r="S9" s="28" t="s">
        <v>1634</v>
      </c>
      <c r="T9" s="58" t="s">
        <v>1621</v>
      </c>
      <c r="U9" s="28" t="s">
        <v>1606</v>
      </c>
      <c r="V9" s="28" t="s">
        <v>1607</v>
      </c>
      <c r="W9" s="28" t="s">
        <v>104</v>
      </c>
      <c r="X9" s="28" t="s">
        <v>1630</v>
      </c>
      <c r="Y9" s="28" t="s">
        <v>1617</v>
      </c>
      <c r="Z9" s="28" t="str">
        <f>_xlfn.XLOOKUP(I9,'[2]Fibmax delivery'!$B:$B,'[2]Fibmax delivery'!$I:$I)</f>
        <v>Satish Singh</v>
      </c>
      <c r="AA9" s="28" t="s">
        <v>104</v>
      </c>
      <c r="AB9" s="179" t="s">
        <v>1631</v>
      </c>
      <c r="AC9" s="61">
        <v>45741</v>
      </c>
      <c r="AD9" s="61">
        <f t="shared" si="3"/>
        <v>46106</v>
      </c>
      <c r="AE9" s="28">
        <v>11</v>
      </c>
      <c r="AF9" s="28" t="s">
        <v>1030</v>
      </c>
      <c r="AG9" s="62">
        <f>AE9-K9</f>
        <v>0</v>
      </c>
      <c r="AH9" s="28" t="s">
        <v>1585</v>
      </c>
      <c r="AI9" s="28" t="s">
        <v>1600</v>
      </c>
      <c r="AJ9" s="28"/>
      <c r="AK9" s="28" t="s">
        <v>1635</v>
      </c>
      <c r="AL9" s="28" t="s">
        <v>5035</v>
      </c>
      <c r="AM9" s="28" t="s">
        <v>4949</v>
      </c>
      <c r="AN9" s="47" t="s">
        <v>1585</v>
      </c>
      <c r="AO9" s="58" t="s">
        <v>1603</v>
      </c>
      <c r="AP9" s="28"/>
      <c r="AQ9" s="28">
        <v>0</v>
      </c>
      <c r="AR9" s="28">
        <f t="shared" si="0"/>
        <v>-11</v>
      </c>
      <c r="AS9" s="28" t="s">
        <v>1603</v>
      </c>
      <c r="AT9" s="28"/>
      <c r="AU9" s="47" t="s">
        <v>5616</v>
      </c>
    </row>
    <row r="10" spans="2:48" s="47" customFormat="1" ht="10.8" x14ac:dyDescent="0.25">
      <c r="B10" s="47" t="str">
        <f t="shared" si="2"/>
        <v>Fibmax</v>
      </c>
      <c r="C10" s="196">
        <v>46053</v>
      </c>
      <c r="D10" s="36">
        <f t="shared" si="1"/>
        <v>7</v>
      </c>
      <c r="E10" s="55" t="s">
        <v>1</v>
      </c>
      <c r="F10" s="57" t="s">
        <v>598</v>
      </c>
      <c r="G10" s="57"/>
      <c r="H10" s="56" t="s">
        <v>118</v>
      </c>
      <c r="I10" s="56" t="s">
        <v>119</v>
      </c>
      <c r="J10" s="158">
        <v>168.00000000000003</v>
      </c>
      <c r="K10" s="158">
        <v>168.00000000000003</v>
      </c>
      <c r="L10" s="56">
        <v>19.248130499999998</v>
      </c>
      <c r="M10" s="56">
        <v>73.153539800000004</v>
      </c>
      <c r="N10" s="58">
        <v>19.247949999999999</v>
      </c>
      <c r="O10" s="58">
        <v>73.153559999999999</v>
      </c>
      <c r="P10" s="56" t="s">
        <v>597</v>
      </c>
      <c r="Q10" s="56" t="s">
        <v>1603</v>
      </c>
      <c r="R10" s="28" t="s">
        <v>685</v>
      </c>
      <c r="S10" s="28" t="s">
        <v>1636</v>
      </c>
      <c r="T10" s="177" t="s">
        <v>1637</v>
      </c>
      <c r="U10" s="28" t="s">
        <v>1606</v>
      </c>
      <c r="V10" s="28" t="s">
        <v>1607</v>
      </c>
      <c r="W10" s="28" t="s">
        <v>104</v>
      </c>
      <c r="X10" s="28" t="s">
        <v>1616</v>
      </c>
      <c r="Y10" s="28" t="s">
        <v>1638</v>
      </c>
      <c r="Z10" s="28" t="str">
        <f>_xlfn.XLOOKUP(I10,'[2]Fibmax delivery'!$B:$B,'[2]Fibmax delivery'!$I:$I)</f>
        <v>Yogesh Deshpande</v>
      </c>
      <c r="AA10" s="28" t="s">
        <v>104</v>
      </c>
      <c r="AB10" s="179" t="s">
        <v>1639</v>
      </c>
      <c r="AC10" s="61">
        <v>45741</v>
      </c>
      <c r="AD10" s="61">
        <f t="shared" si="3"/>
        <v>46106</v>
      </c>
      <c r="AE10" s="28">
        <v>168</v>
      </c>
      <c r="AF10" s="28" t="s">
        <v>1030</v>
      </c>
      <c r="AG10" s="62">
        <f>AE10-K10</f>
        <v>0</v>
      </c>
      <c r="AH10" s="28" t="s">
        <v>4851</v>
      </c>
      <c r="AI10" s="28" t="s">
        <v>1603</v>
      </c>
      <c r="AJ10" s="28"/>
      <c r="AK10" s="28" t="s">
        <v>1612</v>
      </c>
      <c r="AL10" s="28" t="s">
        <v>5036</v>
      </c>
      <c r="AM10" s="28" t="s">
        <v>4949</v>
      </c>
      <c r="AN10" s="47" t="s">
        <v>1585</v>
      </c>
      <c r="AO10" s="58" t="s">
        <v>1603</v>
      </c>
      <c r="AP10" s="28"/>
      <c r="AQ10" s="28">
        <v>0</v>
      </c>
      <c r="AR10" s="28">
        <f t="shared" si="0"/>
        <v>-168</v>
      </c>
      <c r="AS10" s="28" t="s">
        <v>1603</v>
      </c>
      <c r="AT10" s="28"/>
    </row>
    <row r="11" spans="2:48" s="47" customFormat="1" ht="10.8" x14ac:dyDescent="0.25">
      <c r="C11" s="196"/>
      <c r="D11" s="36">
        <f t="shared" si="1"/>
        <v>8</v>
      </c>
      <c r="E11" s="55" t="s">
        <v>1</v>
      </c>
      <c r="F11" s="57" t="s">
        <v>599</v>
      </c>
      <c r="G11" s="57"/>
      <c r="H11" s="56" t="s">
        <v>120</v>
      </c>
      <c r="I11" s="56" t="s">
        <v>121</v>
      </c>
      <c r="J11" s="158">
        <v>224.00000000000003</v>
      </c>
      <c r="K11" s="158">
        <v>224.00000000000003</v>
      </c>
      <c r="L11" s="56">
        <v>19.241385699999999</v>
      </c>
      <c r="M11" s="56">
        <v>73.147760599999998</v>
      </c>
      <c r="N11" s="58">
        <v>19.241399999999999</v>
      </c>
      <c r="O11" s="58">
        <v>73.147800000000004</v>
      </c>
      <c r="P11" s="56" t="s">
        <v>597</v>
      </c>
      <c r="Q11" s="56" t="s">
        <v>1603</v>
      </c>
      <c r="R11" s="28" t="s">
        <v>686</v>
      </c>
      <c r="S11" s="28" t="s">
        <v>1640</v>
      </c>
      <c r="T11" s="177" t="s">
        <v>1641</v>
      </c>
      <c r="U11" s="28" t="s">
        <v>1606</v>
      </c>
      <c r="V11" s="28" t="s">
        <v>1607</v>
      </c>
      <c r="W11" s="28" t="s">
        <v>104</v>
      </c>
      <c r="X11" s="28" t="s">
        <v>1642</v>
      </c>
      <c r="Y11" s="28" t="s">
        <v>1638</v>
      </c>
      <c r="Z11" s="28" t="str">
        <f>_xlfn.XLOOKUP(I11,'[2]Fibmax delivery'!$B:$B,'[2]Fibmax delivery'!$I:$I)</f>
        <v>Yogesh Deshpande</v>
      </c>
      <c r="AA11" s="28" t="s">
        <v>104</v>
      </c>
      <c r="AB11" s="28" t="s">
        <v>1603</v>
      </c>
      <c r="AC11" s="28" t="s">
        <v>1603</v>
      </c>
      <c r="AD11" s="28" t="s">
        <v>1603</v>
      </c>
      <c r="AE11" s="28">
        <v>0</v>
      </c>
      <c r="AF11" s="28" t="s">
        <v>1610</v>
      </c>
      <c r="AG11" s="28"/>
      <c r="AH11" s="28" t="s">
        <v>1611</v>
      </c>
      <c r="AI11" s="28" t="s">
        <v>1603</v>
      </c>
      <c r="AJ11" s="28"/>
      <c r="AK11" s="28" t="s">
        <v>1612</v>
      </c>
      <c r="AL11" s="28" t="s">
        <v>1603</v>
      </c>
      <c r="AM11" s="28" t="s">
        <v>1603</v>
      </c>
      <c r="AN11" s="47" t="s">
        <v>1611</v>
      </c>
      <c r="AO11" s="58" t="s">
        <v>1603</v>
      </c>
      <c r="AP11" s="28"/>
      <c r="AQ11" s="28">
        <v>0</v>
      </c>
      <c r="AR11" s="28">
        <f t="shared" si="0"/>
        <v>0</v>
      </c>
      <c r="AS11" s="28" t="s">
        <v>1603</v>
      </c>
      <c r="AT11" s="28"/>
    </row>
    <row r="12" spans="2:48" s="47" customFormat="1" ht="10.8" x14ac:dyDescent="0.25">
      <c r="B12" s="47" t="str">
        <f t="shared" ref="B12:B15" si="4">U12</f>
        <v>Fibmax</v>
      </c>
      <c r="C12" s="196">
        <v>46173</v>
      </c>
      <c r="D12" s="36">
        <f t="shared" si="1"/>
        <v>9</v>
      </c>
      <c r="E12" s="55" t="s">
        <v>1</v>
      </c>
      <c r="F12" s="57" t="s">
        <v>600</v>
      </c>
      <c r="G12" s="57"/>
      <c r="H12" s="56" t="s">
        <v>122</v>
      </c>
      <c r="I12" s="56" t="s">
        <v>123</v>
      </c>
      <c r="J12" s="158">
        <v>280</v>
      </c>
      <c r="K12" s="158">
        <v>280</v>
      </c>
      <c r="L12" s="56">
        <v>19.252943500000001</v>
      </c>
      <c r="M12" s="56">
        <v>73.144789200000005</v>
      </c>
      <c r="N12" s="58">
        <v>19.252662740000002</v>
      </c>
      <c r="O12" s="58">
        <v>73.144136209999999</v>
      </c>
      <c r="P12" s="56" t="s">
        <v>597</v>
      </c>
      <c r="Q12" s="56" t="s">
        <v>1603</v>
      </c>
      <c r="R12" s="28" t="s">
        <v>687</v>
      </c>
      <c r="S12" s="28" t="s">
        <v>1643</v>
      </c>
      <c r="T12" s="58" t="s">
        <v>1621</v>
      </c>
      <c r="U12" s="28" t="s">
        <v>1606</v>
      </c>
      <c r="V12" s="28" t="s">
        <v>1607</v>
      </c>
      <c r="W12" s="28" t="s">
        <v>104</v>
      </c>
      <c r="X12" s="28" t="s">
        <v>1616</v>
      </c>
      <c r="Y12" s="28" t="s">
        <v>1638</v>
      </c>
      <c r="Z12" s="28" t="str">
        <f>_xlfn.XLOOKUP(I12,'[2]Fibmax delivery'!$B:$B,'[2]Fibmax delivery'!$I:$I)</f>
        <v>Yogesh Deshpande</v>
      </c>
      <c r="AA12" s="28" t="s">
        <v>104</v>
      </c>
      <c r="AB12" s="179" t="s">
        <v>1644</v>
      </c>
      <c r="AC12" s="61">
        <v>45741</v>
      </c>
      <c r="AD12" s="61">
        <f t="shared" ref="AD12:AD15" si="5">AC12+365</f>
        <v>46106</v>
      </c>
      <c r="AE12" s="28">
        <v>280</v>
      </c>
      <c r="AF12" s="28" t="s">
        <v>1030</v>
      </c>
      <c r="AG12" s="62">
        <f>AE12-K12</f>
        <v>0</v>
      </c>
      <c r="AH12" s="28" t="s">
        <v>1585</v>
      </c>
      <c r="AI12" s="28" t="s">
        <v>1600</v>
      </c>
      <c r="AJ12" s="28"/>
      <c r="AK12" s="28" t="s">
        <v>4877</v>
      </c>
      <c r="AL12" s="28" t="s">
        <v>5037</v>
      </c>
      <c r="AM12" s="28" t="s">
        <v>3494</v>
      </c>
      <c r="AN12" s="47" t="s">
        <v>1585</v>
      </c>
      <c r="AO12" s="58" t="s">
        <v>1603</v>
      </c>
      <c r="AP12" s="28"/>
      <c r="AQ12" s="28">
        <v>0</v>
      </c>
      <c r="AR12" s="28">
        <f t="shared" si="0"/>
        <v>-280</v>
      </c>
      <c r="AS12" s="28" t="s">
        <v>5610</v>
      </c>
      <c r="AT12" s="28"/>
      <c r="AU12" s="47" t="s">
        <v>5614</v>
      </c>
    </row>
    <row r="13" spans="2:48" s="47" customFormat="1" ht="10.8" x14ac:dyDescent="0.25">
      <c r="B13" s="47" t="str">
        <f t="shared" si="4"/>
        <v>Fibmax</v>
      </c>
      <c r="C13" s="196">
        <v>46081</v>
      </c>
      <c r="D13" s="36">
        <f t="shared" si="1"/>
        <v>10</v>
      </c>
      <c r="E13" s="55" t="s">
        <v>1</v>
      </c>
      <c r="F13" s="57" t="s">
        <v>599</v>
      </c>
      <c r="G13" s="57"/>
      <c r="H13" s="56">
        <v>5592</v>
      </c>
      <c r="I13" s="56" t="s">
        <v>124</v>
      </c>
      <c r="J13" s="158">
        <v>280</v>
      </c>
      <c r="K13" s="158">
        <v>280</v>
      </c>
      <c r="L13" s="56">
        <v>19.2482775</v>
      </c>
      <c r="M13" s="56">
        <v>73.143259599999993</v>
      </c>
      <c r="N13" s="58">
        <v>19.24847681</v>
      </c>
      <c r="O13" s="58">
        <v>73.143649519999997</v>
      </c>
      <c r="P13" s="56" t="s">
        <v>597</v>
      </c>
      <c r="Q13" s="56" t="s">
        <v>1603</v>
      </c>
      <c r="R13" s="28" t="s">
        <v>688</v>
      </c>
      <c r="S13" s="28" t="s">
        <v>1645</v>
      </c>
      <c r="T13" s="58" t="s">
        <v>1646</v>
      </c>
      <c r="U13" s="28" t="s">
        <v>1606</v>
      </c>
      <c r="V13" s="28" t="s">
        <v>1607</v>
      </c>
      <c r="W13" s="28" t="s">
        <v>104</v>
      </c>
      <c r="X13" s="28" t="s">
        <v>1608</v>
      </c>
      <c r="Y13" s="28" t="s">
        <v>1638</v>
      </c>
      <c r="Z13" s="28" t="str">
        <f>_xlfn.XLOOKUP(I13,'[2]Fibmax delivery'!$B:$B,'[2]Fibmax delivery'!$I:$I)</f>
        <v>Yogesh Deshpande</v>
      </c>
      <c r="AA13" s="28" t="s">
        <v>104</v>
      </c>
      <c r="AB13" s="179" t="s">
        <v>1647</v>
      </c>
      <c r="AC13" s="61">
        <v>45741</v>
      </c>
      <c r="AD13" s="61">
        <f t="shared" si="5"/>
        <v>46106</v>
      </c>
      <c r="AE13" s="28">
        <v>280</v>
      </c>
      <c r="AF13" s="28" t="s">
        <v>1030</v>
      </c>
      <c r="AG13" s="62">
        <f>AE13-K13</f>
        <v>0</v>
      </c>
      <c r="AH13" s="28" t="s">
        <v>1585</v>
      </c>
      <c r="AI13" s="28" t="s">
        <v>1603</v>
      </c>
      <c r="AJ13" s="28"/>
      <c r="AK13" s="28" t="s">
        <v>1612</v>
      </c>
      <c r="AL13" s="28" t="s">
        <v>5038</v>
      </c>
      <c r="AM13" s="28" t="s">
        <v>4949</v>
      </c>
      <c r="AN13" s="47" t="s">
        <v>1585</v>
      </c>
      <c r="AO13" s="58" t="s">
        <v>1603</v>
      </c>
      <c r="AP13" s="28"/>
      <c r="AQ13" s="28">
        <v>0</v>
      </c>
      <c r="AR13" s="28">
        <f t="shared" si="0"/>
        <v>-280</v>
      </c>
      <c r="AS13" s="28" t="s">
        <v>1603</v>
      </c>
      <c r="AT13" s="28"/>
      <c r="AU13" s="47" t="s">
        <v>5614</v>
      </c>
    </row>
    <row r="14" spans="2:48" s="47" customFormat="1" ht="10.8" x14ac:dyDescent="0.25">
      <c r="B14" s="47" t="str">
        <f t="shared" si="4"/>
        <v>Fibmax</v>
      </c>
      <c r="C14" s="196">
        <v>46173</v>
      </c>
      <c r="D14" s="36">
        <f t="shared" si="1"/>
        <v>11</v>
      </c>
      <c r="E14" s="55" t="s">
        <v>1</v>
      </c>
      <c r="F14" s="57" t="s">
        <v>600</v>
      </c>
      <c r="G14" s="57"/>
      <c r="H14" s="56">
        <v>274</v>
      </c>
      <c r="I14" s="56" t="s">
        <v>125</v>
      </c>
      <c r="J14" s="158">
        <v>224.00000000000003</v>
      </c>
      <c r="K14" s="158">
        <v>224.00000000000003</v>
      </c>
      <c r="L14" s="56">
        <v>19.255490399999999</v>
      </c>
      <c r="M14" s="56">
        <v>73.1396759</v>
      </c>
      <c r="N14" s="58">
        <v>19.254908270000001</v>
      </c>
      <c r="O14" s="58">
        <v>73.139519190000001</v>
      </c>
      <c r="P14" s="56" t="s">
        <v>597</v>
      </c>
      <c r="Q14" s="56" t="s">
        <v>1603</v>
      </c>
      <c r="R14" s="28" t="s">
        <v>689</v>
      </c>
      <c r="S14" s="28" t="s">
        <v>1648</v>
      </c>
      <c r="T14" s="58" t="s">
        <v>1621</v>
      </c>
      <c r="U14" s="28" t="s">
        <v>1606</v>
      </c>
      <c r="V14" s="28" t="s">
        <v>1607</v>
      </c>
      <c r="W14" s="28" t="s">
        <v>104</v>
      </c>
      <c r="X14" s="28" t="s">
        <v>1642</v>
      </c>
      <c r="Y14" s="28" t="s">
        <v>1638</v>
      </c>
      <c r="Z14" s="28" t="str">
        <f>_xlfn.XLOOKUP(I14,'[2]Fibmax delivery'!$B:$B,'[2]Fibmax delivery'!$I:$I)</f>
        <v>Yogesh Deshpande</v>
      </c>
      <c r="AA14" s="28" t="s">
        <v>104</v>
      </c>
      <c r="AB14" s="179" t="s">
        <v>1649</v>
      </c>
      <c r="AC14" s="61">
        <v>45741</v>
      </c>
      <c r="AD14" s="61">
        <f t="shared" si="5"/>
        <v>46106</v>
      </c>
      <c r="AE14" s="28">
        <v>224</v>
      </c>
      <c r="AF14" s="28" t="s">
        <v>1030</v>
      </c>
      <c r="AG14" s="62">
        <f>AE14-K14</f>
        <v>0</v>
      </c>
      <c r="AH14" s="28" t="s">
        <v>1585</v>
      </c>
      <c r="AI14" s="28" t="s">
        <v>1600</v>
      </c>
      <c r="AJ14" s="28"/>
      <c r="AK14" s="28" t="s">
        <v>4878</v>
      </c>
      <c r="AL14" s="28" t="s">
        <v>5039</v>
      </c>
      <c r="AM14" s="28" t="s">
        <v>4949</v>
      </c>
      <c r="AN14" s="47" t="s">
        <v>1585</v>
      </c>
      <c r="AO14" s="58" t="s">
        <v>1603</v>
      </c>
      <c r="AP14" s="28"/>
      <c r="AQ14" s="28">
        <v>0</v>
      </c>
      <c r="AR14" s="28">
        <f t="shared" si="0"/>
        <v>-224</v>
      </c>
      <c r="AS14" s="28" t="s">
        <v>5610</v>
      </c>
      <c r="AT14" s="28"/>
      <c r="AU14" s="47" t="s">
        <v>5614</v>
      </c>
    </row>
    <row r="15" spans="2:48" s="47" customFormat="1" ht="10.8" x14ac:dyDescent="0.25">
      <c r="B15" s="47" t="str">
        <f t="shared" si="4"/>
        <v>Fibmax</v>
      </c>
      <c r="C15" s="196">
        <v>46173</v>
      </c>
      <c r="D15" s="36">
        <f t="shared" si="1"/>
        <v>12</v>
      </c>
      <c r="E15" s="55" t="s">
        <v>1</v>
      </c>
      <c r="F15" s="57" t="s">
        <v>600</v>
      </c>
      <c r="G15" s="57"/>
      <c r="H15" s="56">
        <v>855</v>
      </c>
      <c r="I15" s="56" t="s">
        <v>126</v>
      </c>
      <c r="J15" s="158">
        <v>168.00000000000003</v>
      </c>
      <c r="K15" s="158">
        <v>168.00000000000003</v>
      </c>
      <c r="L15" s="56">
        <v>19.260966499999999</v>
      </c>
      <c r="M15" s="56">
        <v>73.133927499999999</v>
      </c>
      <c r="N15" s="58">
        <v>19.260508919999999</v>
      </c>
      <c r="O15" s="58">
        <v>73.133706480000001</v>
      </c>
      <c r="P15" s="56" t="s">
        <v>597</v>
      </c>
      <c r="Q15" s="56" t="s">
        <v>1603</v>
      </c>
      <c r="R15" s="28" t="s">
        <v>690</v>
      </c>
      <c r="S15" s="28" t="s">
        <v>1650</v>
      </c>
      <c r="T15" s="177" t="s">
        <v>1615</v>
      </c>
      <c r="U15" s="28" t="s">
        <v>1606</v>
      </c>
      <c r="V15" s="28" t="s">
        <v>1607</v>
      </c>
      <c r="W15" s="28" t="s">
        <v>104</v>
      </c>
      <c r="X15" s="28" t="s">
        <v>1642</v>
      </c>
      <c r="Y15" s="28" t="s">
        <v>1638</v>
      </c>
      <c r="Z15" s="28" t="str">
        <f>_xlfn.XLOOKUP(I15,'[2]Fibmax delivery'!$B:$B,'[2]Fibmax delivery'!$I:$I)</f>
        <v>Yogesh Deshpande</v>
      </c>
      <c r="AA15" s="28" t="s">
        <v>104</v>
      </c>
      <c r="AB15" s="179" t="s">
        <v>1651</v>
      </c>
      <c r="AC15" s="61">
        <v>45742</v>
      </c>
      <c r="AD15" s="61">
        <f t="shared" si="5"/>
        <v>46107</v>
      </c>
      <c r="AE15" s="28">
        <v>168</v>
      </c>
      <c r="AF15" s="28" t="s">
        <v>1030</v>
      </c>
      <c r="AG15" s="62">
        <f>AE15-K15</f>
        <v>0</v>
      </c>
      <c r="AH15" s="28" t="s">
        <v>4851</v>
      </c>
      <c r="AI15" s="28" t="s">
        <v>1600</v>
      </c>
      <c r="AJ15" s="28"/>
      <c r="AK15" s="28" t="s">
        <v>1652</v>
      </c>
      <c r="AL15" s="28" t="s">
        <v>5040</v>
      </c>
      <c r="AM15" s="28" t="s">
        <v>3494</v>
      </c>
      <c r="AN15" s="47" t="s">
        <v>1585</v>
      </c>
      <c r="AO15" s="58" t="s">
        <v>1603</v>
      </c>
      <c r="AP15" s="28"/>
      <c r="AQ15" s="28">
        <v>0</v>
      </c>
      <c r="AR15" s="28">
        <f t="shared" si="0"/>
        <v>-168</v>
      </c>
      <c r="AS15" s="28" t="s">
        <v>5610</v>
      </c>
      <c r="AT15" s="28"/>
    </row>
    <row r="16" spans="2:48" s="47" customFormat="1" ht="10.8" x14ac:dyDescent="0.25">
      <c r="C16" s="196"/>
      <c r="D16" s="36">
        <f t="shared" si="1"/>
        <v>13</v>
      </c>
      <c r="E16" s="55" t="s">
        <v>1</v>
      </c>
      <c r="F16" s="57" t="s">
        <v>599</v>
      </c>
      <c r="G16" s="57"/>
      <c r="H16" s="56" t="s">
        <v>127</v>
      </c>
      <c r="I16" s="56" t="s">
        <v>128</v>
      </c>
      <c r="J16" s="158">
        <v>224.00000000000003</v>
      </c>
      <c r="K16" s="158">
        <v>224.00000000000003</v>
      </c>
      <c r="L16" s="56">
        <v>19.2128215</v>
      </c>
      <c r="M16" s="56">
        <v>73.132062700000006</v>
      </c>
      <c r="N16" s="58">
        <v>19.21244282</v>
      </c>
      <c r="O16" s="58">
        <v>73.132093069999996</v>
      </c>
      <c r="P16" s="56" t="s">
        <v>597</v>
      </c>
      <c r="Q16" s="56" t="s">
        <v>1603</v>
      </c>
      <c r="R16" s="28" t="s">
        <v>691</v>
      </c>
      <c r="S16" s="28" t="s">
        <v>1653</v>
      </c>
      <c r="T16" s="177" t="s">
        <v>1654</v>
      </c>
      <c r="U16" s="28" t="s">
        <v>1606</v>
      </c>
      <c r="V16" s="28" t="s">
        <v>1607</v>
      </c>
      <c r="W16" s="28" t="s">
        <v>104</v>
      </c>
      <c r="X16" s="28" t="s">
        <v>1608</v>
      </c>
      <c r="Y16" s="28" t="s">
        <v>1638</v>
      </c>
      <c r="Z16" s="28" t="str">
        <f>_xlfn.XLOOKUP(I16,'[2]Fibmax delivery'!$B:$B,'[2]Fibmax delivery'!$I:$I)</f>
        <v>Yogesh Deshpande</v>
      </c>
      <c r="AA16" s="28" t="s">
        <v>104</v>
      </c>
      <c r="AB16" s="28" t="s">
        <v>1603</v>
      </c>
      <c r="AC16" s="28" t="s">
        <v>1603</v>
      </c>
      <c r="AD16" s="28" t="s">
        <v>1603</v>
      </c>
      <c r="AE16" s="28">
        <v>0</v>
      </c>
      <c r="AF16" s="28" t="s">
        <v>1610</v>
      </c>
      <c r="AG16" s="28"/>
      <c r="AH16" s="28" t="s">
        <v>1611</v>
      </c>
      <c r="AI16" s="28" t="s">
        <v>1603</v>
      </c>
      <c r="AJ16" s="28"/>
      <c r="AK16" s="28" t="s">
        <v>1612</v>
      </c>
      <c r="AL16" s="28" t="s">
        <v>1603</v>
      </c>
      <c r="AM16" s="28" t="s">
        <v>1603</v>
      </c>
      <c r="AN16" s="47" t="s">
        <v>1611</v>
      </c>
      <c r="AO16" s="58" t="s">
        <v>1603</v>
      </c>
      <c r="AP16" s="28"/>
      <c r="AQ16" s="28">
        <v>0</v>
      </c>
      <c r="AR16" s="28">
        <f t="shared" si="0"/>
        <v>0</v>
      </c>
      <c r="AS16" s="28" t="s">
        <v>1603</v>
      </c>
      <c r="AT16" s="28"/>
    </row>
    <row r="17" spans="2:47" s="47" customFormat="1" ht="10.8" x14ac:dyDescent="0.25">
      <c r="B17" s="47" t="str">
        <f t="shared" ref="B17:B20" si="6">U17</f>
        <v>Fibmax</v>
      </c>
      <c r="C17" s="196">
        <v>46081</v>
      </c>
      <c r="D17" s="36">
        <f t="shared" si="1"/>
        <v>14</v>
      </c>
      <c r="E17" s="55" t="s">
        <v>1</v>
      </c>
      <c r="F17" s="57" t="s">
        <v>599</v>
      </c>
      <c r="G17" s="57"/>
      <c r="H17" s="56" t="s">
        <v>129</v>
      </c>
      <c r="I17" s="56" t="s">
        <v>130</v>
      </c>
      <c r="J17" s="158">
        <v>112.00000000000001</v>
      </c>
      <c r="K17" s="158">
        <v>112.00000000000001</v>
      </c>
      <c r="L17" s="56">
        <v>19.224234599999999</v>
      </c>
      <c r="M17" s="56">
        <v>73.130313200000003</v>
      </c>
      <c r="N17" s="58">
        <v>19.22493437</v>
      </c>
      <c r="O17" s="58">
        <v>73.130160230000001</v>
      </c>
      <c r="P17" s="56" t="s">
        <v>597</v>
      </c>
      <c r="Q17" s="56" t="s">
        <v>1603</v>
      </c>
      <c r="R17" s="28" t="s">
        <v>692</v>
      </c>
      <c r="S17" s="28" t="s">
        <v>1655</v>
      </c>
      <c r="T17" s="58" t="s">
        <v>1621</v>
      </c>
      <c r="U17" s="28" t="s">
        <v>1606</v>
      </c>
      <c r="V17" s="28" t="s">
        <v>1607</v>
      </c>
      <c r="W17" s="28" t="s">
        <v>104</v>
      </c>
      <c r="X17" s="28" t="s">
        <v>1608</v>
      </c>
      <c r="Y17" s="28" t="s">
        <v>1638</v>
      </c>
      <c r="Z17" s="28" t="str">
        <f>_xlfn.XLOOKUP(I17,'[2]Fibmax delivery'!$B:$B,'[2]Fibmax delivery'!$I:$I)</f>
        <v>Yogesh Deshpande</v>
      </c>
      <c r="AA17" s="28" t="s">
        <v>104</v>
      </c>
      <c r="AB17" s="179" t="s">
        <v>1656</v>
      </c>
      <c r="AC17" s="61">
        <v>45740</v>
      </c>
      <c r="AD17" s="61">
        <v>46105</v>
      </c>
      <c r="AE17" s="28">
        <v>112</v>
      </c>
      <c r="AF17" s="28" t="s">
        <v>1030</v>
      </c>
      <c r="AG17" s="62">
        <f>AE17-K17</f>
        <v>0</v>
      </c>
      <c r="AH17" s="28" t="s">
        <v>1585</v>
      </c>
      <c r="AI17" s="28" t="s">
        <v>1603</v>
      </c>
      <c r="AJ17" s="28"/>
      <c r="AK17" s="28" t="s">
        <v>1612</v>
      </c>
      <c r="AL17" s="28" t="s">
        <v>5041</v>
      </c>
      <c r="AM17" s="28" t="s">
        <v>4949</v>
      </c>
      <c r="AN17" s="47" t="s">
        <v>1585</v>
      </c>
      <c r="AO17" s="58" t="s">
        <v>1603</v>
      </c>
      <c r="AP17" s="28"/>
      <c r="AQ17" s="28">
        <v>0</v>
      </c>
      <c r="AR17" s="28">
        <f t="shared" si="0"/>
        <v>-112</v>
      </c>
      <c r="AS17" s="28" t="s">
        <v>1603</v>
      </c>
      <c r="AT17" s="28"/>
      <c r="AU17" s="47" t="s">
        <v>5614</v>
      </c>
    </row>
    <row r="18" spans="2:47" s="47" customFormat="1" ht="10.8" x14ac:dyDescent="0.25">
      <c r="B18" s="47" t="str">
        <f t="shared" si="6"/>
        <v>Fibmax</v>
      </c>
      <c r="C18" s="196">
        <v>46081</v>
      </c>
      <c r="D18" s="36">
        <f t="shared" si="1"/>
        <v>15</v>
      </c>
      <c r="E18" s="55" t="s">
        <v>1</v>
      </c>
      <c r="F18" s="57" t="s">
        <v>599</v>
      </c>
      <c r="G18" s="57"/>
      <c r="H18" s="56">
        <v>5709</v>
      </c>
      <c r="I18" s="56" t="s">
        <v>131</v>
      </c>
      <c r="J18" s="158">
        <v>112.00000000000001</v>
      </c>
      <c r="K18" s="158">
        <v>112.00000000000001</v>
      </c>
      <c r="L18" s="56">
        <v>19.239814599999999</v>
      </c>
      <c r="M18" s="56">
        <v>73.122336099999998</v>
      </c>
      <c r="N18" s="58">
        <v>19.239764319999999</v>
      </c>
      <c r="O18" s="58">
        <v>73.122420939999998</v>
      </c>
      <c r="P18" s="56" t="s">
        <v>597</v>
      </c>
      <c r="Q18" s="56" t="s">
        <v>1603</v>
      </c>
      <c r="R18" s="28" t="s">
        <v>693</v>
      </c>
      <c r="S18" s="28" t="s">
        <v>1657</v>
      </c>
      <c r="T18" s="58" t="s">
        <v>1621</v>
      </c>
      <c r="U18" s="28" t="s">
        <v>1606</v>
      </c>
      <c r="V18" s="28" t="s">
        <v>1607</v>
      </c>
      <c r="W18" s="28" t="s">
        <v>104</v>
      </c>
      <c r="X18" s="28" t="s">
        <v>1608</v>
      </c>
      <c r="Y18" s="28" t="s">
        <v>1638</v>
      </c>
      <c r="Z18" s="28" t="str">
        <f>_xlfn.XLOOKUP(I18,'[2]Fibmax delivery'!$B:$B,'[2]Fibmax delivery'!$I:$I)</f>
        <v>Yogesh Deshpande</v>
      </c>
      <c r="AA18" s="28" t="s">
        <v>104</v>
      </c>
      <c r="AB18" s="179" t="s">
        <v>1658</v>
      </c>
      <c r="AC18" s="61">
        <v>45741</v>
      </c>
      <c r="AD18" s="61">
        <f t="shared" ref="AD18:AD20" si="7">AC18+365</f>
        <v>46106</v>
      </c>
      <c r="AE18" s="28">
        <v>112</v>
      </c>
      <c r="AF18" s="28" t="s">
        <v>1030</v>
      </c>
      <c r="AG18" s="62">
        <f>AE18-K18</f>
        <v>0</v>
      </c>
      <c r="AH18" s="28" t="s">
        <v>1585</v>
      </c>
      <c r="AI18" s="28" t="s">
        <v>1603</v>
      </c>
      <c r="AJ18" s="28"/>
      <c r="AK18" s="28" t="s">
        <v>1612</v>
      </c>
      <c r="AL18" s="28" t="s">
        <v>5042</v>
      </c>
      <c r="AM18" s="28" t="s">
        <v>3494</v>
      </c>
      <c r="AN18" s="47" t="s">
        <v>1585</v>
      </c>
      <c r="AO18" s="58" t="s">
        <v>1603</v>
      </c>
      <c r="AP18" s="28"/>
      <c r="AQ18" s="28">
        <v>0</v>
      </c>
      <c r="AR18" s="28">
        <f t="shared" si="0"/>
        <v>-112</v>
      </c>
      <c r="AS18" s="28" t="s">
        <v>1603</v>
      </c>
      <c r="AT18" s="28"/>
      <c r="AU18" s="47" t="s">
        <v>5614</v>
      </c>
    </row>
    <row r="19" spans="2:47" s="47" customFormat="1" ht="10.8" x14ac:dyDescent="0.25">
      <c r="B19" s="47" t="str">
        <f t="shared" si="6"/>
        <v>Fibmax</v>
      </c>
      <c r="C19" s="196">
        <v>46053</v>
      </c>
      <c r="D19" s="36">
        <f t="shared" si="1"/>
        <v>16</v>
      </c>
      <c r="E19" s="55" t="s">
        <v>1</v>
      </c>
      <c r="F19" s="57" t="s">
        <v>601</v>
      </c>
      <c r="G19" s="57"/>
      <c r="H19" s="56">
        <v>6520</v>
      </c>
      <c r="I19" s="56" t="s">
        <v>132</v>
      </c>
      <c r="J19" s="158">
        <v>224.00000000000003</v>
      </c>
      <c r="K19" s="158">
        <v>224.00000000000003</v>
      </c>
      <c r="L19" s="56">
        <v>19.212522799999999</v>
      </c>
      <c r="M19" s="56">
        <v>73.082466199999999</v>
      </c>
      <c r="N19" s="58">
        <v>19.212527000000001</v>
      </c>
      <c r="O19" s="58">
        <v>73.082519570000002</v>
      </c>
      <c r="P19" s="56" t="s">
        <v>597</v>
      </c>
      <c r="Q19" s="56" t="s">
        <v>1603</v>
      </c>
      <c r="R19" s="28" t="s">
        <v>694</v>
      </c>
      <c r="S19" s="28" t="s">
        <v>1659</v>
      </c>
      <c r="T19" s="58" t="s">
        <v>1646</v>
      </c>
      <c r="U19" s="28" t="s">
        <v>1606</v>
      </c>
      <c r="V19" s="28" t="s">
        <v>1607</v>
      </c>
      <c r="W19" s="28" t="s">
        <v>104</v>
      </c>
      <c r="X19" s="28" t="s">
        <v>1616</v>
      </c>
      <c r="Y19" s="28" t="s">
        <v>1638</v>
      </c>
      <c r="Z19" s="28" t="str">
        <f>_xlfn.XLOOKUP(I19,'[2]Fibmax delivery'!$B:$B,'[2]Fibmax delivery'!$I:$I)</f>
        <v>Yogesh Deshpande</v>
      </c>
      <c r="AA19" s="28" t="s">
        <v>104</v>
      </c>
      <c r="AB19" s="179" t="s">
        <v>1660</v>
      </c>
      <c r="AC19" s="61">
        <v>45741</v>
      </c>
      <c r="AD19" s="61">
        <f t="shared" si="7"/>
        <v>46106</v>
      </c>
      <c r="AE19" s="28">
        <v>224</v>
      </c>
      <c r="AF19" s="28" t="s">
        <v>1030</v>
      </c>
      <c r="AG19" s="62">
        <f>AE19-K19</f>
        <v>0</v>
      </c>
      <c r="AH19" s="28" t="s">
        <v>1585</v>
      </c>
      <c r="AI19" s="28" t="s">
        <v>1603</v>
      </c>
      <c r="AJ19" s="28"/>
      <c r="AK19" s="28" t="s">
        <v>1612</v>
      </c>
      <c r="AL19" s="28" t="s">
        <v>5043</v>
      </c>
      <c r="AM19" s="28" t="s">
        <v>4949</v>
      </c>
      <c r="AN19" s="47" t="s">
        <v>1585</v>
      </c>
      <c r="AO19" s="58" t="s">
        <v>1603</v>
      </c>
      <c r="AP19" s="28"/>
      <c r="AQ19" s="28">
        <v>0</v>
      </c>
      <c r="AR19" s="28">
        <f t="shared" si="0"/>
        <v>-224</v>
      </c>
      <c r="AS19" s="28" t="s">
        <v>1603</v>
      </c>
      <c r="AT19" s="28"/>
      <c r="AU19" s="47" t="s">
        <v>5614</v>
      </c>
    </row>
    <row r="20" spans="2:47" s="47" customFormat="1" ht="10.8" x14ac:dyDescent="0.25">
      <c r="B20" s="47" t="str">
        <f t="shared" si="6"/>
        <v>Fibmax</v>
      </c>
      <c r="C20" s="196">
        <v>46053</v>
      </c>
      <c r="D20" s="36">
        <f t="shared" si="1"/>
        <v>17</v>
      </c>
      <c r="E20" s="55" t="s">
        <v>1</v>
      </c>
      <c r="F20" s="57" t="s">
        <v>603</v>
      </c>
      <c r="G20" s="57"/>
      <c r="H20" s="56">
        <v>1251</v>
      </c>
      <c r="I20" s="56" t="s">
        <v>133</v>
      </c>
      <c r="J20" s="158">
        <v>168.00000000000003</v>
      </c>
      <c r="K20" s="158">
        <v>168.00000000000003</v>
      </c>
      <c r="L20" s="56">
        <v>19.144504600000001</v>
      </c>
      <c r="M20" s="56">
        <v>73.051533800000001</v>
      </c>
      <c r="N20" s="58">
        <v>19.144056849999998</v>
      </c>
      <c r="O20" s="58">
        <v>73.051805740000006</v>
      </c>
      <c r="P20" s="56" t="s">
        <v>602</v>
      </c>
      <c r="Q20" s="56" t="s">
        <v>1603</v>
      </c>
      <c r="R20" s="28" t="s">
        <v>695</v>
      </c>
      <c r="S20" s="28" t="s">
        <v>1661</v>
      </c>
      <c r="T20" s="58" t="s">
        <v>1621</v>
      </c>
      <c r="U20" s="28" t="s">
        <v>1606</v>
      </c>
      <c r="V20" s="28" t="s">
        <v>1607</v>
      </c>
      <c r="W20" s="28" t="s">
        <v>104</v>
      </c>
      <c r="X20" s="28" t="s">
        <v>1616</v>
      </c>
      <c r="Y20" s="28" t="s">
        <v>1638</v>
      </c>
      <c r="Z20" s="28" t="str">
        <f>_xlfn.XLOOKUP(I20,'[2]Fibmax delivery'!$B:$B,'[2]Fibmax delivery'!$I:$I)</f>
        <v>Yogesh Deshpande</v>
      </c>
      <c r="AA20" s="28" t="s">
        <v>104</v>
      </c>
      <c r="AB20" s="179" t="s">
        <v>1662</v>
      </c>
      <c r="AC20" s="61">
        <v>45741</v>
      </c>
      <c r="AD20" s="61">
        <f t="shared" si="7"/>
        <v>46106</v>
      </c>
      <c r="AE20" s="28">
        <v>168</v>
      </c>
      <c r="AF20" s="28" t="s">
        <v>1030</v>
      </c>
      <c r="AG20" s="62">
        <f>AE20-K20</f>
        <v>0</v>
      </c>
      <c r="AH20" s="28" t="s">
        <v>1585</v>
      </c>
      <c r="AI20" s="28" t="s">
        <v>1603</v>
      </c>
      <c r="AJ20" s="28"/>
      <c r="AK20" s="28" t="s">
        <v>1612</v>
      </c>
      <c r="AL20" s="28" t="s">
        <v>5044</v>
      </c>
      <c r="AM20" s="28" t="s">
        <v>4949</v>
      </c>
      <c r="AN20" s="47" t="s">
        <v>1585</v>
      </c>
      <c r="AO20" s="58" t="s">
        <v>1603</v>
      </c>
      <c r="AP20" s="28"/>
      <c r="AQ20" s="28">
        <v>0</v>
      </c>
      <c r="AR20" s="28">
        <f t="shared" si="0"/>
        <v>-168</v>
      </c>
      <c r="AS20" s="28" t="s">
        <v>1603</v>
      </c>
      <c r="AT20" s="28"/>
      <c r="AU20" s="47" t="s">
        <v>5614</v>
      </c>
    </row>
    <row r="21" spans="2:47" s="47" customFormat="1" ht="10.8" x14ac:dyDescent="0.25">
      <c r="C21" s="196">
        <v>46053</v>
      </c>
      <c r="D21" s="36">
        <f t="shared" si="1"/>
        <v>18</v>
      </c>
      <c r="E21" s="55" t="s">
        <v>1</v>
      </c>
      <c r="F21" s="57" t="s">
        <v>604</v>
      </c>
      <c r="G21" s="57"/>
      <c r="H21" s="56">
        <v>1256</v>
      </c>
      <c r="I21" s="56" t="s">
        <v>134</v>
      </c>
      <c r="J21" s="158">
        <v>896.00000000000011</v>
      </c>
      <c r="K21" s="158">
        <v>896.00000000000011</v>
      </c>
      <c r="L21" s="56">
        <v>19.190719999999999</v>
      </c>
      <c r="M21" s="56">
        <v>73.044385199999994</v>
      </c>
      <c r="N21" s="58">
        <v>19.186530090000002</v>
      </c>
      <c r="O21" s="58">
        <v>73.039791190000003</v>
      </c>
      <c r="P21" s="56" t="s">
        <v>602</v>
      </c>
      <c r="Q21" s="56" t="s">
        <v>1603</v>
      </c>
      <c r="R21" s="28" t="s">
        <v>696</v>
      </c>
      <c r="S21" s="28" t="s">
        <v>1663</v>
      </c>
      <c r="T21" s="58" t="s">
        <v>1621</v>
      </c>
      <c r="U21" s="28" t="s">
        <v>1606</v>
      </c>
      <c r="V21" s="28" t="s">
        <v>1607</v>
      </c>
      <c r="W21" s="28" t="s">
        <v>104</v>
      </c>
      <c r="X21" s="28" t="s">
        <v>1616</v>
      </c>
      <c r="Y21" s="28" t="s">
        <v>1638</v>
      </c>
      <c r="Z21" s="28" t="str">
        <f>_xlfn.XLOOKUP(I21,'[2]Fibmax delivery'!$B:$B,'[2]Fibmax delivery'!$I:$I)</f>
        <v>Yogesh Deshpande</v>
      </c>
      <c r="AA21" s="28" t="s">
        <v>104</v>
      </c>
      <c r="AB21" s="28" t="s">
        <v>1603</v>
      </c>
      <c r="AC21" s="28" t="s">
        <v>1603</v>
      </c>
      <c r="AD21" s="28" t="s">
        <v>1603</v>
      </c>
      <c r="AE21" s="28">
        <v>0</v>
      </c>
      <c r="AF21" s="28" t="s">
        <v>1618</v>
      </c>
      <c r="AG21" s="28"/>
      <c r="AH21" s="28" t="s">
        <v>1664</v>
      </c>
      <c r="AI21" s="28" t="s">
        <v>1603</v>
      </c>
      <c r="AJ21" s="28"/>
      <c r="AK21" s="28" t="s">
        <v>1612</v>
      </c>
      <c r="AL21" s="28" t="s">
        <v>1603</v>
      </c>
      <c r="AM21" s="28" t="s">
        <v>3494</v>
      </c>
      <c r="AN21" s="47" t="s">
        <v>1664</v>
      </c>
      <c r="AO21" s="58" t="s">
        <v>1603</v>
      </c>
      <c r="AP21" s="28"/>
      <c r="AQ21" s="28">
        <v>0</v>
      </c>
      <c r="AR21" s="28">
        <f t="shared" si="0"/>
        <v>0</v>
      </c>
      <c r="AS21" s="28" t="s">
        <v>1603</v>
      </c>
      <c r="AT21" s="28"/>
      <c r="AU21" s="47" t="s">
        <v>5614</v>
      </c>
    </row>
    <row r="22" spans="2:47" s="47" customFormat="1" ht="10.8" x14ac:dyDescent="0.25">
      <c r="B22" s="47" t="str">
        <f>U22</f>
        <v>Fibmax</v>
      </c>
      <c r="C22" s="196">
        <v>46081</v>
      </c>
      <c r="D22" s="36">
        <f t="shared" si="1"/>
        <v>19</v>
      </c>
      <c r="E22" s="55" t="s">
        <v>1</v>
      </c>
      <c r="F22" s="57" t="s">
        <v>605</v>
      </c>
      <c r="G22" s="57"/>
      <c r="H22" s="56" t="s">
        <v>135</v>
      </c>
      <c r="I22" s="56" t="s">
        <v>136</v>
      </c>
      <c r="J22" s="158">
        <v>134.4</v>
      </c>
      <c r="K22" s="158">
        <v>134.4</v>
      </c>
      <c r="L22" s="56">
        <v>19.1053</v>
      </c>
      <c r="M22" s="56">
        <v>73.028270000000006</v>
      </c>
      <c r="N22" s="58">
        <v>19.104786149999999</v>
      </c>
      <c r="O22" s="58">
        <v>73.028221689999995</v>
      </c>
      <c r="P22" s="56" t="s">
        <v>589</v>
      </c>
      <c r="Q22" s="56" t="s">
        <v>1603</v>
      </c>
      <c r="R22" s="28" t="s">
        <v>697</v>
      </c>
      <c r="S22" s="28" t="s">
        <v>1665</v>
      </c>
      <c r="T22" s="58" t="s">
        <v>1621</v>
      </c>
      <c r="U22" s="28" t="s">
        <v>1606</v>
      </c>
      <c r="V22" s="28" t="s">
        <v>1607</v>
      </c>
      <c r="W22" s="28" t="s">
        <v>104</v>
      </c>
      <c r="X22" s="28" t="s">
        <v>1608</v>
      </c>
      <c r="Y22" s="28" t="s">
        <v>1609</v>
      </c>
      <c r="Z22" s="28" t="str">
        <f>_xlfn.XLOOKUP(I22,'[2]Fibmax delivery'!$B:$B,'[2]Fibmax delivery'!$I:$I)</f>
        <v>Praveen Nigam</v>
      </c>
      <c r="AA22" s="28" t="s">
        <v>104</v>
      </c>
      <c r="AB22" s="179" t="s">
        <v>1666</v>
      </c>
      <c r="AC22" s="61">
        <v>45740</v>
      </c>
      <c r="AD22" s="61">
        <v>46105</v>
      </c>
      <c r="AE22" s="28">
        <v>134</v>
      </c>
      <c r="AF22" s="28" t="s">
        <v>1030</v>
      </c>
      <c r="AG22" s="62">
        <f>AE22-K22</f>
        <v>-0.40000000000000568</v>
      </c>
      <c r="AH22" s="28" t="s">
        <v>1585</v>
      </c>
      <c r="AI22" s="28" t="s">
        <v>1603</v>
      </c>
      <c r="AJ22" s="28"/>
      <c r="AK22" s="28" t="s">
        <v>1612</v>
      </c>
      <c r="AL22" s="28" t="s">
        <v>5045</v>
      </c>
      <c r="AM22" s="28" t="s">
        <v>4949</v>
      </c>
      <c r="AN22" s="47" t="s">
        <v>1585</v>
      </c>
      <c r="AO22" s="58" t="s">
        <v>1603</v>
      </c>
      <c r="AP22" s="28"/>
      <c r="AQ22" s="28">
        <v>0</v>
      </c>
      <c r="AR22" s="28">
        <f t="shared" si="0"/>
        <v>-134</v>
      </c>
      <c r="AS22" s="28" t="s">
        <v>1603</v>
      </c>
      <c r="AT22" s="28"/>
      <c r="AU22" s="47" t="s">
        <v>5614</v>
      </c>
    </row>
    <row r="23" spans="2:47" s="47" customFormat="1" ht="10.8" x14ac:dyDescent="0.25">
      <c r="C23" s="196"/>
      <c r="D23" s="36">
        <f t="shared" si="1"/>
        <v>20</v>
      </c>
      <c r="E23" s="55" t="s">
        <v>1</v>
      </c>
      <c r="F23" s="57" t="s">
        <v>606</v>
      </c>
      <c r="G23" s="57"/>
      <c r="H23" s="56" t="s">
        <v>137</v>
      </c>
      <c r="I23" s="56" t="s">
        <v>138</v>
      </c>
      <c r="J23" s="158">
        <v>224.00000000000003</v>
      </c>
      <c r="K23" s="158">
        <v>224.00000000000003</v>
      </c>
      <c r="L23" s="56">
        <v>19.063866399999998</v>
      </c>
      <c r="M23" s="56">
        <v>73.025002900000004</v>
      </c>
      <c r="N23" s="58">
        <v>19.06290838</v>
      </c>
      <c r="O23" s="58">
        <v>73.024783470000003</v>
      </c>
      <c r="P23" s="56" t="s">
        <v>589</v>
      </c>
      <c r="Q23" s="56" t="s">
        <v>1603</v>
      </c>
      <c r="R23" s="28" t="s">
        <v>698</v>
      </c>
      <c r="S23" s="28" t="s">
        <v>1667</v>
      </c>
      <c r="T23" s="58" t="s">
        <v>1621</v>
      </c>
      <c r="U23" s="28" t="s">
        <v>1606</v>
      </c>
      <c r="V23" s="28" t="s">
        <v>1607</v>
      </c>
      <c r="W23" s="28" t="s">
        <v>104</v>
      </c>
      <c r="X23" s="28" t="s">
        <v>1642</v>
      </c>
      <c r="Y23" s="28" t="s">
        <v>1609</v>
      </c>
      <c r="Z23" s="28" t="str">
        <f>_xlfn.XLOOKUP(I23,'[2]Fibmax delivery'!$B:$B,'[2]Fibmax delivery'!$I:$I)</f>
        <v>Praveen Nigam</v>
      </c>
      <c r="AA23" s="28" t="s">
        <v>104</v>
      </c>
      <c r="AB23" s="28" t="s">
        <v>1603</v>
      </c>
      <c r="AC23" s="28" t="s">
        <v>1603</v>
      </c>
      <c r="AD23" s="28" t="s">
        <v>1603</v>
      </c>
      <c r="AE23" s="28">
        <v>0</v>
      </c>
      <c r="AF23" s="28" t="s">
        <v>1610</v>
      </c>
      <c r="AG23" s="28"/>
      <c r="AH23" s="28" t="s">
        <v>1611</v>
      </c>
      <c r="AI23" s="28" t="s">
        <v>1603</v>
      </c>
      <c r="AJ23" s="28"/>
      <c r="AK23" s="28" t="s">
        <v>1612</v>
      </c>
      <c r="AL23" s="28" t="s">
        <v>1603</v>
      </c>
      <c r="AM23" s="28" t="s">
        <v>1603</v>
      </c>
      <c r="AN23" s="47" t="s">
        <v>1611</v>
      </c>
      <c r="AO23" s="58" t="s">
        <v>1603</v>
      </c>
      <c r="AP23" s="28"/>
      <c r="AQ23" s="28">
        <v>0</v>
      </c>
      <c r="AR23" s="28">
        <f t="shared" si="0"/>
        <v>0</v>
      </c>
      <c r="AS23" s="28" t="s">
        <v>1603</v>
      </c>
      <c r="AT23" s="28"/>
    </row>
    <row r="24" spans="2:47" s="47" customFormat="1" ht="10.8" x14ac:dyDescent="0.25">
      <c r="B24" s="47" t="str">
        <f t="shared" ref="B24:B34" si="8">U24</f>
        <v>Fibmax</v>
      </c>
      <c r="C24" s="196">
        <v>46081</v>
      </c>
      <c r="D24" s="36">
        <f t="shared" si="1"/>
        <v>21</v>
      </c>
      <c r="E24" s="55" t="s">
        <v>1</v>
      </c>
      <c r="F24" s="57" t="s">
        <v>607</v>
      </c>
      <c r="G24" s="57"/>
      <c r="H24" s="56">
        <v>4719</v>
      </c>
      <c r="I24" s="56" t="s">
        <v>139</v>
      </c>
      <c r="J24" s="158">
        <v>112.00000000000001</v>
      </c>
      <c r="K24" s="158">
        <v>112.00000000000001</v>
      </c>
      <c r="L24" s="56">
        <v>19.113989400000001</v>
      </c>
      <c r="M24" s="56">
        <v>73.005485100000001</v>
      </c>
      <c r="N24" s="58">
        <v>19.114077000000002</v>
      </c>
      <c r="O24" s="58">
        <v>73.005421999999996</v>
      </c>
      <c r="P24" s="56" t="s">
        <v>589</v>
      </c>
      <c r="Q24" s="56" t="s">
        <v>1603</v>
      </c>
      <c r="R24" s="28" t="s">
        <v>699</v>
      </c>
      <c r="S24" s="28" t="s">
        <v>1668</v>
      </c>
      <c r="T24" s="58" t="s">
        <v>1621</v>
      </c>
      <c r="U24" s="28" t="s">
        <v>1606</v>
      </c>
      <c r="V24" s="28" t="s">
        <v>1607</v>
      </c>
      <c r="W24" s="28" t="s">
        <v>104</v>
      </c>
      <c r="X24" s="28" t="s">
        <v>1608</v>
      </c>
      <c r="Y24" s="28" t="s">
        <v>1609</v>
      </c>
      <c r="Z24" s="28" t="str">
        <f>_xlfn.XLOOKUP(I24,'[2]Fibmax delivery'!$B:$B,'[2]Fibmax delivery'!$I:$I)</f>
        <v>Praveen Nigam</v>
      </c>
      <c r="AA24" s="28" t="s">
        <v>104</v>
      </c>
      <c r="AB24" s="179" t="s">
        <v>1669</v>
      </c>
      <c r="AC24" s="61">
        <v>45741</v>
      </c>
      <c r="AD24" s="61">
        <f t="shared" ref="AD24:AD28" si="9">AC24+365</f>
        <v>46106</v>
      </c>
      <c r="AE24" s="28">
        <v>112</v>
      </c>
      <c r="AF24" s="28" t="s">
        <v>1030</v>
      </c>
      <c r="AG24" s="62">
        <f t="shared" ref="AG24:AG35" si="10">AE24-K24</f>
        <v>0</v>
      </c>
      <c r="AH24" s="28" t="s">
        <v>1585</v>
      </c>
      <c r="AI24" s="28" t="s">
        <v>1603</v>
      </c>
      <c r="AJ24" s="28"/>
      <c r="AK24" s="28" t="s">
        <v>1612</v>
      </c>
      <c r="AL24" s="28" t="s">
        <v>5046</v>
      </c>
      <c r="AM24" s="28" t="s">
        <v>4949</v>
      </c>
      <c r="AN24" s="47" t="s">
        <v>1585</v>
      </c>
      <c r="AO24" s="58" t="s">
        <v>1603</v>
      </c>
      <c r="AP24" s="28"/>
      <c r="AQ24" s="28">
        <v>0</v>
      </c>
      <c r="AR24" s="28">
        <f t="shared" si="0"/>
        <v>-112</v>
      </c>
      <c r="AS24" s="28" t="s">
        <v>1603</v>
      </c>
      <c r="AT24" s="28"/>
      <c r="AU24" s="47" t="s">
        <v>5614</v>
      </c>
    </row>
    <row r="25" spans="2:47" s="47" customFormat="1" ht="10.8" x14ac:dyDescent="0.25">
      <c r="B25" s="47" t="str">
        <f t="shared" si="8"/>
        <v>Fibmax</v>
      </c>
      <c r="C25" s="196">
        <v>46081</v>
      </c>
      <c r="D25" s="36">
        <f t="shared" si="1"/>
        <v>22</v>
      </c>
      <c r="E25" s="55" t="s">
        <v>1</v>
      </c>
      <c r="F25" s="57" t="s">
        <v>607</v>
      </c>
      <c r="G25" s="57"/>
      <c r="H25" s="56">
        <v>4971</v>
      </c>
      <c r="I25" s="56" t="s">
        <v>140</v>
      </c>
      <c r="J25" s="158">
        <v>100</v>
      </c>
      <c r="K25" s="158">
        <v>0</v>
      </c>
      <c r="L25" s="56">
        <v>19.119728200000001</v>
      </c>
      <c r="M25" s="56">
        <v>73.000253900000004</v>
      </c>
      <c r="N25" s="58">
        <v>19.119720000000001</v>
      </c>
      <c r="O25" s="58">
        <v>73.000249999999994</v>
      </c>
      <c r="P25" s="56" t="s">
        <v>589</v>
      </c>
      <c r="Q25" s="56" t="s">
        <v>1603</v>
      </c>
      <c r="R25" s="28" t="s">
        <v>700</v>
      </c>
      <c r="S25" s="28" t="s">
        <v>1670</v>
      </c>
      <c r="T25" s="58" t="s">
        <v>1621</v>
      </c>
      <c r="U25" s="28" t="s">
        <v>1606</v>
      </c>
      <c r="V25" s="28" t="s">
        <v>1607</v>
      </c>
      <c r="W25" s="28" t="s">
        <v>104</v>
      </c>
      <c r="X25" s="28" t="s">
        <v>1608</v>
      </c>
      <c r="Y25" s="28" t="s">
        <v>1609</v>
      </c>
      <c r="Z25" s="28" t="str">
        <f>_xlfn.XLOOKUP(I25,'[2]Fibmax delivery'!$B:$B,'[2]Fibmax delivery'!$I:$I)</f>
        <v>Praveen Nigam</v>
      </c>
      <c r="AA25" s="28" t="s">
        <v>104</v>
      </c>
      <c r="AB25" s="179" t="s">
        <v>1651</v>
      </c>
      <c r="AC25" s="61">
        <v>45742</v>
      </c>
      <c r="AD25" s="61">
        <f t="shared" si="9"/>
        <v>46107</v>
      </c>
      <c r="AE25" s="28">
        <v>100</v>
      </c>
      <c r="AF25" s="28" t="s">
        <v>1030</v>
      </c>
      <c r="AG25" s="62">
        <f t="shared" si="10"/>
        <v>100</v>
      </c>
      <c r="AH25" s="28" t="s">
        <v>1585</v>
      </c>
      <c r="AI25" s="28" t="s">
        <v>1603</v>
      </c>
      <c r="AJ25" s="28"/>
      <c r="AK25" s="28" t="s">
        <v>1612</v>
      </c>
      <c r="AL25" s="28" t="s">
        <v>5047</v>
      </c>
      <c r="AM25" s="28" t="s">
        <v>4949</v>
      </c>
      <c r="AN25" s="47" t="s">
        <v>1585</v>
      </c>
      <c r="AO25" s="58" t="s">
        <v>1603</v>
      </c>
      <c r="AP25" s="28"/>
      <c r="AQ25" s="28">
        <v>0</v>
      </c>
      <c r="AR25" s="28">
        <f t="shared" si="0"/>
        <v>-100</v>
      </c>
      <c r="AS25" s="28" t="s">
        <v>1603</v>
      </c>
      <c r="AT25" s="28"/>
      <c r="AU25" s="47" t="s">
        <v>5614</v>
      </c>
    </row>
    <row r="26" spans="2:47" s="47" customFormat="1" ht="10.8" x14ac:dyDescent="0.25">
      <c r="B26" s="47" t="str">
        <f t="shared" si="8"/>
        <v>Fibmax</v>
      </c>
      <c r="C26" s="196">
        <v>46173</v>
      </c>
      <c r="D26" s="36">
        <f t="shared" si="1"/>
        <v>23</v>
      </c>
      <c r="E26" s="55" t="s">
        <v>1</v>
      </c>
      <c r="F26" s="57" t="s">
        <v>622</v>
      </c>
      <c r="G26" s="57"/>
      <c r="H26" s="56">
        <v>5979</v>
      </c>
      <c r="I26" s="56" t="s">
        <v>141</v>
      </c>
      <c r="J26" s="158">
        <v>280</v>
      </c>
      <c r="K26" s="158">
        <v>280</v>
      </c>
      <c r="L26" s="56">
        <v>19.1950504</v>
      </c>
      <c r="M26" s="56">
        <v>72.971018299999997</v>
      </c>
      <c r="N26" s="58">
        <v>19.195039619999999</v>
      </c>
      <c r="O26" s="58">
        <v>72.97063516</v>
      </c>
      <c r="P26" s="56" t="s">
        <v>602</v>
      </c>
      <c r="Q26" s="56" t="s">
        <v>1603</v>
      </c>
      <c r="R26" s="28" t="s">
        <v>701</v>
      </c>
      <c r="S26" s="28" t="s">
        <v>1671</v>
      </c>
      <c r="T26" s="177" t="s">
        <v>1672</v>
      </c>
      <c r="U26" s="28" t="s">
        <v>1606</v>
      </c>
      <c r="V26" s="28" t="s">
        <v>1607</v>
      </c>
      <c r="W26" s="28" t="s">
        <v>104</v>
      </c>
      <c r="X26" s="28" t="s">
        <v>1616</v>
      </c>
      <c r="Y26" s="28" t="s">
        <v>1638</v>
      </c>
      <c r="Z26" s="28" t="str">
        <f>_xlfn.XLOOKUP(I26,'[2]Fibmax delivery'!$B:$B,'[2]Fibmax delivery'!$I:$I)</f>
        <v>Yogesh Deshpande</v>
      </c>
      <c r="AA26" s="28" t="s">
        <v>104</v>
      </c>
      <c r="AB26" s="179" t="s">
        <v>1673</v>
      </c>
      <c r="AC26" s="61">
        <v>45741</v>
      </c>
      <c r="AD26" s="61">
        <f t="shared" si="9"/>
        <v>46106</v>
      </c>
      <c r="AE26" s="28">
        <v>280</v>
      </c>
      <c r="AF26" s="28" t="s">
        <v>1030</v>
      </c>
      <c r="AG26" s="62">
        <f t="shared" si="10"/>
        <v>0</v>
      </c>
      <c r="AH26" s="28" t="s">
        <v>4851</v>
      </c>
      <c r="AI26" s="28" t="s">
        <v>1603</v>
      </c>
      <c r="AJ26" s="28"/>
      <c r="AK26" s="28" t="s">
        <v>1612</v>
      </c>
      <c r="AL26" s="28" t="s">
        <v>5048</v>
      </c>
      <c r="AM26" s="28" t="s">
        <v>4949</v>
      </c>
      <c r="AN26" s="47" t="s">
        <v>1585</v>
      </c>
      <c r="AO26" s="58" t="s">
        <v>1603</v>
      </c>
      <c r="AP26" s="28"/>
      <c r="AQ26" s="28">
        <v>0</v>
      </c>
      <c r="AR26" s="28">
        <f t="shared" si="0"/>
        <v>-280</v>
      </c>
      <c r="AS26" s="28" t="s">
        <v>1603</v>
      </c>
      <c r="AT26" s="28"/>
    </row>
    <row r="27" spans="2:47" s="47" customFormat="1" ht="10.8" x14ac:dyDescent="0.25">
      <c r="B27" s="47" t="str">
        <f t="shared" si="8"/>
        <v>Fibmax</v>
      </c>
      <c r="C27" s="196">
        <v>46173</v>
      </c>
      <c r="D27" s="36">
        <f t="shared" si="1"/>
        <v>24</v>
      </c>
      <c r="E27" s="55" t="s">
        <v>1</v>
      </c>
      <c r="F27" s="57" t="s">
        <v>608</v>
      </c>
      <c r="G27" s="57"/>
      <c r="H27" s="56">
        <v>2610</v>
      </c>
      <c r="I27" s="56" t="s">
        <v>142</v>
      </c>
      <c r="J27" s="158">
        <v>168.00000000000003</v>
      </c>
      <c r="K27" s="158">
        <v>168.00000000000003</v>
      </c>
      <c r="L27" s="56">
        <v>19.210679500000001</v>
      </c>
      <c r="M27" s="56">
        <v>72.961054799999999</v>
      </c>
      <c r="N27" s="58">
        <v>19.210329959999999</v>
      </c>
      <c r="O27" s="58">
        <v>72.961096310000002</v>
      </c>
      <c r="P27" s="56" t="s">
        <v>602</v>
      </c>
      <c r="Q27" s="56" t="s">
        <v>1603</v>
      </c>
      <c r="R27" s="28" t="s">
        <v>702</v>
      </c>
      <c r="S27" s="28" t="s">
        <v>1674</v>
      </c>
      <c r="T27" s="58" t="s">
        <v>1646</v>
      </c>
      <c r="U27" s="28" t="s">
        <v>1606</v>
      </c>
      <c r="V27" s="28" t="s">
        <v>1607</v>
      </c>
      <c r="W27" s="28" t="s">
        <v>104</v>
      </c>
      <c r="X27" s="28" t="s">
        <v>1616</v>
      </c>
      <c r="Y27" s="28" t="s">
        <v>1638</v>
      </c>
      <c r="Z27" s="28" t="str">
        <f>_xlfn.XLOOKUP(I27,'[2]Fibmax delivery'!$B:$B,'[2]Fibmax delivery'!$I:$I)</f>
        <v>Yogesh Deshpande</v>
      </c>
      <c r="AA27" s="28" t="s">
        <v>104</v>
      </c>
      <c r="AB27" s="179" t="s">
        <v>1675</v>
      </c>
      <c r="AC27" s="61">
        <v>45741</v>
      </c>
      <c r="AD27" s="61">
        <f t="shared" si="9"/>
        <v>46106</v>
      </c>
      <c r="AE27" s="28">
        <v>168</v>
      </c>
      <c r="AF27" s="28" t="s">
        <v>1030</v>
      </c>
      <c r="AG27" s="62">
        <f t="shared" si="10"/>
        <v>0</v>
      </c>
      <c r="AH27" s="28" t="s">
        <v>1585</v>
      </c>
      <c r="AI27" s="28" t="s">
        <v>1603</v>
      </c>
      <c r="AJ27" s="28"/>
      <c r="AK27" s="28" t="s">
        <v>1612</v>
      </c>
      <c r="AL27" s="28" t="s">
        <v>5049</v>
      </c>
      <c r="AM27" s="28" t="s">
        <v>4949</v>
      </c>
      <c r="AN27" s="47" t="s">
        <v>1585</v>
      </c>
      <c r="AO27" s="58" t="s">
        <v>1603</v>
      </c>
      <c r="AP27" s="28"/>
      <c r="AQ27" s="28">
        <v>0</v>
      </c>
      <c r="AR27" s="28">
        <f t="shared" si="0"/>
        <v>-168</v>
      </c>
      <c r="AS27" s="28" t="s">
        <v>1603</v>
      </c>
      <c r="AT27" s="28"/>
      <c r="AU27" s="47" t="s">
        <v>5614</v>
      </c>
    </row>
    <row r="28" spans="2:47" s="47" customFormat="1" ht="10.8" x14ac:dyDescent="0.25">
      <c r="B28" s="47" t="str">
        <f t="shared" si="8"/>
        <v>Fibmax</v>
      </c>
      <c r="C28" s="196">
        <v>46173</v>
      </c>
      <c r="D28" s="36">
        <f t="shared" si="1"/>
        <v>25</v>
      </c>
      <c r="E28" s="55" t="s">
        <v>1</v>
      </c>
      <c r="F28" s="57" t="s">
        <v>608</v>
      </c>
      <c r="G28" s="57"/>
      <c r="H28" s="56" t="s">
        <v>143</v>
      </c>
      <c r="I28" s="56" t="s">
        <v>144</v>
      </c>
      <c r="J28" s="158">
        <v>168.00000000000003</v>
      </c>
      <c r="K28" s="158">
        <v>168.00000000000003</v>
      </c>
      <c r="L28" s="56">
        <v>19.208435099999999</v>
      </c>
      <c r="M28" s="56">
        <v>72.960137700000004</v>
      </c>
      <c r="N28" s="58">
        <v>19.208675249999999</v>
      </c>
      <c r="O28" s="58">
        <v>72.959990750000003</v>
      </c>
      <c r="P28" s="56" t="s">
        <v>602</v>
      </c>
      <c r="Q28" s="56" t="s">
        <v>1603</v>
      </c>
      <c r="R28" s="28" t="s">
        <v>703</v>
      </c>
      <c r="S28" s="28" t="s">
        <v>1676</v>
      </c>
      <c r="T28" s="58" t="s">
        <v>1646</v>
      </c>
      <c r="U28" s="28" t="s">
        <v>1606</v>
      </c>
      <c r="V28" s="28" t="s">
        <v>1607</v>
      </c>
      <c r="W28" s="28" t="s">
        <v>104</v>
      </c>
      <c r="X28" s="28" t="s">
        <v>1616</v>
      </c>
      <c r="Y28" s="28" t="s">
        <v>1638</v>
      </c>
      <c r="Z28" s="28" t="str">
        <f>_xlfn.XLOOKUP(I28,'[2]Fibmax delivery'!$B:$B,'[2]Fibmax delivery'!$I:$I)</f>
        <v>Yogesh Deshpande</v>
      </c>
      <c r="AA28" s="28" t="s">
        <v>104</v>
      </c>
      <c r="AB28" s="179" t="s">
        <v>1677</v>
      </c>
      <c r="AC28" s="61">
        <v>45742</v>
      </c>
      <c r="AD28" s="61">
        <f t="shared" si="9"/>
        <v>46107</v>
      </c>
      <c r="AE28" s="28">
        <v>168</v>
      </c>
      <c r="AF28" s="28" t="s">
        <v>1030</v>
      </c>
      <c r="AG28" s="62">
        <f t="shared" si="10"/>
        <v>0</v>
      </c>
      <c r="AH28" s="28" t="s">
        <v>1585</v>
      </c>
      <c r="AI28" s="28" t="s">
        <v>1603</v>
      </c>
      <c r="AJ28" s="28"/>
      <c r="AK28" s="28" t="s">
        <v>1612</v>
      </c>
      <c r="AL28" s="28" t="s">
        <v>5050</v>
      </c>
      <c r="AM28" s="28" t="s">
        <v>4949</v>
      </c>
      <c r="AN28" s="47" t="s">
        <v>1585</v>
      </c>
      <c r="AO28" s="58" t="s">
        <v>1603</v>
      </c>
      <c r="AP28" s="28"/>
      <c r="AQ28" s="28">
        <v>0</v>
      </c>
      <c r="AR28" s="28">
        <f t="shared" si="0"/>
        <v>-168</v>
      </c>
      <c r="AS28" s="28" t="s">
        <v>1603</v>
      </c>
      <c r="AT28" s="28"/>
      <c r="AU28" s="47" t="s">
        <v>5614</v>
      </c>
    </row>
    <row r="29" spans="2:47" s="47" customFormat="1" ht="10.8" x14ac:dyDescent="0.25">
      <c r="B29" s="47" t="str">
        <f t="shared" si="8"/>
        <v>Fibmax</v>
      </c>
      <c r="C29" s="196">
        <v>46173</v>
      </c>
      <c r="D29" s="36">
        <f t="shared" si="1"/>
        <v>26</v>
      </c>
      <c r="E29" s="55" t="s">
        <v>1</v>
      </c>
      <c r="F29" s="56" t="s">
        <v>627</v>
      </c>
      <c r="G29" s="56"/>
      <c r="H29" s="56">
        <v>4234</v>
      </c>
      <c r="I29" s="56" t="s">
        <v>145</v>
      </c>
      <c r="J29" s="158">
        <v>56.000000000000007</v>
      </c>
      <c r="K29" s="158">
        <v>56.000000000000007</v>
      </c>
      <c r="L29" s="56">
        <v>19.1737033</v>
      </c>
      <c r="M29" s="56">
        <v>72.951003600000007</v>
      </c>
      <c r="N29" s="58">
        <v>19.173399750000002</v>
      </c>
      <c r="O29" s="58">
        <v>72.950771329999995</v>
      </c>
      <c r="P29" s="56" t="s">
        <v>591</v>
      </c>
      <c r="Q29" s="56" t="s">
        <v>1678</v>
      </c>
      <c r="R29" s="28" t="s">
        <v>704</v>
      </c>
      <c r="S29" s="28" t="s">
        <v>1679</v>
      </c>
      <c r="T29" s="58" t="s">
        <v>1621</v>
      </c>
      <c r="U29" s="28" t="s">
        <v>1606</v>
      </c>
      <c r="V29" s="28" t="s">
        <v>1607</v>
      </c>
      <c r="W29" s="28" t="s">
        <v>104</v>
      </c>
      <c r="X29" s="28" t="s">
        <v>1630</v>
      </c>
      <c r="Y29" s="28" t="s">
        <v>1680</v>
      </c>
      <c r="Z29" s="28" t="str">
        <f>_xlfn.XLOOKUP(I29,'[2]Fibmax delivery'!$B:$B,'[2]Fibmax delivery'!$I:$I)</f>
        <v>Yogesh Deshpande</v>
      </c>
      <c r="AA29" s="28" t="s">
        <v>104</v>
      </c>
      <c r="AB29" s="179" t="s">
        <v>1681</v>
      </c>
      <c r="AC29" s="61">
        <v>45740</v>
      </c>
      <c r="AD29" s="61">
        <v>46105</v>
      </c>
      <c r="AE29" s="28">
        <v>56</v>
      </c>
      <c r="AF29" s="28" t="s">
        <v>1030</v>
      </c>
      <c r="AG29" s="62">
        <f t="shared" si="10"/>
        <v>0</v>
      </c>
      <c r="AH29" s="28" t="s">
        <v>1585</v>
      </c>
      <c r="AI29" s="28" t="s">
        <v>1600</v>
      </c>
      <c r="AJ29" s="28"/>
      <c r="AK29" s="28" t="s">
        <v>1682</v>
      </c>
      <c r="AL29" s="28" t="s">
        <v>5051</v>
      </c>
      <c r="AM29" s="28" t="s">
        <v>4949</v>
      </c>
      <c r="AN29" s="47" t="s">
        <v>1585</v>
      </c>
      <c r="AO29" s="58" t="s">
        <v>1603</v>
      </c>
      <c r="AP29" s="28"/>
      <c r="AQ29" s="28">
        <v>0</v>
      </c>
      <c r="AR29" s="28">
        <f t="shared" si="0"/>
        <v>-56</v>
      </c>
      <c r="AS29" s="28" t="s">
        <v>1603</v>
      </c>
      <c r="AT29" s="28"/>
      <c r="AU29" s="47" t="s">
        <v>5614</v>
      </c>
    </row>
    <row r="30" spans="2:47" s="47" customFormat="1" ht="10.8" x14ac:dyDescent="0.25">
      <c r="B30" s="47" t="str">
        <f t="shared" si="8"/>
        <v>Fibmax</v>
      </c>
      <c r="C30" s="196">
        <v>46173</v>
      </c>
      <c r="D30" s="36">
        <f t="shared" si="1"/>
        <v>27</v>
      </c>
      <c r="E30" s="55" t="s">
        <v>1</v>
      </c>
      <c r="F30" s="57" t="s">
        <v>622</v>
      </c>
      <c r="G30" s="57"/>
      <c r="H30" s="56">
        <v>3123</v>
      </c>
      <c r="I30" s="56" t="s">
        <v>146</v>
      </c>
      <c r="J30" s="158">
        <v>280</v>
      </c>
      <c r="K30" s="158">
        <v>280</v>
      </c>
      <c r="L30" s="56">
        <v>19.191158099999999</v>
      </c>
      <c r="M30" s="56">
        <v>72.945699899999994</v>
      </c>
      <c r="N30" s="58">
        <v>19.191199990000001</v>
      </c>
      <c r="O30" s="58">
        <v>72.94700005</v>
      </c>
      <c r="P30" s="56" t="s">
        <v>602</v>
      </c>
      <c r="Q30" s="56" t="s">
        <v>1603</v>
      </c>
      <c r="R30" s="28" t="s">
        <v>705</v>
      </c>
      <c r="S30" s="28" t="s">
        <v>1683</v>
      </c>
      <c r="T30" s="58" t="s">
        <v>1621</v>
      </c>
      <c r="U30" s="28" t="s">
        <v>1606</v>
      </c>
      <c r="V30" s="28" t="s">
        <v>1607</v>
      </c>
      <c r="W30" s="28" t="s">
        <v>104</v>
      </c>
      <c r="X30" s="28" t="s">
        <v>1616</v>
      </c>
      <c r="Y30" s="28" t="s">
        <v>1638</v>
      </c>
      <c r="Z30" s="28" t="str">
        <f>_xlfn.XLOOKUP(I30,'[2]Fibmax delivery'!$B:$B,'[2]Fibmax delivery'!$I:$I)</f>
        <v>Yogesh Deshpande</v>
      </c>
      <c r="AA30" s="28" t="s">
        <v>104</v>
      </c>
      <c r="AB30" s="179" t="s">
        <v>1684</v>
      </c>
      <c r="AC30" s="61">
        <v>45742</v>
      </c>
      <c r="AD30" s="61">
        <f t="shared" ref="AD30:AD32" si="11">AC30+365</f>
        <v>46107</v>
      </c>
      <c r="AE30" s="28">
        <v>280</v>
      </c>
      <c r="AF30" s="28" t="s">
        <v>1030</v>
      </c>
      <c r="AG30" s="62">
        <f t="shared" si="10"/>
        <v>0</v>
      </c>
      <c r="AH30" s="28" t="s">
        <v>1585</v>
      </c>
      <c r="AI30" s="28" t="s">
        <v>1603</v>
      </c>
      <c r="AJ30" s="28"/>
      <c r="AK30" s="28" t="s">
        <v>1612</v>
      </c>
      <c r="AL30" s="28" t="s">
        <v>5052</v>
      </c>
      <c r="AM30" s="28" t="s">
        <v>3494</v>
      </c>
      <c r="AN30" s="47" t="s">
        <v>1585</v>
      </c>
      <c r="AO30" s="58" t="s">
        <v>1603</v>
      </c>
      <c r="AP30" s="28"/>
      <c r="AQ30" s="28">
        <v>0</v>
      </c>
      <c r="AR30" s="28">
        <f t="shared" si="0"/>
        <v>-280</v>
      </c>
      <c r="AS30" s="28" t="s">
        <v>1603</v>
      </c>
      <c r="AT30" s="28"/>
      <c r="AU30" s="47" t="s">
        <v>5614</v>
      </c>
    </row>
    <row r="31" spans="2:47" s="47" customFormat="1" ht="10.8" x14ac:dyDescent="0.25">
      <c r="B31" s="47" t="str">
        <f t="shared" si="8"/>
        <v>Fibmax</v>
      </c>
      <c r="C31" s="196">
        <v>46387</v>
      </c>
      <c r="D31" s="36">
        <f t="shared" si="1"/>
        <v>28</v>
      </c>
      <c r="E31" s="55" t="s">
        <v>1</v>
      </c>
      <c r="F31" s="57" t="s">
        <v>608</v>
      </c>
      <c r="G31" s="57"/>
      <c r="H31" s="56" t="s">
        <v>147</v>
      </c>
      <c r="I31" s="56" t="s">
        <v>148</v>
      </c>
      <c r="J31" s="158">
        <v>112.00000000000001</v>
      </c>
      <c r="K31" s="158">
        <v>112.00000000000001</v>
      </c>
      <c r="L31" s="56">
        <v>19.197558799999999</v>
      </c>
      <c r="M31" s="56">
        <v>72.945421699999997</v>
      </c>
      <c r="N31" s="58">
        <v>19.197244770000001</v>
      </c>
      <c r="O31" s="58">
        <v>72.945478140000006</v>
      </c>
      <c r="P31" s="56" t="s">
        <v>602</v>
      </c>
      <c r="Q31" s="56" t="s">
        <v>1603</v>
      </c>
      <c r="R31" s="28" t="s">
        <v>706</v>
      </c>
      <c r="S31" s="28" t="s">
        <v>1685</v>
      </c>
      <c r="T31" s="177" t="s">
        <v>1615</v>
      </c>
      <c r="U31" s="28" t="s">
        <v>1606</v>
      </c>
      <c r="V31" s="28" t="s">
        <v>1607</v>
      </c>
      <c r="W31" s="28" t="s">
        <v>104</v>
      </c>
      <c r="X31" s="28" t="s">
        <v>1686</v>
      </c>
      <c r="Y31" s="28" t="s">
        <v>1638</v>
      </c>
      <c r="Z31" s="28" t="str">
        <f>_xlfn.XLOOKUP(I31,'[2]Fibmax delivery'!$B:$B,'[2]Fibmax delivery'!$I:$I)</f>
        <v>Yogesh Deshpande</v>
      </c>
      <c r="AA31" s="28" t="s">
        <v>104</v>
      </c>
      <c r="AB31" s="179" t="s">
        <v>1687</v>
      </c>
      <c r="AC31" s="61">
        <v>45742</v>
      </c>
      <c r="AD31" s="61">
        <f t="shared" si="11"/>
        <v>46107</v>
      </c>
      <c r="AE31" s="28">
        <v>112</v>
      </c>
      <c r="AF31" s="28" t="s">
        <v>1030</v>
      </c>
      <c r="AG31" s="62">
        <f t="shared" si="10"/>
        <v>0</v>
      </c>
      <c r="AH31" s="28" t="s">
        <v>4851</v>
      </c>
      <c r="AI31" s="28" t="s">
        <v>1603</v>
      </c>
      <c r="AJ31" s="28"/>
      <c r="AK31" s="28" t="s">
        <v>1612</v>
      </c>
      <c r="AL31" s="28" t="s">
        <v>5053</v>
      </c>
      <c r="AM31" s="28" t="s">
        <v>3494</v>
      </c>
      <c r="AN31" s="47" t="s">
        <v>1585</v>
      </c>
      <c r="AO31" s="58" t="s">
        <v>1603</v>
      </c>
      <c r="AP31" s="28"/>
      <c r="AQ31" s="28">
        <v>0</v>
      </c>
      <c r="AR31" s="28">
        <f t="shared" si="0"/>
        <v>-112</v>
      </c>
      <c r="AS31" s="28" t="s">
        <v>1603</v>
      </c>
      <c r="AT31" s="28"/>
    </row>
    <row r="32" spans="2:47" s="47" customFormat="1" ht="10.8" x14ac:dyDescent="0.25">
      <c r="B32" s="47" t="str">
        <f t="shared" si="8"/>
        <v>Fibmax</v>
      </c>
      <c r="C32" s="196">
        <v>46173</v>
      </c>
      <c r="D32" s="36">
        <f t="shared" si="1"/>
        <v>29</v>
      </c>
      <c r="E32" s="55" t="s">
        <v>1</v>
      </c>
      <c r="F32" s="56" t="s">
        <v>627</v>
      </c>
      <c r="G32" s="56"/>
      <c r="H32" s="56">
        <v>4381</v>
      </c>
      <c r="I32" s="56" t="s">
        <v>149</v>
      </c>
      <c r="J32" s="158">
        <v>56.000000000000007</v>
      </c>
      <c r="K32" s="158">
        <v>56.000000000000007</v>
      </c>
      <c r="L32" s="56">
        <v>19.1684737</v>
      </c>
      <c r="M32" s="56">
        <v>72.945039399999999</v>
      </c>
      <c r="N32" s="58">
        <v>19.16834514</v>
      </c>
      <c r="O32" s="58">
        <v>72.945043670000004</v>
      </c>
      <c r="P32" s="56" t="s">
        <v>591</v>
      </c>
      <c r="Q32" s="56" t="s">
        <v>1678</v>
      </c>
      <c r="R32" s="28" t="s">
        <v>707</v>
      </c>
      <c r="S32" s="28" t="s">
        <v>1688</v>
      </c>
      <c r="T32" s="58" t="s">
        <v>1621</v>
      </c>
      <c r="U32" s="28" t="s">
        <v>1606</v>
      </c>
      <c r="V32" s="28" t="s">
        <v>1607</v>
      </c>
      <c r="W32" s="28" t="s">
        <v>104</v>
      </c>
      <c r="X32" s="28" t="s">
        <v>1616</v>
      </c>
      <c r="Y32" s="28" t="s">
        <v>1680</v>
      </c>
      <c r="Z32" s="28" t="str">
        <f>_xlfn.XLOOKUP(I32,'[2]Fibmax delivery'!$B:$B,'[2]Fibmax delivery'!$I:$I)</f>
        <v>Yogesh Deshpande</v>
      </c>
      <c r="AA32" s="28" t="s">
        <v>104</v>
      </c>
      <c r="AB32" s="179" t="s">
        <v>1689</v>
      </c>
      <c r="AC32" s="61">
        <v>45742</v>
      </c>
      <c r="AD32" s="61">
        <f t="shared" si="11"/>
        <v>46107</v>
      </c>
      <c r="AE32" s="28">
        <v>56</v>
      </c>
      <c r="AF32" s="28" t="s">
        <v>1030</v>
      </c>
      <c r="AG32" s="62">
        <f t="shared" si="10"/>
        <v>0</v>
      </c>
      <c r="AH32" s="28" t="s">
        <v>1585</v>
      </c>
      <c r="AI32" s="28" t="s">
        <v>1603</v>
      </c>
      <c r="AJ32" s="28"/>
      <c r="AK32" s="28" t="s">
        <v>1612</v>
      </c>
      <c r="AL32" s="28" t="s">
        <v>5054</v>
      </c>
      <c r="AM32" s="28" t="s">
        <v>3494</v>
      </c>
      <c r="AN32" s="47" t="s">
        <v>1585</v>
      </c>
      <c r="AO32" s="58" t="s">
        <v>1603</v>
      </c>
      <c r="AP32" s="28"/>
      <c r="AQ32" s="28">
        <v>0</v>
      </c>
      <c r="AR32" s="28">
        <f t="shared" si="0"/>
        <v>-56</v>
      </c>
      <c r="AS32" s="28" t="s">
        <v>1603</v>
      </c>
      <c r="AT32" s="28"/>
      <c r="AU32" s="47" t="s">
        <v>5614</v>
      </c>
    </row>
    <row r="33" spans="2:47" s="47" customFormat="1" ht="10.8" x14ac:dyDescent="0.25">
      <c r="B33" s="47" t="str">
        <f t="shared" si="8"/>
        <v>Fibmax</v>
      </c>
      <c r="C33" s="196">
        <v>46387</v>
      </c>
      <c r="D33" s="36">
        <f t="shared" si="1"/>
        <v>30</v>
      </c>
      <c r="E33" s="55" t="s">
        <v>1</v>
      </c>
      <c r="F33" s="57" t="s">
        <v>609</v>
      </c>
      <c r="G33" s="57"/>
      <c r="H33" s="56">
        <v>1342</v>
      </c>
      <c r="I33" s="56" t="s">
        <v>150</v>
      </c>
      <c r="J33" s="158">
        <v>56.000000000000007</v>
      </c>
      <c r="K33" s="158">
        <v>56.000000000000007</v>
      </c>
      <c r="L33" s="56">
        <v>19.141031999999999</v>
      </c>
      <c r="M33" s="56">
        <v>72.937391599999998</v>
      </c>
      <c r="N33" s="58">
        <v>19.141174070000002</v>
      </c>
      <c r="O33" s="58">
        <v>72.937653119999993</v>
      </c>
      <c r="P33" s="56" t="s">
        <v>591</v>
      </c>
      <c r="Q33" s="56" t="s">
        <v>1690</v>
      </c>
      <c r="R33" s="28" t="s">
        <v>708</v>
      </c>
      <c r="S33" s="28" t="s">
        <v>1691</v>
      </c>
      <c r="T33" s="177" t="s">
        <v>1615</v>
      </c>
      <c r="U33" s="28" t="s">
        <v>1606</v>
      </c>
      <c r="V33" s="28" t="s">
        <v>1607</v>
      </c>
      <c r="W33" s="28" t="s">
        <v>104</v>
      </c>
      <c r="X33" s="28" t="s">
        <v>1686</v>
      </c>
      <c r="Y33" s="28" t="s">
        <v>1680</v>
      </c>
      <c r="Z33" s="28" t="str">
        <f>_xlfn.XLOOKUP(I33,'[2]Fibmax delivery'!$B:$B,'[2]Fibmax delivery'!$I:$I)</f>
        <v>Yogesh Deshpande</v>
      </c>
      <c r="AA33" s="28" t="s">
        <v>104</v>
      </c>
      <c r="AB33" s="179" t="s">
        <v>1692</v>
      </c>
      <c r="AC33" s="61">
        <v>45740</v>
      </c>
      <c r="AD33" s="61">
        <v>46105</v>
      </c>
      <c r="AE33" s="28">
        <v>56</v>
      </c>
      <c r="AF33" s="28" t="s">
        <v>1030</v>
      </c>
      <c r="AG33" s="62">
        <f t="shared" si="10"/>
        <v>0</v>
      </c>
      <c r="AH33" s="28" t="s">
        <v>4851</v>
      </c>
      <c r="AI33" s="28" t="s">
        <v>1603</v>
      </c>
      <c r="AJ33" s="28"/>
      <c r="AK33" s="28" t="s">
        <v>1612</v>
      </c>
      <c r="AL33" s="28" t="s">
        <v>5055</v>
      </c>
      <c r="AM33" s="28" t="s">
        <v>3494</v>
      </c>
      <c r="AN33" s="47" t="s">
        <v>1585</v>
      </c>
      <c r="AO33" s="58" t="s">
        <v>1603</v>
      </c>
      <c r="AP33" s="28"/>
      <c r="AQ33" s="28">
        <v>0</v>
      </c>
      <c r="AR33" s="28">
        <f t="shared" si="0"/>
        <v>-56</v>
      </c>
      <c r="AS33" s="28" t="s">
        <v>1603</v>
      </c>
      <c r="AT33" s="28"/>
    </row>
    <row r="34" spans="2:47" s="47" customFormat="1" ht="10.8" x14ac:dyDescent="0.25">
      <c r="B34" s="47" t="str">
        <f t="shared" si="8"/>
        <v>Fibmax</v>
      </c>
      <c r="C34" s="196">
        <v>46173</v>
      </c>
      <c r="D34" s="36">
        <f t="shared" si="1"/>
        <v>31</v>
      </c>
      <c r="E34" s="55" t="s">
        <v>1</v>
      </c>
      <c r="F34" s="57" t="s">
        <v>610</v>
      </c>
      <c r="G34" s="57"/>
      <c r="H34" s="56" t="s">
        <v>151</v>
      </c>
      <c r="I34" s="56" t="s">
        <v>152</v>
      </c>
      <c r="J34" s="158">
        <v>78.400000000000006</v>
      </c>
      <c r="K34" s="158">
        <v>78.400000000000006</v>
      </c>
      <c r="L34" s="56">
        <v>19.053077099999999</v>
      </c>
      <c r="M34" s="56">
        <v>72.913895499999995</v>
      </c>
      <c r="N34" s="58">
        <v>19.052684589999998</v>
      </c>
      <c r="O34" s="58">
        <v>72.914110870000002</v>
      </c>
      <c r="P34" s="56" t="s">
        <v>591</v>
      </c>
      <c r="Q34" s="56" t="s">
        <v>1693</v>
      </c>
      <c r="R34" s="28" t="s">
        <v>709</v>
      </c>
      <c r="S34" s="28" t="s">
        <v>1694</v>
      </c>
      <c r="T34" s="58" t="s">
        <v>1646</v>
      </c>
      <c r="U34" s="28" t="s">
        <v>1606</v>
      </c>
      <c r="V34" s="28" t="s">
        <v>1607</v>
      </c>
      <c r="W34" s="28" t="s">
        <v>104</v>
      </c>
      <c r="X34" s="28" t="s">
        <v>1695</v>
      </c>
      <c r="Y34" s="28" t="s">
        <v>1680</v>
      </c>
      <c r="Z34" s="28" t="str">
        <f>_xlfn.XLOOKUP(I34,'[2]Fibmax delivery'!$B:$B,'[2]Fibmax delivery'!$I:$I)</f>
        <v>Yogesh Deshpande</v>
      </c>
      <c r="AA34" s="28" t="s">
        <v>104</v>
      </c>
      <c r="AB34" s="179">
        <v>10004697</v>
      </c>
      <c r="AC34" s="61">
        <v>45740</v>
      </c>
      <c r="AD34" s="61">
        <v>46105</v>
      </c>
      <c r="AE34" s="28">
        <v>78</v>
      </c>
      <c r="AF34" s="28" t="s">
        <v>1030</v>
      </c>
      <c r="AG34" s="62">
        <f t="shared" si="10"/>
        <v>-0.40000000000000568</v>
      </c>
      <c r="AH34" s="28" t="s">
        <v>1585</v>
      </c>
      <c r="AI34" s="28" t="s">
        <v>1603</v>
      </c>
      <c r="AJ34" s="28"/>
      <c r="AK34" s="28" t="s">
        <v>1612</v>
      </c>
      <c r="AL34" s="28" t="s">
        <v>5056</v>
      </c>
      <c r="AM34" s="28" t="s">
        <v>4949</v>
      </c>
      <c r="AN34" s="47" t="s">
        <v>1585</v>
      </c>
      <c r="AO34" s="58" t="s">
        <v>1603</v>
      </c>
      <c r="AP34" s="28"/>
      <c r="AQ34" s="28">
        <v>0</v>
      </c>
      <c r="AR34" s="28">
        <f t="shared" si="0"/>
        <v>-78</v>
      </c>
      <c r="AS34" s="28" t="s">
        <v>1603</v>
      </c>
      <c r="AT34" s="28"/>
      <c r="AU34" s="47" t="s">
        <v>5614</v>
      </c>
    </row>
    <row r="35" spans="2:47" s="47" customFormat="1" ht="10.8" x14ac:dyDescent="0.25">
      <c r="C35" s="196">
        <v>46173</v>
      </c>
      <c r="D35" s="36">
        <f t="shared" si="1"/>
        <v>32</v>
      </c>
      <c r="E35" s="55" t="s">
        <v>1</v>
      </c>
      <c r="F35" s="57" t="s">
        <v>1696</v>
      </c>
      <c r="G35" s="57"/>
      <c r="H35" s="56">
        <v>3463</v>
      </c>
      <c r="I35" s="56" t="s">
        <v>153</v>
      </c>
      <c r="J35" s="158">
        <v>67.2</v>
      </c>
      <c r="K35" s="158">
        <v>67.2</v>
      </c>
      <c r="L35" s="56">
        <v>19.103768599999999</v>
      </c>
      <c r="M35" s="56">
        <v>72.911631299999996</v>
      </c>
      <c r="N35" s="58">
        <v>19.103770000000001</v>
      </c>
      <c r="O35" s="58">
        <v>72.911640000000006</v>
      </c>
      <c r="P35" s="56" t="s">
        <v>591</v>
      </c>
      <c r="Q35" s="56" t="s">
        <v>1697</v>
      </c>
      <c r="R35" s="28" t="s">
        <v>710</v>
      </c>
      <c r="S35" s="28" t="s">
        <v>1698</v>
      </c>
      <c r="T35" s="58" t="s">
        <v>1621</v>
      </c>
      <c r="U35" s="28" t="s">
        <v>1606</v>
      </c>
      <c r="V35" s="28" t="s">
        <v>1607</v>
      </c>
      <c r="W35" s="28" t="s">
        <v>104</v>
      </c>
      <c r="X35" s="28" t="s">
        <v>1695</v>
      </c>
      <c r="Y35" s="28" t="s">
        <v>1680</v>
      </c>
      <c r="Z35" s="28" t="str">
        <f>_xlfn.XLOOKUP(I35,'[2]Fibmax delivery'!$B:$B,'[2]Fibmax delivery'!$I:$I)</f>
        <v>Yogesh Deshpande</v>
      </c>
      <c r="AA35" s="28" t="s">
        <v>104</v>
      </c>
      <c r="AB35" s="28" t="s">
        <v>1603</v>
      </c>
      <c r="AC35" s="61"/>
      <c r="AD35" s="61"/>
      <c r="AE35" s="28">
        <v>0</v>
      </c>
      <c r="AF35" s="28" t="s">
        <v>1699</v>
      </c>
      <c r="AG35" s="64">
        <f t="shared" si="10"/>
        <v>-67.2</v>
      </c>
      <c r="AH35" s="28" t="s">
        <v>1125</v>
      </c>
      <c r="AI35" s="28" t="s">
        <v>1603</v>
      </c>
      <c r="AJ35" s="28"/>
      <c r="AK35" s="28" t="s">
        <v>1612</v>
      </c>
      <c r="AL35" s="28" t="s">
        <v>5057</v>
      </c>
      <c r="AM35" s="28" t="s">
        <v>1603</v>
      </c>
      <c r="AN35" s="47" t="s">
        <v>1584</v>
      </c>
      <c r="AO35" s="58" t="s">
        <v>1603</v>
      </c>
      <c r="AP35" s="28"/>
      <c r="AQ35" s="28">
        <v>0</v>
      </c>
      <c r="AR35" s="28">
        <f t="shared" si="0"/>
        <v>0</v>
      </c>
      <c r="AS35" s="28" t="s">
        <v>1603</v>
      </c>
      <c r="AT35" s="28"/>
      <c r="AU35" s="47" t="s">
        <v>5614</v>
      </c>
    </row>
    <row r="36" spans="2:47" s="47" customFormat="1" ht="10.8" x14ac:dyDescent="0.25">
      <c r="C36" s="196"/>
      <c r="D36" s="36">
        <f t="shared" si="1"/>
        <v>33</v>
      </c>
      <c r="E36" s="55" t="s">
        <v>1</v>
      </c>
      <c r="F36" s="56" t="s">
        <v>596</v>
      </c>
      <c r="G36" s="56"/>
      <c r="H36" s="56">
        <v>1420</v>
      </c>
      <c r="I36" s="56" t="s">
        <v>154</v>
      </c>
      <c r="J36" s="158">
        <v>33.6</v>
      </c>
      <c r="K36" s="158">
        <v>33.6</v>
      </c>
      <c r="L36" s="56">
        <v>19.1215753</v>
      </c>
      <c r="M36" s="56">
        <v>72.885541200000006</v>
      </c>
      <c r="N36" s="58">
        <v>19.1215887</v>
      </c>
      <c r="O36" s="58">
        <v>72.885726009999999</v>
      </c>
      <c r="P36" s="56" t="s">
        <v>591</v>
      </c>
      <c r="Q36" s="56" t="s">
        <v>1700</v>
      </c>
      <c r="R36" s="28" t="s">
        <v>711</v>
      </c>
      <c r="S36" s="28" t="s">
        <v>1701</v>
      </c>
      <c r="T36" s="58" t="s">
        <v>1621</v>
      </c>
      <c r="U36" s="28" t="s">
        <v>1606</v>
      </c>
      <c r="V36" s="28" t="s">
        <v>1607</v>
      </c>
      <c r="W36" s="28" t="s">
        <v>104</v>
      </c>
      <c r="X36" s="28" t="s">
        <v>1608</v>
      </c>
      <c r="Y36" s="28" t="s">
        <v>1626</v>
      </c>
      <c r="Z36" s="28" t="str">
        <f>_xlfn.XLOOKUP(I36,'[2]Fibmax delivery'!$B:$B,'[2]Fibmax delivery'!$I:$I)</f>
        <v>Satish Singh</v>
      </c>
      <c r="AA36" s="28" t="s">
        <v>104</v>
      </c>
      <c r="AB36" s="28" t="s">
        <v>1603</v>
      </c>
      <c r="AC36" s="28" t="s">
        <v>1603</v>
      </c>
      <c r="AD36" s="28" t="s">
        <v>1603</v>
      </c>
      <c r="AE36" s="28">
        <v>0</v>
      </c>
      <c r="AF36" s="28" t="s">
        <v>1610</v>
      </c>
      <c r="AG36" s="28"/>
      <c r="AH36" s="28" t="s">
        <v>1611</v>
      </c>
      <c r="AI36" s="28" t="s">
        <v>1603</v>
      </c>
      <c r="AJ36" s="28"/>
      <c r="AK36" s="28" t="s">
        <v>1612</v>
      </c>
      <c r="AL36" s="28" t="s">
        <v>1603</v>
      </c>
      <c r="AM36" s="28" t="s">
        <v>1603</v>
      </c>
      <c r="AN36" s="47" t="s">
        <v>1611</v>
      </c>
      <c r="AO36" s="58" t="s">
        <v>1603</v>
      </c>
      <c r="AP36" s="28"/>
      <c r="AQ36" s="28">
        <v>0</v>
      </c>
      <c r="AR36" s="28">
        <f t="shared" si="0"/>
        <v>0</v>
      </c>
      <c r="AS36" s="28" t="s">
        <v>1603</v>
      </c>
      <c r="AT36" s="28"/>
    </row>
    <row r="37" spans="2:47" s="47" customFormat="1" ht="10.8" x14ac:dyDescent="0.25">
      <c r="B37" s="47" t="str">
        <f t="shared" ref="B37:B43" si="12">U37</f>
        <v>Fibmax</v>
      </c>
      <c r="C37" s="196">
        <v>46173</v>
      </c>
      <c r="D37" s="36">
        <f t="shared" si="1"/>
        <v>34</v>
      </c>
      <c r="E37" s="55" t="s">
        <v>1</v>
      </c>
      <c r="F37" s="57" t="s">
        <v>612</v>
      </c>
      <c r="G37" s="57"/>
      <c r="H37" s="56" t="s">
        <v>155</v>
      </c>
      <c r="I37" s="56" t="s">
        <v>156</v>
      </c>
      <c r="J37" s="158">
        <v>44.800000000000004</v>
      </c>
      <c r="K37" s="158">
        <v>44.800000000000004</v>
      </c>
      <c r="L37" s="56">
        <v>19.276440000000001</v>
      </c>
      <c r="M37" s="56">
        <v>72.878910000000005</v>
      </c>
      <c r="N37" s="58">
        <v>19.276479999999999</v>
      </c>
      <c r="O37" s="58">
        <v>72.878699999999995</v>
      </c>
      <c r="P37" s="56" t="s">
        <v>611</v>
      </c>
      <c r="Q37" s="56" t="s">
        <v>1603</v>
      </c>
      <c r="R37" s="28" t="s">
        <v>712</v>
      </c>
      <c r="S37" s="28" t="s">
        <v>1702</v>
      </c>
      <c r="T37" s="58" t="s">
        <v>1621</v>
      </c>
      <c r="U37" s="28" t="s">
        <v>1606</v>
      </c>
      <c r="V37" s="28" t="s">
        <v>1607</v>
      </c>
      <c r="W37" s="28" t="s">
        <v>104</v>
      </c>
      <c r="X37" s="28" t="s">
        <v>1642</v>
      </c>
      <c r="Y37" s="28" t="s">
        <v>1617</v>
      </c>
      <c r="Z37" s="28" t="str">
        <f>_xlfn.XLOOKUP(I37,'[2]Fibmax delivery'!$B:$B,'[2]Fibmax delivery'!$I:$I)</f>
        <v>Satish Singh</v>
      </c>
      <c r="AA37" s="28" t="s">
        <v>104</v>
      </c>
      <c r="AB37" s="28" t="s">
        <v>1703</v>
      </c>
      <c r="AC37" s="61">
        <v>45742</v>
      </c>
      <c r="AD37" s="61">
        <f>AC37+365</f>
        <v>46107</v>
      </c>
      <c r="AE37" s="28">
        <v>45</v>
      </c>
      <c r="AF37" s="28" t="s">
        <v>1030</v>
      </c>
      <c r="AG37" s="62">
        <f>AE37-K37</f>
        <v>0.19999999999999574</v>
      </c>
      <c r="AH37" s="28" t="s">
        <v>1585</v>
      </c>
      <c r="AI37" s="28" t="s">
        <v>1600</v>
      </c>
      <c r="AJ37" s="28"/>
      <c r="AK37" s="28" t="s">
        <v>4879</v>
      </c>
      <c r="AL37" s="28" t="s">
        <v>5058</v>
      </c>
      <c r="AM37" s="28" t="s">
        <v>4949</v>
      </c>
      <c r="AN37" s="47" t="s">
        <v>1585</v>
      </c>
      <c r="AO37" s="58" t="s">
        <v>1603</v>
      </c>
      <c r="AP37" s="28"/>
      <c r="AQ37" s="28">
        <v>90</v>
      </c>
      <c r="AR37" s="28">
        <f t="shared" si="0"/>
        <v>45</v>
      </c>
      <c r="AS37" s="28" t="s">
        <v>5610</v>
      </c>
      <c r="AT37" s="28"/>
      <c r="AU37" s="47" t="s">
        <v>5614</v>
      </c>
    </row>
    <row r="38" spans="2:47" s="47" customFormat="1" ht="10.8" x14ac:dyDescent="0.25">
      <c r="B38" s="47" t="str">
        <f t="shared" si="12"/>
        <v>Fibmax</v>
      </c>
      <c r="C38" s="196">
        <v>46022</v>
      </c>
      <c r="D38" s="36">
        <f t="shared" si="1"/>
        <v>35</v>
      </c>
      <c r="E38" s="55" t="s">
        <v>1</v>
      </c>
      <c r="F38" s="57" t="s">
        <v>612</v>
      </c>
      <c r="G38" s="57"/>
      <c r="H38" s="56" t="s">
        <v>157</v>
      </c>
      <c r="I38" s="56" t="s">
        <v>158</v>
      </c>
      <c r="J38" s="158">
        <v>112.00000000000001</v>
      </c>
      <c r="K38" s="158">
        <v>112.00000000000001</v>
      </c>
      <c r="L38" s="56">
        <v>19.280478599999999</v>
      </c>
      <c r="M38" s="56">
        <v>72.876998599999993</v>
      </c>
      <c r="N38" s="58">
        <v>19.280480000000001</v>
      </c>
      <c r="O38" s="58">
        <v>72.876999999999995</v>
      </c>
      <c r="P38" s="56" t="s">
        <v>611</v>
      </c>
      <c r="Q38" s="56" t="s">
        <v>1603</v>
      </c>
      <c r="R38" s="28" t="s">
        <v>713</v>
      </c>
      <c r="S38" s="28" t="s">
        <v>1704</v>
      </c>
      <c r="T38" s="58" t="s">
        <v>1621</v>
      </c>
      <c r="U38" s="28" t="s">
        <v>1606</v>
      </c>
      <c r="V38" s="28" t="s">
        <v>1607</v>
      </c>
      <c r="W38" s="28" t="s">
        <v>104</v>
      </c>
      <c r="X38" s="28" t="s">
        <v>1608</v>
      </c>
      <c r="Y38" s="28" t="s">
        <v>1617</v>
      </c>
      <c r="Z38" s="28" t="str">
        <f>_xlfn.XLOOKUP(I38,'[2]Fibmax delivery'!$B:$B,'[2]Fibmax delivery'!$I:$I)</f>
        <v>Satish Singh</v>
      </c>
      <c r="AA38" s="28" t="s">
        <v>104</v>
      </c>
      <c r="AB38" s="28" t="s">
        <v>1705</v>
      </c>
      <c r="AC38" s="61">
        <v>45740</v>
      </c>
      <c r="AD38" s="61">
        <v>46105</v>
      </c>
      <c r="AE38" s="28">
        <v>112</v>
      </c>
      <c r="AF38" s="28" t="s">
        <v>1030</v>
      </c>
      <c r="AG38" s="62">
        <f>AE38-K38</f>
        <v>0</v>
      </c>
      <c r="AH38" s="28" t="s">
        <v>1585</v>
      </c>
      <c r="AI38" s="28" t="s">
        <v>1603</v>
      </c>
      <c r="AJ38" s="28"/>
      <c r="AK38" s="28" t="s">
        <v>1612</v>
      </c>
      <c r="AL38" s="28" t="s">
        <v>5059</v>
      </c>
      <c r="AM38" s="28" t="s">
        <v>3494</v>
      </c>
      <c r="AN38" s="47" t="s">
        <v>1585</v>
      </c>
      <c r="AO38" s="58" t="s">
        <v>1603</v>
      </c>
      <c r="AP38" s="28"/>
      <c r="AQ38" s="28">
        <v>0</v>
      </c>
      <c r="AR38" s="28">
        <f t="shared" si="0"/>
        <v>-112</v>
      </c>
      <c r="AS38" s="28" t="s">
        <v>1603</v>
      </c>
      <c r="AT38" s="28"/>
      <c r="AU38" s="47" t="s">
        <v>5614</v>
      </c>
    </row>
    <row r="39" spans="2:47" s="47" customFormat="1" ht="10.8" x14ac:dyDescent="0.25">
      <c r="B39" s="47" t="str">
        <f t="shared" si="12"/>
        <v>Fibmax</v>
      </c>
      <c r="C39" s="196">
        <v>46356</v>
      </c>
      <c r="D39" s="36">
        <f t="shared" si="1"/>
        <v>36</v>
      </c>
      <c r="E39" s="55" t="s">
        <v>1</v>
      </c>
      <c r="F39" s="57" t="s">
        <v>1706</v>
      </c>
      <c r="G39" s="57"/>
      <c r="H39" s="56" t="s">
        <v>159</v>
      </c>
      <c r="I39" s="56" t="s">
        <v>160</v>
      </c>
      <c r="J39" s="158">
        <v>78.400000000000006</v>
      </c>
      <c r="K39" s="158">
        <v>78.400000000000006</v>
      </c>
      <c r="L39" s="56">
        <v>19.052607600000002</v>
      </c>
      <c r="M39" s="56">
        <v>72.8749897</v>
      </c>
      <c r="N39" s="58">
        <v>19.052859999999999</v>
      </c>
      <c r="O39" s="58">
        <v>72.875083970000006</v>
      </c>
      <c r="P39" s="56" t="s">
        <v>591</v>
      </c>
      <c r="Q39" s="56" t="s">
        <v>1707</v>
      </c>
      <c r="R39" s="28" t="s">
        <v>714</v>
      </c>
      <c r="S39" s="28" t="s">
        <v>1708</v>
      </c>
      <c r="T39" s="58" t="s">
        <v>1646</v>
      </c>
      <c r="U39" s="28" t="s">
        <v>1606</v>
      </c>
      <c r="V39" s="28" t="s">
        <v>1607</v>
      </c>
      <c r="W39" s="28" t="s">
        <v>104</v>
      </c>
      <c r="X39" s="28" t="s">
        <v>1709</v>
      </c>
      <c r="Y39" s="28" t="s">
        <v>1680</v>
      </c>
      <c r="Z39" s="28" t="str">
        <f>_xlfn.XLOOKUP(I39,'[2]Fibmax delivery'!$B:$B,'[2]Fibmax delivery'!$I:$I)</f>
        <v>Prem Verma</v>
      </c>
      <c r="AA39" s="28" t="s">
        <v>104</v>
      </c>
      <c r="AB39" s="28" t="s">
        <v>1710</v>
      </c>
      <c r="AC39" s="61">
        <v>45742</v>
      </c>
      <c r="AD39" s="61">
        <f>AC39+365</f>
        <v>46107</v>
      </c>
      <c r="AE39" s="28">
        <v>78</v>
      </c>
      <c r="AF39" s="28" t="s">
        <v>1030</v>
      </c>
      <c r="AG39" s="62">
        <f>AE39-K39</f>
        <v>-0.40000000000000568</v>
      </c>
      <c r="AH39" s="28" t="s">
        <v>1585</v>
      </c>
      <c r="AI39" s="28" t="s">
        <v>1603</v>
      </c>
      <c r="AJ39" s="28"/>
      <c r="AK39" s="28" t="s">
        <v>1612</v>
      </c>
      <c r="AL39" s="28" t="s">
        <v>5060</v>
      </c>
      <c r="AM39" s="28" t="s">
        <v>4949</v>
      </c>
      <c r="AN39" s="47" t="s">
        <v>1585</v>
      </c>
      <c r="AO39" s="58" t="s">
        <v>1603</v>
      </c>
      <c r="AP39" s="28"/>
      <c r="AQ39" s="28">
        <v>0</v>
      </c>
      <c r="AR39" s="28">
        <f t="shared" si="0"/>
        <v>-78</v>
      </c>
      <c r="AS39" s="28" t="s">
        <v>1603</v>
      </c>
      <c r="AT39" s="28"/>
      <c r="AU39" s="47" t="s">
        <v>5614</v>
      </c>
    </row>
    <row r="40" spans="2:47" s="47" customFormat="1" ht="13.8" x14ac:dyDescent="0.3">
      <c r="B40" s="47" t="str">
        <f t="shared" si="12"/>
        <v>Fibmax</v>
      </c>
      <c r="C40" s="196">
        <v>46356</v>
      </c>
      <c r="D40" s="36">
        <f t="shared" si="1"/>
        <v>37</v>
      </c>
      <c r="E40" s="55" t="s">
        <v>1</v>
      </c>
      <c r="F40" s="57" t="s">
        <v>1711</v>
      </c>
      <c r="G40" s="57"/>
      <c r="H40" s="56" t="s">
        <v>161</v>
      </c>
      <c r="I40" s="56" t="s">
        <v>162</v>
      </c>
      <c r="J40" s="158">
        <v>123.20000000000002</v>
      </c>
      <c r="K40" s="158">
        <v>123.20000000000002</v>
      </c>
      <c r="L40" s="56">
        <v>19.176211299999999</v>
      </c>
      <c r="M40" s="56">
        <v>72.874496800000003</v>
      </c>
      <c r="N40" s="58">
        <v>19.17585549</v>
      </c>
      <c r="O40" s="58">
        <v>72.874255469999994</v>
      </c>
      <c r="P40" s="56" t="s">
        <v>591</v>
      </c>
      <c r="Q40" s="56" t="s">
        <v>1712</v>
      </c>
      <c r="R40" s="28" t="s">
        <v>715</v>
      </c>
      <c r="S40" s="28" t="s">
        <v>1713</v>
      </c>
      <c r="T40" s="177" t="s">
        <v>1615</v>
      </c>
      <c r="U40" s="28" t="s">
        <v>1606</v>
      </c>
      <c r="V40" s="28" t="s">
        <v>1607</v>
      </c>
      <c r="W40" s="28" t="s">
        <v>104</v>
      </c>
      <c r="X40" s="28" t="s">
        <v>1709</v>
      </c>
      <c r="Y40" s="28" t="s">
        <v>1714</v>
      </c>
      <c r="Z40" s="28" t="str">
        <f>_xlfn.XLOOKUP(I40,'[2]Fibmax delivery'!$B:$B,'[2]Fibmax delivery'!$I:$I)</f>
        <v>Satish Singh</v>
      </c>
      <c r="AA40" s="28" t="s">
        <v>104</v>
      </c>
      <c r="AB40" s="59">
        <v>10004730</v>
      </c>
      <c r="AC40" s="61">
        <v>45740</v>
      </c>
      <c r="AD40" s="61">
        <f>AC40+365</f>
        <v>46105</v>
      </c>
      <c r="AE40" s="28">
        <v>123</v>
      </c>
      <c r="AF40" s="28" t="s">
        <v>1618</v>
      </c>
      <c r="AG40" s="28"/>
      <c r="AH40" s="28" t="s">
        <v>4851</v>
      </c>
      <c r="AI40" s="28" t="s">
        <v>1603</v>
      </c>
      <c r="AJ40" s="28"/>
      <c r="AK40" s="28" t="s">
        <v>1612</v>
      </c>
      <c r="AL40" s="28" t="s">
        <v>5061</v>
      </c>
      <c r="AM40" s="28" t="s">
        <v>3494</v>
      </c>
      <c r="AN40" s="47" t="s">
        <v>1585</v>
      </c>
      <c r="AO40" s="58" t="s">
        <v>1603</v>
      </c>
      <c r="AP40" s="28"/>
      <c r="AQ40" s="28">
        <v>0</v>
      </c>
      <c r="AR40" s="28">
        <f t="shared" si="0"/>
        <v>-123</v>
      </c>
      <c r="AS40" s="28" t="s">
        <v>1603</v>
      </c>
      <c r="AT40" s="28"/>
    </row>
    <row r="41" spans="2:47" s="47" customFormat="1" ht="10.8" x14ac:dyDescent="0.25">
      <c r="B41" s="47" t="str">
        <f t="shared" si="12"/>
        <v>Fibmax</v>
      </c>
      <c r="C41" s="196">
        <v>46173</v>
      </c>
      <c r="D41" s="36">
        <f t="shared" si="1"/>
        <v>38</v>
      </c>
      <c r="E41" s="55" t="s">
        <v>1</v>
      </c>
      <c r="F41" s="57" t="s">
        <v>1706</v>
      </c>
      <c r="G41" s="57"/>
      <c r="H41" s="56">
        <v>1000</v>
      </c>
      <c r="I41" s="56" t="s">
        <v>163</v>
      </c>
      <c r="J41" s="158">
        <v>89.600000000000009</v>
      </c>
      <c r="K41" s="158">
        <v>89.600000000000009</v>
      </c>
      <c r="L41" s="56">
        <v>19.052223900000001</v>
      </c>
      <c r="M41" s="56">
        <v>72.872525699999997</v>
      </c>
      <c r="N41" s="58">
        <v>19.052848279999999</v>
      </c>
      <c r="O41" s="58">
        <v>72.872624419999994</v>
      </c>
      <c r="P41" s="56" t="s">
        <v>591</v>
      </c>
      <c r="Q41" s="56" t="s">
        <v>1707</v>
      </c>
      <c r="R41" s="28" t="s">
        <v>716</v>
      </c>
      <c r="S41" s="28" t="s">
        <v>1715</v>
      </c>
      <c r="T41" s="58" t="s">
        <v>1621</v>
      </c>
      <c r="U41" s="28" t="s">
        <v>1606</v>
      </c>
      <c r="V41" s="28" t="s">
        <v>1607</v>
      </c>
      <c r="W41" s="28" t="s">
        <v>104</v>
      </c>
      <c r="X41" s="28" t="s">
        <v>1695</v>
      </c>
      <c r="Y41" s="28" t="s">
        <v>1680</v>
      </c>
      <c r="Z41" s="28" t="str">
        <f>_xlfn.XLOOKUP(I41,'[2]Fibmax delivery'!$B:$B,'[2]Fibmax delivery'!$I:$I)</f>
        <v>Prem Verma</v>
      </c>
      <c r="AA41" s="28" t="s">
        <v>104</v>
      </c>
      <c r="AB41" s="28" t="s">
        <v>1716</v>
      </c>
      <c r="AC41" s="61">
        <v>45740</v>
      </c>
      <c r="AD41" s="61">
        <v>46105</v>
      </c>
      <c r="AE41" s="28">
        <v>90</v>
      </c>
      <c r="AF41" s="28" t="s">
        <v>1030</v>
      </c>
      <c r="AG41" s="62">
        <f>AE41-K41</f>
        <v>0.39999999999999147</v>
      </c>
      <c r="AH41" s="28" t="s">
        <v>1585</v>
      </c>
      <c r="AI41" s="28" t="s">
        <v>1603</v>
      </c>
      <c r="AJ41" s="28"/>
      <c r="AK41" s="28" t="s">
        <v>1612</v>
      </c>
      <c r="AL41" s="28" t="s">
        <v>5062</v>
      </c>
      <c r="AM41" s="28" t="s">
        <v>4949</v>
      </c>
      <c r="AN41" s="47" t="s">
        <v>1585</v>
      </c>
      <c r="AO41" s="58" t="s">
        <v>1603</v>
      </c>
      <c r="AP41" s="28"/>
      <c r="AQ41" s="28">
        <v>0</v>
      </c>
      <c r="AR41" s="28">
        <f t="shared" si="0"/>
        <v>-90</v>
      </c>
      <c r="AS41" s="28" t="s">
        <v>1603</v>
      </c>
      <c r="AT41" s="28"/>
      <c r="AU41" s="47" t="s">
        <v>5614</v>
      </c>
    </row>
    <row r="42" spans="2:47" s="47" customFormat="1" ht="10.8" x14ac:dyDescent="0.25">
      <c r="B42" s="47" t="str">
        <f t="shared" si="12"/>
        <v>Fibmax</v>
      </c>
      <c r="C42" s="196">
        <v>46173</v>
      </c>
      <c r="D42" s="36">
        <f t="shared" si="1"/>
        <v>39</v>
      </c>
      <c r="E42" s="55" t="s">
        <v>1</v>
      </c>
      <c r="F42" s="57" t="s">
        <v>1717</v>
      </c>
      <c r="G42" s="57"/>
      <c r="H42" s="56" t="s">
        <v>164</v>
      </c>
      <c r="I42" s="56" t="s">
        <v>165</v>
      </c>
      <c r="J42" s="158">
        <v>44.800000000000004</v>
      </c>
      <c r="K42" s="158">
        <v>44.800000000000004</v>
      </c>
      <c r="L42" s="56">
        <v>19.236676500000002</v>
      </c>
      <c r="M42" s="56">
        <v>72.8687094</v>
      </c>
      <c r="N42" s="58">
        <v>19.23664986</v>
      </c>
      <c r="O42" s="58">
        <v>72.868874539999993</v>
      </c>
      <c r="P42" s="56" t="s">
        <v>591</v>
      </c>
      <c r="Q42" s="56" t="s">
        <v>1718</v>
      </c>
      <c r="R42" s="28" t="s">
        <v>717</v>
      </c>
      <c r="S42" s="28" t="s">
        <v>1719</v>
      </c>
      <c r="T42" s="58" t="s">
        <v>1621</v>
      </c>
      <c r="U42" s="28" t="s">
        <v>1606</v>
      </c>
      <c r="V42" s="28" t="s">
        <v>1607</v>
      </c>
      <c r="W42" s="28" t="s">
        <v>104</v>
      </c>
      <c r="X42" s="28" t="s">
        <v>1630</v>
      </c>
      <c r="Y42" s="28" t="s">
        <v>1617</v>
      </c>
      <c r="Z42" s="28" t="str">
        <f>_xlfn.XLOOKUP(I42,'[2]Fibmax delivery'!$B:$B,'[2]Fibmax delivery'!$I:$I)</f>
        <v>Satish Singh</v>
      </c>
      <c r="AA42" s="28" t="s">
        <v>104</v>
      </c>
      <c r="AB42" s="28" t="s">
        <v>1720</v>
      </c>
      <c r="AC42" s="61">
        <v>45742</v>
      </c>
      <c r="AD42" s="61">
        <f t="shared" ref="AD42:AD43" si="13">AC42+365</f>
        <v>46107</v>
      </c>
      <c r="AE42" s="28">
        <v>45</v>
      </c>
      <c r="AF42" s="28" t="s">
        <v>1030</v>
      </c>
      <c r="AG42" s="62">
        <f>AE42-K42</f>
        <v>0.19999999999999574</v>
      </c>
      <c r="AH42" s="28" t="s">
        <v>1585</v>
      </c>
      <c r="AI42" s="28" t="s">
        <v>1600</v>
      </c>
      <c r="AJ42" s="28"/>
      <c r="AK42" s="28" t="s">
        <v>1721</v>
      </c>
      <c r="AL42" s="28" t="s">
        <v>5063</v>
      </c>
      <c r="AM42" s="28" t="s">
        <v>4949</v>
      </c>
      <c r="AN42" s="47" t="s">
        <v>1585</v>
      </c>
      <c r="AO42" s="58" t="s">
        <v>1603</v>
      </c>
      <c r="AP42" s="28"/>
      <c r="AQ42" s="28">
        <v>0</v>
      </c>
      <c r="AR42" s="28">
        <f t="shared" si="0"/>
        <v>-45</v>
      </c>
      <c r="AS42" s="28" t="s">
        <v>1603</v>
      </c>
      <c r="AT42" s="28"/>
      <c r="AU42" s="47" t="s">
        <v>5614</v>
      </c>
    </row>
    <row r="43" spans="2:47" s="47" customFormat="1" ht="10.8" x14ac:dyDescent="0.25">
      <c r="B43" s="47" t="str">
        <f t="shared" si="12"/>
        <v>Fibmax</v>
      </c>
      <c r="C43" s="196">
        <v>46142</v>
      </c>
      <c r="D43" s="36">
        <f t="shared" si="1"/>
        <v>40</v>
      </c>
      <c r="E43" s="55" t="s">
        <v>1</v>
      </c>
      <c r="F43" s="57" t="s">
        <v>1706</v>
      </c>
      <c r="G43" s="57"/>
      <c r="H43" s="56" t="s">
        <v>166</v>
      </c>
      <c r="I43" s="56" t="s">
        <v>167</v>
      </c>
      <c r="J43" s="158">
        <v>78.400000000000006</v>
      </c>
      <c r="K43" s="158">
        <v>78.400000000000006</v>
      </c>
      <c r="L43" s="56">
        <v>19.0397888</v>
      </c>
      <c r="M43" s="56">
        <v>72.866372299999995</v>
      </c>
      <c r="N43" s="58">
        <v>19.039805900000001</v>
      </c>
      <c r="O43" s="58">
        <v>72.867137409999998</v>
      </c>
      <c r="P43" s="56" t="s">
        <v>591</v>
      </c>
      <c r="Q43" s="56" t="s">
        <v>1722</v>
      </c>
      <c r="R43" s="28" t="s">
        <v>718</v>
      </c>
      <c r="S43" s="28" t="s">
        <v>1723</v>
      </c>
      <c r="T43" s="58" t="s">
        <v>1621</v>
      </c>
      <c r="U43" s="28" t="s">
        <v>1606</v>
      </c>
      <c r="V43" s="28" t="s">
        <v>1607</v>
      </c>
      <c r="W43" s="28" t="s">
        <v>104</v>
      </c>
      <c r="X43" s="28" t="s">
        <v>1642</v>
      </c>
      <c r="Y43" s="28" t="s">
        <v>1680</v>
      </c>
      <c r="Z43" s="28" t="str">
        <f>_xlfn.XLOOKUP(I43,'[2]Fibmax delivery'!$B:$B,'[2]Fibmax delivery'!$I:$I)</f>
        <v>Prem Verma</v>
      </c>
      <c r="AA43" s="28" t="s">
        <v>104</v>
      </c>
      <c r="AB43" s="28" t="s">
        <v>1724</v>
      </c>
      <c r="AC43" s="61">
        <v>45742</v>
      </c>
      <c r="AD43" s="61">
        <f t="shared" si="13"/>
        <v>46107</v>
      </c>
      <c r="AE43" s="28">
        <v>78</v>
      </c>
      <c r="AF43" s="28" t="s">
        <v>1030</v>
      </c>
      <c r="AG43" s="62">
        <f>AE43-K43</f>
        <v>-0.40000000000000568</v>
      </c>
      <c r="AH43" s="28" t="s">
        <v>1585</v>
      </c>
      <c r="AI43" s="28" t="s">
        <v>1600</v>
      </c>
      <c r="AJ43" s="28"/>
      <c r="AK43" s="28" t="s">
        <v>4880</v>
      </c>
      <c r="AL43" s="28" t="s">
        <v>5064</v>
      </c>
      <c r="AM43" s="28" t="s">
        <v>4949</v>
      </c>
      <c r="AN43" s="47" t="s">
        <v>1585</v>
      </c>
      <c r="AO43" s="58" t="s">
        <v>1603</v>
      </c>
      <c r="AP43" s="28"/>
      <c r="AQ43" s="28">
        <v>0</v>
      </c>
      <c r="AR43" s="28">
        <f t="shared" si="0"/>
        <v>-78</v>
      </c>
      <c r="AS43" s="28" t="s">
        <v>5610</v>
      </c>
      <c r="AT43" s="28"/>
      <c r="AU43" s="47" t="s">
        <v>5614</v>
      </c>
    </row>
    <row r="44" spans="2:47" s="47" customFormat="1" ht="10.8" x14ac:dyDescent="0.25">
      <c r="C44" s="196"/>
      <c r="D44" s="36">
        <f t="shared" si="1"/>
        <v>41</v>
      </c>
      <c r="E44" s="55" t="s">
        <v>1</v>
      </c>
      <c r="F44" s="57" t="s">
        <v>613</v>
      </c>
      <c r="G44" s="57"/>
      <c r="H44" s="56">
        <v>6138</v>
      </c>
      <c r="I44" s="56" t="s">
        <v>168</v>
      </c>
      <c r="J44" s="158">
        <v>87.808000000000021</v>
      </c>
      <c r="K44" s="158">
        <v>87.808000000000021</v>
      </c>
      <c r="L44" s="56">
        <v>19.022618099999999</v>
      </c>
      <c r="M44" s="56">
        <v>72.865819000000002</v>
      </c>
      <c r="N44" s="58">
        <v>19.022472239999999</v>
      </c>
      <c r="O44" s="58">
        <v>72.865865560000003</v>
      </c>
      <c r="P44" s="56" t="s">
        <v>591</v>
      </c>
      <c r="Q44" s="56" t="s">
        <v>1722</v>
      </c>
      <c r="R44" s="28" t="s">
        <v>719</v>
      </c>
      <c r="S44" s="28" t="s">
        <v>1725</v>
      </c>
      <c r="T44" s="58" t="s">
        <v>1621</v>
      </c>
      <c r="U44" s="28" t="s">
        <v>1606</v>
      </c>
      <c r="V44" s="28" t="s">
        <v>1607</v>
      </c>
      <c r="W44" s="28" t="s">
        <v>104</v>
      </c>
      <c r="X44" s="28" t="s">
        <v>1642</v>
      </c>
      <c r="Y44" s="28" t="s">
        <v>1726</v>
      </c>
      <c r="Z44" s="28" t="str">
        <f>_xlfn.XLOOKUP(I44,'[2]Fibmax delivery'!$B:$B,'[2]Fibmax delivery'!$I:$I)</f>
        <v>Prem Verma</v>
      </c>
      <c r="AA44" s="28" t="s">
        <v>104</v>
      </c>
      <c r="AB44" s="28" t="s">
        <v>1603</v>
      </c>
      <c r="AC44" s="28" t="s">
        <v>1603</v>
      </c>
      <c r="AD44" s="28" t="s">
        <v>1603</v>
      </c>
      <c r="AE44" s="28">
        <v>0</v>
      </c>
      <c r="AF44" s="28" t="s">
        <v>1610</v>
      </c>
      <c r="AG44" s="28"/>
      <c r="AH44" s="28" t="s">
        <v>1611</v>
      </c>
      <c r="AI44" s="28" t="s">
        <v>1603</v>
      </c>
      <c r="AJ44" s="28"/>
      <c r="AK44" s="28" t="s">
        <v>1612</v>
      </c>
      <c r="AL44" s="28" t="s">
        <v>1603</v>
      </c>
      <c r="AM44" s="28" t="s">
        <v>1603</v>
      </c>
      <c r="AN44" s="47" t="s">
        <v>1611</v>
      </c>
      <c r="AO44" s="58" t="s">
        <v>1603</v>
      </c>
      <c r="AP44" s="28"/>
      <c r="AQ44" s="28">
        <v>0</v>
      </c>
      <c r="AR44" s="28">
        <f t="shared" si="0"/>
        <v>0</v>
      </c>
      <c r="AS44" s="28" t="s">
        <v>1603</v>
      </c>
      <c r="AT44" s="28"/>
    </row>
    <row r="45" spans="2:47" s="47" customFormat="1" ht="10.8" x14ac:dyDescent="0.25">
      <c r="B45" s="47" t="str">
        <f t="shared" ref="B45:B47" si="14">U45</f>
        <v>Fibmax</v>
      </c>
      <c r="C45" s="196">
        <v>46022</v>
      </c>
      <c r="D45" s="36">
        <f t="shared" si="1"/>
        <v>42</v>
      </c>
      <c r="E45" s="55" t="s">
        <v>1</v>
      </c>
      <c r="F45" s="56" t="s">
        <v>596</v>
      </c>
      <c r="G45" s="56"/>
      <c r="H45" s="56">
        <v>6021</v>
      </c>
      <c r="I45" s="56" t="s">
        <v>169</v>
      </c>
      <c r="J45" s="158">
        <v>112.00000000000001</v>
      </c>
      <c r="K45" s="158">
        <v>112.00000000000001</v>
      </c>
      <c r="L45" s="56">
        <v>19.096604299999999</v>
      </c>
      <c r="M45" s="56">
        <v>72.865256000000002</v>
      </c>
      <c r="N45" s="58">
        <v>19.096689999999999</v>
      </c>
      <c r="O45" s="58">
        <v>72.865120000000005</v>
      </c>
      <c r="P45" s="56" t="s">
        <v>591</v>
      </c>
      <c r="Q45" s="56" t="s">
        <v>1700</v>
      </c>
      <c r="R45" s="28" t="s">
        <v>720</v>
      </c>
      <c r="S45" s="28" t="s">
        <v>1727</v>
      </c>
      <c r="T45" s="58" t="s">
        <v>1621</v>
      </c>
      <c r="U45" s="28" t="s">
        <v>1606</v>
      </c>
      <c r="V45" s="28" t="s">
        <v>1607</v>
      </c>
      <c r="W45" s="28" t="s">
        <v>104</v>
      </c>
      <c r="X45" s="28" t="s">
        <v>1608</v>
      </c>
      <c r="Y45" s="28" t="s">
        <v>1626</v>
      </c>
      <c r="Z45" s="28" t="str">
        <f>_xlfn.XLOOKUP(I45,'[2]Fibmax delivery'!$B:$B,'[2]Fibmax delivery'!$I:$I)</f>
        <v>Satish Singh</v>
      </c>
      <c r="AA45" s="28" t="s">
        <v>104</v>
      </c>
      <c r="AB45" s="28" t="s">
        <v>1728</v>
      </c>
      <c r="AC45" s="61">
        <v>45742</v>
      </c>
      <c r="AD45" s="61">
        <f t="shared" ref="AD45:AD47" si="15">AC45+365</f>
        <v>46107</v>
      </c>
      <c r="AE45" s="28">
        <v>112</v>
      </c>
      <c r="AF45" s="28" t="s">
        <v>1030</v>
      </c>
      <c r="AG45" s="62">
        <f>AE45-K45</f>
        <v>0</v>
      </c>
      <c r="AH45" s="28" t="s">
        <v>1585</v>
      </c>
      <c r="AI45" s="28" t="s">
        <v>1603</v>
      </c>
      <c r="AJ45" s="28"/>
      <c r="AK45" s="28" t="s">
        <v>1612</v>
      </c>
      <c r="AL45" s="28" t="s">
        <v>5065</v>
      </c>
      <c r="AM45" s="28" t="s">
        <v>4949</v>
      </c>
      <c r="AN45" s="47" t="s">
        <v>1585</v>
      </c>
      <c r="AO45" s="58" t="s">
        <v>1603</v>
      </c>
      <c r="AP45" s="28"/>
      <c r="AQ45" s="28">
        <v>0</v>
      </c>
      <c r="AR45" s="28">
        <f t="shared" si="0"/>
        <v>-112</v>
      </c>
      <c r="AS45" s="28" t="s">
        <v>1603</v>
      </c>
      <c r="AT45" s="28"/>
      <c r="AU45" s="47" t="s">
        <v>5614</v>
      </c>
    </row>
    <row r="46" spans="2:47" s="47" customFormat="1" ht="10.8" x14ac:dyDescent="0.25">
      <c r="B46" s="47" t="str">
        <f t="shared" si="14"/>
        <v>Fibmax</v>
      </c>
      <c r="C46" s="196">
        <v>46142</v>
      </c>
      <c r="D46" s="36">
        <f t="shared" si="1"/>
        <v>43</v>
      </c>
      <c r="E46" s="55" t="s">
        <v>1</v>
      </c>
      <c r="F46" s="57" t="s">
        <v>1717</v>
      </c>
      <c r="G46" s="57"/>
      <c r="H46" s="56">
        <v>5831</v>
      </c>
      <c r="I46" s="56" t="s">
        <v>170</v>
      </c>
      <c r="J46" s="158">
        <v>67.2</v>
      </c>
      <c r="K46" s="158">
        <v>67.2</v>
      </c>
      <c r="L46" s="56">
        <v>19.2404233</v>
      </c>
      <c r="M46" s="56">
        <v>72.858211900000001</v>
      </c>
      <c r="N46" s="58">
        <v>19.24066942</v>
      </c>
      <c r="O46" s="58">
        <v>72.858577699999998</v>
      </c>
      <c r="P46" s="56" t="s">
        <v>591</v>
      </c>
      <c r="Q46" s="56" t="s">
        <v>1613</v>
      </c>
      <c r="R46" s="28" t="s">
        <v>721</v>
      </c>
      <c r="S46" s="28" t="s">
        <v>1729</v>
      </c>
      <c r="T46" s="58" t="s">
        <v>1646</v>
      </c>
      <c r="U46" s="28" t="s">
        <v>1606</v>
      </c>
      <c r="V46" s="28" t="s">
        <v>1607</v>
      </c>
      <c r="W46" s="28" t="s">
        <v>104</v>
      </c>
      <c r="X46" s="28" t="s">
        <v>1630</v>
      </c>
      <c r="Y46" s="28" t="s">
        <v>1617</v>
      </c>
      <c r="Z46" s="28" t="str">
        <f>_xlfn.XLOOKUP(I46,'[2]Fibmax delivery'!$B:$B,'[2]Fibmax delivery'!$I:$I)</f>
        <v>Satish Singh</v>
      </c>
      <c r="AA46" s="28" t="s">
        <v>104</v>
      </c>
      <c r="AB46" s="58" t="s">
        <v>1730</v>
      </c>
      <c r="AC46" s="61">
        <v>45742</v>
      </c>
      <c r="AD46" s="61">
        <f t="shared" si="15"/>
        <v>46107</v>
      </c>
      <c r="AE46" s="28">
        <v>67</v>
      </c>
      <c r="AF46" s="28" t="s">
        <v>1030</v>
      </c>
      <c r="AG46" s="62">
        <f>AE46-K46</f>
        <v>-0.20000000000000284</v>
      </c>
      <c r="AH46" s="28" t="s">
        <v>1585</v>
      </c>
      <c r="AI46" s="28" t="s">
        <v>1600</v>
      </c>
      <c r="AJ46" s="28"/>
      <c r="AK46" s="28" t="s">
        <v>4881</v>
      </c>
      <c r="AL46" s="28" t="s">
        <v>5066</v>
      </c>
      <c r="AM46" s="28" t="s">
        <v>3494</v>
      </c>
      <c r="AN46" s="47" t="s">
        <v>1585</v>
      </c>
      <c r="AO46" s="58">
        <v>461089</v>
      </c>
      <c r="AP46" s="28" t="s">
        <v>4931</v>
      </c>
      <c r="AQ46" s="28">
        <v>126</v>
      </c>
      <c r="AR46" s="28">
        <f t="shared" si="0"/>
        <v>59</v>
      </c>
      <c r="AS46" s="28" t="s">
        <v>5610</v>
      </c>
      <c r="AT46" s="28"/>
      <c r="AU46" s="47" t="s">
        <v>5614</v>
      </c>
    </row>
    <row r="47" spans="2:47" s="47" customFormat="1" ht="10.8" x14ac:dyDescent="0.25">
      <c r="B47" s="47" t="str">
        <f t="shared" si="14"/>
        <v>Fibmax</v>
      </c>
      <c r="C47" s="196">
        <v>46142</v>
      </c>
      <c r="D47" s="36">
        <f t="shared" si="1"/>
        <v>44</v>
      </c>
      <c r="E47" s="55" t="s">
        <v>1</v>
      </c>
      <c r="F47" s="57" t="s">
        <v>1706</v>
      </c>
      <c r="G47" s="57"/>
      <c r="H47" s="56">
        <v>3330</v>
      </c>
      <c r="I47" s="56" t="s">
        <v>171</v>
      </c>
      <c r="J47" s="158">
        <v>44.800000000000004</v>
      </c>
      <c r="K47" s="158">
        <v>44.800000000000004</v>
      </c>
      <c r="L47" s="56">
        <v>19.035693999999999</v>
      </c>
      <c r="M47" s="56">
        <v>72.857117900000006</v>
      </c>
      <c r="N47" s="58">
        <v>19.03547592</v>
      </c>
      <c r="O47" s="58">
        <v>72.857383999999996</v>
      </c>
      <c r="P47" s="56" t="s">
        <v>591</v>
      </c>
      <c r="Q47" s="56" t="s">
        <v>1722</v>
      </c>
      <c r="R47" s="28" t="s">
        <v>722</v>
      </c>
      <c r="S47" s="28" t="s">
        <v>1731</v>
      </c>
      <c r="T47" s="58" t="s">
        <v>1646</v>
      </c>
      <c r="U47" s="28" t="s">
        <v>1606</v>
      </c>
      <c r="V47" s="28" t="s">
        <v>1607</v>
      </c>
      <c r="W47" s="28" t="s">
        <v>104</v>
      </c>
      <c r="X47" s="28" t="s">
        <v>1642</v>
      </c>
      <c r="Y47" s="28" t="s">
        <v>1680</v>
      </c>
      <c r="Z47" s="28" t="str">
        <f>_xlfn.XLOOKUP(I47,'[2]Fibmax delivery'!$B:$B,'[2]Fibmax delivery'!$I:$I)</f>
        <v>Prem Verma</v>
      </c>
      <c r="AA47" s="28" t="s">
        <v>104</v>
      </c>
      <c r="AB47" s="28">
        <v>10004874</v>
      </c>
      <c r="AC47" s="61">
        <v>45742</v>
      </c>
      <c r="AD47" s="61">
        <f t="shared" si="15"/>
        <v>46107</v>
      </c>
      <c r="AE47" s="28">
        <v>45</v>
      </c>
      <c r="AF47" s="28" t="s">
        <v>1030</v>
      </c>
      <c r="AG47" s="64">
        <f>AE47-K47</f>
        <v>0.19999999999999574</v>
      </c>
      <c r="AH47" s="28" t="s">
        <v>1585</v>
      </c>
      <c r="AI47" s="28" t="s">
        <v>1600</v>
      </c>
      <c r="AJ47" s="28"/>
      <c r="AK47" s="28" t="s">
        <v>1732</v>
      </c>
      <c r="AL47" s="28" t="s">
        <v>5067</v>
      </c>
      <c r="AM47" s="28" t="s">
        <v>3494</v>
      </c>
      <c r="AN47" s="47" t="s">
        <v>1585</v>
      </c>
      <c r="AO47" s="58" t="s">
        <v>1603</v>
      </c>
      <c r="AP47" s="28"/>
      <c r="AQ47" s="28">
        <v>0</v>
      </c>
      <c r="AR47" s="28">
        <f t="shared" si="0"/>
        <v>-45</v>
      </c>
      <c r="AS47" s="28" t="s">
        <v>1603</v>
      </c>
      <c r="AT47" s="28"/>
      <c r="AU47" s="47" t="s">
        <v>5614</v>
      </c>
    </row>
    <row r="48" spans="2:47" s="47" customFormat="1" ht="10.8" x14ac:dyDescent="0.25">
      <c r="C48" s="196">
        <v>46142</v>
      </c>
      <c r="D48" s="36">
        <f t="shared" si="1"/>
        <v>45</v>
      </c>
      <c r="E48" s="55" t="s">
        <v>1</v>
      </c>
      <c r="F48" s="57" t="s">
        <v>1733</v>
      </c>
      <c r="G48" s="57"/>
      <c r="H48" s="56" t="s">
        <v>172</v>
      </c>
      <c r="I48" s="56" t="s">
        <v>173</v>
      </c>
      <c r="J48" s="158">
        <v>78.400000000000006</v>
      </c>
      <c r="K48" s="158">
        <v>78.400000000000006</v>
      </c>
      <c r="L48" s="56">
        <v>18.995158</v>
      </c>
      <c r="M48" s="56">
        <v>72.855754500000003</v>
      </c>
      <c r="N48" s="58">
        <v>18.995200000000001</v>
      </c>
      <c r="O48" s="58">
        <v>72.855800000000002</v>
      </c>
      <c r="P48" s="56" t="s">
        <v>591</v>
      </c>
      <c r="Q48" s="56" t="s">
        <v>1734</v>
      </c>
      <c r="R48" s="28" t="s">
        <v>723</v>
      </c>
      <c r="S48" s="28" t="s">
        <v>1735</v>
      </c>
      <c r="T48" s="58" t="s">
        <v>1736</v>
      </c>
      <c r="U48" s="28" t="s">
        <v>1606</v>
      </c>
      <c r="V48" s="28" t="s">
        <v>1607</v>
      </c>
      <c r="W48" s="28" t="s">
        <v>104</v>
      </c>
      <c r="X48" s="28" t="s">
        <v>1642</v>
      </c>
      <c r="Y48" s="28" t="s">
        <v>1680</v>
      </c>
      <c r="Z48" s="28" t="str">
        <f>_xlfn.XLOOKUP(I48,'[2]Fibmax delivery'!$B:$B,'[2]Fibmax delivery'!$I:$I)</f>
        <v>Prem Verma</v>
      </c>
      <c r="AA48" s="28" t="s">
        <v>104</v>
      </c>
      <c r="AB48" s="28" t="s">
        <v>1603</v>
      </c>
      <c r="AC48" s="61"/>
      <c r="AD48" s="61"/>
      <c r="AE48" s="28">
        <v>0</v>
      </c>
      <c r="AF48" s="28" t="s">
        <v>1699</v>
      </c>
      <c r="AG48" s="64">
        <f>AE48-K48</f>
        <v>-78.400000000000006</v>
      </c>
      <c r="AH48" s="28" t="s">
        <v>1125</v>
      </c>
      <c r="AI48" s="28" t="s">
        <v>1600</v>
      </c>
      <c r="AJ48" s="28"/>
      <c r="AK48" s="28" t="s">
        <v>4882</v>
      </c>
      <c r="AL48" s="28" t="s">
        <v>5068</v>
      </c>
      <c r="AM48" s="28" t="s">
        <v>1603</v>
      </c>
      <c r="AN48" s="47" t="s">
        <v>1585</v>
      </c>
      <c r="AO48" s="58" t="s">
        <v>1603</v>
      </c>
      <c r="AP48" s="28"/>
      <c r="AQ48" s="28">
        <v>0</v>
      </c>
      <c r="AR48" s="28">
        <f t="shared" si="0"/>
        <v>0</v>
      </c>
      <c r="AS48" s="28" t="s">
        <v>1603</v>
      </c>
      <c r="AT48" s="28"/>
      <c r="AU48" s="47" t="s">
        <v>5614</v>
      </c>
    </row>
    <row r="49" spans="2:48" s="47" customFormat="1" ht="13.8" x14ac:dyDescent="0.3">
      <c r="B49" s="47" t="str">
        <f t="shared" ref="B49:B55" si="16">U49</f>
        <v>Fibmax</v>
      </c>
      <c r="C49" s="196">
        <v>46142</v>
      </c>
      <c r="D49" s="36">
        <f t="shared" si="1"/>
        <v>46</v>
      </c>
      <c r="E49" s="55" t="s">
        <v>1</v>
      </c>
      <c r="F49" s="57" t="s">
        <v>612</v>
      </c>
      <c r="G49" s="57"/>
      <c r="H49" s="56">
        <v>3166</v>
      </c>
      <c r="I49" s="56" t="s">
        <v>174</v>
      </c>
      <c r="J49" s="158">
        <v>67.2</v>
      </c>
      <c r="K49" s="158">
        <v>67.2</v>
      </c>
      <c r="L49" s="56">
        <v>19.309551200000001</v>
      </c>
      <c r="M49" s="56">
        <v>72.854017499999998</v>
      </c>
      <c r="N49" s="58">
        <v>19.309639300000001</v>
      </c>
      <c r="O49" s="58">
        <v>72.85336393</v>
      </c>
      <c r="P49" s="56" t="s">
        <v>611</v>
      </c>
      <c r="Q49" s="56" t="s">
        <v>1603</v>
      </c>
      <c r="R49" s="28" t="s">
        <v>724</v>
      </c>
      <c r="S49" s="28" t="s">
        <v>1737</v>
      </c>
      <c r="T49" s="58" t="s">
        <v>1621</v>
      </c>
      <c r="U49" s="28" t="s">
        <v>1606</v>
      </c>
      <c r="V49" s="28" t="s">
        <v>1607</v>
      </c>
      <c r="W49" s="28" t="s">
        <v>104</v>
      </c>
      <c r="X49" s="28" t="s">
        <v>1642</v>
      </c>
      <c r="Y49" s="28" t="s">
        <v>1617</v>
      </c>
      <c r="Z49" s="28" t="str">
        <f>_xlfn.XLOOKUP(I49,'[2]Fibmax delivery'!$B:$B,'[2]Fibmax delivery'!$I:$I)</f>
        <v>Satish Singh</v>
      </c>
      <c r="AA49" s="28" t="s">
        <v>104</v>
      </c>
      <c r="AB49" s="59">
        <v>10004781</v>
      </c>
      <c r="AC49" s="61">
        <v>45742</v>
      </c>
      <c r="AD49" s="61">
        <f>AC49+365</f>
        <v>46107</v>
      </c>
      <c r="AE49" s="28">
        <v>67</v>
      </c>
      <c r="AF49" s="28" t="s">
        <v>1618</v>
      </c>
      <c r="AG49" s="28"/>
      <c r="AH49" s="28" t="s">
        <v>1585</v>
      </c>
      <c r="AI49" s="28" t="s">
        <v>1600</v>
      </c>
      <c r="AJ49" s="28"/>
      <c r="AK49" s="28" t="s">
        <v>1612</v>
      </c>
      <c r="AL49" s="28" t="s">
        <v>5069</v>
      </c>
      <c r="AM49" s="28" t="s">
        <v>4949</v>
      </c>
      <c r="AN49" s="47" t="s">
        <v>1585</v>
      </c>
      <c r="AO49" s="58" t="s">
        <v>5621</v>
      </c>
      <c r="AP49" s="28"/>
      <c r="AQ49" s="28">
        <v>67</v>
      </c>
      <c r="AR49" s="28">
        <f t="shared" si="0"/>
        <v>0</v>
      </c>
      <c r="AS49" s="28" t="s">
        <v>1603</v>
      </c>
      <c r="AT49" s="28"/>
      <c r="AU49" s="47" t="s">
        <v>5614</v>
      </c>
    </row>
    <row r="50" spans="2:48" s="47" customFormat="1" ht="10.8" x14ac:dyDescent="0.25">
      <c r="B50" s="47" t="str">
        <f t="shared" si="16"/>
        <v>Fibmax</v>
      </c>
      <c r="C50" s="196">
        <v>46022</v>
      </c>
      <c r="D50" s="36">
        <f t="shared" si="1"/>
        <v>47</v>
      </c>
      <c r="E50" s="55" t="s">
        <v>1</v>
      </c>
      <c r="F50" s="57" t="s">
        <v>1738</v>
      </c>
      <c r="G50" s="57"/>
      <c r="H50" s="56">
        <v>4883</v>
      </c>
      <c r="I50" s="56" t="s">
        <v>175</v>
      </c>
      <c r="J50" s="158">
        <v>50.400000000000006</v>
      </c>
      <c r="K50" s="158">
        <v>50.400000000000006</v>
      </c>
      <c r="L50" s="56">
        <v>19.144439599999998</v>
      </c>
      <c r="M50" s="56">
        <v>72.845585099999994</v>
      </c>
      <c r="N50" s="58">
        <v>19.144671349999999</v>
      </c>
      <c r="O50" s="58">
        <v>72.845589219999994</v>
      </c>
      <c r="P50" s="56" t="s">
        <v>591</v>
      </c>
      <c r="Q50" s="56" t="s">
        <v>1633</v>
      </c>
      <c r="R50" s="28" t="s">
        <v>725</v>
      </c>
      <c r="S50" s="28" t="s">
        <v>1739</v>
      </c>
      <c r="T50" s="58" t="s">
        <v>1621</v>
      </c>
      <c r="U50" s="28" t="s">
        <v>1606</v>
      </c>
      <c r="V50" s="28" t="s">
        <v>1607</v>
      </c>
      <c r="W50" s="28" t="s">
        <v>104</v>
      </c>
      <c r="X50" s="28" t="s">
        <v>1608</v>
      </c>
      <c r="Y50" s="28" t="s">
        <v>1740</v>
      </c>
      <c r="Z50" s="28" t="str">
        <f>_xlfn.XLOOKUP(I50,'[2]Fibmax delivery'!$B:$B,'[2]Fibmax delivery'!$I:$I)</f>
        <v>Satish Singh</v>
      </c>
      <c r="AA50" s="28" t="s">
        <v>104</v>
      </c>
      <c r="AB50" s="28" t="s">
        <v>1741</v>
      </c>
      <c r="AC50" s="61">
        <v>45742</v>
      </c>
      <c r="AD50" s="61">
        <f t="shared" ref="AD50:AD52" si="17">AC50+365</f>
        <v>46107</v>
      </c>
      <c r="AE50" s="28">
        <v>50</v>
      </c>
      <c r="AF50" s="28" t="s">
        <v>1030</v>
      </c>
      <c r="AG50" s="62">
        <f t="shared" ref="AG50:AG55" si="18">AE50-K50</f>
        <v>-0.40000000000000568</v>
      </c>
      <c r="AH50" s="28" t="s">
        <v>1585</v>
      </c>
      <c r="AI50" s="28" t="s">
        <v>1603</v>
      </c>
      <c r="AJ50" s="28"/>
      <c r="AK50" s="28" t="s">
        <v>1612</v>
      </c>
      <c r="AL50" s="28" t="s">
        <v>5070</v>
      </c>
      <c r="AM50" s="28" t="s">
        <v>4949</v>
      </c>
      <c r="AN50" s="47" t="s">
        <v>1585</v>
      </c>
      <c r="AO50" s="58" t="s">
        <v>1603</v>
      </c>
      <c r="AP50" s="28"/>
      <c r="AQ50" s="28">
        <v>0</v>
      </c>
      <c r="AR50" s="28">
        <f t="shared" si="0"/>
        <v>-50</v>
      </c>
      <c r="AS50" s="28" t="s">
        <v>1603</v>
      </c>
      <c r="AT50" s="28"/>
      <c r="AU50" s="47" t="s">
        <v>5614</v>
      </c>
    </row>
    <row r="51" spans="2:48" s="47" customFormat="1" ht="10.8" x14ac:dyDescent="0.25">
      <c r="B51" s="47" t="str">
        <f t="shared" si="16"/>
        <v>Fibmax</v>
      </c>
      <c r="C51" s="196">
        <v>46142</v>
      </c>
      <c r="D51" s="36">
        <f t="shared" si="1"/>
        <v>48</v>
      </c>
      <c r="E51" s="55" t="s">
        <v>1</v>
      </c>
      <c r="F51" s="58" t="s">
        <v>1742</v>
      </c>
      <c r="G51" s="58"/>
      <c r="H51" s="56">
        <v>2317</v>
      </c>
      <c r="I51" s="56" t="s">
        <v>176</v>
      </c>
      <c r="J51" s="158">
        <v>156.80000000000001</v>
      </c>
      <c r="K51" s="158">
        <v>156.80000000000001</v>
      </c>
      <c r="L51" s="56">
        <v>19.035395900000001</v>
      </c>
      <c r="M51" s="56">
        <v>72.844574800000004</v>
      </c>
      <c r="N51" s="58">
        <v>19.03519979</v>
      </c>
      <c r="O51" s="58">
        <v>72.844307389999997</v>
      </c>
      <c r="P51" s="56" t="s">
        <v>591</v>
      </c>
      <c r="Q51" s="56" t="s">
        <v>1743</v>
      </c>
      <c r="R51" s="28" t="s">
        <v>726</v>
      </c>
      <c r="S51" s="28" t="s">
        <v>1744</v>
      </c>
      <c r="T51" s="58" t="s">
        <v>1621</v>
      </c>
      <c r="U51" s="28" t="s">
        <v>1606</v>
      </c>
      <c r="V51" s="28" t="s">
        <v>1607</v>
      </c>
      <c r="W51" s="28" t="s">
        <v>104</v>
      </c>
      <c r="X51" s="28" t="s">
        <v>1630</v>
      </c>
      <c r="Y51" s="28" t="s">
        <v>1745</v>
      </c>
      <c r="Z51" s="28" t="str">
        <f>_xlfn.XLOOKUP(I51,'[2]Fibmax delivery'!$B:$B,'[2]Fibmax delivery'!$I:$I)</f>
        <v>Prem Verma</v>
      </c>
      <c r="AA51" s="28" t="s">
        <v>104</v>
      </c>
      <c r="AB51" s="28">
        <v>10004847</v>
      </c>
      <c r="AC51" s="61">
        <v>45742</v>
      </c>
      <c r="AD51" s="61">
        <f t="shared" si="17"/>
        <v>46107</v>
      </c>
      <c r="AE51" s="28">
        <v>157</v>
      </c>
      <c r="AF51" s="28" t="s">
        <v>1030</v>
      </c>
      <c r="AG51" s="62">
        <f t="shared" si="18"/>
        <v>0.19999999999998863</v>
      </c>
      <c r="AH51" s="28" t="s">
        <v>1585</v>
      </c>
      <c r="AI51" s="28" t="s">
        <v>1600</v>
      </c>
      <c r="AJ51" s="28"/>
      <c r="AK51" s="28" t="s">
        <v>1746</v>
      </c>
      <c r="AL51" s="28" t="s">
        <v>5071</v>
      </c>
      <c r="AM51" s="28" t="s">
        <v>4949</v>
      </c>
      <c r="AN51" s="47" t="s">
        <v>1585</v>
      </c>
      <c r="AO51" s="58" t="s">
        <v>1603</v>
      </c>
      <c r="AP51" s="28" t="s">
        <v>5027</v>
      </c>
      <c r="AQ51" s="28">
        <v>125</v>
      </c>
      <c r="AR51" s="28">
        <f t="shared" si="0"/>
        <v>-32</v>
      </c>
      <c r="AS51" s="28" t="s">
        <v>1603</v>
      </c>
      <c r="AT51" s="28"/>
      <c r="AU51" s="47" t="s">
        <v>5614</v>
      </c>
    </row>
    <row r="52" spans="2:48" s="47" customFormat="1" ht="10.8" x14ac:dyDescent="0.25">
      <c r="B52" s="47" t="str">
        <f t="shared" si="16"/>
        <v>Fibmax</v>
      </c>
      <c r="C52" s="196">
        <v>46142</v>
      </c>
      <c r="D52" s="36">
        <f t="shared" si="1"/>
        <v>49</v>
      </c>
      <c r="E52" s="55" t="s">
        <v>1</v>
      </c>
      <c r="F52" s="58" t="s">
        <v>1747</v>
      </c>
      <c r="G52" s="58"/>
      <c r="H52" s="56">
        <v>1308</v>
      </c>
      <c r="I52" s="56" t="s">
        <v>177</v>
      </c>
      <c r="J52" s="158">
        <v>78.400000000000006</v>
      </c>
      <c r="K52" s="158">
        <v>78.400000000000006</v>
      </c>
      <c r="L52" s="56">
        <v>19.0179194</v>
      </c>
      <c r="M52" s="56">
        <v>72.844043999999997</v>
      </c>
      <c r="N52" s="58">
        <v>19.01783228</v>
      </c>
      <c r="O52" s="58">
        <v>72.844307939999993</v>
      </c>
      <c r="P52" s="56" t="s">
        <v>591</v>
      </c>
      <c r="Q52" s="56" t="s">
        <v>1722</v>
      </c>
      <c r="R52" s="28" t="s">
        <v>727</v>
      </c>
      <c r="S52" s="28" t="s">
        <v>1748</v>
      </c>
      <c r="T52" s="58" t="s">
        <v>1621</v>
      </c>
      <c r="U52" s="28" t="s">
        <v>1606</v>
      </c>
      <c r="V52" s="28" t="s">
        <v>1607</v>
      </c>
      <c r="W52" s="28" t="s">
        <v>104</v>
      </c>
      <c r="X52" s="28" t="s">
        <v>1608</v>
      </c>
      <c r="Y52" s="28" t="s">
        <v>1680</v>
      </c>
      <c r="Z52" s="28" t="str">
        <f>_xlfn.XLOOKUP(I52,'[2]Fibmax delivery'!$B:$B,'[2]Fibmax delivery'!$I:$I)</f>
        <v>Prem Verma</v>
      </c>
      <c r="AA52" s="28" t="s">
        <v>104</v>
      </c>
      <c r="AB52" s="28" t="s">
        <v>1749</v>
      </c>
      <c r="AC52" s="61">
        <v>45742</v>
      </c>
      <c r="AD52" s="61">
        <f t="shared" si="17"/>
        <v>46107</v>
      </c>
      <c r="AE52" s="28">
        <v>78</v>
      </c>
      <c r="AF52" s="28" t="s">
        <v>1030</v>
      </c>
      <c r="AG52" s="62">
        <f t="shared" si="18"/>
        <v>-0.40000000000000568</v>
      </c>
      <c r="AH52" s="28" t="s">
        <v>1585</v>
      </c>
      <c r="AI52" s="28" t="s">
        <v>1600</v>
      </c>
      <c r="AJ52" s="28"/>
      <c r="AK52" s="28" t="s">
        <v>1750</v>
      </c>
      <c r="AL52" s="28" t="s">
        <v>5072</v>
      </c>
      <c r="AM52" s="28" t="s">
        <v>4949</v>
      </c>
      <c r="AN52" s="47" t="s">
        <v>1585</v>
      </c>
      <c r="AO52" s="58" t="s">
        <v>1603</v>
      </c>
      <c r="AP52" s="28"/>
      <c r="AQ52" s="28">
        <v>0</v>
      </c>
      <c r="AR52" s="28">
        <f t="shared" si="0"/>
        <v>-78</v>
      </c>
      <c r="AS52" s="28" t="s">
        <v>1603</v>
      </c>
      <c r="AT52" s="28"/>
      <c r="AU52" s="47" t="s">
        <v>5614</v>
      </c>
    </row>
    <row r="53" spans="2:48" s="47" customFormat="1" ht="10.8" x14ac:dyDescent="0.25">
      <c r="B53" s="47" t="str">
        <f t="shared" si="16"/>
        <v>Fibmax</v>
      </c>
      <c r="C53" s="196">
        <v>46142</v>
      </c>
      <c r="D53" s="36">
        <f t="shared" si="1"/>
        <v>50</v>
      </c>
      <c r="E53" s="55" t="s">
        <v>1</v>
      </c>
      <c r="F53" s="56" t="s">
        <v>595</v>
      </c>
      <c r="G53" s="56"/>
      <c r="H53" s="56">
        <v>3151</v>
      </c>
      <c r="I53" s="56" t="s">
        <v>178</v>
      </c>
      <c r="J53" s="158">
        <v>78.400000000000006</v>
      </c>
      <c r="K53" s="158">
        <v>78.400000000000006</v>
      </c>
      <c r="L53" s="56">
        <v>19.106246299999999</v>
      </c>
      <c r="M53" s="56">
        <v>72.843508299999996</v>
      </c>
      <c r="N53" s="58">
        <v>19.106173699999999</v>
      </c>
      <c r="O53" s="58">
        <v>72.844153550000001</v>
      </c>
      <c r="P53" s="56" t="s">
        <v>591</v>
      </c>
      <c r="Q53" s="56" t="s">
        <v>1633</v>
      </c>
      <c r="R53" s="28" t="s">
        <v>728</v>
      </c>
      <c r="S53" s="28" t="s">
        <v>1751</v>
      </c>
      <c r="T53" s="58" t="s">
        <v>1621</v>
      </c>
      <c r="U53" s="28" t="s">
        <v>1606</v>
      </c>
      <c r="V53" s="28" t="s">
        <v>1607</v>
      </c>
      <c r="W53" s="28" t="s">
        <v>104</v>
      </c>
      <c r="X53" s="28" t="s">
        <v>1608</v>
      </c>
      <c r="Y53" s="28" t="s">
        <v>1626</v>
      </c>
      <c r="Z53" s="28" t="str">
        <f>_xlfn.XLOOKUP(I53,'[2]Fibmax delivery'!$B:$B,'[2]Fibmax delivery'!$I:$I)</f>
        <v>Satish Singh</v>
      </c>
      <c r="AA53" s="28" t="s">
        <v>104</v>
      </c>
      <c r="AB53" s="28">
        <v>10004729</v>
      </c>
      <c r="AC53" s="61">
        <v>45740</v>
      </c>
      <c r="AD53" s="61">
        <v>46105</v>
      </c>
      <c r="AE53" s="28">
        <v>78</v>
      </c>
      <c r="AF53" s="28" t="s">
        <v>1030</v>
      </c>
      <c r="AG53" s="62">
        <f t="shared" si="18"/>
        <v>-0.40000000000000568</v>
      </c>
      <c r="AH53" s="28" t="s">
        <v>1585</v>
      </c>
      <c r="AI53" s="28" t="s">
        <v>1600</v>
      </c>
      <c r="AJ53" s="28"/>
      <c r="AK53" s="28" t="s">
        <v>1752</v>
      </c>
      <c r="AL53" s="28" t="s">
        <v>5073</v>
      </c>
      <c r="AM53" s="28" t="s">
        <v>4949</v>
      </c>
      <c r="AN53" s="47" t="s">
        <v>1585</v>
      </c>
      <c r="AO53" s="58" t="s">
        <v>1603</v>
      </c>
      <c r="AP53" s="28" t="s">
        <v>4931</v>
      </c>
      <c r="AQ53" s="28">
        <v>370</v>
      </c>
      <c r="AR53" s="28">
        <f t="shared" si="0"/>
        <v>292</v>
      </c>
      <c r="AS53" s="28" t="s">
        <v>5610</v>
      </c>
      <c r="AT53" s="28"/>
      <c r="AU53" s="47" t="s">
        <v>5614</v>
      </c>
    </row>
    <row r="54" spans="2:48" s="47" customFormat="1" ht="10.8" x14ac:dyDescent="0.25">
      <c r="B54" s="47" t="str">
        <f t="shared" si="16"/>
        <v>Fibmax</v>
      </c>
      <c r="C54" s="196">
        <v>46142</v>
      </c>
      <c r="D54" s="36">
        <f t="shared" si="1"/>
        <v>51</v>
      </c>
      <c r="E54" s="55" t="s">
        <v>1</v>
      </c>
      <c r="F54" s="56" t="s">
        <v>596</v>
      </c>
      <c r="G54" s="56"/>
      <c r="H54" s="56">
        <v>2322</v>
      </c>
      <c r="I54" s="56" t="s">
        <v>179</v>
      </c>
      <c r="J54" s="158">
        <v>100.80000000000001</v>
      </c>
      <c r="K54" s="158">
        <v>100.80000000000001</v>
      </c>
      <c r="L54" s="56">
        <v>19.126277099999999</v>
      </c>
      <c r="M54" s="56">
        <v>72.843316299999998</v>
      </c>
      <c r="N54" s="58">
        <v>19.12581067</v>
      </c>
      <c r="O54" s="58">
        <v>72.843294060000005</v>
      </c>
      <c r="P54" s="56" t="s">
        <v>591</v>
      </c>
      <c r="Q54" s="56" t="s">
        <v>1633</v>
      </c>
      <c r="R54" s="28" t="s">
        <v>729</v>
      </c>
      <c r="S54" s="28" t="s">
        <v>1753</v>
      </c>
      <c r="T54" s="58" t="s">
        <v>1646</v>
      </c>
      <c r="U54" s="28" t="s">
        <v>1606</v>
      </c>
      <c r="V54" s="28" t="s">
        <v>1607</v>
      </c>
      <c r="W54" s="28" t="s">
        <v>104</v>
      </c>
      <c r="X54" s="28" t="s">
        <v>1608</v>
      </c>
      <c r="Y54" s="28" t="s">
        <v>1626</v>
      </c>
      <c r="Z54" s="28" t="str">
        <f>_xlfn.XLOOKUP(I54,'[2]Fibmax delivery'!$B:$B,'[2]Fibmax delivery'!$I:$I)</f>
        <v>Satish Singh</v>
      </c>
      <c r="AA54" s="28" t="s">
        <v>104</v>
      </c>
      <c r="AB54" s="58">
        <v>10004710</v>
      </c>
      <c r="AC54" s="61">
        <v>45740</v>
      </c>
      <c r="AD54" s="61">
        <v>46105</v>
      </c>
      <c r="AE54" s="28">
        <v>101</v>
      </c>
      <c r="AF54" s="28" t="s">
        <v>1030</v>
      </c>
      <c r="AG54" s="62">
        <f t="shared" si="18"/>
        <v>0.19999999999998863</v>
      </c>
      <c r="AH54" s="28" t="s">
        <v>1585</v>
      </c>
      <c r="AI54" s="28" t="s">
        <v>1600</v>
      </c>
      <c r="AJ54" s="28"/>
      <c r="AK54" s="28" t="s">
        <v>1754</v>
      </c>
      <c r="AL54" s="28" t="s">
        <v>5074</v>
      </c>
      <c r="AM54" s="28" t="s">
        <v>4949</v>
      </c>
      <c r="AN54" s="47" t="s">
        <v>1585</v>
      </c>
      <c r="AO54" s="58">
        <v>499006</v>
      </c>
      <c r="AP54" s="28" t="s">
        <v>4931</v>
      </c>
      <c r="AQ54" s="28">
        <v>87</v>
      </c>
      <c r="AR54" s="28">
        <f t="shared" si="0"/>
        <v>-14</v>
      </c>
      <c r="AS54" s="28" t="s">
        <v>1603</v>
      </c>
      <c r="AT54" s="28"/>
      <c r="AU54" s="47" t="s">
        <v>5614</v>
      </c>
      <c r="AV54" s="47" t="s">
        <v>5620</v>
      </c>
    </row>
    <row r="55" spans="2:48" s="47" customFormat="1" ht="10.8" x14ac:dyDescent="0.25">
      <c r="B55" s="47" t="str">
        <f t="shared" si="16"/>
        <v>Fibmax</v>
      </c>
      <c r="C55" s="196">
        <v>46142</v>
      </c>
      <c r="D55" s="36">
        <f t="shared" si="1"/>
        <v>52</v>
      </c>
      <c r="E55" s="55" t="s">
        <v>1</v>
      </c>
      <c r="F55" s="57" t="s">
        <v>1711</v>
      </c>
      <c r="G55" s="57"/>
      <c r="H55" s="56" t="s">
        <v>180</v>
      </c>
      <c r="I55" s="56" t="s">
        <v>181</v>
      </c>
      <c r="J55" s="158">
        <v>179.20000000000002</v>
      </c>
      <c r="K55" s="158">
        <v>179.20000000000002</v>
      </c>
      <c r="L55" s="56">
        <v>19.162624399999999</v>
      </c>
      <c r="M55" s="56">
        <v>72.840233100000006</v>
      </c>
      <c r="N55" s="58">
        <v>19.162426010000001</v>
      </c>
      <c r="O55" s="58">
        <v>72.839854529999997</v>
      </c>
      <c r="P55" s="56" t="s">
        <v>591</v>
      </c>
      <c r="Q55" s="56" t="s">
        <v>1755</v>
      </c>
      <c r="R55" s="28" t="s">
        <v>730</v>
      </c>
      <c r="S55" s="28" t="s">
        <v>1756</v>
      </c>
      <c r="T55" s="58" t="s">
        <v>1621</v>
      </c>
      <c r="U55" s="28" t="s">
        <v>1606</v>
      </c>
      <c r="V55" s="28" t="s">
        <v>1607</v>
      </c>
      <c r="W55" s="28" t="s">
        <v>104</v>
      </c>
      <c r="X55" s="28" t="s">
        <v>1608</v>
      </c>
      <c r="Y55" s="28" t="s">
        <v>1714</v>
      </c>
      <c r="Z55" s="28" t="str">
        <f>_xlfn.XLOOKUP(I55,'[2]Fibmax delivery'!$B:$B,'[2]Fibmax delivery'!$I:$I)</f>
        <v>Satish Singh</v>
      </c>
      <c r="AA55" s="28" t="s">
        <v>104</v>
      </c>
      <c r="AB55" s="58">
        <v>10004719</v>
      </c>
      <c r="AC55" s="61">
        <v>45740</v>
      </c>
      <c r="AD55" s="61">
        <v>46105</v>
      </c>
      <c r="AE55" s="28">
        <v>179</v>
      </c>
      <c r="AF55" s="28" t="s">
        <v>1030</v>
      </c>
      <c r="AG55" s="62">
        <f t="shared" si="18"/>
        <v>-0.20000000000001705</v>
      </c>
      <c r="AH55" s="28" t="s">
        <v>1585</v>
      </c>
      <c r="AI55" s="28" t="s">
        <v>1600</v>
      </c>
      <c r="AJ55" s="28"/>
      <c r="AK55" s="28" t="s">
        <v>1757</v>
      </c>
      <c r="AL55" s="28" t="s">
        <v>5075</v>
      </c>
      <c r="AM55" s="28" t="s">
        <v>4949</v>
      </c>
      <c r="AN55" s="47" t="s">
        <v>1585</v>
      </c>
      <c r="AO55" s="58">
        <v>654317</v>
      </c>
      <c r="AP55" s="28" t="s">
        <v>4931</v>
      </c>
      <c r="AQ55" s="28">
        <v>278</v>
      </c>
      <c r="AR55" s="28">
        <f t="shared" si="0"/>
        <v>99</v>
      </c>
      <c r="AS55" s="28" t="s">
        <v>5610</v>
      </c>
      <c r="AT55" s="28"/>
      <c r="AU55" s="47" t="s">
        <v>5614</v>
      </c>
    </row>
    <row r="56" spans="2:48" s="47" customFormat="1" ht="10.8" x14ac:dyDescent="0.25">
      <c r="C56" s="196"/>
      <c r="D56" s="36">
        <f t="shared" si="1"/>
        <v>53</v>
      </c>
      <c r="E56" s="55" t="s">
        <v>1</v>
      </c>
      <c r="F56" s="57" t="s">
        <v>1758</v>
      </c>
      <c r="G56" s="57"/>
      <c r="H56" s="56" t="s">
        <v>182</v>
      </c>
      <c r="I56" s="56" t="s">
        <v>183</v>
      </c>
      <c r="J56" s="158">
        <v>313.60000000000002</v>
      </c>
      <c r="K56" s="158">
        <v>313.60000000000002</v>
      </c>
      <c r="L56" s="56">
        <v>18.9604091</v>
      </c>
      <c r="M56" s="56">
        <v>72.834429200000002</v>
      </c>
      <c r="N56" s="58">
        <v>18.961040000000001</v>
      </c>
      <c r="O56" s="58">
        <v>72.834530000000001</v>
      </c>
      <c r="P56" s="56" t="s">
        <v>591</v>
      </c>
      <c r="Q56" s="56" t="s">
        <v>1759</v>
      </c>
      <c r="R56" s="28" t="s">
        <v>731</v>
      </c>
      <c r="S56" s="28" t="s">
        <v>1760</v>
      </c>
      <c r="T56" s="58" t="s">
        <v>1621</v>
      </c>
      <c r="U56" s="28" t="s">
        <v>1606</v>
      </c>
      <c r="V56" s="28" t="s">
        <v>1607</v>
      </c>
      <c r="W56" s="28" t="s">
        <v>104</v>
      </c>
      <c r="X56" s="28" t="s">
        <v>1616</v>
      </c>
      <c r="Y56" s="28" t="s">
        <v>1761</v>
      </c>
      <c r="Z56" s="28" t="str">
        <f>_xlfn.XLOOKUP(I56,'[2]Fibmax delivery'!$B:$B,'[2]Fibmax delivery'!$I:$I)</f>
        <v>Prem Verma</v>
      </c>
      <c r="AA56" s="28" t="s">
        <v>105</v>
      </c>
      <c r="AB56" s="28" t="s">
        <v>1603</v>
      </c>
      <c r="AC56" s="28" t="s">
        <v>1603</v>
      </c>
      <c r="AD56" s="28" t="s">
        <v>1603</v>
      </c>
      <c r="AE56" s="28">
        <v>0</v>
      </c>
      <c r="AF56" s="28" t="s">
        <v>1618</v>
      </c>
      <c r="AG56" s="28"/>
      <c r="AH56" s="28" t="s">
        <v>1627</v>
      </c>
      <c r="AI56" s="28" t="s">
        <v>1603</v>
      </c>
      <c r="AJ56" s="28"/>
      <c r="AK56" s="28" t="s">
        <v>1612</v>
      </c>
      <c r="AL56" s="28" t="s">
        <v>1603</v>
      </c>
      <c r="AM56" s="28" t="s">
        <v>1603</v>
      </c>
      <c r="AN56" s="47" t="s">
        <v>1627</v>
      </c>
      <c r="AO56" s="58" t="s">
        <v>1603</v>
      </c>
      <c r="AP56" s="28"/>
      <c r="AQ56" s="28">
        <v>0</v>
      </c>
      <c r="AR56" s="28">
        <f t="shared" si="0"/>
        <v>0</v>
      </c>
      <c r="AS56" s="28" t="s">
        <v>1603</v>
      </c>
      <c r="AT56" s="28"/>
      <c r="AU56" s="47" t="s">
        <v>5614</v>
      </c>
    </row>
    <row r="57" spans="2:48" s="47" customFormat="1" ht="10.8" x14ac:dyDescent="0.25">
      <c r="B57" s="47" t="str">
        <f>U57</f>
        <v>Fibmax</v>
      </c>
      <c r="C57" s="196">
        <v>46326</v>
      </c>
      <c r="D57" s="36">
        <f t="shared" si="1"/>
        <v>54</v>
      </c>
      <c r="E57" s="55" t="s">
        <v>1</v>
      </c>
      <c r="F57" s="56" t="s">
        <v>595</v>
      </c>
      <c r="G57" s="56"/>
      <c r="H57" s="56" t="s">
        <v>184</v>
      </c>
      <c r="I57" s="56" t="s">
        <v>185</v>
      </c>
      <c r="J57" s="158">
        <v>145.60000000000002</v>
      </c>
      <c r="K57" s="158">
        <v>145.60000000000002</v>
      </c>
      <c r="L57" s="56">
        <v>19.107600699999999</v>
      </c>
      <c r="M57" s="56">
        <v>72.832097399999995</v>
      </c>
      <c r="N57" s="58">
        <v>19.107211029999998</v>
      </c>
      <c r="O57" s="58">
        <v>72.832341740000004</v>
      </c>
      <c r="P57" s="56" t="s">
        <v>591</v>
      </c>
      <c r="Q57" s="56" t="s">
        <v>1633</v>
      </c>
      <c r="R57" s="28" t="s">
        <v>732</v>
      </c>
      <c r="S57" s="28" t="s">
        <v>1762</v>
      </c>
      <c r="T57" s="58" t="s">
        <v>1621</v>
      </c>
      <c r="U57" s="28" t="s">
        <v>1606</v>
      </c>
      <c r="V57" s="28" t="s">
        <v>1607</v>
      </c>
      <c r="W57" s="28" t="s">
        <v>104</v>
      </c>
      <c r="X57" s="28" t="s">
        <v>1616</v>
      </c>
      <c r="Y57" s="28" t="s">
        <v>1626</v>
      </c>
      <c r="Z57" s="28" t="str">
        <f>_xlfn.XLOOKUP(I57,'[2]Fibmax delivery'!$B:$B,'[2]Fibmax delivery'!$I:$I)</f>
        <v>Satish Singh</v>
      </c>
      <c r="AA57" s="28" t="s">
        <v>104</v>
      </c>
      <c r="AB57" s="58" t="s">
        <v>1763</v>
      </c>
      <c r="AC57" s="61">
        <v>45742</v>
      </c>
      <c r="AD57" s="61">
        <f>AC57+365</f>
        <v>46107</v>
      </c>
      <c r="AE57" s="28">
        <v>146</v>
      </c>
      <c r="AF57" s="28" t="s">
        <v>1030</v>
      </c>
      <c r="AG57" s="62">
        <f>AE57-K57</f>
        <v>0.39999999999997726</v>
      </c>
      <c r="AH57" s="28" t="s">
        <v>1585</v>
      </c>
      <c r="AI57" s="28" t="s">
        <v>1600</v>
      </c>
      <c r="AJ57" s="28"/>
      <c r="AK57" s="28" t="s">
        <v>4883</v>
      </c>
      <c r="AL57" s="28" t="s">
        <v>5076</v>
      </c>
      <c r="AM57" s="28" t="s">
        <v>4949</v>
      </c>
      <c r="AN57" s="47" t="s">
        <v>1585</v>
      </c>
      <c r="AO57" s="58">
        <v>841789</v>
      </c>
      <c r="AP57" s="28" t="s">
        <v>4931</v>
      </c>
      <c r="AQ57" s="28">
        <v>63</v>
      </c>
      <c r="AR57" s="28">
        <f t="shared" si="0"/>
        <v>-83</v>
      </c>
      <c r="AS57" s="28" t="s">
        <v>1603</v>
      </c>
      <c r="AT57" s="28"/>
      <c r="AU57" s="47" t="s">
        <v>5614</v>
      </c>
      <c r="AV57" s="47" t="s">
        <v>5620</v>
      </c>
    </row>
    <row r="58" spans="2:48" s="47" customFormat="1" ht="10.8" x14ac:dyDescent="0.25">
      <c r="C58" s="196"/>
      <c r="D58" s="36">
        <f t="shared" si="1"/>
        <v>55</v>
      </c>
      <c r="E58" s="55" t="s">
        <v>1</v>
      </c>
      <c r="F58" s="57" t="s">
        <v>1764</v>
      </c>
      <c r="G58" s="57"/>
      <c r="H58" s="56">
        <v>333</v>
      </c>
      <c r="I58" s="56" t="s">
        <v>186</v>
      </c>
      <c r="J58" s="158">
        <v>50.400000000000006</v>
      </c>
      <c r="K58" s="158">
        <v>50.400000000000006</v>
      </c>
      <c r="L58" s="56">
        <v>19.06204</v>
      </c>
      <c r="M58" s="56">
        <v>72.831794299999999</v>
      </c>
      <c r="N58" s="58">
        <v>19.062260760000001</v>
      </c>
      <c r="O58" s="58">
        <v>72.832040899999996</v>
      </c>
      <c r="P58" s="56" t="s">
        <v>591</v>
      </c>
      <c r="Q58" s="56" t="s">
        <v>1628</v>
      </c>
      <c r="R58" s="28" t="s">
        <v>733</v>
      </c>
      <c r="S58" s="28" t="s">
        <v>1765</v>
      </c>
      <c r="T58" s="58" t="s">
        <v>1646</v>
      </c>
      <c r="U58" s="28" t="s">
        <v>1606</v>
      </c>
      <c r="V58" s="28" t="s">
        <v>1607</v>
      </c>
      <c r="W58" s="28" t="s">
        <v>104</v>
      </c>
      <c r="X58" s="28" t="s">
        <v>1608</v>
      </c>
      <c r="Y58" s="28" t="s">
        <v>1745</v>
      </c>
      <c r="Z58" s="28" t="str">
        <f>_xlfn.XLOOKUP(I58,'[2]Fibmax delivery'!$B:$B,'[2]Fibmax delivery'!$I:$I)</f>
        <v>Prem Verma</v>
      </c>
      <c r="AA58" s="28" t="s">
        <v>105</v>
      </c>
      <c r="AB58" s="28" t="s">
        <v>1603</v>
      </c>
      <c r="AC58" s="28" t="s">
        <v>1603</v>
      </c>
      <c r="AD58" s="28" t="s">
        <v>1603</v>
      </c>
      <c r="AE58" s="28">
        <v>0</v>
      </c>
      <c r="AF58" s="28" t="s">
        <v>1618</v>
      </c>
      <c r="AG58" s="28"/>
      <c r="AH58" s="28" t="s">
        <v>1627</v>
      </c>
      <c r="AI58" s="28" t="s">
        <v>1603</v>
      </c>
      <c r="AJ58" s="28"/>
      <c r="AK58" s="28" t="s">
        <v>1612</v>
      </c>
      <c r="AL58" s="28" t="s">
        <v>1603</v>
      </c>
      <c r="AM58" s="28" t="s">
        <v>1603</v>
      </c>
      <c r="AN58" s="47" t="s">
        <v>1627</v>
      </c>
      <c r="AO58" s="58" t="s">
        <v>1603</v>
      </c>
      <c r="AP58" s="28"/>
      <c r="AQ58" s="28">
        <v>0</v>
      </c>
      <c r="AR58" s="28">
        <f t="shared" si="0"/>
        <v>0</v>
      </c>
      <c r="AS58" s="28" t="s">
        <v>1603</v>
      </c>
      <c r="AT58" s="28"/>
      <c r="AU58" s="47" t="s">
        <v>5614</v>
      </c>
    </row>
    <row r="59" spans="2:48" s="47" customFormat="1" ht="10.8" x14ac:dyDescent="0.25">
      <c r="B59" s="47" t="str">
        <f t="shared" ref="B59:B82" si="19">U59</f>
        <v>Fibmax</v>
      </c>
      <c r="C59" s="196">
        <v>46173</v>
      </c>
      <c r="D59" s="36">
        <f t="shared" si="1"/>
        <v>56</v>
      </c>
      <c r="E59" s="55" t="s">
        <v>1</v>
      </c>
      <c r="F59" s="56" t="s">
        <v>594</v>
      </c>
      <c r="G59" s="56"/>
      <c r="H59" s="56" t="s">
        <v>187</v>
      </c>
      <c r="I59" s="56" t="s">
        <v>188</v>
      </c>
      <c r="J59" s="158">
        <v>106.4</v>
      </c>
      <c r="K59" s="158">
        <v>106.4</v>
      </c>
      <c r="L59" s="56">
        <v>19.079042399999999</v>
      </c>
      <c r="M59" s="56">
        <v>72.829969599999998</v>
      </c>
      <c r="N59" s="58">
        <v>19.079018420000001</v>
      </c>
      <c r="O59" s="58">
        <v>72.829226649999995</v>
      </c>
      <c r="P59" s="56" t="s">
        <v>591</v>
      </c>
      <c r="Q59" s="56" t="s">
        <v>1628</v>
      </c>
      <c r="R59" s="28" t="s">
        <v>734</v>
      </c>
      <c r="S59" s="28" t="s">
        <v>1766</v>
      </c>
      <c r="T59" s="58" t="s">
        <v>1621</v>
      </c>
      <c r="U59" s="28" t="s">
        <v>1606</v>
      </c>
      <c r="V59" s="28" t="s">
        <v>1607</v>
      </c>
      <c r="W59" s="28" t="s">
        <v>104</v>
      </c>
      <c r="X59" s="28" t="s">
        <v>1616</v>
      </c>
      <c r="Y59" s="28" t="s">
        <v>1626</v>
      </c>
      <c r="Z59" s="28" t="str">
        <f>_xlfn.XLOOKUP(I59,'[2]Fibmax delivery'!$B:$B,'[2]Fibmax delivery'!$I:$I)</f>
        <v>Satish Singh</v>
      </c>
      <c r="AA59" s="28" t="s">
        <v>104</v>
      </c>
      <c r="AB59" s="28" t="s">
        <v>1767</v>
      </c>
      <c r="AC59" s="61">
        <v>45740</v>
      </c>
      <c r="AD59" s="61">
        <v>46105</v>
      </c>
      <c r="AE59" s="28">
        <v>106</v>
      </c>
      <c r="AF59" s="28" t="s">
        <v>1030</v>
      </c>
      <c r="AG59" s="62">
        <f t="shared" ref="AG59:AG82" si="20">AE59-K59</f>
        <v>-0.40000000000000568</v>
      </c>
      <c r="AH59" s="28" t="s">
        <v>1585</v>
      </c>
      <c r="AI59" s="28" t="s">
        <v>1603</v>
      </c>
      <c r="AJ59" s="28"/>
      <c r="AK59" s="28" t="s">
        <v>1612</v>
      </c>
      <c r="AL59" s="28" t="s">
        <v>5077</v>
      </c>
      <c r="AM59" s="28" t="s">
        <v>4949</v>
      </c>
      <c r="AN59" s="47" t="s">
        <v>1585</v>
      </c>
      <c r="AO59" s="58" t="s">
        <v>1603</v>
      </c>
      <c r="AP59" s="28"/>
      <c r="AQ59" s="28">
        <v>0</v>
      </c>
      <c r="AR59" s="28">
        <f t="shared" si="0"/>
        <v>-106</v>
      </c>
      <c r="AS59" s="28" t="s">
        <v>1603</v>
      </c>
      <c r="AT59" s="28"/>
      <c r="AU59" s="47" t="s">
        <v>5614</v>
      </c>
    </row>
    <row r="60" spans="2:48" s="47" customFormat="1" ht="10.8" x14ac:dyDescent="0.25">
      <c r="B60" s="47" t="str">
        <f t="shared" si="19"/>
        <v>Fibmax</v>
      </c>
      <c r="C60" s="196">
        <v>46173</v>
      </c>
      <c r="D60" s="36">
        <f t="shared" si="1"/>
        <v>57</v>
      </c>
      <c r="E60" s="55" t="s">
        <v>1</v>
      </c>
      <c r="F60" s="56" t="s">
        <v>595</v>
      </c>
      <c r="G60" s="56"/>
      <c r="H60" s="56" t="s">
        <v>189</v>
      </c>
      <c r="I60" s="56" t="s">
        <v>190</v>
      </c>
      <c r="J60" s="158">
        <v>28.000000000000004</v>
      </c>
      <c r="K60" s="158">
        <v>28.000000000000004</v>
      </c>
      <c r="L60" s="56">
        <v>19.1139513</v>
      </c>
      <c r="M60" s="56">
        <v>72.829636300000004</v>
      </c>
      <c r="N60" s="58">
        <v>19.113867079999999</v>
      </c>
      <c r="O60" s="58">
        <v>72.829829000000004</v>
      </c>
      <c r="P60" s="56" t="s">
        <v>591</v>
      </c>
      <c r="Q60" s="56" t="s">
        <v>1633</v>
      </c>
      <c r="R60" s="28" t="s">
        <v>735</v>
      </c>
      <c r="S60" s="28" t="s">
        <v>1768</v>
      </c>
      <c r="T60" s="58" t="s">
        <v>1621</v>
      </c>
      <c r="U60" s="28" t="s">
        <v>1606</v>
      </c>
      <c r="V60" s="28" t="s">
        <v>1607</v>
      </c>
      <c r="W60" s="28" t="s">
        <v>104</v>
      </c>
      <c r="X60" s="28" t="s">
        <v>1616</v>
      </c>
      <c r="Y60" s="28" t="s">
        <v>1626</v>
      </c>
      <c r="Z60" s="28" t="str">
        <f>_xlfn.XLOOKUP(I60,'[2]Fibmax delivery'!$B:$B,'[2]Fibmax delivery'!$I:$I)</f>
        <v>Satish Singh</v>
      </c>
      <c r="AA60" s="28" t="s">
        <v>104</v>
      </c>
      <c r="AB60" s="28" t="s">
        <v>1769</v>
      </c>
      <c r="AC60" s="61">
        <v>45742</v>
      </c>
      <c r="AD60" s="61">
        <f t="shared" ref="AD60:AD61" si="21">AC60+365</f>
        <v>46107</v>
      </c>
      <c r="AE60" s="28">
        <v>28</v>
      </c>
      <c r="AF60" s="28" t="s">
        <v>1030</v>
      </c>
      <c r="AG60" s="62">
        <f t="shared" si="20"/>
        <v>0</v>
      </c>
      <c r="AH60" s="28" t="s">
        <v>1585</v>
      </c>
      <c r="AI60" s="28" t="s">
        <v>1603</v>
      </c>
      <c r="AJ60" s="28"/>
      <c r="AK60" s="28" t="s">
        <v>1612</v>
      </c>
      <c r="AL60" s="28" t="s">
        <v>5078</v>
      </c>
      <c r="AM60" s="28" t="s">
        <v>4949</v>
      </c>
      <c r="AN60" s="47" t="s">
        <v>1585</v>
      </c>
      <c r="AO60" s="58" t="s">
        <v>1603</v>
      </c>
      <c r="AP60" s="28"/>
      <c r="AQ60" s="28">
        <v>0</v>
      </c>
      <c r="AR60" s="28">
        <f t="shared" si="0"/>
        <v>-28</v>
      </c>
      <c r="AS60" s="28" t="s">
        <v>1603</v>
      </c>
      <c r="AT60" s="28"/>
      <c r="AU60" s="47" t="s">
        <v>5614</v>
      </c>
    </row>
    <row r="61" spans="2:48" s="47" customFormat="1" ht="10.8" x14ac:dyDescent="0.25">
      <c r="B61" s="47" t="str">
        <f t="shared" si="19"/>
        <v>Fibmax</v>
      </c>
      <c r="C61" s="196">
        <v>46173</v>
      </c>
      <c r="D61" s="36">
        <f t="shared" si="1"/>
        <v>58</v>
      </c>
      <c r="E61" s="55" t="s">
        <v>1</v>
      </c>
      <c r="F61" s="56" t="s">
        <v>593</v>
      </c>
      <c r="G61" s="56"/>
      <c r="H61" s="56">
        <v>3589</v>
      </c>
      <c r="I61" s="56" t="s">
        <v>191</v>
      </c>
      <c r="J61" s="158">
        <v>280</v>
      </c>
      <c r="K61" s="158">
        <v>280</v>
      </c>
      <c r="L61" s="56">
        <v>19.209594800000001</v>
      </c>
      <c r="M61" s="56">
        <v>72.8294633</v>
      </c>
      <c r="N61" s="58">
        <v>19.209579919999999</v>
      </c>
      <c r="O61" s="58">
        <v>72.830148660000006</v>
      </c>
      <c r="P61" s="56" t="s">
        <v>591</v>
      </c>
      <c r="Q61" s="56" t="s">
        <v>1619</v>
      </c>
      <c r="R61" s="28" t="s">
        <v>736</v>
      </c>
      <c r="S61" s="28" t="s">
        <v>1770</v>
      </c>
      <c r="T61" s="58" t="s">
        <v>1646</v>
      </c>
      <c r="U61" s="28" t="s">
        <v>1606</v>
      </c>
      <c r="V61" s="28" t="s">
        <v>1607</v>
      </c>
      <c r="W61" s="28" t="s">
        <v>104</v>
      </c>
      <c r="X61" s="28" t="s">
        <v>1616</v>
      </c>
      <c r="Y61" s="28" t="s">
        <v>1617</v>
      </c>
      <c r="Z61" s="28" t="str">
        <f>_xlfn.XLOOKUP(I61,'[2]Fibmax delivery'!$B:$B,'[2]Fibmax delivery'!$I:$I)</f>
        <v>Satish Singh</v>
      </c>
      <c r="AA61" s="28" t="s">
        <v>104</v>
      </c>
      <c r="AB61" s="28" t="s">
        <v>1771</v>
      </c>
      <c r="AC61" s="61">
        <v>45742</v>
      </c>
      <c r="AD61" s="61">
        <f t="shared" si="21"/>
        <v>46107</v>
      </c>
      <c r="AE61" s="28">
        <v>280</v>
      </c>
      <c r="AF61" s="28" t="s">
        <v>1030</v>
      </c>
      <c r="AG61" s="62">
        <f t="shared" si="20"/>
        <v>0</v>
      </c>
      <c r="AH61" s="28" t="s">
        <v>1585</v>
      </c>
      <c r="AI61" s="28" t="s">
        <v>1603</v>
      </c>
      <c r="AJ61" s="28"/>
      <c r="AK61" s="28" t="s">
        <v>1612</v>
      </c>
      <c r="AL61" s="28" t="s">
        <v>5079</v>
      </c>
      <c r="AM61" s="28" t="s">
        <v>3494</v>
      </c>
      <c r="AN61" s="47" t="s">
        <v>1585</v>
      </c>
      <c r="AO61" s="58" t="s">
        <v>1603</v>
      </c>
      <c r="AP61" s="28"/>
      <c r="AQ61" s="28">
        <v>0</v>
      </c>
      <c r="AR61" s="28">
        <f t="shared" si="0"/>
        <v>-280</v>
      </c>
      <c r="AS61" s="28" t="s">
        <v>1603</v>
      </c>
      <c r="AT61" s="28"/>
      <c r="AU61" s="47" t="s">
        <v>5614</v>
      </c>
    </row>
    <row r="62" spans="2:48" s="47" customFormat="1" ht="10.8" x14ac:dyDescent="0.25">
      <c r="B62" s="47" t="str">
        <f t="shared" si="19"/>
        <v>Fibmax</v>
      </c>
      <c r="C62" s="196">
        <v>46022</v>
      </c>
      <c r="D62" s="36">
        <f t="shared" si="1"/>
        <v>59</v>
      </c>
      <c r="E62" s="55" t="s">
        <v>1</v>
      </c>
      <c r="F62" s="57" t="s">
        <v>1772</v>
      </c>
      <c r="G62" s="57"/>
      <c r="H62" s="56" t="s">
        <v>192</v>
      </c>
      <c r="I62" s="56" t="s">
        <v>193</v>
      </c>
      <c r="J62" s="158">
        <v>89.600000000000009</v>
      </c>
      <c r="K62" s="158">
        <v>89.600000000000009</v>
      </c>
      <c r="L62" s="56">
        <v>19.0743875</v>
      </c>
      <c r="M62" s="56">
        <v>72.825567300000003</v>
      </c>
      <c r="N62" s="58">
        <v>19.074130499999999</v>
      </c>
      <c r="O62" s="58">
        <v>72.826147359999993</v>
      </c>
      <c r="P62" s="56" t="s">
        <v>591</v>
      </c>
      <c r="Q62" s="56" t="s">
        <v>1628</v>
      </c>
      <c r="R62" s="28" t="s">
        <v>737</v>
      </c>
      <c r="S62" s="28" t="s">
        <v>1773</v>
      </c>
      <c r="T62" s="58" t="s">
        <v>1621</v>
      </c>
      <c r="U62" s="28" t="s">
        <v>1606</v>
      </c>
      <c r="V62" s="28" t="s">
        <v>1607</v>
      </c>
      <c r="W62" s="28" t="s">
        <v>104</v>
      </c>
      <c r="X62" s="28" t="s">
        <v>1608</v>
      </c>
      <c r="Y62" s="28" t="s">
        <v>1626</v>
      </c>
      <c r="Z62" s="28" t="str">
        <f>_xlfn.XLOOKUP(I62,'[2]Fibmax delivery'!$B:$B,'[2]Fibmax delivery'!$I:$I)</f>
        <v>Satish Singh</v>
      </c>
      <c r="AA62" s="28" t="s">
        <v>104</v>
      </c>
      <c r="AB62" s="28" t="s">
        <v>1774</v>
      </c>
      <c r="AC62" s="61">
        <v>45740</v>
      </c>
      <c r="AD62" s="61">
        <v>46105</v>
      </c>
      <c r="AE62" s="28">
        <v>90</v>
      </c>
      <c r="AF62" s="28" t="s">
        <v>1030</v>
      </c>
      <c r="AG62" s="62">
        <f t="shared" si="20"/>
        <v>0.39999999999999147</v>
      </c>
      <c r="AH62" s="28" t="s">
        <v>1585</v>
      </c>
      <c r="AI62" s="28" t="s">
        <v>1603</v>
      </c>
      <c r="AJ62" s="28"/>
      <c r="AK62" s="28" t="s">
        <v>1612</v>
      </c>
      <c r="AL62" s="28" t="s">
        <v>5080</v>
      </c>
      <c r="AM62" s="28" t="s">
        <v>4949</v>
      </c>
      <c r="AN62" s="47" t="s">
        <v>1585</v>
      </c>
      <c r="AO62" s="58" t="s">
        <v>1603</v>
      </c>
      <c r="AP62" s="28"/>
      <c r="AQ62" s="28">
        <v>0</v>
      </c>
      <c r="AR62" s="28">
        <f t="shared" si="0"/>
        <v>-90</v>
      </c>
      <c r="AS62" s="28" t="s">
        <v>1603</v>
      </c>
      <c r="AT62" s="28"/>
      <c r="AU62" s="47" t="s">
        <v>5614</v>
      </c>
    </row>
    <row r="63" spans="2:48" s="47" customFormat="1" ht="10.8" x14ac:dyDescent="0.25">
      <c r="B63" s="47" t="str">
        <f t="shared" si="19"/>
        <v>Fibmax</v>
      </c>
      <c r="C63" s="196">
        <v>46173</v>
      </c>
      <c r="D63" s="36">
        <f t="shared" si="1"/>
        <v>60</v>
      </c>
      <c r="E63" s="55" t="s">
        <v>1</v>
      </c>
      <c r="F63" s="56" t="s">
        <v>593</v>
      </c>
      <c r="G63" s="56"/>
      <c r="H63" s="56" t="s">
        <v>194</v>
      </c>
      <c r="I63" s="56" t="s">
        <v>195</v>
      </c>
      <c r="J63" s="158">
        <v>4.4800000000000004</v>
      </c>
      <c r="K63" s="158">
        <v>4.4800000000000004</v>
      </c>
      <c r="L63" s="56">
        <v>19.2134459</v>
      </c>
      <c r="M63" s="56">
        <v>72.823863599999996</v>
      </c>
      <c r="N63" s="58">
        <v>19.21359657</v>
      </c>
      <c r="O63" s="58">
        <v>72.823998799999998</v>
      </c>
      <c r="P63" s="56" t="s">
        <v>591</v>
      </c>
      <c r="Q63" s="56" t="s">
        <v>1619</v>
      </c>
      <c r="R63" s="28" t="s">
        <v>738</v>
      </c>
      <c r="S63" s="28" t="s">
        <v>1775</v>
      </c>
      <c r="T63" s="58" t="s">
        <v>1621</v>
      </c>
      <c r="U63" s="28" t="s">
        <v>1606</v>
      </c>
      <c r="V63" s="28" t="s">
        <v>1607</v>
      </c>
      <c r="W63" s="28" t="s">
        <v>104</v>
      </c>
      <c r="X63" s="28" t="s">
        <v>1616</v>
      </c>
      <c r="Y63" s="28" t="s">
        <v>1617</v>
      </c>
      <c r="Z63" s="28" t="str">
        <f>_xlfn.XLOOKUP(I63,'[2]Fibmax delivery'!$B:$B,'[2]Fibmax delivery'!$I:$I)</f>
        <v>Satish Singh</v>
      </c>
      <c r="AA63" s="28" t="s">
        <v>104</v>
      </c>
      <c r="AB63" s="28" t="s">
        <v>1776</v>
      </c>
      <c r="AC63" s="61">
        <v>45742</v>
      </c>
      <c r="AD63" s="61">
        <f t="shared" ref="AD63:AD73" si="22">AC63+365</f>
        <v>46107</v>
      </c>
      <c r="AE63" s="28">
        <v>40</v>
      </c>
      <c r="AF63" s="28" t="s">
        <v>1699</v>
      </c>
      <c r="AG63" s="64">
        <f t="shared" si="20"/>
        <v>35.519999999999996</v>
      </c>
      <c r="AH63" s="28" t="s">
        <v>1585</v>
      </c>
      <c r="AI63" s="28" t="s">
        <v>1603</v>
      </c>
      <c r="AJ63" s="28"/>
      <c r="AK63" s="28" t="s">
        <v>1612</v>
      </c>
      <c r="AL63" s="28" t="s">
        <v>5081</v>
      </c>
      <c r="AM63" s="28" t="s">
        <v>4949</v>
      </c>
      <c r="AN63" s="47" t="s">
        <v>1585</v>
      </c>
      <c r="AO63" s="58" t="s">
        <v>1603</v>
      </c>
      <c r="AP63" s="28"/>
      <c r="AQ63" s="28">
        <v>0</v>
      </c>
      <c r="AR63" s="28">
        <f t="shared" si="0"/>
        <v>-40</v>
      </c>
      <c r="AS63" s="28" t="s">
        <v>1603</v>
      </c>
      <c r="AT63" s="28"/>
      <c r="AU63" s="47" t="s">
        <v>5614</v>
      </c>
    </row>
    <row r="64" spans="2:48" s="47" customFormat="1" ht="10.8" x14ac:dyDescent="0.25">
      <c r="B64" s="47" t="str">
        <f t="shared" si="19"/>
        <v>Fibmax</v>
      </c>
      <c r="C64" s="196">
        <v>46022</v>
      </c>
      <c r="D64" s="36">
        <f t="shared" si="1"/>
        <v>61</v>
      </c>
      <c r="E64" s="55" t="s">
        <v>1</v>
      </c>
      <c r="F64" s="57" t="s">
        <v>614</v>
      </c>
      <c r="G64" s="57"/>
      <c r="H64" s="56">
        <v>1027</v>
      </c>
      <c r="I64" s="56" t="s">
        <v>196</v>
      </c>
      <c r="J64" s="158">
        <v>145.60000000000002</v>
      </c>
      <c r="K64" s="158">
        <v>145.60000000000002</v>
      </c>
      <c r="L64" s="56">
        <v>18.994957299999999</v>
      </c>
      <c r="M64" s="56">
        <v>72.822855599999997</v>
      </c>
      <c r="N64" s="58">
        <v>18.995883060000001</v>
      </c>
      <c r="O64" s="58">
        <v>72.822784440000007</v>
      </c>
      <c r="P64" s="56" t="s">
        <v>591</v>
      </c>
      <c r="Q64" s="56" t="s">
        <v>1777</v>
      </c>
      <c r="R64" s="28" t="s">
        <v>739</v>
      </c>
      <c r="S64" s="28" t="s">
        <v>1778</v>
      </c>
      <c r="T64" s="58" t="s">
        <v>1621</v>
      </c>
      <c r="U64" s="28" t="s">
        <v>1606</v>
      </c>
      <c r="V64" s="28" t="s">
        <v>1607</v>
      </c>
      <c r="W64" s="28" t="s">
        <v>104</v>
      </c>
      <c r="X64" s="28" t="s">
        <v>1608</v>
      </c>
      <c r="Y64" s="28" t="s">
        <v>1745</v>
      </c>
      <c r="Z64" s="28" t="str">
        <f>_xlfn.XLOOKUP(I64,'[2]Fibmax delivery'!$B:$B,'[2]Fibmax delivery'!$I:$I)</f>
        <v>Prem Verma</v>
      </c>
      <c r="AA64" s="28" t="s">
        <v>104</v>
      </c>
      <c r="AB64" s="28" t="s">
        <v>1779</v>
      </c>
      <c r="AC64" s="61">
        <v>45742</v>
      </c>
      <c r="AD64" s="61">
        <f t="shared" si="22"/>
        <v>46107</v>
      </c>
      <c r="AE64" s="28">
        <v>146</v>
      </c>
      <c r="AF64" s="28" t="s">
        <v>1030</v>
      </c>
      <c r="AG64" s="62">
        <f t="shared" si="20"/>
        <v>0.39999999999997726</v>
      </c>
      <c r="AH64" s="28" t="s">
        <v>1585</v>
      </c>
      <c r="AI64" s="28" t="s">
        <v>1603</v>
      </c>
      <c r="AJ64" s="28"/>
      <c r="AK64" s="28" t="s">
        <v>1612</v>
      </c>
      <c r="AL64" s="28" t="s">
        <v>5082</v>
      </c>
      <c r="AM64" s="28" t="s">
        <v>4949</v>
      </c>
      <c r="AN64" s="47" t="s">
        <v>1585</v>
      </c>
      <c r="AO64" s="58" t="s">
        <v>1603</v>
      </c>
      <c r="AP64" s="28"/>
      <c r="AQ64" s="28">
        <v>0</v>
      </c>
      <c r="AR64" s="28">
        <f t="shared" si="0"/>
        <v>-146</v>
      </c>
      <c r="AS64" s="28" t="s">
        <v>1603</v>
      </c>
      <c r="AT64" s="28"/>
      <c r="AU64" s="47" t="s">
        <v>5614</v>
      </c>
    </row>
    <row r="65" spans="2:48" s="47" customFormat="1" ht="10.8" x14ac:dyDescent="0.25">
      <c r="B65" s="47" t="str">
        <f t="shared" si="19"/>
        <v>Fibmax</v>
      </c>
      <c r="C65" s="196">
        <v>46326</v>
      </c>
      <c r="D65" s="36">
        <f t="shared" si="1"/>
        <v>62</v>
      </c>
      <c r="E65" s="55" t="s">
        <v>1</v>
      </c>
      <c r="F65" s="57" t="s">
        <v>615</v>
      </c>
      <c r="G65" s="57"/>
      <c r="H65" s="56">
        <v>1264</v>
      </c>
      <c r="I65" s="56" t="s">
        <v>197</v>
      </c>
      <c r="J65" s="158">
        <v>12.544000000000002</v>
      </c>
      <c r="K65" s="158">
        <v>12.544000000000002</v>
      </c>
      <c r="L65" s="56">
        <v>18.964867000000002</v>
      </c>
      <c r="M65" s="56">
        <v>72.803737799999993</v>
      </c>
      <c r="N65" s="58">
        <v>18.965063870000002</v>
      </c>
      <c r="O65" s="58">
        <v>72.80384952</v>
      </c>
      <c r="P65" s="56" t="s">
        <v>591</v>
      </c>
      <c r="Q65" s="56" t="s">
        <v>1780</v>
      </c>
      <c r="R65" s="28" t="s">
        <v>740</v>
      </c>
      <c r="S65" s="28" t="s">
        <v>1781</v>
      </c>
      <c r="T65" s="58" t="s">
        <v>1621</v>
      </c>
      <c r="U65" s="28" t="s">
        <v>1606</v>
      </c>
      <c r="V65" s="28" t="s">
        <v>1607</v>
      </c>
      <c r="W65" s="28" t="s">
        <v>104</v>
      </c>
      <c r="X65" s="28" t="s">
        <v>1608</v>
      </c>
      <c r="Y65" s="28" t="s">
        <v>1782</v>
      </c>
      <c r="Z65" s="28" t="str">
        <f>_xlfn.XLOOKUP(I65,'[2]Fibmax delivery'!$B:$B,'[2]Fibmax delivery'!$I:$I)</f>
        <v>Prem Verma</v>
      </c>
      <c r="AA65" s="28" t="s">
        <v>104</v>
      </c>
      <c r="AB65" s="28" t="s">
        <v>1783</v>
      </c>
      <c r="AC65" s="61">
        <v>45742</v>
      </c>
      <c r="AD65" s="61">
        <f t="shared" si="22"/>
        <v>46107</v>
      </c>
      <c r="AE65" s="28">
        <v>30</v>
      </c>
      <c r="AF65" s="28" t="s">
        <v>1699</v>
      </c>
      <c r="AG65" s="64">
        <f t="shared" si="20"/>
        <v>17.455999999999996</v>
      </c>
      <c r="AH65" s="28" t="s">
        <v>1585</v>
      </c>
      <c r="AI65" s="28" t="s">
        <v>1600</v>
      </c>
      <c r="AJ65" s="28"/>
      <c r="AK65" s="28" t="s">
        <v>1784</v>
      </c>
      <c r="AL65" s="28" t="s">
        <v>5083</v>
      </c>
      <c r="AM65" s="28" t="s">
        <v>4949</v>
      </c>
      <c r="AN65" s="47" t="s">
        <v>1585</v>
      </c>
      <c r="AO65" s="58">
        <v>199842</v>
      </c>
      <c r="AP65" s="28" t="s">
        <v>5027</v>
      </c>
      <c r="AQ65" s="28">
        <v>10</v>
      </c>
      <c r="AR65" s="28">
        <f t="shared" si="0"/>
        <v>-20</v>
      </c>
      <c r="AS65" s="28" t="s">
        <v>1603</v>
      </c>
      <c r="AT65" s="28"/>
      <c r="AU65" s="47" t="s">
        <v>5614</v>
      </c>
    </row>
    <row r="66" spans="2:48" s="47" customFormat="1" ht="10.8" x14ac:dyDescent="0.25">
      <c r="B66" s="47" t="str">
        <f t="shared" si="19"/>
        <v>Fibmax</v>
      </c>
      <c r="C66" s="196">
        <v>46326</v>
      </c>
      <c r="D66" s="36">
        <f t="shared" si="1"/>
        <v>63</v>
      </c>
      <c r="E66" s="55" t="s">
        <v>1</v>
      </c>
      <c r="F66" s="57" t="s">
        <v>615</v>
      </c>
      <c r="G66" s="57"/>
      <c r="H66" s="56">
        <v>5436</v>
      </c>
      <c r="I66" s="56" t="s">
        <v>198</v>
      </c>
      <c r="J66" s="158">
        <v>106.4</v>
      </c>
      <c r="K66" s="158">
        <v>106.4</v>
      </c>
      <c r="L66" s="56">
        <v>18.954270600000001</v>
      </c>
      <c r="M66" s="56">
        <v>72.798615699999999</v>
      </c>
      <c r="N66" s="58">
        <v>18.954683150000001</v>
      </c>
      <c r="O66" s="58">
        <v>72.798521609999995</v>
      </c>
      <c r="P66" s="56" t="s">
        <v>591</v>
      </c>
      <c r="Q66" s="56" t="s">
        <v>1780</v>
      </c>
      <c r="R66" s="28" t="s">
        <v>741</v>
      </c>
      <c r="S66" s="28" t="s">
        <v>1785</v>
      </c>
      <c r="T66" s="58" t="s">
        <v>1646</v>
      </c>
      <c r="U66" s="28" t="s">
        <v>1606</v>
      </c>
      <c r="V66" s="28" t="s">
        <v>1607</v>
      </c>
      <c r="W66" s="28" t="s">
        <v>104</v>
      </c>
      <c r="X66" s="28" t="s">
        <v>1608</v>
      </c>
      <c r="Y66" s="28" t="s">
        <v>1782</v>
      </c>
      <c r="Z66" s="28" t="str">
        <f>_xlfn.XLOOKUP(I66,'[2]Fibmax delivery'!$B:$B,'[2]Fibmax delivery'!$I:$I)</f>
        <v>Prem Verma</v>
      </c>
      <c r="AA66" s="28" t="s">
        <v>104</v>
      </c>
      <c r="AB66" s="28" t="s">
        <v>1786</v>
      </c>
      <c r="AC66" s="61">
        <v>45742</v>
      </c>
      <c r="AD66" s="61">
        <f t="shared" si="22"/>
        <v>46107</v>
      </c>
      <c r="AE66" s="28">
        <v>106</v>
      </c>
      <c r="AF66" s="28" t="s">
        <v>1030</v>
      </c>
      <c r="AG66" s="62">
        <f t="shared" si="20"/>
        <v>-0.40000000000000568</v>
      </c>
      <c r="AH66" s="28" t="s">
        <v>1585</v>
      </c>
      <c r="AI66" s="28" t="s">
        <v>1600</v>
      </c>
      <c r="AJ66" s="28"/>
      <c r="AK66" s="28" t="s">
        <v>1787</v>
      </c>
      <c r="AL66" s="28" t="s">
        <v>5084</v>
      </c>
      <c r="AM66" s="28" t="s">
        <v>4949</v>
      </c>
      <c r="AN66" s="47" t="s">
        <v>1585</v>
      </c>
      <c r="AO66" s="58" t="s">
        <v>1603</v>
      </c>
      <c r="AP66" s="28" t="s">
        <v>5027</v>
      </c>
      <c r="AQ66" s="28">
        <v>56</v>
      </c>
      <c r="AR66" s="28">
        <f t="shared" si="0"/>
        <v>-50</v>
      </c>
      <c r="AS66" s="28" t="s">
        <v>1603</v>
      </c>
      <c r="AT66" s="28"/>
      <c r="AU66" s="47" t="s">
        <v>5614</v>
      </c>
    </row>
    <row r="67" spans="2:48" s="47" customFormat="1" ht="10.8" x14ac:dyDescent="0.25">
      <c r="B67" s="47" t="str">
        <f t="shared" si="19"/>
        <v>Fibmax</v>
      </c>
      <c r="C67" s="196">
        <v>46326</v>
      </c>
      <c r="D67" s="36">
        <f t="shared" si="1"/>
        <v>64</v>
      </c>
      <c r="E67" s="55" t="s">
        <v>1</v>
      </c>
      <c r="F67" s="57" t="s">
        <v>615</v>
      </c>
      <c r="G67" s="57"/>
      <c r="H67" s="56">
        <v>5525</v>
      </c>
      <c r="I67" s="56" t="s">
        <v>199</v>
      </c>
      <c r="J67" s="158">
        <v>388.41600000000005</v>
      </c>
      <c r="K67" s="158">
        <v>388.41600000000005</v>
      </c>
      <c r="L67" s="56">
        <v>18.949716800000001</v>
      </c>
      <c r="M67" s="56">
        <v>72.796301099999994</v>
      </c>
      <c r="N67" s="58">
        <v>18.948145579999998</v>
      </c>
      <c r="O67" s="58">
        <v>72.797578380000004</v>
      </c>
      <c r="P67" s="56" t="s">
        <v>591</v>
      </c>
      <c r="Q67" s="56" t="s">
        <v>1780</v>
      </c>
      <c r="R67" s="28" t="s">
        <v>742</v>
      </c>
      <c r="S67" s="28" t="s">
        <v>1788</v>
      </c>
      <c r="T67" s="58" t="s">
        <v>1646</v>
      </c>
      <c r="U67" s="28" t="s">
        <v>1606</v>
      </c>
      <c r="V67" s="28" t="s">
        <v>1607</v>
      </c>
      <c r="W67" s="28" t="s">
        <v>104</v>
      </c>
      <c r="X67" s="28" t="s">
        <v>1608</v>
      </c>
      <c r="Y67" s="28" t="s">
        <v>1782</v>
      </c>
      <c r="Z67" s="28" t="str">
        <f>_xlfn.XLOOKUP(I67,'[2]Fibmax delivery'!$B:$B,'[2]Fibmax delivery'!$I:$I)</f>
        <v>Prem Verma</v>
      </c>
      <c r="AA67" s="28" t="s">
        <v>104</v>
      </c>
      <c r="AB67" s="28" t="s">
        <v>1789</v>
      </c>
      <c r="AC67" s="61">
        <v>45742</v>
      </c>
      <c r="AD67" s="61">
        <f t="shared" si="22"/>
        <v>46107</v>
      </c>
      <c r="AE67" s="28">
        <v>338</v>
      </c>
      <c r="AF67" s="28" t="s">
        <v>1622</v>
      </c>
      <c r="AG67" s="62">
        <f t="shared" si="20"/>
        <v>-50.416000000000054</v>
      </c>
      <c r="AH67" s="28" t="s">
        <v>1585</v>
      </c>
      <c r="AI67" s="28" t="s">
        <v>1600</v>
      </c>
      <c r="AJ67" s="28"/>
      <c r="AK67" s="28" t="s">
        <v>4884</v>
      </c>
      <c r="AL67" s="28" t="s">
        <v>5085</v>
      </c>
      <c r="AM67" s="28" t="s">
        <v>4949</v>
      </c>
      <c r="AN67" s="47" t="s">
        <v>1585</v>
      </c>
      <c r="AO67" s="58" t="s">
        <v>1603</v>
      </c>
      <c r="AP67" s="28"/>
      <c r="AQ67" s="28">
        <v>363</v>
      </c>
      <c r="AR67" s="28">
        <f t="shared" si="0"/>
        <v>25</v>
      </c>
      <c r="AS67" s="28" t="s">
        <v>5609</v>
      </c>
      <c r="AT67" s="28"/>
      <c r="AU67" s="47" t="s">
        <v>5614</v>
      </c>
    </row>
    <row r="68" spans="2:48" s="47" customFormat="1" ht="10.8" x14ac:dyDescent="0.25">
      <c r="B68" s="47" t="str">
        <f t="shared" si="19"/>
        <v>Fibmax</v>
      </c>
      <c r="C68" s="196">
        <v>46387</v>
      </c>
      <c r="D68" s="36">
        <f t="shared" si="1"/>
        <v>65</v>
      </c>
      <c r="E68" s="55" t="s">
        <v>1</v>
      </c>
      <c r="F68" s="57" t="s">
        <v>1790</v>
      </c>
      <c r="G68" s="57"/>
      <c r="H68" s="56" t="s">
        <v>200</v>
      </c>
      <c r="I68" s="56" t="s">
        <v>201</v>
      </c>
      <c r="J68" s="158">
        <v>228.03200000000001</v>
      </c>
      <c r="K68" s="158">
        <v>228.03200000000001</v>
      </c>
      <c r="L68" s="56">
        <v>19.061169499999998</v>
      </c>
      <c r="M68" s="56">
        <v>72.918766199999993</v>
      </c>
      <c r="N68" s="58">
        <v>19.061484</v>
      </c>
      <c r="O68" s="58">
        <v>72.918240999999995</v>
      </c>
      <c r="P68" s="56" t="s">
        <v>591</v>
      </c>
      <c r="Q68" s="56" t="s">
        <v>1693</v>
      </c>
      <c r="R68" s="28" t="s">
        <v>743</v>
      </c>
      <c r="S68" s="28" t="s">
        <v>1791</v>
      </c>
      <c r="T68" s="58" t="s">
        <v>1621</v>
      </c>
      <c r="U68" s="28" t="s">
        <v>1606</v>
      </c>
      <c r="V68" s="28" t="s">
        <v>1607</v>
      </c>
      <c r="W68" s="28" t="s">
        <v>104</v>
      </c>
      <c r="X68" s="28" t="s">
        <v>1686</v>
      </c>
      <c r="Y68" s="28" t="s">
        <v>1792</v>
      </c>
      <c r="Z68" s="28" t="str">
        <f>_xlfn.XLOOKUP(I68,'[2]Fibmax delivery'!$B:$B,'[2]Fibmax delivery'!$I:$I)</f>
        <v>Yogesh Deshpande</v>
      </c>
      <c r="AA68" s="28" t="s">
        <v>104</v>
      </c>
      <c r="AB68" s="28" t="s">
        <v>1793</v>
      </c>
      <c r="AC68" s="61">
        <v>45742</v>
      </c>
      <c r="AD68" s="61">
        <f t="shared" si="22"/>
        <v>46107</v>
      </c>
      <c r="AE68" s="28">
        <v>228</v>
      </c>
      <c r="AF68" s="28" t="s">
        <v>1030</v>
      </c>
      <c r="AG68" s="62">
        <f t="shared" si="20"/>
        <v>-3.2000000000010687E-2</v>
      </c>
      <c r="AH68" s="28" t="s">
        <v>1585</v>
      </c>
      <c r="AI68" s="28" t="s">
        <v>1603</v>
      </c>
      <c r="AJ68" s="28"/>
      <c r="AK68" s="28" t="s">
        <v>1612</v>
      </c>
      <c r="AL68" s="28" t="s">
        <v>5086</v>
      </c>
      <c r="AM68" s="28" t="s">
        <v>4949</v>
      </c>
      <c r="AN68" s="47" t="s">
        <v>1585</v>
      </c>
      <c r="AO68" s="58" t="s">
        <v>1603</v>
      </c>
      <c r="AP68" s="28"/>
      <c r="AQ68" s="28">
        <v>0</v>
      </c>
      <c r="AR68" s="28">
        <f t="shared" si="0"/>
        <v>-228</v>
      </c>
      <c r="AS68" s="28" t="s">
        <v>1603</v>
      </c>
      <c r="AT68" s="28"/>
      <c r="AU68" s="47" t="s">
        <v>5614</v>
      </c>
    </row>
    <row r="69" spans="2:48" s="47" customFormat="1" ht="10.8" x14ac:dyDescent="0.25">
      <c r="B69" s="47" t="str">
        <f t="shared" si="19"/>
        <v>Fibmax</v>
      </c>
      <c r="C69" s="196">
        <v>46356</v>
      </c>
      <c r="D69" s="36">
        <f t="shared" si="1"/>
        <v>66</v>
      </c>
      <c r="E69" s="55" t="s">
        <v>1</v>
      </c>
      <c r="F69" s="57" t="s">
        <v>612</v>
      </c>
      <c r="G69" s="57"/>
      <c r="H69" s="56" t="s">
        <v>202</v>
      </c>
      <c r="I69" s="56" t="s">
        <v>203</v>
      </c>
      <c r="J69" s="158">
        <v>56.000000000000007</v>
      </c>
      <c r="K69" s="158">
        <v>56.000000000000007</v>
      </c>
      <c r="L69" s="56">
        <v>19.278387800000001</v>
      </c>
      <c r="M69" s="56">
        <v>72.863238499999994</v>
      </c>
      <c r="N69" s="58">
        <v>19.278479999999998</v>
      </c>
      <c r="O69" s="58">
        <v>72.862899999999996</v>
      </c>
      <c r="P69" s="56" t="s">
        <v>611</v>
      </c>
      <c r="Q69" s="56" t="s">
        <v>1603</v>
      </c>
      <c r="R69" s="28" t="s">
        <v>744</v>
      </c>
      <c r="S69" s="28" t="s">
        <v>1794</v>
      </c>
      <c r="T69" s="58" t="s">
        <v>1621</v>
      </c>
      <c r="U69" s="28" t="s">
        <v>1606</v>
      </c>
      <c r="V69" s="28" t="s">
        <v>1607</v>
      </c>
      <c r="W69" s="28" t="s">
        <v>104</v>
      </c>
      <c r="X69" s="28" t="s">
        <v>1642</v>
      </c>
      <c r="Y69" s="28" t="s">
        <v>1617</v>
      </c>
      <c r="Z69" s="28" t="str">
        <f>_xlfn.XLOOKUP(I69,'[2]Fibmax delivery'!$B:$B,'[2]Fibmax delivery'!$I:$I)</f>
        <v>Satish Singh</v>
      </c>
      <c r="AA69" s="28" t="s">
        <v>104</v>
      </c>
      <c r="AB69" s="28" t="s">
        <v>1795</v>
      </c>
      <c r="AC69" s="61">
        <v>45742</v>
      </c>
      <c r="AD69" s="61">
        <f t="shared" si="22"/>
        <v>46107</v>
      </c>
      <c r="AE69" s="28">
        <v>56</v>
      </c>
      <c r="AF69" s="28" t="s">
        <v>1030</v>
      </c>
      <c r="AG69" s="62">
        <f t="shared" si="20"/>
        <v>0</v>
      </c>
      <c r="AH69" s="28" t="s">
        <v>1585</v>
      </c>
      <c r="AI69" s="28" t="s">
        <v>1600</v>
      </c>
      <c r="AJ69" s="28"/>
      <c r="AK69" s="28" t="s">
        <v>4885</v>
      </c>
      <c r="AL69" s="28" t="s">
        <v>5087</v>
      </c>
      <c r="AM69" s="28" t="s">
        <v>3494</v>
      </c>
      <c r="AN69" s="47" t="s">
        <v>1585</v>
      </c>
      <c r="AO69" s="58">
        <v>198508</v>
      </c>
      <c r="AP69" s="28"/>
      <c r="AQ69" s="28">
        <v>124</v>
      </c>
      <c r="AR69" s="28">
        <f t="shared" ref="AR69:AR132" si="23">AQ69-AE69</f>
        <v>68</v>
      </c>
      <c r="AS69" s="28" t="s">
        <v>5610</v>
      </c>
      <c r="AT69" s="28"/>
      <c r="AU69" s="47" t="s">
        <v>5614</v>
      </c>
    </row>
    <row r="70" spans="2:48" s="47" customFormat="1" ht="10.8" x14ac:dyDescent="0.25">
      <c r="B70" s="47" t="str">
        <f t="shared" si="19"/>
        <v>Fibmax</v>
      </c>
      <c r="C70" s="196">
        <v>46356</v>
      </c>
      <c r="D70" s="36">
        <f t="shared" ref="D70:D133" si="24">D69+1</f>
        <v>67</v>
      </c>
      <c r="E70" s="55" t="s">
        <v>1</v>
      </c>
      <c r="F70" s="57" t="s">
        <v>600</v>
      </c>
      <c r="G70" s="57"/>
      <c r="H70" s="56" t="s">
        <v>204</v>
      </c>
      <c r="I70" s="56" t="s">
        <v>205</v>
      </c>
      <c r="J70" s="158">
        <v>112.00000000000001</v>
      </c>
      <c r="K70" s="158">
        <v>112.00000000000001</v>
      </c>
      <c r="L70" s="56">
        <v>19.2526303</v>
      </c>
      <c r="M70" s="56">
        <v>73.127104099999997</v>
      </c>
      <c r="N70" s="58">
        <v>19.252389520000001</v>
      </c>
      <c r="O70" s="58">
        <v>73.127260590000006</v>
      </c>
      <c r="P70" s="56" t="s">
        <v>597</v>
      </c>
      <c r="Q70" s="56" t="s">
        <v>1603</v>
      </c>
      <c r="R70" s="28" t="s">
        <v>745</v>
      </c>
      <c r="S70" s="28" t="s">
        <v>1796</v>
      </c>
      <c r="T70" s="58" t="s">
        <v>1646</v>
      </c>
      <c r="U70" s="28" t="s">
        <v>1606</v>
      </c>
      <c r="V70" s="28" t="s">
        <v>1607</v>
      </c>
      <c r="W70" s="28" t="s">
        <v>104</v>
      </c>
      <c r="X70" s="28" t="s">
        <v>1686</v>
      </c>
      <c r="Y70" s="28" t="s">
        <v>1638</v>
      </c>
      <c r="Z70" s="28" t="str">
        <f>_xlfn.XLOOKUP(I70,'[2]Fibmax delivery'!$B:$B,'[2]Fibmax delivery'!$I:$I)</f>
        <v>Yogesh Deshpande</v>
      </c>
      <c r="AA70" s="28" t="s">
        <v>104</v>
      </c>
      <c r="AB70" s="28" t="s">
        <v>1797</v>
      </c>
      <c r="AC70" s="61">
        <v>45742</v>
      </c>
      <c r="AD70" s="61">
        <f t="shared" si="22"/>
        <v>46107</v>
      </c>
      <c r="AE70" s="28">
        <v>112</v>
      </c>
      <c r="AF70" s="28" t="s">
        <v>1030</v>
      </c>
      <c r="AG70" s="62">
        <f t="shared" si="20"/>
        <v>0</v>
      </c>
      <c r="AH70" s="28" t="s">
        <v>1585</v>
      </c>
      <c r="AI70" s="28" t="s">
        <v>1600</v>
      </c>
      <c r="AJ70" s="28"/>
      <c r="AK70" s="28" t="s">
        <v>4886</v>
      </c>
      <c r="AL70" s="28" t="s">
        <v>5088</v>
      </c>
      <c r="AM70" s="28" t="s">
        <v>4949</v>
      </c>
      <c r="AN70" s="47" t="s">
        <v>1585</v>
      </c>
      <c r="AO70" s="58">
        <v>198210</v>
      </c>
      <c r="AP70" s="28" t="s">
        <v>5611</v>
      </c>
      <c r="AQ70" s="28">
        <v>130</v>
      </c>
      <c r="AR70" s="28">
        <f t="shared" si="23"/>
        <v>18</v>
      </c>
      <c r="AS70" s="28" t="s">
        <v>5609</v>
      </c>
      <c r="AT70" s="28"/>
      <c r="AU70" s="47" t="s">
        <v>5614</v>
      </c>
    </row>
    <row r="71" spans="2:48" s="47" customFormat="1" ht="10.8" x14ac:dyDescent="0.25">
      <c r="B71" s="47" t="str">
        <f t="shared" si="19"/>
        <v>Fibmax</v>
      </c>
      <c r="C71" s="196">
        <v>46387</v>
      </c>
      <c r="D71" s="36">
        <f t="shared" si="24"/>
        <v>68</v>
      </c>
      <c r="E71" s="55" t="s">
        <v>1</v>
      </c>
      <c r="F71" s="57" t="s">
        <v>616</v>
      </c>
      <c r="G71" s="57"/>
      <c r="H71" s="56" t="s">
        <v>206</v>
      </c>
      <c r="I71" s="56" t="s">
        <v>207</v>
      </c>
      <c r="J71" s="158">
        <v>112.00000000000001</v>
      </c>
      <c r="K71" s="158">
        <v>112.00000000000001</v>
      </c>
      <c r="L71" s="56">
        <v>19.188169200000001</v>
      </c>
      <c r="M71" s="56">
        <v>72.9759332</v>
      </c>
      <c r="N71" s="58">
        <v>19.18817</v>
      </c>
      <c r="O71" s="58">
        <v>72.975939999999994</v>
      </c>
      <c r="P71" s="56" t="s">
        <v>602</v>
      </c>
      <c r="Q71" s="56" t="s">
        <v>1603</v>
      </c>
      <c r="R71" s="28" t="s">
        <v>746</v>
      </c>
      <c r="S71" s="28" t="s">
        <v>1798</v>
      </c>
      <c r="T71" s="58" t="s">
        <v>1621</v>
      </c>
      <c r="U71" s="28" t="s">
        <v>1606</v>
      </c>
      <c r="V71" s="28" t="s">
        <v>1607</v>
      </c>
      <c r="W71" s="28" t="s">
        <v>104</v>
      </c>
      <c r="X71" s="28" t="s">
        <v>1686</v>
      </c>
      <c r="Y71" s="28" t="s">
        <v>1638</v>
      </c>
      <c r="Z71" s="28" t="str">
        <f>_xlfn.XLOOKUP(I71,'[2]Fibmax delivery'!$B:$B,'[2]Fibmax delivery'!$I:$I)</f>
        <v>Yogesh Deshpande</v>
      </c>
      <c r="AA71" s="28" t="s">
        <v>104</v>
      </c>
      <c r="AB71" s="28" t="s">
        <v>1799</v>
      </c>
      <c r="AC71" s="61">
        <v>45742</v>
      </c>
      <c r="AD71" s="61">
        <f t="shared" si="22"/>
        <v>46107</v>
      </c>
      <c r="AE71" s="28">
        <v>112</v>
      </c>
      <c r="AF71" s="28" t="s">
        <v>1030</v>
      </c>
      <c r="AG71" s="62">
        <f t="shared" si="20"/>
        <v>0</v>
      </c>
      <c r="AH71" s="28" t="s">
        <v>1585</v>
      </c>
      <c r="AI71" s="28" t="s">
        <v>1603</v>
      </c>
      <c r="AJ71" s="28"/>
      <c r="AK71" s="28" t="s">
        <v>1612</v>
      </c>
      <c r="AL71" s="28" t="s">
        <v>5089</v>
      </c>
      <c r="AM71" s="28" t="s">
        <v>3494</v>
      </c>
      <c r="AN71" s="47" t="s">
        <v>1585</v>
      </c>
      <c r="AO71" s="58" t="s">
        <v>1603</v>
      </c>
      <c r="AP71" s="28"/>
      <c r="AQ71" s="28">
        <v>0</v>
      </c>
      <c r="AR71" s="28">
        <f t="shared" si="23"/>
        <v>-112</v>
      </c>
      <c r="AS71" s="28" t="s">
        <v>1603</v>
      </c>
      <c r="AT71" s="28"/>
      <c r="AU71" s="47" t="s">
        <v>5614</v>
      </c>
    </row>
    <row r="72" spans="2:48" s="47" customFormat="1" ht="10.8" x14ac:dyDescent="0.25">
      <c r="B72" s="47" t="str">
        <f t="shared" si="19"/>
        <v>Fibmax</v>
      </c>
      <c r="C72" s="196">
        <v>46387</v>
      </c>
      <c r="D72" s="36">
        <f t="shared" si="24"/>
        <v>69</v>
      </c>
      <c r="E72" s="55" t="s">
        <v>1</v>
      </c>
      <c r="F72" s="56" t="s">
        <v>627</v>
      </c>
      <c r="G72" s="56"/>
      <c r="H72" s="56" t="s">
        <v>208</v>
      </c>
      <c r="I72" s="56" t="s">
        <v>209</v>
      </c>
      <c r="J72" s="158">
        <v>112.00000000000001</v>
      </c>
      <c r="K72" s="158">
        <v>112.00000000000001</v>
      </c>
      <c r="L72" s="56">
        <v>19.173556900000001</v>
      </c>
      <c r="M72" s="56">
        <v>72.957390099999998</v>
      </c>
      <c r="N72" s="58">
        <v>19.173200000000001</v>
      </c>
      <c r="O72" s="58">
        <v>72.957099999999997</v>
      </c>
      <c r="P72" s="56" t="s">
        <v>591</v>
      </c>
      <c r="Q72" s="56" t="s">
        <v>1678</v>
      </c>
      <c r="R72" s="28" t="s">
        <v>747</v>
      </c>
      <c r="S72" s="28" t="s">
        <v>1800</v>
      </c>
      <c r="T72" s="58" t="s">
        <v>1646</v>
      </c>
      <c r="U72" s="28" t="s">
        <v>1606</v>
      </c>
      <c r="V72" s="28" t="s">
        <v>1607</v>
      </c>
      <c r="W72" s="28" t="s">
        <v>104</v>
      </c>
      <c r="X72" s="28" t="s">
        <v>1686</v>
      </c>
      <c r="Y72" s="28" t="s">
        <v>1680</v>
      </c>
      <c r="Z72" s="28" t="str">
        <f>_xlfn.XLOOKUP(I72,'[2]Fibmax delivery'!$B:$B,'[2]Fibmax delivery'!$I:$I)</f>
        <v>Yogesh Deshpande</v>
      </c>
      <c r="AA72" s="28" t="s">
        <v>104</v>
      </c>
      <c r="AB72" s="28" t="s">
        <v>1651</v>
      </c>
      <c r="AC72" s="61">
        <v>45742</v>
      </c>
      <c r="AD72" s="61">
        <f t="shared" si="22"/>
        <v>46107</v>
      </c>
      <c r="AE72" s="28">
        <v>112</v>
      </c>
      <c r="AF72" s="28" t="s">
        <v>1030</v>
      </c>
      <c r="AG72" s="62">
        <f t="shared" si="20"/>
        <v>0</v>
      </c>
      <c r="AH72" s="28" t="s">
        <v>1585</v>
      </c>
      <c r="AI72" s="28" t="s">
        <v>1603</v>
      </c>
      <c r="AJ72" s="28"/>
      <c r="AK72" s="28" t="s">
        <v>1612</v>
      </c>
      <c r="AL72" s="28" t="s">
        <v>5090</v>
      </c>
      <c r="AM72" s="28" t="s">
        <v>4949</v>
      </c>
      <c r="AN72" s="47" t="s">
        <v>1585</v>
      </c>
      <c r="AO72" s="58" t="s">
        <v>1603</v>
      </c>
      <c r="AP72" s="28"/>
      <c r="AQ72" s="28">
        <v>0</v>
      </c>
      <c r="AR72" s="28">
        <f t="shared" si="23"/>
        <v>-112</v>
      </c>
      <c r="AS72" s="28" t="s">
        <v>1603</v>
      </c>
      <c r="AT72" s="28"/>
      <c r="AU72" s="47" t="s">
        <v>5614</v>
      </c>
    </row>
    <row r="73" spans="2:48" s="47" customFormat="1" ht="10.8" x14ac:dyDescent="0.25">
      <c r="B73" s="47" t="str">
        <f t="shared" si="19"/>
        <v>Fibmax</v>
      </c>
      <c r="C73" s="196">
        <v>46022</v>
      </c>
      <c r="D73" s="36">
        <f t="shared" si="24"/>
        <v>70</v>
      </c>
      <c r="E73" s="55" t="s">
        <v>1</v>
      </c>
      <c r="F73" s="57" t="s">
        <v>1801</v>
      </c>
      <c r="G73" s="57"/>
      <c r="H73" s="56">
        <v>4609</v>
      </c>
      <c r="I73" s="56" t="s">
        <v>210</v>
      </c>
      <c r="J73" s="158">
        <v>224.00000000000003</v>
      </c>
      <c r="K73" s="158">
        <v>224.00000000000003</v>
      </c>
      <c r="L73" s="56">
        <v>19.139876300000001</v>
      </c>
      <c r="M73" s="56">
        <v>72.927962300000004</v>
      </c>
      <c r="N73" s="58">
        <v>19.140203639999999</v>
      </c>
      <c r="O73" s="58">
        <v>72.928188550000002</v>
      </c>
      <c r="P73" s="56" t="s">
        <v>591</v>
      </c>
      <c r="Q73" s="56" t="s">
        <v>1690</v>
      </c>
      <c r="R73" s="28" t="s">
        <v>748</v>
      </c>
      <c r="S73" s="28" t="s">
        <v>1802</v>
      </c>
      <c r="T73" s="177" t="s">
        <v>1615</v>
      </c>
      <c r="U73" s="28" t="s">
        <v>1606</v>
      </c>
      <c r="V73" s="28" t="s">
        <v>1607</v>
      </c>
      <c r="W73" s="28" t="s">
        <v>104</v>
      </c>
      <c r="X73" s="28" t="s">
        <v>1608</v>
      </c>
      <c r="Y73" s="28" t="s">
        <v>1680</v>
      </c>
      <c r="Z73" s="28" t="str">
        <f>_xlfn.XLOOKUP(I73,'[2]Fibmax delivery'!$B:$B,'[2]Fibmax delivery'!$I:$I)</f>
        <v>Yogesh Deshpande</v>
      </c>
      <c r="AA73" s="28" t="s">
        <v>104</v>
      </c>
      <c r="AB73" s="28" t="s">
        <v>1803</v>
      </c>
      <c r="AC73" s="61">
        <v>45742</v>
      </c>
      <c r="AD73" s="61">
        <f t="shared" si="22"/>
        <v>46107</v>
      </c>
      <c r="AE73" s="28">
        <v>224</v>
      </c>
      <c r="AF73" s="28" t="s">
        <v>1030</v>
      </c>
      <c r="AG73" s="62">
        <f t="shared" si="20"/>
        <v>0</v>
      </c>
      <c r="AH73" s="28" t="s">
        <v>4851</v>
      </c>
      <c r="AI73" s="28" t="s">
        <v>1603</v>
      </c>
      <c r="AJ73" s="28"/>
      <c r="AK73" s="28" t="s">
        <v>1612</v>
      </c>
      <c r="AL73" s="28" t="s">
        <v>5091</v>
      </c>
      <c r="AM73" s="28" t="s">
        <v>3494</v>
      </c>
      <c r="AN73" s="47" t="s">
        <v>1585</v>
      </c>
      <c r="AO73" s="58" t="s">
        <v>1603</v>
      </c>
      <c r="AP73" s="28"/>
      <c r="AQ73" s="28">
        <v>0</v>
      </c>
      <c r="AR73" s="28">
        <f t="shared" si="23"/>
        <v>-224</v>
      </c>
      <c r="AS73" s="28" t="s">
        <v>1603</v>
      </c>
      <c r="AT73" s="28"/>
      <c r="AV73" s="47" t="s">
        <v>5620</v>
      </c>
    </row>
    <row r="74" spans="2:48" s="47" customFormat="1" ht="10.8" x14ac:dyDescent="0.25">
      <c r="B74" s="47" t="str">
        <f t="shared" si="19"/>
        <v>Fibmax</v>
      </c>
      <c r="C74" s="196">
        <v>46387</v>
      </c>
      <c r="D74" s="36">
        <f t="shared" si="24"/>
        <v>71</v>
      </c>
      <c r="E74" s="55" t="s">
        <v>1</v>
      </c>
      <c r="F74" s="56" t="s">
        <v>594</v>
      </c>
      <c r="G74" s="56"/>
      <c r="H74" s="56">
        <v>174</v>
      </c>
      <c r="I74" s="56" t="s">
        <v>211</v>
      </c>
      <c r="J74" s="158">
        <v>190.4</v>
      </c>
      <c r="K74" s="158">
        <v>190.4</v>
      </c>
      <c r="L74" s="56">
        <v>19.0757428</v>
      </c>
      <c r="M74" s="56">
        <v>72.832074199999994</v>
      </c>
      <c r="N74" s="58">
        <v>19.075903220000001</v>
      </c>
      <c r="O74" s="58">
        <v>72.832616999999999</v>
      </c>
      <c r="P74" s="56" t="s">
        <v>591</v>
      </c>
      <c r="Q74" s="56" t="s">
        <v>1628</v>
      </c>
      <c r="R74" s="28" t="s">
        <v>749</v>
      </c>
      <c r="S74" s="28" t="s">
        <v>1804</v>
      </c>
      <c r="T74" s="58" t="s">
        <v>1621</v>
      </c>
      <c r="U74" s="28" t="s">
        <v>1606</v>
      </c>
      <c r="V74" s="28" t="s">
        <v>1607</v>
      </c>
      <c r="W74" s="28" t="s">
        <v>104</v>
      </c>
      <c r="X74" s="28" t="s">
        <v>1686</v>
      </c>
      <c r="Y74" s="28" t="s">
        <v>1626</v>
      </c>
      <c r="Z74" s="28" t="str">
        <f>_xlfn.XLOOKUP(I74,'[2]Fibmax delivery'!$B:$B,'[2]Fibmax delivery'!$I:$I)</f>
        <v>Satish Singh</v>
      </c>
      <c r="AA74" s="28" t="s">
        <v>104</v>
      </c>
      <c r="AB74" s="28" t="s">
        <v>1805</v>
      </c>
      <c r="AC74" s="61">
        <v>45740</v>
      </c>
      <c r="AD74" s="61">
        <v>46105</v>
      </c>
      <c r="AE74" s="28">
        <v>190</v>
      </c>
      <c r="AF74" s="28" t="s">
        <v>1030</v>
      </c>
      <c r="AG74" s="62">
        <f t="shared" si="20"/>
        <v>-0.40000000000000568</v>
      </c>
      <c r="AH74" s="28" t="s">
        <v>1585</v>
      </c>
      <c r="AI74" s="28" t="s">
        <v>1603</v>
      </c>
      <c r="AJ74" s="28"/>
      <c r="AK74" s="28" t="s">
        <v>1612</v>
      </c>
      <c r="AL74" s="28" t="s">
        <v>5092</v>
      </c>
      <c r="AM74" s="28" t="s">
        <v>4949</v>
      </c>
      <c r="AN74" s="47" t="s">
        <v>1585</v>
      </c>
      <c r="AO74" s="58" t="s">
        <v>1603</v>
      </c>
      <c r="AP74" s="28"/>
      <c r="AQ74" s="28">
        <v>0</v>
      </c>
      <c r="AR74" s="28">
        <f t="shared" si="23"/>
        <v>-190</v>
      </c>
      <c r="AS74" s="28" t="s">
        <v>1603</v>
      </c>
      <c r="AT74" s="28"/>
      <c r="AU74" s="47" t="s">
        <v>5614</v>
      </c>
    </row>
    <row r="75" spans="2:48" s="47" customFormat="1" ht="10.8" x14ac:dyDescent="0.25">
      <c r="B75" s="47" t="str">
        <f t="shared" si="19"/>
        <v>Fibmax</v>
      </c>
      <c r="C75" s="196">
        <v>46387</v>
      </c>
      <c r="D75" s="36">
        <f t="shared" si="24"/>
        <v>72</v>
      </c>
      <c r="E75" s="55" t="s">
        <v>1</v>
      </c>
      <c r="F75" s="56" t="s">
        <v>593</v>
      </c>
      <c r="G75" s="56"/>
      <c r="H75" s="56" t="s">
        <v>212</v>
      </c>
      <c r="I75" s="56" t="s">
        <v>213</v>
      </c>
      <c r="J75" s="158">
        <v>22.400000000000002</v>
      </c>
      <c r="K75" s="158">
        <v>22.400000000000002</v>
      </c>
      <c r="L75" s="56">
        <v>19.207215399999999</v>
      </c>
      <c r="M75" s="56">
        <v>72.877496399999998</v>
      </c>
      <c r="N75" s="58">
        <v>19.20756201</v>
      </c>
      <c r="O75" s="58">
        <v>72.877320119999993</v>
      </c>
      <c r="P75" s="56" t="s">
        <v>591</v>
      </c>
      <c r="Q75" s="56" t="s">
        <v>1619</v>
      </c>
      <c r="R75" s="28" t="s">
        <v>750</v>
      </c>
      <c r="S75" s="28" t="s">
        <v>1806</v>
      </c>
      <c r="T75" s="58" t="s">
        <v>1621</v>
      </c>
      <c r="U75" s="28" t="s">
        <v>1606</v>
      </c>
      <c r="V75" s="28" t="s">
        <v>1607</v>
      </c>
      <c r="W75" s="28" t="s">
        <v>104</v>
      </c>
      <c r="X75" s="28" t="s">
        <v>1686</v>
      </c>
      <c r="Y75" s="28" t="s">
        <v>1617</v>
      </c>
      <c r="Z75" s="28" t="str">
        <f>_xlfn.XLOOKUP(I75,'[2]Fibmax delivery'!$B:$B,'[2]Fibmax delivery'!$I:$I)</f>
        <v>Satish Singh</v>
      </c>
      <c r="AA75" s="28" t="s">
        <v>104</v>
      </c>
      <c r="AB75" s="28" t="s">
        <v>1807</v>
      </c>
      <c r="AC75" s="61">
        <v>45742</v>
      </c>
      <c r="AD75" s="61">
        <f t="shared" ref="AD75:AD82" si="25">AC75+365</f>
        <v>46107</v>
      </c>
      <c r="AE75" s="28">
        <v>30</v>
      </c>
      <c r="AF75" s="28" t="s">
        <v>1030</v>
      </c>
      <c r="AG75" s="62">
        <f t="shared" si="20"/>
        <v>7.5999999999999979</v>
      </c>
      <c r="AH75" s="28" t="s">
        <v>1585</v>
      </c>
      <c r="AI75" s="28" t="s">
        <v>1603</v>
      </c>
      <c r="AJ75" s="28"/>
      <c r="AK75" s="28" t="s">
        <v>1612</v>
      </c>
      <c r="AL75" s="28" t="s">
        <v>5093</v>
      </c>
      <c r="AM75" s="28" t="s">
        <v>3494</v>
      </c>
      <c r="AN75" s="47" t="s">
        <v>1585</v>
      </c>
      <c r="AO75" s="58" t="s">
        <v>1603</v>
      </c>
      <c r="AP75" s="28"/>
      <c r="AQ75" s="28">
        <v>0</v>
      </c>
      <c r="AR75" s="28">
        <f t="shared" si="23"/>
        <v>-30</v>
      </c>
      <c r="AS75" s="28" t="s">
        <v>1603</v>
      </c>
      <c r="AT75" s="28"/>
      <c r="AU75" s="47" t="s">
        <v>5614</v>
      </c>
    </row>
    <row r="76" spans="2:48" s="47" customFormat="1" ht="10.8" x14ac:dyDescent="0.25">
      <c r="B76" s="47" t="str">
        <f t="shared" si="19"/>
        <v>Fibmax</v>
      </c>
      <c r="C76" s="196">
        <v>46356</v>
      </c>
      <c r="D76" s="36">
        <f t="shared" si="24"/>
        <v>73</v>
      </c>
      <c r="E76" s="55" t="s">
        <v>1</v>
      </c>
      <c r="F76" s="57" t="s">
        <v>617</v>
      </c>
      <c r="G76" s="57"/>
      <c r="H76" s="56" t="s">
        <v>214</v>
      </c>
      <c r="I76" s="56" t="s">
        <v>215</v>
      </c>
      <c r="J76" s="158">
        <v>112.00000000000001</v>
      </c>
      <c r="K76" s="158">
        <v>112.00000000000001</v>
      </c>
      <c r="L76" s="56">
        <v>19.110036699999998</v>
      </c>
      <c r="M76" s="56">
        <v>73.017228399999993</v>
      </c>
      <c r="N76" s="58">
        <v>19.110171000000001</v>
      </c>
      <c r="O76" s="58">
        <v>73.017343999999994</v>
      </c>
      <c r="P76" s="56" t="s">
        <v>589</v>
      </c>
      <c r="Q76" s="56" t="s">
        <v>1603</v>
      </c>
      <c r="R76" s="28" t="s">
        <v>751</v>
      </c>
      <c r="S76" s="28" t="s">
        <v>1808</v>
      </c>
      <c r="T76" s="58" t="s">
        <v>1736</v>
      </c>
      <c r="U76" s="28" t="s">
        <v>1606</v>
      </c>
      <c r="V76" s="28" t="s">
        <v>1607</v>
      </c>
      <c r="W76" s="28" t="s">
        <v>104</v>
      </c>
      <c r="X76" s="28" t="s">
        <v>1686</v>
      </c>
      <c r="Y76" s="28" t="s">
        <v>1609</v>
      </c>
      <c r="Z76" s="28" t="str">
        <f>_xlfn.XLOOKUP(I76,'[2]Fibmax delivery'!$B:$B,'[2]Fibmax delivery'!$I:$I)</f>
        <v>Praveen Nigam</v>
      </c>
      <c r="AA76" s="28" t="s">
        <v>104</v>
      </c>
      <c r="AB76" s="28" t="s">
        <v>1809</v>
      </c>
      <c r="AC76" s="61">
        <v>45742</v>
      </c>
      <c r="AD76" s="61">
        <f t="shared" si="25"/>
        <v>46107</v>
      </c>
      <c r="AE76" s="28">
        <v>112</v>
      </c>
      <c r="AF76" s="28" t="s">
        <v>1030</v>
      </c>
      <c r="AG76" s="62">
        <f t="shared" si="20"/>
        <v>0</v>
      </c>
      <c r="AH76" s="28" t="s">
        <v>1585</v>
      </c>
      <c r="AI76" s="28" t="s">
        <v>1600</v>
      </c>
      <c r="AJ76" s="28"/>
      <c r="AK76" s="28" t="s">
        <v>4887</v>
      </c>
      <c r="AL76" s="28" t="s">
        <v>5094</v>
      </c>
      <c r="AM76" s="28" t="s">
        <v>4949</v>
      </c>
      <c r="AN76" s="47" t="s">
        <v>1585</v>
      </c>
      <c r="AO76" s="58" t="s">
        <v>1603</v>
      </c>
      <c r="AP76" s="28"/>
      <c r="AQ76" s="28">
        <v>0</v>
      </c>
      <c r="AR76" s="28">
        <f t="shared" si="23"/>
        <v>-112</v>
      </c>
      <c r="AS76" s="28" t="s">
        <v>5610</v>
      </c>
      <c r="AT76" s="28"/>
      <c r="AU76" s="47" t="s">
        <v>5614</v>
      </c>
    </row>
    <row r="77" spans="2:48" s="47" customFormat="1" ht="10.8" x14ac:dyDescent="0.25">
      <c r="B77" s="47" t="str">
        <f t="shared" si="19"/>
        <v>Fibmax</v>
      </c>
      <c r="C77" s="196">
        <v>46387</v>
      </c>
      <c r="D77" s="36">
        <f t="shared" si="24"/>
        <v>74</v>
      </c>
      <c r="E77" s="55" t="s">
        <v>1</v>
      </c>
      <c r="F77" s="57" t="s">
        <v>622</v>
      </c>
      <c r="G77" s="57"/>
      <c r="H77" s="56">
        <v>6087</v>
      </c>
      <c r="I77" s="56" t="s">
        <v>216</v>
      </c>
      <c r="J77" s="158">
        <v>112.00000000000001</v>
      </c>
      <c r="K77" s="158">
        <v>112.00000000000001</v>
      </c>
      <c r="L77" s="56">
        <v>19.203268300000001</v>
      </c>
      <c r="M77" s="56">
        <v>72.958195500000002</v>
      </c>
      <c r="N77" s="58">
        <v>19.20316596</v>
      </c>
      <c r="O77" s="58">
        <v>72.958232210000006</v>
      </c>
      <c r="P77" s="56" t="s">
        <v>602</v>
      </c>
      <c r="Q77" s="56" t="s">
        <v>1603</v>
      </c>
      <c r="R77" s="28">
        <v>0</v>
      </c>
      <c r="S77" s="28" t="s">
        <v>1810</v>
      </c>
      <c r="T77" s="58" t="s">
        <v>1621</v>
      </c>
      <c r="U77" s="28" t="s">
        <v>1606</v>
      </c>
      <c r="V77" s="28" t="s">
        <v>1607</v>
      </c>
      <c r="W77" s="28" t="s">
        <v>104</v>
      </c>
      <c r="X77" s="28" t="s">
        <v>1686</v>
      </c>
      <c r="Y77" s="28" t="s">
        <v>1638</v>
      </c>
      <c r="Z77" s="28" t="str">
        <f>_xlfn.XLOOKUP(I77,'[2]Fibmax delivery'!$B:$B,'[2]Fibmax delivery'!$I:$I)</f>
        <v>Yogesh Deshpande</v>
      </c>
      <c r="AA77" s="28" t="s">
        <v>104</v>
      </c>
      <c r="AB77" s="28" t="s">
        <v>1651</v>
      </c>
      <c r="AC77" s="61">
        <v>45742</v>
      </c>
      <c r="AD77" s="61">
        <f t="shared" si="25"/>
        <v>46107</v>
      </c>
      <c r="AE77" s="28">
        <v>112</v>
      </c>
      <c r="AF77" s="28" t="s">
        <v>1030</v>
      </c>
      <c r="AG77" s="62">
        <f t="shared" si="20"/>
        <v>0</v>
      </c>
      <c r="AH77" s="65" t="s">
        <v>1585</v>
      </c>
      <c r="AI77" s="28" t="s">
        <v>1603</v>
      </c>
      <c r="AJ77" s="28"/>
      <c r="AK77" s="28" t="s">
        <v>1612</v>
      </c>
      <c r="AL77" s="28" t="s">
        <v>5095</v>
      </c>
      <c r="AM77" s="28" t="s">
        <v>4949</v>
      </c>
      <c r="AN77" s="47" t="s">
        <v>1585</v>
      </c>
      <c r="AO77" s="58" t="s">
        <v>1603</v>
      </c>
      <c r="AP77" s="28"/>
      <c r="AQ77" s="28">
        <v>0</v>
      </c>
      <c r="AR77" s="28">
        <f t="shared" si="23"/>
        <v>-112</v>
      </c>
      <c r="AS77" s="28" t="s">
        <v>1603</v>
      </c>
      <c r="AT77" s="28"/>
      <c r="AU77" s="47" t="s">
        <v>5614</v>
      </c>
    </row>
    <row r="78" spans="2:48" s="47" customFormat="1" ht="10.8" x14ac:dyDescent="0.25">
      <c r="B78" s="47" t="str">
        <f t="shared" si="19"/>
        <v>Fibmax</v>
      </c>
      <c r="C78" s="196">
        <v>46387</v>
      </c>
      <c r="D78" s="36">
        <f t="shared" si="24"/>
        <v>75</v>
      </c>
      <c r="E78" s="55" t="s">
        <v>1</v>
      </c>
      <c r="F78" s="57" t="s">
        <v>1811</v>
      </c>
      <c r="G78" s="57"/>
      <c r="H78" s="56" t="s">
        <v>217</v>
      </c>
      <c r="I78" s="56" t="s">
        <v>218</v>
      </c>
      <c r="J78" s="158">
        <v>67.2</v>
      </c>
      <c r="K78" s="158">
        <v>67.2</v>
      </c>
      <c r="L78" s="56">
        <v>19.064186299999999</v>
      </c>
      <c r="M78" s="56">
        <v>72.874920000000003</v>
      </c>
      <c r="N78" s="58">
        <v>19.064219999999999</v>
      </c>
      <c r="O78" s="58">
        <v>72.874849999999995</v>
      </c>
      <c r="P78" s="56" t="s">
        <v>591</v>
      </c>
      <c r="Q78" s="56" t="s">
        <v>1707</v>
      </c>
      <c r="R78" s="28" t="s">
        <v>752</v>
      </c>
      <c r="S78" s="28" t="s">
        <v>1812</v>
      </c>
      <c r="T78" s="177" t="s">
        <v>1813</v>
      </c>
      <c r="U78" s="28" t="s">
        <v>1606</v>
      </c>
      <c r="V78" s="28" t="s">
        <v>1607</v>
      </c>
      <c r="W78" s="28" t="s">
        <v>104</v>
      </c>
      <c r="X78" s="28" t="s">
        <v>1686</v>
      </c>
      <c r="Y78" s="28" t="s">
        <v>1680</v>
      </c>
      <c r="Z78" s="28" t="str">
        <f>_xlfn.XLOOKUP(I78,'[2]Fibmax delivery'!$B:$B,'[2]Fibmax delivery'!$I:$I)</f>
        <v>Yogesh Deshpande</v>
      </c>
      <c r="AA78" s="28" t="s">
        <v>104</v>
      </c>
      <c r="AB78" s="28" t="s">
        <v>1814</v>
      </c>
      <c r="AC78" s="61">
        <v>45742</v>
      </c>
      <c r="AD78" s="61">
        <f t="shared" si="25"/>
        <v>46107</v>
      </c>
      <c r="AE78" s="28">
        <v>67</v>
      </c>
      <c r="AF78" s="28" t="s">
        <v>1030</v>
      </c>
      <c r="AG78" s="62">
        <f t="shared" si="20"/>
        <v>-0.20000000000000284</v>
      </c>
      <c r="AH78" s="28" t="s">
        <v>4851</v>
      </c>
      <c r="AI78" s="28" t="s">
        <v>1603</v>
      </c>
      <c r="AJ78" s="28"/>
      <c r="AK78" s="28" t="s">
        <v>1612</v>
      </c>
      <c r="AL78" s="28" t="s">
        <v>5096</v>
      </c>
      <c r="AM78" s="28" t="s">
        <v>4949</v>
      </c>
      <c r="AN78" s="47" t="s">
        <v>1585</v>
      </c>
      <c r="AO78" s="58" t="s">
        <v>1603</v>
      </c>
      <c r="AP78" s="28"/>
      <c r="AQ78" s="28">
        <v>0</v>
      </c>
      <c r="AR78" s="28">
        <f t="shared" si="23"/>
        <v>-67</v>
      </c>
      <c r="AS78" s="28" t="s">
        <v>1603</v>
      </c>
      <c r="AT78" s="28"/>
    </row>
    <row r="79" spans="2:48" s="47" customFormat="1" ht="10.8" x14ac:dyDescent="0.25">
      <c r="B79" s="47" t="str">
        <f t="shared" si="19"/>
        <v>Fibmax</v>
      </c>
      <c r="C79" s="196">
        <v>46387</v>
      </c>
      <c r="D79" s="36">
        <f t="shared" si="24"/>
        <v>76</v>
      </c>
      <c r="E79" s="55" t="s">
        <v>1</v>
      </c>
      <c r="F79" s="56" t="s">
        <v>592</v>
      </c>
      <c r="G79" s="56"/>
      <c r="H79" s="56">
        <v>247</v>
      </c>
      <c r="I79" s="56" t="s">
        <v>219</v>
      </c>
      <c r="J79" s="158">
        <v>112.00000000000001</v>
      </c>
      <c r="K79" s="158">
        <v>112.00000000000001</v>
      </c>
      <c r="L79" s="56">
        <v>19.249902500000001</v>
      </c>
      <c r="M79" s="56">
        <v>72.870555300000007</v>
      </c>
      <c r="N79" s="58">
        <v>19.24935241</v>
      </c>
      <c r="O79" s="58">
        <v>72.870197349999998</v>
      </c>
      <c r="P79" s="56" t="s">
        <v>591</v>
      </c>
      <c r="Q79" s="56" t="s">
        <v>1613</v>
      </c>
      <c r="R79" s="28">
        <v>0</v>
      </c>
      <c r="S79" s="28" t="s">
        <v>1815</v>
      </c>
      <c r="T79" s="58" t="s">
        <v>1621</v>
      </c>
      <c r="U79" s="28" t="s">
        <v>1606</v>
      </c>
      <c r="V79" s="28" t="s">
        <v>1607</v>
      </c>
      <c r="W79" s="28" t="s">
        <v>104</v>
      </c>
      <c r="X79" s="28" t="s">
        <v>1686</v>
      </c>
      <c r="Y79" s="28" t="s">
        <v>1617</v>
      </c>
      <c r="Z79" s="28" t="str">
        <f>_xlfn.XLOOKUP(I79,'[2]Fibmax delivery'!$B:$B,'[2]Fibmax delivery'!$I:$I)</f>
        <v>Satish Singh</v>
      </c>
      <c r="AA79" s="28" t="s">
        <v>104</v>
      </c>
      <c r="AB79" s="28" t="s">
        <v>1651</v>
      </c>
      <c r="AC79" s="61">
        <v>45742</v>
      </c>
      <c r="AD79" s="61">
        <f t="shared" si="25"/>
        <v>46107</v>
      </c>
      <c r="AE79" s="28">
        <v>112</v>
      </c>
      <c r="AF79" s="28" t="s">
        <v>1030</v>
      </c>
      <c r="AG79" s="62">
        <f t="shared" si="20"/>
        <v>0</v>
      </c>
      <c r="AH79" s="65" t="s">
        <v>1585</v>
      </c>
      <c r="AI79" s="28" t="s">
        <v>1603</v>
      </c>
      <c r="AJ79" s="28"/>
      <c r="AK79" s="28" t="s">
        <v>1612</v>
      </c>
      <c r="AL79" s="28" t="s">
        <v>5097</v>
      </c>
      <c r="AM79" s="28" t="s">
        <v>4949</v>
      </c>
      <c r="AN79" s="47" t="s">
        <v>1585</v>
      </c>
      <c r="AO79" s="58" t="s">
        <v>1603</v>
      </c>
      <c r="AP79" s="28"/>
      <c r="AQ79" s="28">
        <v>0</v>
      </c>
      <c r="AR79" s="28">
        <f t="shared" si="23"/>
        <v>-112</v>
      </c>
      <c r="AS79" s="28" t="s">
        <v>1603</v>
      </c>
      <c r="AT79" s="28"/>
      <c r="AU79" s="47" t="s">
        <v>5614</v>
      </c>
    </row>
    <row r="80" spans="2:48" s="47" customFormat="1" ht="10.8" x14ac:dyDescent="0.25">
      <c r="B80" s="47" t="str">
        <f t="shared" si="19"/>
        <v>Fibmax</v>
      </c>
      <c r="C80" s="196">
        <v>46356</v>
      </c>
      <c r="D80" s="36">
        <f t="shared" si="24"/>
        <v>77</v>
      </c>
      <c r="E80" s="55" t="s">
        <v>1</v>
      </c>
      <c r="F80" s="57" t="s">
        <v>612</v>
      </c>
      <c r="G80" s="57"/>
      <c r="H80" s="56" t="s">
        <v>220</v>
      </c>
      <c r="I80" s="56" t="s">
        <v>221</v>
      </c>
      <c r="J80" s="158">
        <v>33.6</v>
      </c>
      <c r="K80" s="158">
        <v>33.6</v>
      </c>
      <c r="L80" s="56">
        <v>19.277037400000001</v>
      </c>
      <c r="M80" s="56">
        <v>72.870143600000006</v>
      </c>
      <c r="N80" s="58">
        <v>19.276701970000001</v>
      </c>
      <c r="O80" s="58">
        <v>72.870604130000004</v>
      </c>
      <c r="P80" s="56" t="s">
        <v>611</v>
      </c>
      <c r="Q80" s="56" t="s">
        <v>1603</v>
      </c>
      <c r="R80" s="28" t="s">
        <v>753</v>
      </c>
      <c r="S80" s="28" t="s">
        <v>1816</v>
      </c>
      <c r="T80" s="58" t="s">
        <v>1621</v>
      </c>
      <c r="U80" s="28" t="s">
        <v>1606</v>
      </c>
      <c r="V80" s="28" t="s">
        <v>1607</v>
      </c>
      <c r="W80" s="28" t="s">
        <v>104</v>
      </c>
      <c r="X80" s="28" t="s">
        <v>1686</v>
      </c>
      <c r="Y80" s="28" t="s">
        <v>1617</v>
      </c>
      <c r="Z80" s="28" t="str">
        <f>_xlfn.XLOOKUP(I80,'[2]Fibmax delivery'!$B:$B,'[2]Fibmax delivery'!$I:$I)</f>
        <v>Satish Singh</v>
      </c>
      <c r="AA80" s="28" t="s">
        <v>104</v>
      </c>
      <c r="AB80" s="28" t="s">
        <v>1817</v>
      </c>
      <c r="AC80" s="61">
        <v>45742</v>
      </c>
      <c r="AD80" s="61">
        <f t="shared" si="25"/>
        <v>46107</v>
      </c>
      <c r="AE80" s="28">
        <v>34</v>
      </c>
      <c r="AF80" s="28" t="s">
        <v>1030</v>
      </c>
      <c r="AG80" s="62">
        <f t="shared" si="20"/>
        <v>0.39999999999999858</v>
      </c>
      <c r="AH80" s="28" t="s">
        <v>1585</v>
      </c>
      <c r="AI80" s="28" t="s">
        <v>1600</v>
      </c>
      <c r="AJ80" s="28"/>
      <c r="AK80" s="28" t="s">
        <v>4888</v>
      </c>
      <c r="AL80" s="28" t="s">
        <v>5098</v>
      </c>
      <c r="AM80" s="28" t="s">
        <v>3494</v>
      </c>
      <c r="AN80" s="47" t="s">
        <v>1585</v>
      </c>
      <c r="AO80" s="58">
        <v>199854</v>
      </c>
      <c r="AP80" s="28" t="s">
        <v>4931</v>
      </c>
      <c r="AQ80" s="28">
        <v>32</v>
      </c>
      <c r="AR80" s="28">
        <f t="shared" si="23"/>
        <v>-2</v>
      </c>
      <c r="AS80" s="28" t="s">
        <v>1603</v>
      </c>
      <c r="AT80" s="28"/>
      <c r="AU80" s="47" t="s">
        <v>5614</v>
      </c>
    </row>
    <row r="81" spans="2:48" s="47" customFormat="1" ht="10.8" x14ac:dyDescent="0.25">
      <c r="B81" s="47" t="str">
        <f t="shared" si="19"/>
        <v>Fibmax</v>
      </c>
      <c r="C81" s="196">
        <v>46173</v>
      </c>
      <c r="D81" s="36">
        <f t="shared" si="24"/>
        <v>78</v>
      </c>
      <c r="E81" s="55" t="s">
        <v>1</v>
      </c>
      <c r="F81" s="56" t="s">
        <v>595</v>
      </c>
      <c r="G81" s="56"/>
      <c r="H81" s="56">
        <v>334</v>
      </c>
      <c r="I81" s="56" t="s">
        <v>222</v>
      </c>
      <c r="J81" s="158">
        <v>112.00000000000001</v>
      </c>
      <c r="K81" s="158">
        <v>112.00000000000001</v>
      </c>
      <c r="L81" s="56">
        <v>19.103505999999999</v>
      </c>
      <c r="M81" s="56">
        <v>72.851243699999998</v>
      </c>
      <c r="N81" s="58">
        <v>19.1036076</v>
      </c>
      <c r="O81" s="58">
        <v>72.851283499999994</v>
      </c>
      <c r="P81" s="56" t="s">
        <v>591</v>
      </c>
      <c r="Q81" s="56" t="s">
        <v>1700</v>
      </c>
      <c r="R81" s="28" t="s">
        <v>754</v>
      </c>
      <c r="S81" s="28" t="s">
        <v>1818</v>
      </c>
      <c r="T81" s="58" t="s">
        <v>1646</v>
      </c>
      <c r="U81" s="28" t="s">
        <v>1606</v>
      </c>
      <c r="V81" s="28" t="s">
        <v>1607</v>
      </c>
      <c r="W81" s="28" t="s">
        <v>104</v>
      </c>
      <c r="X81" s="28" t="s">
        <v>1616</v>
      </c>
      <c r="Y81" s="28" t="s">
        <v>1626</v>
      </c>
      <c r="Z81" s="28" t="str">
        <f>_xlfn.XLOOKUP(I81,'[2]Fibmax delivery'!$B:$B,'[2]Fibmax delivery'!$I:$I)</f>
        <v>Satish Singh</v>
      </c>
      <c r="AA81" s="28" t="s">
        <v>104</v>
      </c>
      <c r="AB81" s="28" t="s">
        <v>1819</v>
      </c>
      <c r="AC81" s="61">
        <v>45742</v>
      </c>
      <c r="AD81" s="61">
        <f t="shared" si="25"/>
        <v>46107</v>
      </c>
      <c r="AE81" s="28">
        <v>112</v>
      </c>
      <c r="AF81" s="28" t="s">
        <v>1030</v>
      </c>
      <c r="AG81" s="62">
        <f t="shared" si="20"/>
        <v>0</v>
      </c>
      <c r="AH81" s="28" t="s">
        <v>1585</v>
      </c>
      <c r="AI81" s="28" t="s">
        <v>1603</v>
      </c>
      <c r="AJ81" s="28"/>
      <c r="AK81" s="28" t="s">
        <v>1612</v>
      </c>
      <c r="AL81" s="28" t="s">
        <v>5099</v>
      </c>
      <c r="AM81" s="28" t="s">
        <v>4949</v>
      </c>
      <c r="AN81" s="47" t="s">
        <v>1585</v>
      </c>
      <c r="AO81" s="58" t="s">
        <v>1603</v>
      </c>
      <c r="AP81" s="28"/>
      <c r="AQ81" s="28">
        <v>0</v>
      </c>
      <c r="AR81" s="28">
        <f t="shared" si="23"/>
        <v>-112</v>
      </c>
      <c r="AS81" s="28" t="s">
        <v>1603</v>
      </c>
      <c r="AT81" s="28"/>
      <c r="AU81" s="47" t="s">
        <v>5614</v>
      </c>
    </row>
    <row r="82" spans="2:48" s="47" customFormat="1" ht="10.8" x14ac:dyDescent="0.25">
      <c r="B82" s="47" t="str">
        <f t="shared" si="19"/>
        <v>Fibmax</v>
      </c>
      <c r="C82" s="196">
        <v>46326</v>
      </c>
      <c r="D82" s="36">
        <f t="shared" si="24"/>
        <v>79</v>
      </c>
      <c r="E82" s="55" t="s">
        <v>1</v>
      </c>
      <c r="F82" s="56" t="s">
        <v>595</v>
      </c>
      <c r="G82" s="56"/>
      <c r="H82" s="56" t="s">
        <v>223</v>
      </c>
      <c r="I82" s="56" t="s">
        <v>224</v>
      </c>
      <c r="J82" s="158">
        <v>78.400000000000006</v>
      </c>
      <c r="K82" s="158">
        <v>78.400000000000006</v>
      </c>
      <c r="L82" s="56">
        <v>19.096749800000001</v>
      </c>
      <c r="M82" s="56">
        <v>72.850144799999995</v>
      </c>
      <c r="N82" s="58">
        <v>19.09706542</v>
      </c>
      <c r="O82" s="58">
        <v>72.850486320000002</v>
      </c>
      <c r="P82" s="56" t="s">
        <v>591</v>
      </c>
      <c r="Q82" s="56" t="s">
        <v>1700</v>
      </c>
      <c r="R82" s="28" t="s">
        <v>755</v>
      </c>
      <c r="S82" s="28" t="s">
        <v>1820</v>
      </c>
      <c r="T82" s="58" t="s">
        <v>1621</v>
      </c>
      <c r="U82" s="28" t="s">
        <v>1606</v>
      </c>
      <c r="V82" s="28" t="s">
        <v>1607</v>
      </c>
      <c r="W82" s="28" t="s">
        <v>104</v>
      </c>
      <c r="X82" s="28" t="s">
        <v>1616</v>
      </c>
      <c r="Y82" s="28" t="s">
        <v>4932</v>
      </c>
      <c r="Z82" s="28" t="str">
        <f>_xlfn.XLOOKUP(I82,'[2]Fibmax delivery'!$B:$B,'[2]Fibmax delivery'!$I:$I)</f>
        <v>Satish Singh</v>
      </c>
      <c r="AA82" s="28" t="s">
        <v>104</v>
      </c>
      <c r="AB82" s="58">
        <v>10004770</v>
      </c>
      <c r="AC82" s="61">
        <v>45741</v>
      </c>
      <c r="AD82" s="61">
        <f t="shared" si="25"/>
        <v>46106</v>
      </c>
      <c r="AE82" s="28">
        <v>78</v>
      </c>
      <c r="AF82" s="28" t="s">
        <v>1030</v>
      </c>
      <c r="AG82" s="62">
        <f t="shared" si="20"/>
        <v>-0.40000000000000568</v>
      </c>
      <c r="AH82" s="28" t="s">
        <v>1585</v>
      </c>
      <c r="AI82" s="28" t="s">
        <v>1600</v>
      </c>
      <c r="AJ82" s="28"/>
      <c r="AK82" s="28" t="s">
        <v>4889</v>
      </c>
      <c r="AL82" s="28" t="s">
        <v>5100</v>
      </c>
      <c r="AM82" s="28" t="s">
        <v>4949</v>
      </c>
      <c r="AN82" s="47" t="s">
        <v>1585</v>
      </c>
      <c r="AO82" s="58">
        <v>583552</v>
      </c>
      <c r="AP82" s="28" t="s">
        <v>4931</v>
      </c>
      <c r="AQ82" s="28">
        <v>65</v>
      </c>
      <c r="AR82" s="28">
        <f t="shared" si="23"/>
        <v>-13</v>
      </c>
      <c r="AS82" s="28" t="s">
        <v>1603</v>
      </c>
      <c r="AT82" s="28"/>
      <c r="AU82" s="47" t="s">
        <v>5616</v>
      </c>
    </row>
    <row r="83" spans="2:48" s="47" customFormat="1" ht="10.8" x14ac:dyDescent="0.25">
      <c r="C83" s="196"/>
      <c r="D83" s="36">
        <f t="shared" si="24"/>
        <v>80</v>
      </c>
      <c r="E83" s="55" t="s">
        <v>1</v>
      </c>
      <c r="F83" s="56" t="s">
        <v>596</v>
      </c>
      <c r="G83" s="56"/>
      <c r="H83" s="56">
        <v>4295</v>
      </c>
      <c r="I83" s="56" t="s">
        <v>225</v>
      </c>
      <c r="J83" s="158">
        <v>112.00000000000001</v>
      </c>
      <c r="K83" s="158">
        <v>112.00000000000001</v>
      </c>
      <c r="L83" s="56">
        <v>19.114977100000001</v>
      </c>
      <c r="M83" s="56">
        <v>72.850121400000006</v>
      </c>
      <c r="N83" s="58">
        <v>19.115198920000001</v>
      </c>
      <c r="O83" s="58">
        <v>72.850520360000004</v>
      </c>
      <c r="P83" s="56" t="s">
        <v>591</v>
      </c>
      <c r="Q83" s="56" t="s">
        <v>1700</v>
      </c>
      <c r="R83" s="28" t="s">
        <v>756</v>
      </c>
      <c r="S83" s="28" t="s">
        <v>1821</v>
      </c>
      <c r="T83" s="177" t="s">
        <v>1822</v>
      </c>
      <c r="U83" s="28" t="s">
        <v>1606</v>
      </c>
      <c r="V83" s="28" t="s">
        <v>1607</v>
      </c>
      <c r="W83" s="28" t="s">
        <v>104</v>
      </c>
      <c r="X83" s="28" t="s">
        <v>1608</v>
      </c>
      <c r="Y83" s="28" t="s">
        <v>1626</v>
      </c>
      <c r="Z83" s="28" t="str">
        <f>_xlfn.XLOOKUP(I83,'[2]Fibmax delivery'!$B:$B,'[2]Fibmax delivery'!$I:$I)</f>
        <v>Satish Singh</v>
      </c>
      <c r="AA83" s="28" t="s">
        <v>104</v>
      </c>
      <c r="AB83" s="28" t="s">
        <v>1603</v>
      </c>
      <c r="AC83" s="28" t="s">
        <v>1603</v>
      </c>
      <c r="AD83" s="28" t="s">
        <v>1603</v>
      </c>
      <c r="AE83" s="28">
        <v>0</v>
      </c>
      <c r="AF83" s="28" t="s">
        <v>1610</v>
      </c>
      <c r="AG83" s="28"/>
      <c r="AH83" s="28" t="s">
        <v>1611</v>
      </c>
      <c r="AI83" s="28" t="s">
        <v>1603</v>
      </c>
      <c r="AJ83" s="28"/>
      <c r="AK83" s="28" t="s">
        <v>1612</v>
      </c>
      <c r="AL83" s="28" t="s">
        <v>1603</v>
      </c>
      <c r="AM83" s="28" t="s">
        <v>1603</v>
      </c>
      <c r="AN83" s="47" t="s">
        <v>1611</v>
      </c>
      <c r="AO83" s="58" t="s">
        <v>1603</v>
      </c>
      <c r="AP83" s="28"/>
      <c r="AQ83" s="28">
        <v>0</v>
      </c>
      <c r="AR83" s="28">
        <f t="shared" si="23"/>
        <v>0</v>
      </c>
      <c r="AS83" s="28" t="s">
        <v>1603</v>
      </c>
      <c r="AT83" s="28"/>
    </row>
    <row r="84" spans="2:48" s="47" customFormat="1" ht="10.8" x14ac:dyDescent="0.25">
      <c r="B84" s="47" t="str">
        <f>U84</f>
        <v>Fibmax</v>
      </c>
      <c r="C84" s="196">
        <v>46173</v>
      </c>
      <c r="D84" s="36">
        <f t="shared" si="24"/>
        <v>81</v>
      </c>
      <c r="E84" s="55" t="s">
        <v>1</v>
      </c>
      <c r="F84" s="56" t="s">
        <v>595</v>
      </c>
      <c r="G84" s="56"/>
      <c r="H84" s="56">
        <v>1387</v>
      </c>
      <c r="I84" s="56" t="s">
        <v>226</v>
      </c>
      <c r="J84" s="158">
        <v>78.400000000000006</v>
      </c>
      <c r="K84" s="158">
        <v>78.400000000000006</v>
      </c>
      <c r="L84" s="56">
        <v>19.1086977</v>
      </c>
      <c r="M84" s="56">
        <v>72.848533900000007</v>
      </c>
      <c r="N84" s="58">
        <v>19.108879779999999</v>
      </c>
      <c r="O84" s="58">
        <v>72.848789080000003</v>
      </c>
      <c r="P84" s="56" t="s">
        <v>591</v>
      </c>
      <c r="Q84" s="56" t="s">
        <v>1700</v>
      </c>
      <c r="R84" s="28" t="s">
        <v>757</v>
      </c>
      <c r="S84" s="28" t="s">
        <v>1823</v>
      </c>
      <c r="T84" s="58" t="s">
        <v>1646</v>
      </c>
      <c r="U84" s="28" t="s">
        <v>1606</v>
      </c>
      <c r="V84" s="28" t="s">
        <v>1607</v>
      </c>
      <c r="W84" s="28" t="s">
        <v>104</v>
      </c>
      <c r="X84" s="28" t="s">
        <v>1616</v>
      </c>
      <c r="Y84" s="28" t="s">
        <v>1626</v>
      </c>
      <c r="Z84" s="28" t="str">
        <f>_xlfn.XLOOKUP(I84,'[2]Fibmax delivery'!$B:$B,'[2]Fibmax delivery'!$I:$I)</f>
        <v>Satish Singh</v>
      </c>
      <c r="AA84" s="28" t="s">
        <v>104</v>
      </c>
      <c r="AB84" s="28" t="s">
        <v>1824</v>
      </c>
      <c r="AC84" s="61">
        <v>45742</v>
      </c>
      <c r="AD84" s="61">
        <f>AC84+365</f>
        <v>46107</v>
      </c>
      <c r="AE84" s="28">
        <v>78</v>
      </c>
      <c r="AF84" s="28" t="s">
        <v>1030</v>
      </c>
      <c r="AG84" s="62">
        <f>AE84-K84</f>
        <v>-0.40000000000000568</v>
      </c>
      <c r="AH84" s="28" t="s">
        <v>1585</v>
      </c>
      <c r="AI84" s="28" t="s">
        <v>1603</v>
      </c>
      <c r="AJ84" s="28"/>
      <c r="AK84" s="28" t="s">
        <v>1612</v>
      </c>
      <c r="AL84" s="28" t="s">
        <v>5101</v>
      </c>
      <c r="AM84" s="28" t="s">
        <v>4949</v>
      </c>
      <c r="AN84" s="47" t="s">
        <v>1585</v>
      </c>
      <c r="AO84" s="58" t="s">
        <v>1603</v>
      </c>
      <c r="AP84" s="28"/>
      <c r="AQ84" s="28">
        <v>0</v>
      </c>
      <c r="AR84" s="28">
        <f t="shared" si="23"/>
        <v>-78</v>
      </c>
      <c r="AS84" s="28" t="s">
        <v>1603</v>
      </c>
      <c r="AT84" s="28"/>
      <c r="AU84" s="47" t="s">
        <v>5614</v>
      </c>
    </row>
    <row r="85" spans="2:48" s="47" customFormat="1" ht="10.8" x14ac:dyDescent="0.25">
      <c r="C85" s="196"/>
      <c r="D85" s="36">
        <f t="shared" si="24"/>
        <v>82</v>
      </c>
      <c r="E85" s="55" t="s">
        <v>1</v>
      </c>
      <c r="F85" s="56" t="s">
        <v>595</v>
      </c>
      <c r="G85" s="56"/>
      <c r="H85" s="56">
        <v>5387</v>
      </c>
      <c r="I85" s="56" t="s">
        <v>227</v>
      </c>
      <c r="J85" s="158">
        <v>33.6</v>
      </c>
      <c r="K85" s="158">
        <v>33.6</v>
      </c>
      <c r="L85" s="56">
        <v>19.102521400000001</v>
      </c>
      <c r="M85" s="56">
        <v>72.835753199999999</v>
      </c>
      <c r="N85" s="58">
        <v>19.10269856</v>
      </c>
      <c r="O85" s="58">
        <v>72.835695479999998</v>
      </c>
      <c r="P85" s="56" t="s">
        <v>591</v>
      </c>
      <c r="Q85" s="56" t="s">
        <v>1633</v>
      </c>
      <c r="R85" s="28" t="s">
        <v>758</v>
      </c>
      <c r="S85" s="28" t="s">
        <v>1825</v>
      </c>
      <c r="T85" s="58" t="s">
        <v>1621</v>
      </c>
      <c r="U85" s="28" t="s">
        <v>1606</v>
      </c>
      <c r="V85" s="28" t="s">
        <v>1607</v>
      </c>
      <c r="W85" s="28" t="s">
        <v>104</v>
      </c>
      <c r="X85" s="28" t="s">
        <v>1616</v>
      </c>
      <c r="Y85" s="28" t="s">
        <v>1626</v>
      </c>
      <c r="Z85" s="28" t="str">
        <f>_xlfn.XLOOKUP(I85,'[2]Fibmax delivery'!$B:$B,'[2]Fibmax delivery'!$I:$I)</f>
        <v>Satish Singh</v>
      </c>
      <c r="AA85" s="28" t="s">
        <v>104</v>
      </c>
      <c r="AB85" s="28" t="s">
        <v>1603</v>
      </c>
      <c r="AC85" s="28" t="s">
        <v>1603</v>
      </c>
      <c r="AD85" s="28" t="s">
        <v>1603</v>
      </c>
      <c r="AE85" s="28">
        <v>0</v>
      </c>
      <c r="AF85" s="28" t="s">
        <v>1610</v>
      </c>
      <c r="AG85" s="28"/>
      <c r="AH85" s="28" t="s">
        <v>1611</v>
      </c>
      <c r="AI85" s="28" t="s">
        <v>1603</v>
      </c>
      <c r="AJ85" s="28"/>
      <c r="AK85" s="28" t="s">
        <v>1612</v>
      </c>
      <c r="AL85" s="28" t="s">
        <v>1603</v>
      </c>
      <c r="AM85" s="28" t="s">
        <v>1603</v>
      </c>
      <c r="AN85" s="47" t="s">
        <v>1611</v>
      </c>
      <c r="AO85" s="58" t="s">
        <v>1603</v>
      </c>
      <c r="AP85" s="28"/>
      <c r="AQ85" s="28">
        <v>0</v>
      </c>
      <c r="AR85" s="28">
        <f t="shared" si="23"/>
        <v>0</v>
      </c>
      <c r="AS85" s="28" t="s">
        <v>1603</v>
      </c>
      <c r="AT85" s="28"/>
    </row>
    <row r="86" spans="2:48" s="47" customFormat="1" ht="10.8" x14ac:dyDescent="0.25">
      <c r="B86" s="47" t="str">
        <f t="shared" ref="B86:B92" si="26">U86</f>
        <v>Fibmax</v>
      </c>
      <c r="C86" s="196">
        <v>46356</v>
      </c>
      <c r="D86" s="36">
        <f t="shared" si="24"/>
        <v>83</v>
      </c>
      <c r="E86" s="55" t="s">
        <v>1</v>
      </c>
      <c r="F86" s="57" t="s">
        <v>1764</v>
      </c>
      <c r="G86" s="57"/>
      <c r="H86" s="56">
        <v>148</v>
      </c>
      <c r="I86" s="56" t="s">
        <v>228</v>
      </c>
      <c r="J86" s="158">
        <v>67.2</v>
      </c>
      <c r="K86" s="158">
        <v>67.2</v>
      </c>
      <c r="L86" s="56">
        <v>19.0637449</v>
      </c>
      <c r="M86" s="56">
        <v>72.829604399999994</v>
      </c>
      <c r="N86" s="58">
        <v>19.06430202</v>
      </c>
      <c r="O86" s="58">
        <v>72.829696179999999</v>
      </c>
      <c r="P86" s="56" t="s">
        <v>591</v>
      </c>
      <c r="Q86" s="56" t="s">
        <v>1628</v>
      </c>
      <c r="R86" s="28" t="s">
        <v>759</v>
      </c>
      <c r="S86" s="28" t="s">
        <v>1826</v>
      </c>
      <c r="T86" s="58" t="s">
        <v>1621</v>
      </c>
      <c r="U86" s="28" t="s">
        <v>1606</v>
      </c>
      <c r="V86" s="28" t="s">
        <v>1607</v>
      </c>
      <c r="W86" s="28" t="s">
        <v>104</v>
      </c>
      <c r="X86" s="28" t="s">
        <v>1608</v>
      </c>
      <c r="Y86" s="28" t="s">
        <v>1745</v>
      </c>
      <c r="Z86" s="28" t="str">
        <f>_xlfn.XLOOKUP(I86,'[2]Fibmax delivery'!$B:$B,'[2]Fibmax delivery'!$I:$I)</f>
        <v>Prem Verma</v>
      </c>
      <c r="AA86" s="28" t="s">
        <v>104</v>
      </c>
      <c r="AB86" s="28">
        <v>10004692</v>
      </c>
      <c r="AC86" s="61">
        <v>45740</v>
      </c>
      <c r="AD86" s="61">
        <v>46105</v>
      </c>
      <c r="AE86" s="28">
        <v>67</v>
      </c>
      <c r="AF86" s="28" t="s">
        <v>1030</v>
      </c>
      <c r="AG86" s="62">
        <f t="shared" ref="AG86:AG92" si="27">AE86-K86</f>
        <v>-0.20000000000000284</v>
      </c>
      <c r="AH86" s="28" t="s">
        <v>1585</v>
      </c>
      <c r="AI86" s="28" t="s">
        <v>1600</v>
      </c>
      <c r="AJ86" s="28"/>
      <c r="AK86" s="28" t="s">
        <v>1827</v>
      </c>
      <c r="AL86" s="28" t="s">
        <v>5102</v>
      </c>
      <c r="AM86" s="28" t="s">
        <v>4949</v>
      </c>
      <c r="AN86" s="47" t="s">
        <v>1585</v>
      </c>
      <c r="AO86" s="58">
        <v>198254</v>
      </c>
      <c r="AP86" s="28" t="s">
        <v>4931</v>
      </c>
      <c r="AQ86" s="28">
        <v>130</v>
      </c>
      <c r="AR86" s="28">
        <f t="shared" si="23"/>
        <v>63</v>
      </c>
      <c r="AS86" s="28" t="s">
        <v>5610</v>
      </c>
      <c r="AT86" s="28"/>
      <c r="AU86" s="47" t="s">
        <v>5614</v>
      </c>
    </row>
    <row r="87" spans="2:48" s="47" customFormat="1" ht="10.8" x14ac:dyDescent="0.25">
      <c r="B87" s="47" t="str">
        <f t="shared" si="26"/>
        <v>Fibmax</v>
      </c>
      <c r="C87" s="196">
        <v>46387</v>
      </c>
      <c r="D87" s="36">
        <f t="shared" si="24"/>
        <v>84</v>
      </c>
      <c r="E87" s="55" t="s">
        <v>1</v>
      </c>
      <c r="F87" s="57" t="s">
        <v>618</v>
      </c>
      <c r="G87" s="57"/>
      <c r="H87" s="56" t="s">
        <v>229</v>
      </c>
      <c r="I87" s="56" t="s">
        <v>230</v>
      </c>
      <c r="J87" s="158">
        <v>67.2</v>
      </c>
      <c r="K87" s="158">
        <v>67.2</v>
      </c>
      <c r="L87" s="56">
        <v>19.2248506</v>
      </c>
      <c r="M87" s="56">
        <v>72.827992899999998</v>
      </c>
      <c r="N87" s="58">
        <v>19.224428289999999</v>
      </c>
      <c r="O87" s="58">
        <v>72.827662709999998</v>
      </c>
      <c r="P87" s="56" t="s">
        <v>591</v>
      </c>
      <c r="Q87" s="56" t="s">
        <v>1718</v>
      </c>
      <c r="R87" s="28" t="s">
        <v>760</v>
      </c>
      <c r="S87" s="28" t="s">
        <v>1828</v>
      </c>
      <c r="T87" s="58" t="s">
        <v>1621</v>
      </c>
      <c r="U87" s="28" t="s">
        <v>1606</v>
      </c>
      <c r="V87" s="28" t="s">
        <v>1607</v>
      </c>
      <c r="W87" s="28" t="s">
        <v>104</v>
      </c>
      <c r="X87" s="28" t="s">
        <v>1686</v>
      </c>
      <c r="Y87" s="28" t="s">
        <v>1617</v>
      </c>
      <c r="Z87" s="28" t="str">
        <f>_xlfn.XLOOKUP(I87,'[2]Fibmax delivery'!$B:$B,'[2]Fibmax delivery'!$I:$I)</f>
        <v>Satish Singh</v>
      </c>
      <c r="AA87" s="28" t="s">
        <v>104</v>
      </c>
      <c r="AB87" s="28" t="s">
        <v>1829</v>
      </c>
      <c r="AC87" s="61">
        <v>45742</v>
      </c>
      <c r="AD87" s="61">
        <f>AC87+365</f>
        <v>46107</v>
      </c>
      <c r="AE87" s="28">
        <v>67</v>
      </c>
      <c r="AF87" s="28" t="s">
        <v>1030</v>
      </c>
      <c r="AG87" s="62">
        <f t="shared" si="27"/>
        <v>-0.20000000000000284</v>
      </c>
      <c r="AH87" s="28" t="s">
        <v>1585</v>
      </c>
      <c r="AI87" s="28" t="s">
        <v>1603</v>
      </c>
      <c r="AJ87" s="28"/>
      <c r="AK87" s="28" t="s">
        <v>1612</v>
      </c>
      <c r="AL87" s="28" t="s">
        <v>5103</v>
      </c>
      <c r="AM87" s="28" t="s">
        <v>3494</v>
      </c>
      <c r="AN87" s="47" t="s">
        <v>1585</v>
      </c>
      <c r="AO87" s="58" t="s">
        <v>1603</v>
      </c>
      <c r="AP87" s="28"/>
      <c r="AQ87" s="28">
        <v>0</v>
      </c>
      <c r="AR87" s="28">
        <f t="shared" si="23"/>
        <v>-67</v>
      </c>
      <c r="AS87" s="28" t="s">
        <v>1603</v>
      </c>
      <c r="AT87" s="28"/>
      <c r="AU87" s="47" t="s">
        <v>5614</v>
      </c>
    </row>
    <row r="88" spans="2:48" s="47" customFormat="1" ht="10.8" x14ac:dyDescent="0.25">
      <c r="B88" s="47" t="str">
        <f t="shared" si="26"/>
        <v>Fibmax</v>
      </c>
      <c r="C88" s="196">
        <v>46326</v>
      </c>
      <c r="D88" s="36">
        <f t="shared" si="24"/>
        <v>85</v>
      </c>
      <c r="E88" s="55" t="s">
        <v>1</v>
      </c>
      <c r="F88" s="57" t="s">
        <v>619</v>
      </c>
      <c r="G88" s="57"/>
      <c r="H88" s="56">
        <v>1008</v>
      </c>
      <c r="I88" s="56" t="s">
        <v>231</v>
      </c>
      <c r="J88" s="158">
        <v>67.2</v>
      </c>
      <c r="K88" s="158">
        <v>67.2</v>
      </c>
      <c r="L88" s="56">
        <v>18.923553099999999</v>
      </c>
      <c r="M88" s="56">
        <v>72.823563100000001</v>
      </c>
      <c r="N88" s="58">
        <v>18.923244830000002</v>
      </c>
      <c r="O88" s="58">
        <v>72.823771460000003</v>
      </c>
      <c r="P88" s="56" t="s">
        <v>591</v>
      </c>
      <c r="Q88" s="56" t="s">
        <v>1830</v>
      </c>
      <c r="R88" s="28" t="s">
        <v>761</v>
      </c>
      <c r="S88" s="28" t="s">
        <v>1831</v>
      </c>
      <c r="T88" s="58" t="s">
        <v>1621</v>
      </c>
      <c r="U88" s="28" t="s">
        <v>1606</v>
      </c>
      <c r="V88" s="28" t="s">
        <v>1607</v>
      </c>
      <c r="W88" s="28" t="s">
        <v>104</v>
      </c>
      <c r="X88" s="28" t="s">
        <v>1608</v>
      </c>
      <c r="Y88" s="28" t="s">
        <v>1745</v>
      </c>
      <c r="Z88" s="28" t="str">
        <f>_xlfn.XLOOKUP(I88,'[2]Fibmax delivery'!$B:$B,'[2]Fibmax delivery'!$I:$I)</f>
        <v>Prem Verma</v>
      </c>
      <c r="AA88" s="28" t="s">
        <v>104</v>
      </c>
      <c r="AB88" s="28">
        <v>10004709</v>
      </c>
      <c r="AC88" s="61">
        <v>45740</v>
      </c>
      <c r="AD88" s="61">
        <v>46105</v>
      </c>
      <c r="AE88" s="28">
        <v>67</v>
      </c>
      <c r="AF88" s="28" t="s">
        <v>1030</v>
      </c>
      <c r="AG88" s="62">
        <f t="shared" si="27"/>
        <v>-0.20000000000000284</v>
      </c>
      <c r="AH88" s="28" t="s">
        <v>1585</v>
      </c>
      <c r="AI88" s="28" t="s">
        <v>1600</v>
      </c>
      <c r="AJ88" s="28"/>
      <c r="AK88" s="28" t="s">
        <v>4890</v>
      </c>
      <c r="AL88" s="28" t="s">
        <v>5104</v>
      </c>
      <c r="AM88" s="28" t="s">
        <v>4949</v>
      </c>
      <c r="AN88" s="47" t="s">
        <v>1585</v>
      </c>
      <c r="AO88" s="58">
        <v>198255</v>
      </c>
      <c r="AP88" s="28" t="s">
        <v>5027</v>
      </c>
      <c r="AQ88" s="28">
        <v>90</v>
      </c>
      <c r="AR88" s="28">
        <f t="shared" si="23"/>
        <v>23</v>
      </c>
      <c r="AS88" s="28" t="s">
        <v>5609</v>
      </c>
      <c r="AT88" s="28"/>
      <c r="AU88" s="47" t="s">
        <v>5614</v>
      </c>
    </row>
    <row r="89" spans="2:48" s="47" customFormat="1" ht="10.8" x14ac:dyDescent="0.25">
      <c r="B89" s="47" t="str">
        <f t="shared" si="26"/>
        <v>Fibmax</v>
      </c>
      <c r="C89" s="196">
        <v>46326</v>
      </c>
      <c r="D89" s="36">
        <f t="shared" si="24"/>
        <v>86</v>
      </c>
      <c r="E89" s="55" t="s">
        <v>1</v>
      </c>
      <c r="F89" s="57" t="s">
        <v>620</v>
      </c>
      <c r="G89" s="57"/>
      <c r="H89" s="56">
        <v>356</v>
      </c>
      <c r="I89" s="56" t="s">
        <v>232</v>
      </c>
      <c r="J89" s="158">
        <v>123.20000000000002</v>
      </c>
      <c r="K89" s="158">
        <v>123.20000000000002</v>
      </c>
      <c r="L89" s="56">
        <v>18.9558787</v>
      </c>
      <c r="M89" s="56">
        <v>72.808619300000004</v>
      </c>
      <c r="N89" s="58">
        <v>18.955549019999999</v>
      </c>
      <c r="O89" s="58">
        <v>72.80800816</v>
      </c>
      <c r="P89" s="56" t="s">
        <v>591</v>
      </c>
      <c r="Q89" s="56" t="s">
        <v>1780</v>
      </c>
      <c r="R89" s="28" t="s">
        <v>762</v>
      </c>
      <c r="S89" s="28" t="s">
        <v>1832</v>
      </c>
      <c r="T89" s="58" t="s">
        <v>1621</v>
      </c>
      <c r="U89" s="28" t="s">
        <v>1606</v>
      </c>
      <c r="V89" s="28" t="s">
        <v>1607</v>
      </c>
      <c r="W89" s="28" t="s">
        <v>104</v>
      </c>
      <c r="X89" s="28" t="s">
        <v>1616</v>
      </c>
      <c r="Y89" s="28" t="s">
        <v>1745</v>
      </c>
      <c r="Z89" s="28" t="str">
        <f>_xlfn.XLOOKUP(I89,'[2]Fibmax delivery'!$B:$B,'[2]Fibmax delivery'!$I:$I)</f>
        <v>Prem Verma</v>
      </c>
      <c r="AA89" s="28" t="s">
        <v>104</v>
      </c>
      <c r="AB89" s="28" t="s">
        <v>1833</v>
      </c>
      <c r="AC89" s="61">
        <v>45740</v>
      </c>
      <c r="AD89" s="61">
        <v>46105</v>
      </c>
      <c r="AE89" s="28">
        <v>123</v>
      </c>
      <c r="AF89" s="28" t="s">
        <v>1030</v>
      </c>
      <c r="AG89" s="62">
        <f t="shared" si="27"/>
        <v>-0.20000000000001705</v>
      </c>
      <c r="AH89" s="28" t="s">
        <v>1585</v>
      </c>
      <c r="AI89" s="28" t="s">
        <v>1600</v>
      </c>
      <c r="AJ89" s="28"/>
      <c r="AK89" s="28" t="s">
        <v>1834</v>
      </c>
      <c r="AL89" s="28" t="s">
        <v>5105</v>
      </c>
      <c r="AM89" s="28" t="s">
        <v>4949</v>
      </c>
      <c r="AN89" s="47" t="s">
        <v>1585</v>
      </c>
      <c r="AO89" s="58" t="s">
        <v>1603</v>
      </c>
      <c r="AP89" s="28"/>
      <c r="AQ89" s="28">
        <v>85</v>
      </c>
      <c r="AR89" s="28">
        <f t="shared" si="23"/>
        <v>-38</v>
      </c>
      <c r="AS89" s="28" t="s">
        <v>1603</v>
      </c>
      <c r="AT89" s="28"/>
      <c r="AU89" s="47" t="s">
        <v>5614</v>
      </c>
    </row>
    <row r="90" spans="2:48" s="47" customFormat="1" ht="10.8" x14ac:dyDescent="0.25">
      <c r="B90" s="47" t="str">
        <f t="shared" si="26"/>
        <v>Fibmax</v>
      </c>
      <c r="C90" s="196">
        <v>46387</v>
      </c>
      <c r="D90" s="36">
        <f t="shared" si="24"/>
        <v>87</v>
      </c>
      <c r="E90" s="55" t="s">
        <v>1</v>
      </c>
      <c r="F90" s="57" t="s">
        <v>621</v>
      </c>
      <c r="G90" s="57"/>
      <c r="H90" s="56">
        <v>6323</v>
      </c>
      <c r="I90" s="56" t="s">
        <v>233</v>
      </c>
      <c r="J90" s="158">
        <v>224.00000000000003</v>
      </c>
      <c r="K90" s="158">
        <v>224.00000000000003</v>
      </c>
      <c r="L90" s="56">
        <v>19.225618699999998</v>
      </c>
      <c r="M90" s="56">
        <v>73.151830700000005</v>
      </c>
      <c r="N90" s="58">
        <v>19.225406339999999</v>
      </c>
      <c r="O90" s="58">
        <v>73.152491960000006</v>
      </c>
      <c r="P90" s="56" t="s">
        <v>597</v>
      </c>
      <c r="Q90" s="56" t="s">
        <v>1603</v>
      </c>
      <c r="R90" s="28" t="s">
        <v>763</v>
      </c>
      <c r="S90" s="28" t="s">
        <v>1835</v>
      </c>
      <c r="T90" s="58" t="s">
        <v>1646</v>
      </c>
      <c r="U90" s="28" t="s">
        <v>1606</v>
      </c>
      <c r="V90" s="28" t="s">
        <v>1607</v>
      </c>
      <c r="W90" s="28" t="s">
        <v>104</v>
      </c>
      <c r="X90" s="28" t="s">
        <v>1686</v>
      </c>
      <c r="Y90" s="28" t="s">
        <v>1638</v>
      </c>
      <c r="Z90" s="28" t="str">
        <f>_xlfn.XLOOKUP(I90,'[2]Fibmax delivery'!$B:$B,'[2]Fibmax delivery'!$I:$I)</f>
        <v>Yogesh Deshpande</v>
      </c>
      <c r="AA90" s="28" t="s">
        <v>104</v>
      </c>
      <c r="AB90" s="28" t="s">
        <v>1836</v>
      </c>
      <c r="AC90" s="61">
        <v>45742</v>
      </c>
      <c r="AD90" s="61">
        <f t="shared" ref="AD90:AD92" si="28">AC90+365</f>
        <v>46107</v>
      </c>
      <c r="AE90" s="28">
        <v>224</v>
      </c>
      <c r="AF90" s="28" t="s">
        <v>1030</v>
      </c>
      <c r="AG90" s="62">
        <f t="shared" si="27"/>
        <v>0</v>
      </c>
      <c r="AH90" s="28" t="s">
        <v>1585</v>
      </c>
      <c r="AI90" s="28" t="s">
        <v>1603</v>
      </c>
      <c r="AJ90" s="28"/>
      <c r="AK90" s="28" t="s">
        <v>1612</v>
      </c>
      <c r="AL90" s="28" t="s">
        <v>5106</v>
      </c>
      <c r="AM90" s="28" t="s">
        <v>4949</v>
      </c>
      <c r="AN90" s="47" t="s">
        <v>1585</v>
      </c>
      <c r="AO90" s="58" t="s">
        <v>1603</v>
      </c>
      <c r="AP90" s="28"/>
      <c r="AQ90" s="28">
        <v>0</v>
      </c>
      <c r="AR90" s="28">
        <f t="shared" si="23"/>
        <v>-224</v>
      </c>
      <c r="AS90" s="28" t="s">
        <v>1603</v>
      </c>
      <c r="AT90" s="28"/>
      <c r="AU90" s="47" t="s">
        <v>5614</v>
      </c>
    </row>
    <row r="91" spans="2:48" s="47" customFormat="1" ht="10.8" x14ac:dyDescent="0.25">
      <c r="B91" s="47" t="str">
        <f t="shared" si="26"/>
        <v>Fibmax</v>
      </c>
      <c r="C91" s="196">
        <v>46356</v>
      </c>
      <c r="D91" s="36">
        <f t="shared" si="24"/>
        <v>88</v>
      </c>
      <c r="E91" s="55" t="s">
        <v>1</v>
      </c>
      <c r="F91" s="57" t="s">
        <v>612</v>
      </c>
      <c r="G91" s="57"/>
      <c r="H91" s="56">
        <v>4409</v>
      </c>
      <c r="I91" s="56" t="s">
        <v>234</v>
      </c>
      <c r="J91" s="158">
        <v>110</v>
      </c>
      <c r="K91" s="158">
        <v>110</v>
      </c>
      <c r="L91" s="56">
        <v>19.2922634</v>
      </c>
      <c r="M91" s="56">
        <v>72.9061485</v>
      </c>
      <c r="N91" s="58">
        <v>19.292205920000001</v>
      </c>
      <c r="O91" s="58">
        <v>72.905518229999998</v>
      </c>
      <c r="P91" s="56" t="s">
        <v>611</v>
      </c>
      <c r="Q91" s="56" t="s">
        <v>1603</v>
      </c>
      <c r="R91" s="28" t="s">
        <v>764</v>
      </c>
      <c r="S91" s="28" t="s">
        <v>1837</v>
      </c>
      <c r="T91" s="58" t="s">
        <v>1621</v>
      </c>
      <c r="U91" s="28" t="s">
        <v>1606</v>
      </c>
      <c r="V91" s="28" t="s">
        <v>1607</v>
      </c>
      <c r="W91" s="28" t="s">
        <v>104</v>
      </c>
      <c r="X91" s="28" t="s">
        <v>1608</v>
      </c>
      <c r="Y91" s="28" t="s">
        <v>1617</v>
      </c>
      <c r="Z91" s="28" t="str">
        <f>_xlfn.XLOOKUP(I91,'[2]Fibmax delivery'!$B:$B,'[2]Fibmax delivery'!$I:$I)</f>
        <v>Satish Singh</v>
      </c>
      <c r="AA91" s="28" t="s">
        <v>104</v>
      </c>
      <c r="AB91" s="28" t="s">
        <v>1838</v>
      </c>
      <c r="AC91" s="61">
        <v>45742</v>
      </c>
      <c r="AD91" s="61">
        <f t="shared" si="28"/>
        <v>46107</v>
      </c>
      <c r="AE91" s="28">
        <v>110</v>
      </c>
      <c r="AF91" s="28" t="s">
        <v>1030</v>
      </c>
      <c r="AG91" s="62">
        <f t="shared" si="27"/>
        <v>0</v>
      </c>
      <c r="AH91" s="28" t="s">
        <v>1585</v>
      </c>
      <c r="AI91" s="28" t="s">
        <v>1603</v>
      </c>
      <c r="AJ91" s="28"/>
      <c r="AK91" s="28" t="s">
        <v>1612</v>
      </c>
      <c r="AL91" s="28" t="s">
        <v>5107</v>
      </c>
      <c r="AM91" s="28" t="s">
        <v>4949</v>
      </c>
      <c r="AN91" s="47" t="s">
        <v>1585</v>
      </c>
      <c r="AO91" s="58" t="s">
        <v>1603</v>
      </c>
      <c r="AP91" s="28"/>
      <c r="AQ91" s="28">
        <v>0</v>
      </c>
      <c r="AR91" s="28">
        <f t="shared" si="23"/>
        <v>-110</v>
      </c>
      <c r="AS91" s="28" t="s">
        <v>1603</v>
      </c>
      <c r="AT91" s="28"/>
      <c r="AU91" s="47" t="s">
        <v>5614</v>
      </c>
    </row>
    <row r="92" spans="2:48" s="47" customFormat="1" ht="10.8" x14ac:dyDescent="0.25">
      <c r="B92" s="47" t="str">
        <f t="shared" si="26"/>
        <v>Fibmax</v>
      </c>
      <c r="C92" s="196">
        <v>46173</v>
      </c>
      <c r="D92" s="36">
        <f t="shared" si="24"/>
        <v>89</v>
      </c>
      <c r="E92" s="55" t="s">
        <v>1</v>
      </c>
      <c r="F92" s="56" t="s">
        <v>590</v>
      </c>
      <c r="G92" s="56"/>
      <c r="H92" s="56">
        <v>273</v>
      </c>
      <c r="I92" s="56" t="s">
        <v>235</v>
      </c>
      <c r="J92" s="158">
        <v>448.00000000000006</v>
      </c>
      <c r="K92" s="158">
        <v>448.00000000000006</v>
      </c>
      <c r="L92" s="56">
        <v>19.158186499999999</v>
      </c>
      <c r="M92" s="56">
        <v>72.996539999999996</v>
      </c>
      <c r="N92" s="58">
        <v>19.160108000000001</v>
      </c>
      <c r="O92" s="58">
        <v>72.995553000000001</v>
      </c>
      <c r="P92" s="56" t="s">
        <v>589</v>
      </c>
      <c r="Q92" s="56" t="s">
        <v>1603</v>
      </c>
      <c r="R92" s="28" t="s">
        <v>765</v>
      </c>
      <c r="S92" s="28" t="s">
        <v>1839</v>
      </c>
      <c r="T92" s="58" t="s">
        <v>1621</v>
      </c>
      <c r="U92" s="28" t="s">
        <v>1606</v>
      </c>
      <c r="V92" s="28" t="s">
        <v>1607</v>
      </c>
      <c r="W92" s="28" t="s">
        <v>104</v>
      </c>
      <c r="X92" s="28" t="s">
        <v>1616</v>
      </c>
      <c r="Y92" s="28" t="s">
        <v>1609</v>
      </c>
      <c r="Z92" s="28" t="str">
        <f>_xlfn.XLOOKUP(I92,'[2]Fibmax delivery'!$B:$B,'[2]Fibmax delivery'!$I:$I)</f>
        <v>Praveen Nigam</v>
      </c>
      <c r="AA92" s="28" t="s">
        <v>104</v>
      </c>
      <c r="AB92" s="28" t="s">
        <v>1651</v>
      </c>
      <c r="AC92" s="61">
        <v>45742</v>
      </c>
      <c r="AD92" s="61">
        <f t="shared" si="28"/>
        <v>46107</v>
      </c>
      <c r="AE92" s="28">
        <v>448</v>
      </c>
      <c r="AF92" s="28" t="s">
        <v>1030</v>
      </c>
      <c r="AG92" s="62">
        <f t="shared" si="27"/>
        <v>0</v>
      </c>
      <c r="AH92" s="28" t="s">
        <v>1585</v>
      </c>
      <c r="AI92" s="28" t="s">
        <v>1603</v>
      </c>
      <c r="AJ92" s="28"/>
      <c r="AK92" s="28" t="s">
        <v>1612</v>
      </c>
      <c r="AL92" s="28" t="s">
        <v>5108</v>
      </c>
      <c r="AM92" s="28" t="s">
        <v>4949</v>
      </c>
      <c r="AN92" s="47" t="s">
        <v>1585</v>
      </c>
      <c r="AO92" s="58" t="s">
        <v>1603</v>
      </c>
      <c r="AP92" s="28"/>
      <c r="AQ92" s="28">
        <v>0</v>
      </c>
      <c r="AR92" s="28">
        <f t="shared" si="23"/>
        <v>-448</v>
      </c>
      <c r="AS92" s="28" t="s">
        <v>1603</v>
      </c>
      <c r="AT92" s="28"/>
      <c r="AU92" s="47" t="s">
        <v>5614</v>
      </c>
      <c r="AV92" s="47" t="s">
        <v>5620</v>
      </c>
    </row>
    <row r="93" spans="2:48" s="47" customFormat="1" ht="10.8" x14ac:dyDescent="0.25">
      <c r="C93" s="196"/>
      <c r="D93" s="36">
        <f t="shared" si="24"/>
        <v>90</v>
      </c>
      <c r="E93" s="55" t="s">
        <v>1</v>
      </c>
      <c r="F93" s="57" t="s">
        <v>622</v>
      </c>
      <c r="G93" s="57"/>
      <c r="H93" s="56">
        <v>3292</v>
      </c>
      <c r="I93" s="56" t="s">
        <v>236</v>
      </c>
      <c r="J93" s="158">
        <v>560.00000000000011</v>
      </c>
      <c r="K93" s="158">
        <v>560.00000000000011</v>
      </c>
      <c r="L93" s="56">
        <v>19.205732099999999</v>
      </c>
      <c r="M93" s="56">
        <v>73.002181800000002</v>
      </c>
      <c r="N93" s="58">
        <v>19.20692</v>
      </c>
      <c r="O93" s="58">
        <v>73.003270000000001</v>
      </c>
      <c r="P93" s="56" t="s">
        <v>602</v>
      </c>
      <c r="Q93" s="56" t="s">
        <v>1603</v>
      </c>
      <c r="R93" s="28" t="s">
        <v>766</v>
      </c>
      <c r="S93" s="28" t="s">
        <v>1840</v>
      </c>
      <c r="T93" s="58" t="s">
        <v>1621</v>
      </c>
      <c r="U93" s="28" t="s">
        <v>1606</v>
      </c>
      <c r="V93" s="28" t="s">
        <v>1607</v>
      </c>
      <c r="W93" s="28" t="s">
        <v>104</v>
      </c>
      <c r="X93" s="28" t="s">
        <v>1686</v>
      </c>
      <c r="Y93" s="28" t="s">
        <v>1792</v>
      </c>
      <c r="Z93" s="28" t="str">
        <f>_xlfn.XLOOKUP(I93,'[2]Fibmax delivery'!$B:$B,'[2]Fibmax delivery'!$I:$I)</f>
        <v>Yogesh Deshpande</v>
      </c>
      <c r="AA93" s="28" t="s">
        <v>105</v>
      </c>
      <c r="AB93" s="28" t="s">
        <v>1603</v>
      </c>
      <c r="AC93" s="28" t="s">
        <v>1603</v>
      </c>
      <c r="AD93" s="28" t="s">
        <v>1603</v>
      </c>
      <c r="AE93" s="28">
        <v>0</v>
      </c>
      <c r="AF93" s="28" t="s">
        <v>1618</v>
      </c>
      <c r="AG93" s="28"/>
      <c r="AH93" s="28" t="s">
        <v>1627</v>
      </c>
      <c r="AI93" s="28" t="s">
        <v>1603</v>
      </c>
      <c r="AJ93" s="28"/>
      <c r="AK93" s="28" t="s">
        <v>1612</v>
      </c>
      <c r="AL93" s="28" t="s">
        <v>1603</v>
      </c>
      <c r="AM93" s="28" t="s">
        <v>1603</v>
      </c>
      <c r="AN93" s="47" t="s">
        <v>1627</v>
      </c>
      <c r="AO93" s="58" t="s">
        <v>1603</v>
      </c>
      <c r="AP93" s="28"/>
      <c r="AQ93" s="28">
        <v>0</v>
      </c>
      <c r="AR93" s="28">
        <f t="shared" si="23"/>
        <v>0</v>
      </c>
      <c r="AS93" s="28" t="s">
        <v>1603</v>
      </c>
      <c r="AT93" s="28"/>
      <c r="AU93" s="47" t="s">
        <v>5614</v>
      </c>
    </row>
    <row r="94" spans="2:48" s="47" customFormat="1" ht="10.8" x14ac:dyDescent="0.25">
      <c r="B94" s="47" t="str">
        <f t="shared" ref="B94:B98" si="29">U94</f>
        <v>Fibmax</v>
      </c>
      <c r="C94" s="196">
        <v>46356</v>
      </c>
      <c r="D94" s="36">
        <f t="shared" si="24"/>
        <v>91</v>
      </c>
      <c r="E94" s="55" t="s">
        <v>1</v>
      </c>
      <c r="F94" s="57" t="s">
        <v>1764</v>
      </c>
      <c r="G94" s="57"/>
      <c r="H94" s="56">
        <v>1371</v>
      </c>
      <c r="I94" s="56" t="s">
        <v>237</v>
      </c>
      <c r="J94" s="158">
        <v>66</v>
      </c>
      <c r="K94" s="158">
        <v>66</v>
      </c>
      <c r="L94" s="56">
        <v>19.0688359</v>
      </c>
      <c r="M94" s="56">
        <v>72.8238415</v>
      </c>
      <c r="N94" s="58">
        <v>19.069037609999999</v>
      </c>
      <c r="O94" s="58">
        <v>72.824138629999993</v>
      </c>
      <c r="P94" s="56" t="s">
        <v>591</v>
      </c>
      <c r="Q94" s="56" t="s">
        <v>1628</v>
      </c>
      <c r="R94" s="28" t="s">
        <v>767</v>
      </c>
      <c r="S94" s="28" t="s">
        <v>1841</v>
      </c>
      <c r="T94" s="58" t="s">
        <v>1646</v>
      </c>
      <c r="U94" s="28" t="s">
        <v>1606</v>
      </c>
      <c r="V94" s="28" t="s">
        <v>1607</v>
      </c>
      <c r="W94" s="28" t="s">
        <v>104</v>
      </c>
      <c r="X94" s="28" t="s">
        <v>1608</v>
      </c>
      <c r="Y94" s="28" t="s">
        <v>1782</v>
      </c>
      <c r="Z94" s="28" t="str">
        <f>_xlfn.XLOOKUP(I94,'[2]Fibmax delivery'!$B:$B,'[2]Fibmax delivery'!$I:$I)</f>
        <v>Prem Verma</v>
      </c>
      <c r="AA94" s="28" t="s">
        <v>104</v>
      </c>
      <c r="AB94" s="28">
        <v>10004832</v>
      </c>
      <c r="AC94" s="61">
        <v>45742</v>
      </c>
      <c r="AD94" s="61">
        <f t="shared" ref="AD94:AD98" si="30">AC94+365</f>
        <v>46107</v>
      </c>
      <c r="AE94" s="28">
        <v>66</v>
      </c>
      <c r="AF94" s="28" t="s">
        <v>5026</v>
      </c>
      <c r="AG94" s="62">
        <f>AE94-K94</f>
        <v>0</v>
      </c>
      <c r="AH94" s="28" t="s">
        <v>1585</v>
      </c>
      <c r="AI94" s="28" t="s">
        <v>1600</v>
      </c>
      <c r="AJ94" s="28"/>
      <c r="AK94" s="28" t="s">
        <v>1842</v>
      </c>
      <c r="AL94" s="28" t="s">
        <v>5109</v>
      </c>
      <c r="AM94" s="28" t="s">
        <v>4949</v>
      </c>
      <c r="AN94" s="47" t="s">
        <v>1585</v>
      </c>
      <c r="AO94" s="58" t="s">
        <v>1603</v>
      </c>
      <c r="AP94" s="28" t="s">
        <v>4931</v>
      </c>
      <c r="AQ94" s="28">
        <v>30</v>
      </c>
      <c r="AR94" s="28">
        <f t="shared" si="23"/>
        <v>-36</v>
      </c>
      <c r="AS94" s="28" t="s">
        <v>1603</v>
      </c>
      <c r="AT94" s="28"/>
      <c r="AU94" s="47" t="s">
        <v>5614</v>
      </c>
    </row>
    <row r="95" spans="2:48" s="47" customFormat="1" ht="10.8" x14ac:dyDescent="0.25">
      <c r="B95" s="47" t="str">
        <f t="shared" si="29"/>
        <v>Fibmax</v>
      </c>
      <c r="C95" s="196">
        <v>46326</v>
      </c>
      <c r="D95" s="36">
        <f t="shared" si="24"/>
        <v>92</v>
      </c>
      <c r="E95" s="55" t="s">
        <v>1</v>
      </c>
      <c r="F95" s="57" t="s">
        <v>1717</v>
      </c>
      <c r="G95" s="57"/>
      <c r="H95" s="56">
        <v>4534</v>
      </c>
      <c r="I95" s="63" t="s">
        <v>238</v>
      </c>
      <c r="J95" s="158">
        <v>220</v>
      </c>
      <c r="K95" s="158">
        <v>220</v>
      </c>
      <c r="L95" s="56">
        <v>19.227843400000001</v>
      </c>
      <c r="M95" s="56">
        <v>72.858387399999998</v>
      </c>
      <c r="N95" s="58">
        <v>19.227710640000002</v>
      </c>
      <c r="O95" s="58">
        <v>72.858014310000002</v>
      </c>
      <c r="P95" s="56" t="s">
        <v>591</v>
      </c>
      <c r="Q95" s="56" t="s">
        <v>1718</v>
      </c>
      <c r="R95" s="28" t="s">
        <v>768</v>
      </c>
      <c r="S95" s="28" t="s">
        <v>1843</v>
      </c>
      <c r="T95" s="58" t="s">
        <v>1621</v>
      </c>
      <c r="U95" s="28" t="s">
        <v>1606</v>
      </c>
      <c r="V95" s="28" t="s">
        <v>1607</v>
      </c>
      <c r="W95" s="28" t="s">
        <v>104</v>
      </c>
      <c r="X95" s="28" t="s">
        <v>1630</v>
      </c>
      <c r="Y95" s="28" t="s">
        <v>1617</v>
      </c>
      <c r="Z95" s="28" t="str">
        <f>_xlfn.XLOOKUP(I95,'[2]Fibmax delivery'!$B:$B,'[2]Fibmax delivery'!$I:$I)</f>
        <v>Satish Singh</v>
      </c>
      <c r="AA95" s="28" t="s">
        <v>104</v>
      </c>
      <c r="AB95" s="28" t="s">
        <v>1844</v>
      </c>
      <c r="AC95" s="61">
        <v>45742</v>
      </c>
      <c r="AD95" s="61">
        <f t="shared" si="30"/>
        <v>46107</v>
      </c>
      <c r="AE95" s="28">
        <v>220</v>
      </c>
      <c r="AF95" s="28" t="s">
        <v>1030</v>
      </c>
      <c r="AG95" s="62">
        <f>AE95-K95</f>
        <v>0</v>
      </c>
      <c r="AH95" s="28" t="s">
        <v>1585</v>
      </c>
      <c r="AI95" s="28" t="s">
        <v>1600</v>
      </c>
      <c r="AJ95" s="28"/>
      <c r="AK95" s="28" t="s">
        <v>1845</v>
      </c>
      <c r="AL95" s="28" t="s">
        <v>5110</v>
      </c>
      <c r="AM95" s="28" t="s">
        <v>4949</v>
      </c>
      <c r="AN95" s="47" t="s">
        <v>1585</v>
      </c>
      <c r="AO95" s="58" t="s">
        <v>1603</v>
      </c>
      <c r="AP95" s="28"/>
      <c r="AQ95" s="28">
        <v>0</v>
      </c>
      <c r="AR95" s="28">
        <f t="shared" si="23"/>
        <v>-220</v>
      </c>
      <c r="AS95" s="28" t="s">
        <v>1603</v>
      </c>
      <c r="AT95" s="28"/>
      <c r="AU95" s="47" t="s">
        <v>5614</v>
      </c>
    </row>
    <row r="96" spans="2:48" s="47" customFormat="1" ht="10.8" x14ac:dyDescent="0.25">
      <c r="B96" s="47" t="str">
        <f t="shared" si="29"/>
        <v>Fibmax</v>
      </c>
      <c r="C96" s="196">
        <v>46173</v>
      </c>
      <c r="D96" s="36">
        <f t="shared" si="24"/>
        <v>93</v>
      </c>
      <c r="E96" s="55" t="s">
        <v>1</v>
      </c>
      <c r="F96" s="56" t="s">
        <v>623</v>
      </c>
      <c r="G96" s="56"/>
      <c r="H96" s="56" t="s">
        <v>239</v>
      </c>
      <c r="I96" s="56" t="s">
        <v>240</v>
      </c>
      <c r="J96" s="158">
        <v>373</v>
      </c>
      <c r="K96" s="158">
        <v>373</v>
      </c>
      <c r="L96" s="56">
        <v>19.119129399999998</v>
      </c>
      <c r="M96" s="56">
        <v>72.939540399999998</v>
      </c>
      <c r="N96" s="58">
        <v>19.117502030000001</v>
      </c>
      <c r="O96" s="58">
        <v>72.939310680000006</v>
      </c>
      <c r="P96" s="56" t="s">
        <v>591</v>
      </c>
      <c r="Q96" s="56" t="s">
        <v>1690</v>
      </c>
      <c r="R96" s="28" t="s">
        <v>769</v>
      </c>
      <c r="S96" s="28" t="s">
        <v>1846</v>
      </c>
      <c r="T96" s="58" t="s">
        <v>1621</v>
      </c>
      <c r="U96" s="28" t="s">
        <v>1606</v>
      </c>
      <c r="V96" s="28" t="s">
        <v>1607</v>
      </c>
      <c r="W96" s="28" t="s">
        <v>104</v>
      </c>
      <c r="X96" s="28" t="s">
        <v>1616</v>
      </c>
      <c r="Y96" s="28" t="s">
        <v>1792</v>
      </c>
      <c r="Z96" s="28" t="str">
        <f>_xlfn.XLOOKUP(I96,'[2]Fibmax delivery'!$B:$B,'[2]Fibmax delivery'!$I:$I)</f>
        <v>Yogesh Deshpande</v>
      </c>
      <c r="AA96" s="28" t="s">
        <v>104</v>
      </c>
      <c r="AB96" s="28" t="s">
        <v>1847</v>
      </c>
      <c r="AC96" s="61">
        <v>45742</v>
      </c>
      <c r="AD96" s="61">
        <f t="shared" si="30"/>
        <v>46107</v>
      </c>
      <c r="AE96" s="28">
        <v>373</v>
      </c>
      <c r="AF96" s="28" t="s">
        <v>1030</v>
      </c>
      <c r="AG96" s="62">
        <f>AE96-K96</f>
        <v>0</v>
      </c>
      <c r="AH96" s="28" t="s">
        <v>1585</v>
      </c>
      <c r="AI96" s="28" t="s">
        <v>1603</v>
      </c>
      <c r="AJ96" s="28"/>
      <c r="AK96" s="28" t="s">
        <v>1612</v>
      </c>
      <c r="AL96" s="28" t="s">
        <v>5111</v>
      </c>
      <c r="AM96" s="28" t="s">
        <v>4949</v>
      </c>
      <c r="AN96" s="47" t="s">
        <v>1585</v>
      </c>
      <c r="AO96" s="58" t="s">
        <v>1603</v>
      </c>
      <c r="AP96" s="28"/>
      <c r="AQ96" s="28">
        <v>0</v>
      </c>
      <c r="AR96" s="28">
        <f t="shared" si="23"/>
        <v>-373</v>
      </c>
      <c r="AS96" s="28" t="s">
        <v>1603</v>
      </c>
      <c r="AT96" s="28"/>
      <c r="AU96" s="47" t="s">
        <v>5614</v>
      </c>
    </row>
    <row r="97" spans="2:47" s="47" customFormat="1" ht="10.8" x14ac:dyDescent="0.25">
      <c r="B97" s="47" t="str">
        <f t="shared" si="29"/>
        <v>Fibmax</v>
      </c>
      <c r="C97" s="196">
        <v>46356</v>
      </c>
      <c r="D97" s="36">
        <f t="shared" si="24"/>
        <v>94</v>
      </c>
      <c r="E97" s="55" t="s">
        <v>1</v>
      </c>
      <c r="F97" s="66" t="s">
        <v>645</v>
      </c>
      <c r="G97" s="66"/>
      <c r="H97" s="56">
        <v>4998</v>
      </c>
      <c r="I97" s="56" t="s">
        <v>241</v>
      </c>
      <c r="J97" s="158">
        <v>330</v>
      </c>
      <c r="K97" s="158">
        <v>330</v>
      </c>
      <c r="L97" s="56">
        <v>18.973968599999999</v>
      </c>
      <c r="M97" s="56">
        <v>73.121123699999998</v>
      </c>
      <c r="N97" s="58">
        <v>18.97512695</v>
      </c>
      <c r="O97" s="58">
        <v>73.120792989999998</v>
      </c>
      <c r="P97" s="56" t="s">
        <v>624</v>
      </c>
      <c r="Q97" s="56" t="s">
        <v>1603</v>
      </c>
      <c r="R97" s="28" t="s">
        <v>770</v>
      </c>
      <c r="S97" s="28" t="s">
        <v>1848</v>
      </c>
      <c r="T97" s="58" t="s">
        <v>1621</v>
      </c>
      <c r="U97" s="28" t="s">
        <v>1606</v>
      </c>
      <c r="V97" s="28" t="s">
        <v>1607</v>
      </c>
      <c r="W97" s="28" t="s">
        <v>104</v>
      </c>
      <c r="X97" s="28" t="s">
        <v>1608</v>
      </c>
      <c r="Y97" s="28" t="s">
        <v>1849</v>
      </c>
      <c r="Z97" s="28" t="str">
        <f>_xlfn.XLOOKUP(I97,'[2]Fibmax delivery'!$B:$B,'[2]Fibmax delivery'!$I:$I)</f>
        <v>Praveen Nigam</v>
      </c>
      <c r="AA97" s="28" t="s">
        <v>104</v>
      </c>
      <c r="AB97" s="28" t="s">
        <v>1631</v>
      </c>
      <c r="AC97" s="61">
        <v>45741</v>
      </c>
      <c r="AD97" s="61">
        <f t="shared" si="30"/>
        <v>46106</v>
      </c>
      <c r="AE97" s="28">
        <v>300</v>
      </c>
      <c r="AF97" s="28" t="s">
        <v>1622</v>
      </c>
      <c r="AG97" s="62">
        <f>AE97-K97</f>
        <v>-30</v>
      </c>
      <c r="AH97" s="28" t="s">
        <v>1585</v>
      </c>
      <c r="AI97" s="28" t="s">
        <v>1603</v>
      </c>
      <c r="AJ97" s="28"/>
      <c r="AK97" s="28" t="s">
        <v>1612</v>
      </c>
      <c r="AL97" s="28" t="s">
        <v>5112</v>
      </c>
      <c r="AM97" s="28" t="s">
        <v>4949</v>
      </c>
      <c r="AN97" s="47" t="s">
        <v>1585</v>
      </c>
      <c r="AO97" s="58" t="s">
        <v>1603</v>
      </c>
      <c r="AP97" s="28"/>
      <c r="AQ97" s="28">
        <v>0</v>
      </c>
      <c r="AR97" s="28">
        <f t="shared" si="23"/>
        <v>-300</v>
      </c>
      <c r="AS97" s="28" t="s">
        <v>1603</v>
      </c>
      <c r="AT97" s="28"/>
      <c r="AU97" s="47" t="s">
        <v>5616</v>
      </c>
    </row>
    <row r="98" spans="2:47" s="47" customFormat="1" ht="10.8" x14ac:dyDescent="0.25">
      <c r="B98" s="47" t="str">
        <f t="shared" si="29"/>
        <v>Fibmax</v>
      </c>
      <c r="C98" s="196">
        <v>46356</v>
      </c>
      <c r="D98" s="36">
        <f t="shared" si="24"/>
        <v>95</v>
      </c>
      <c r="E98" s="55" t="s">
        <v>1</v>
      </c>
      <c r="F98" s="66" t="s">
        <v>645</v>
      </c>
      <c r="G98" s="66"/>
      <c r="H98" s="56" t="s">
        <v>242</v>
      </c>
      <c r="I98" s="56" t="s">
        <v>243</v>
      </c>
      <c r="J98" s="158">
        <v>187</v>
      </c>
      <c r="K98" s="158">
        <v>187</v>
      </c>
      <c r="L98" s="56">
        <v>18.968203299999999</v>
      </c>
      <c r="M98" s="56">
        <v>73.134007999999994</v>
      </c>
      <c r="N98" s="58">
        <v>18.968209349999999</v>
      </c>
      <c r="O98" s="58">
        <v>73.134923929999999</v>
      </c>
      <c r="P98" s="56" t="s">
        <v>624</v>
      </c>
      <c r="Q98" s="56" t="s">
        <v>1603</v>
      </c>
      <c r="R98" s="28" t="s">
        <v>771</v>
      </c>
      <c r="S98" s="28" t="s">
        <v>1850</v>
      </c>
      <c r="T98" s="58" t="s">
        <v>1621</v>
      </c>
      <c r="U98" s="28" t="s">
        <v>1606</v>
      </c>
      <c r="V98" s="28" t="s">
        <v>1607</v>
      </c>
      <c r="W98" s="28" t="s">
        <v>104</v>
      </c>
      <c r="X98" s="28" t="s">
        <v>1608</v>
      </c>
      <c r="Y98" s="28" t="s">
        <v>1849</v>
      </c>
      <c r="Z98" s="28" t="str">
        <f>_xlfn.XLOOKUP(I98,'[2]Fibmax delivery'!$B:$B,'[2]Fibmax delivery'!$I:$I)</f>
        <v>Praveen Nigam</v>
      </c>
      <c r="AA98" s="28" t="s">
        <v>104</v>
      </c>
      <c r="AB98" s="28" t="s">
        <v>1631</v>
      </c>
      <c r="AC98" s="61">
        <v>45741</v>
      </c>
      <c r="AD98" s="61">
        <f t="shared" si="30"/>
        <v>46106</v>
      </c>
      <c r="AE98" s="28">
        <v>187</v>
      </c>
      <c r="AF98" s="28" t="s">
        <v>1030</v>
      </c>
      <c r="AG98" s="62">
        <f>AE98-K98</f>
        <v>0</v>
      </c>
      <c r="AH98" s="28" t="s">
        <v>1585</v>
      </c>
      <c r="AI98" s="28" t="s">
        <v>1603</v>
      </c>
      <c r="AJ98" s="28"/>
      <c r="AK98" s="28" t="s">
        <v>1612</v>
      </c>
      <c r="AL98" s="28" t="s">
        <v>5113</v>
      </c>
      <c r="AM98" s="28" t="s">
        <v>4949</v>
      </c>
      <c r="AN98" s="47" t="s">
        <v>1585</v>
      </c>
      <c r="AO98" s="58" t="s">
        <v>1603</v>
      </c>
      <c r="AP98" s="28"/>
      <c r="AQ98" s="28">
        <v>0</v>
      </c>
      <c r="AR98" s="28">
        <f t="shared" si="23"/>
        <v>-187</v>
      </c>
      <c r="AS98" s="28" t="s">
        <v>1603</v>
      </c>
      <c r="AT98" s="28"/>
      <c r="AU98" s="47" t="s">
        <v>5616</v>
      </c>
    </row>
    <row r="99" spans="2:47" s="47" customFormat="1" ht="10.8" x14ac:dyDescent="0.25">
      <c r="C99" s="196"/>
      <c r="D99" s="36">
        <f t="shared" si="24"/>
        <v>96</v>
      </c>
      <c r="E99" s="55" t="s">
        <v>1</v>
      </c>
      <c r="F99" s="66" t="s">
        <v>645</v>
      </c>
      <c r="G99" s="66"/>
      <c r="H99" s="56">
        <v>6177</v>
      </c>
      <c r="I99" s="56" t="s">
        <v>244</v>
      </c>
      <c r="J99" s="158">
        <v>220</v>
      </c>
      <c r="K99" s="158">
        <v>220</v>
      </c>
      <c r="L99" s="56">
        <v>18.998252900000001</v>
      </c>
      <c r="M99" s="56">
        <v>73.107902999999993</v>
      </c>
      <c r="N99" s="58">
        <v>18.999307120000001</v>
      </c>
      <c r="O99" s="58">
        <v>73.108485619999996</v>
      </c>
      <c r="P99" s="56" t="s">
        <v>624</v>
      </c>
      <c r="Q99" s="56" t="s">
        <v>1603</v>
      </c>
      <c r="R99" s="28" t="s">
        <v>772</v>
      </c>
      <c r="S99" s="28" t="s">
        <v>1851</v>
      </c>
      <c r="T99" s="58" t="s">
        <v>1621</v>
      </c>
      <c r="U99" s="28" t="s">
        <v>1606</v>
      </c>
      <c r="V99" s="28" t="s">
        <v>1607</v>
      </c>
      <c r="W99" s="28" t="s">
        <v>104</v>
      </c>
      <c r="X99" s="28" t="s">
        <v>1608</v>
      </c>
      <c r="Y99" s="28" t="s">
        <v>1849</v>
      </c>
      <c r="Z99" s="28" t="str">
        <f>_xlfn.XLOOKUP(I99,'[2]Fibmax delivery'!$B:$B,'[2]Fibmax delivery'!$I:$I)</f>
        <v>Praveen Nigam</v>
      </c>
      <c r="AA99" s="28" t="s">
        <v>105</v>
      </c>
      <c r="AB99" s="28" t="s">
        <v>1603</v>
      </c>
      <c r="AC99" s="28" t="s">
        <v>1603</v>
      </c>
      <c r="AD99" s="28" t="s">
        <v>1603</v>
      </c>
      <c r="AE99" s="28">
        <v>0</v>
      </c>
      <c r="AF99" s="28" t="s">
        <v>1618</v>
      </c>
      <c r="AG99" s="28"/>
      <c r="AH99" s="28" t="s">
        <v>1627</v>
      </c>
      <c r="AI99" s="28" t="s">
        <v>1603</v>
      </c>
      <c r="AJ99" s="28"/>
      <c r="AK99" s="28" t="s">
        <v>1612</v>
      </c>
      <c r="AL99" s="28" t="s">
        <v>1603</v>
      </c>
      <c r="AM99" s="28" t="s">
        <v>1603</v>
      </c>
      <c r="AN99" s="47" t="s">
        <v>1627</v>
      </c>
      <c r="AO99" s="58" t="s">
        <v>1603</v>
      </c>
      <c r="AP99" s="28"/>
      <c r="AQ99" s="28">
        <v>0</v>
      </c>
      <c r="AR99" s="28">
        <f t="shared" si="23"/>
        <v>0</v>
      </c>
      <c r="AS99" s="28" t="s">
        <v>1603</v>
      </c>
      <c r="AT99" s="28"/>
      <c r="AU99" s="47" t="s">
        <v>5616</v>
      </c>
    </row>
    <row r="100" spans="2:47" s="47" customFormat="1" ht="10.8" x14ac:dyDescent="0.25">
      <c r="B100" s="47" t="str">
        <f t="shared" ref="B100:B108" si="31">U100</f>
        <v>Fibmax</v>
      </c>
      <c r="C100" s="196">
        <v>46356</v>
      </c>
      <c r="D100" s="36">
        <f t="shared" si="24"/>
        <v>97</v>
      </c>
      <c r="E100" s="55" t="s">
        <v>1</v>
      </c>
      <c r="F100" s="56" t="s">
        <v>673</v>
      </c>
      <c r="G100" s="56"/>
      <c r="H100" s="56" t="s">
        <v>245</v>
      </c>
      <c r="I100" s="56" t="s">
        <v>246</v>
      </c>
      <c r="J100" s="158">
        <v>220</v>
      </c>
      <c r="K100" s="158">
        <v>220</v>
      </c>
      <c r="L100" s="56">
        <v>19.045849</v>
      </c>
      <c r="M100" s="56">
        <v>73.017295000000004</v>
      </c>
      <c r="N100" s="58">
        <v>19.045488720000002</v>
      </c>
      <c r="O100" s="58">
        <v>73.017775479999997</v>
      </c>
      <c r="P100" s="56" t="s">
        <v>589</v>
      </c>
      <c r="Q100" s="56" t="s">
        <v>1603</v>
      </c>
      <c r="R100" s="28" t="s">
        <v>773</v>
      </c>
      <c r="S100" s="28" t="s">
        <v>1852</v>
      </c>
      <c r="T100" s="58" t="s">
        <v>1621</v>
      </c>
      <c r="U100" s="28" t="s">
        <v>1606</v>
      </c>
      <c r="V100" s="28" t="s">
        <v>1607</v>
      </c>
      <c r="W100" s="28" t="s">
        <v>104</v>
      </c>
      <c r="X100" s="28" t="s">
        <v>1642</v>
      </c>
      <c r="Y100" s="28" t="s">
        <v>1609</v>
      </c>
      <c r="Z100" s="28" t="str">
        <f>_xlfn.XLOOKUP(I100,'[2]Fibmax delivery'!$B:$B,'[2]Fibmax delivery'!$I:$I)</f>
        <v>Praveen Nigam</v>
      </c>
      <c r="AA100" s="28" t="s">
        <v>104</v>
      </c>
      <c r="AB100" s="28" t="s">
        <v>1853</v>
      </c>
      <c r="AC100" s="61">
        <v>45742</v>
      </c>
      <c r="AD100" s="61">
        <f t="shared" ref="AD100:AD108" si="32">AC100+365</f>
        <v>46107</v>
      </c>
      <c r="AE100" s="28">
        <v>220</v>
      </c>
      <c r="AF100" s="28" t="s">
        <v>1030</v>
      </c>
      <c r="AG100" s="62">
        <f t="shared" ref="AG100:AG108" si="33">AE100-K100</f>
        <v>0</v>
      </c>
      <c r="AH100" s="28" t="s">
        <v>1585</v>
      </c>
      <c r="AI100" s="28" t="s">
        <v>1600</v>
      </c>
      <c r="AJ100" s="28"/>
      <c r="AK100" s="28" t="s">
        <v>4891</v>
      </c>
      <c r="AL100" s="28" t="s">
        <v>5114</v>
      </c>
      <c r="AM100" s="28" t="s">
        <v>4949</v>
      </c>
      <c r="AN100" s="47" t="s">
        <v>1585</v>
      </c>
      <c r="AO100" s="58" t="s">
        <v>1603</v>
      </c>
      <c r="AP100" s="28"/>
      <c r="AQ100" s="28">
        <v>0</v>
      </c>
      <c r="AR100" s="28">
        <f t="shared" si="23"/>
        <v>-220</v>
      </c>
      <c r="AS100" s="28" t="s">
        <v>5610</v>
      </c>
      <c r="AT100" s="28"/>
      <c r="AU100" s="47" t="s">
        <v>5614</v>
      </c>
    </row>
    <row r="101" spans="2:47" s="47" customFormat="1" ht="10.8" x14ac:dyDescent="0.25">
      <c r="B101" s="47" t="str">
        <f t="shared" si="31"/>
        <v>Fibmax</v>
      </c>
      <c r="C101" s="196">
        <v>46173</v>
      </c>
      <c r="D101" s="36">
        <f t="shared" si="24"/>
        <v>98</v>
      </c>
      <c r="E101" s="55" t="s">
        <v>1</v>
      </c>
      <c r="F101" s="57" t="s">
        <v>622</v>
      </c>
      <c r="G101" s="57"/>
      <c r="H101" s="56">
        <v>4546</v>
      </c>
      <c r="I101" s="56" t="s">
        <v>247</v>
      </c>
      <c r="J101" s="158">
        <v>200</v>
      </c>
      <c r="K101" s="158">
        <v>200</v>
      </c>
      <c r="L101" s="56">
        <v>19.2101726</v>
      </c>
      <c r="M101" s="56">
        <v>72.980801799999995</v>
      </c>
      <c r="N101" s="58">
        <v>19.2112473</v>
      </c>
      <c r="O101" s="58">
        <v>72.980589320000007</v>
      </c>
      <c r="P101" s="56" t="s">
        <v>602</v>
      </c>
      <c r="Q101" s="56" t="s">
        <v>1603</v>
      </c>
      <c r="R101" s="28" t="s">
        <v>774</v>
      </c>
      <c r="S101" s="28" t="s">
        <v>1854</v>
      </c>
      <c r="T101" s="58" t="s">
        <v>1621</v>
      </c>
      <c r="U101" s="28" t="s">
        <v>1606</v>
      </c>
      <c r="V101" s="28" t="s">
        <v>1607</v>
      </c>
      <c r="W101" s="28" t="s">
        <v>104</v>
      </c>
      <c r="X101" s="28" t="s">
        <v>1695</v>
      </c>
      <c r="Y101" s="28" t="s">
        <v>1792</v>
      </c>
      <c r="Z101" s="28" t="str">
        <f>_xlfn.XLOOKUP(I101,'[2]Fibmax delivery'!$B:$B,'[2]Fibmax delivery'!$I:$I)</f>
        <v>Yogesh Deshpande</v>
      </c>
      <c r="AA101" s="28" t="s">
        <v>104</v>
      </c>
      <c r="AB101" s="28" t="s">
        <v>1631</v>
      </c>
      <c r="AC101" s="61">
        <v>45741</v>
      </c>
      <c r="AD101" s="61">
        <f t="shared" si="32"/>
        <v>46106</v>
      </c>
      <c r="AE101" s="28">
        <v>200</v>
      </c>
      <c r="AF101" s="28" t="s">
        <v>1030</v>
      </c>
      <c r="AG101" s="62">
        <f t="shared" si="33"/>
        <v>0</v>
      </c>
      <c r="AH101" s="28" t="s">
        <v>1585</v>
      </c>
      <c r="AI101" s="28" t="s">
        <v>1603</v>
      </c>
      <c r="AJ101" s="28"/>
      <c r="AK101" s="28" t="s">
        <v>1612</v>
      </c>
      <c r="AL101" s="28" t="s">
        <v>5115</v>
      </c>
      <c r="AM101" s="28" t="s">
        <v>4949</v>
      </c>
      <c r="AN101" s="47" t="s">
        <v>1585</v>
      </c>
      <c r="AO101" s="58" t="s">
        <v>1603</v>
      </c>
      <c r="AP101" s="28"/>
      <c r="AQ101" s="28">
        <v>0</v>
      </c>
      <c r="AR101" s="28">
        <f t="shared" si="23"/>
        <v>-200</v>
      </c>
      <c r="AS101" s="28" t="s">
        <v>1603</v>
      </c>
      <c r="AT101" s="28"/>
      <c r="AU101" s="47" t="s">
        <v>5616</v>
      </c>
    </row>
    <row r="102" spans="2:47" s="47" customFormat="1" ht="10.8" x14ac:dyDescent="0.25">
      <c r="B102" s="47" t="str">
        <f t="shared" si="31"/>
        <v>Fibmax</v>
      </c>
      <c r="C102" s="196">
        <v>46173</v>
      </c>
      <c r="D102" s="36">
        <f t="shared" si="24"/>
        <v>99</v>
      </c>
      <c r="E102" s="55" t="s">
        <v>1</v>
      </c>
      <c r="F102" s="57" t="s">
        <v>622</v>
      </c>
      <c r="G102" s="57"/>
      <c r="H102" s="56">
        <v>1670</v>
      </c>
      <c r="I102" s="56" t="s">
        <v>248</v>
      </c>
      <c r="J102" s="158">
        <v>104.5</v>
      </c>
      <c r="K102" s="158">
        <v>104.5</v>
      </c>
      <c r="L102" s="56">
        <v>19.258775100000001</v>
      </c>
      <c r="M102" s="56">
        <v>72.971044000000006</v>
      </c>
      <c r="N102" s="58">
        <v>19.258450929999999</v>
      </c>
      <c r="O102" s="58">
        <v>72.97004124</v>
      </c>
      <c r="P102" s="56" t="s">
        <v>602</v>
      </c>
      <c r="Q102" s="56" t="s">
        <v>1603</v>
      </c>
      <c r="R102" s="28" t="s">
        <v>775</v>
      </c>
      <c r="S102" s="28" t="s">
        <v>1855</v>
      </c>
      <c r="T102" s="58" t="s">
        <v>1621</v>
      </c>
      <c r="U102" s="28" t="s">
        <v>1606</v>
      </c>
      <c r="V102" s="28" t="s">
        <v>1607</v>
      </c>
      <c r="W102" s="28" t="s">
        <v>104</v>
      </c>
      <c r="X102" s="28" t="s">
        <v>1695</v>
      </c>
      <c r="Y102" s="28" t="s">
        <v>1792</v>
      </c>
      <c r="Z102" s="28" t="str">
        <f>_xlfn.XLOOKUP(I102,'[2]Fibmax delivery'!$B:$B,'[2]Fibmax delivery'!$I:$I)</f>
        <v>Yogesh Deshpande</v>
      </c>
      <c r="AA102" s="28" t="s">
        <v>104</v>
      </c>
      <c r="AB102" s="28" t="s">
        <v>1631</v>
      </c>
      <c r="AC102" s="61">
        <v>45741</v>
      </c>
      <c r="AD102" s="61">
        <f t="shared" si="32"/>
        <v>46106</v>
      </c>
      <c r="AE102" s="28">
        <v>104</v>
      </c>
      <c r="AF102" s="28" t="s">
        <v>1030</v>
      </c>
      <c r="AG102" s="62">
        <f t="shared" si="33"/>
        <v>-0.5</v>
      </c>
      <c r="AH102" s="28" t="s">
        <v>1585</v>
      </c>
      <c r="AI102" s="28" t="s">
        <v>1603</v>
      </c>
      <c r="AJ102" s="28"/>
      <c r="AK102" s="28" t="s">
        <v>1612</v>
      </c>
      <c r="AL102" s="28" t="s">
        <v>5116</v>
      </c>
      <c r="AM102" s="28" t="s">
        <v>4949</v>
      </c>
      <c r="AN102" s="47" t="s">
        <v>1585</v>
      </c>
      <c r="AO102" s="58" t="s">
        <v>1603</v>
      </c>
      <c r="AP102" s="28"/>
      <c r="AQ102" s="28">
        <v>0</v>
      </c>
      <c r="AR102" s="28">
        <f t="shared" si="23"/>
        <v>-104</v>
      </c>
      <c r="AS102" s="28" t="s">
        <v>1603</v>
      </c>
      <c r="AT102" s="28"/>
      <c r="AU102" s="47" t="s">
        <v>5616</v>
      </c>
    </row>
    <row r="103" spans="2:47" s="47" customFormat="1" ht="10.8" x14ac:dyDescent="0.25">
      <c r="B103" s="47" t="str">
        <f t="shared" si="31"/>
        <v>Fibmax</v>
      </c>
      <c r="C103" s="196">
        <v>46356</v>
      </c>
      <c r="D103" s="36">
        <f t="shared" si="24"/>
        <v>100</v>
      </c>
      <c r="E103" s="55" t="s">
        <v>1</v>
      </c>
      <c r="F103" s="66" t="s">
        <v>665</v>
      </c>
      <c r="G103" s="66"/>
      <c r="H103" s="56" t="s">
        <v>249</v>
      </c>
      <c r="I103" s="56" t="s">
        <v>250</v>
      </c>
      <c r="J103" s="158">
        <v>110</v>
      </c>
      <c r="K103" s="158">
        <v>110</v>
      </c>
      <c r="L103" s="56">
        <v>19.0933016</v>
      </c>
      <c r="M103" s="56">
        <v>72.883519399999997</v>
      </c>
      <c r="N103" s="58">
        <v>19.093571919999999</v>
      </c>
      <c r="O103" s="58">
        <v>72.883056409999995</v>
      </c>
      <c r="P103" s="56" t="s">
        <v>591</v>
      </c>
      <c r="Q103" s="56" t="s">
        <v>1707</v>
      </c>
      <c r="R103" s="28" t="s">
        <v>776</v>
      </c>
      <c r="S103" s="28" t="s">
        <v>1856</v>
      </c>
      <c r="T103" s="58" t="s">
        <v>1646</v>
      </c>
      <c r="U103" s="28" t="s">
        <v>1606</v>
      </c>
      <c r="V103" s="28" t="s">
        <v>1607</v>
      </c>
      <c r="W103" s="28" t="s">
        <v>104</v>
      </c>
      <c r="X103" s="28" t="s">
        <v>1608</v>
      </c>
      <c r="Y103" s="28" t="s">
        <v>1849</v>
      </c>
      <c r="Z103" s="28" t="str">
        <f>_xlfn.XLOOKUP(I103,'[2]Fibmax delivery'!$B:$B,'[2]Fibmax delivery'!$I:$I)</f>
        <v>Prem Verma</v>
      </c>
      <c r="AA103" s="28" t="s">
        <v>104</v>
      </c>
      <c r="AB103" s="28" t="s">
        <v>1631</v>
      </c>
      <c r="AC103" s="61">
        <v>45741</v>
      </c>
      <c r="AD103" s="61">
        <f t="shared" si="32"/>
        <v>46106</v>
      </c>
      <c r="AE103" s="28">
        <v>110</v>
      </c>
      <c r="AF103" s="28" t="s">
        <v>1030</v>
      </c>
      <c r="AG103" s="62">
        <f t="shared" si="33"/>
        <v>0</v>
      </c>
      <c r="AH103" s="28" t="s">
        <v>1585</v>
      </c>
      <c r="AI103" s="28" t="s">
        <v>1603</v>
      </c>
      <c r="AJ103" s="28"/>
      <c r="AK103" s="28" t="s">
        <v>1612</v>
      </c>
      <c r="AL103" s="28" t="s">
        <v>5117</v>
      </c>
      <c r="AM103" s="28" t="s">
        <v>4949</v>
      </c>
      <c r="AN103" s="47" t="s">
        <v>1585</v>
      </c>
      <c r="AO103" s="58" t="s">
        <v>1603</v>
      </c>
      <c r="AP103" s="28"/>
      <c r="AQ103" s="28">
        <v>0</v>
      </c>
      <c r="AR103" s="28">
        <f t="shared" si="23"/>
        <v>-110</v>
      </c>
      <c r="AS103" s="28" t="s">
        <v>1603</v>
      </c>
      <c r="AT103" s="28"/>
      <c r="AU103" s="47" t="s">
        <v>5616</v>
      </c>
    </row>
    <row r="104" spans="2:47" s="47" customFormat="1" ht="10.8" x14ac:dyDescent="0.25">
      <c r="B104" s="47" t="str">
        <f t="shared" si="31"/>
        <v>Fibmax</v>
      </c>
      <c r="C104" s="196">
        <v>46387</v>
      </c>
      <c r="D104" s="36">
        <f t="shared" si="24"/>
        <v>101</v>
      </c>
      <c r="E104" s="55" t="s">
        <v>1</v>
      </c>
      <c r="F104" s="57" t="s">
        <v>1811</v>
      </c>
      <c r="G104" s="57"/>
      <c r="H104" s="56" t="s">
        <v>251</v>
      </c>
      <c r="I104" s="56" t="s">
        <v>252</v>
      </c>
      <c r="J104" s="158">
        <v>57.2</v>
      </c>
      <c r="K104" s="158">
        <v>57.2</v>
      </c>
      <c r="L104" s="56">
        <v>19.086709299999999</v>
      </c>
      <c r="M104" s="56">
        <v>72.881339800000006</v>
      </c>
      <c r="N104" s="58">
        <v>19.086537799999999</v>
      </c>
      <c r="O104" s="58">
        <v>72.881028349999994</v>
      </c>
      <c r="P104" s="56" t="s">
        <v>591</v>
      </c>
      <c r="Q104" s="56" t="s">
        <v>1707</v>
      </c>
      <c r="R104" s="28" t="s">
        <v>777</v>
      </c>
      <c r="S104" s="28" t="s">
        <v>1857</v>
      </c>
      <c r="T104" s="177" t="s">
        <v>1615</v>
      </c>
      <c r="U104" s="28" t="s">
        <v>1606</v>
      </c>
      <c r="V104" s="28" t="s">
        <v>1607</v>
      </c>
      <c r="W104" s="28" t="s">
        <v>104</v>
      </c>
      <c r="X104" s="28" t="s">
        <v>1686</v>
      </c>
      <c r="Y104" s="28" t="s">
        <v>1849</v>
      </c>
      <c r="Z104" s="28" t="str">
        <f>_xlfn.XLOOKUP(I104,'[2]Fibmax delivery'!$B:$B,'[2]Fibmax delivery'!$I:$I)</f>
        <v>Yogesh Deshpande</v>
      </c>
      <c r="AA104" s="28" t="s">
        <v>104</v>
      </c>
      <c r="AB104" s="28" t="s">
        <v>1631</v>
      </c>
      <c r="AC104" s="61">
        <v>45741</v>
      </c>
      <c r="AD104" s="61">
        <f t="shared" si="32"/>
        <v>46106</v>
      </c>
      <c r="AE104" s="28">
        <v>58</v>
      </c>
      <c r="AF104" s="28" t="s">
        <v>1030</v>
      </c>
      <c r="AG104" s="62">
        <f t="shared" si="33"/>
        <v>0.79999999999999716</v>
      </c>
      <c r="AH104" s="28" t="s">
        <v>4851</v>
      </c>
      <c r="AI104" s="28" t="s">
        <v>1603</v>
      </c>
      <c r="AJ104" s="28"/>
      <c r="AK104" s="28" t="s">
        <v>1612</v>
      </c>
      <c r="AL104" s="28" t="s">
        <v>5118</v>
      </c>
      <c r="AM104" s="28" t="s">
        <v>3494</v>
      </c>
      <c r="AN104" s="47" t="s">
        <v>1585</v>
      </c>
      <c r="AO104" s="58" t="s">
        <v>1603</v>
      </c>
      <c r="AP104" s="28"/>
      <c r="AQ104" s="28">
        <v>0</v>
      </c>
      <c r="AR104" s="28">
        <f t="shared" si="23"/>
        <v>-58</v>
      </c>
      <c r="AS104" s="28" t="s">
        <v>1603</v>
      </c>
      <c r="AT104" s="28"/>
    </row>
    <row r="105" spans="2:47" s="47" customFormat="1" ht="10.8" x14ac:dyDescent="0.25">
      <c r="B105" s="47" t="str">
        <f t="shared" si="31"/>
        <v>Fibmax</v>
      </c>
      <c r="C105" s="196">
        <v>46356</v>
      </c>
      <c r="D105" s="36">
        <f t="shared" si="24"/>
        <v>102</v>
      </c>
      <c r="E105" s="55" t="s">
        <v>1</v>
      </c>
      <c r="F105" s="56" t="s">
        <v>596</v>
      </c>
      <c r="G105" s="56"/>
      <c r="H105" s="56">
        <v>4088</v>
      </c>
      <c r="I105" s="56" t="s">
        <v>253</v>
      </c>
      <c r="J105" s="158">
        <v>253</v>
      </c>
      <c r="K105" s="158">
        <v>253</v>
      </c>
      <c r="L105" s="56">
        <v>19.131216899999998</v>
      </c>
      <c r="M105" s="56">
        <v>72.876574500000004</v>
      </c>
      <c r="N105" s="58">
        <v>19.129761210000002</v>
      </c>
      <c r="O105" s="58">
        <v>72.876401220000005</v>
      </c>
      <c r="P105" s="56" t="s">
        <v>591</v>
      </c>
      <c r="Q105" s="56" t="s">
        <v>1700</v>
      </c>
      <c r="R105" s="28" t="s">
        <v>778</v>
      </c>
      <c r="S105" s="28" t="s">
        <v>1858</v>
      </c>
      <c r="T105" s="58" t="s">
        <v>1621</v>
      </c>
      <c r="U105" s="28" t="s">
        <v>1606</v>
      </c>
      <c r="V105" s="28" t="s">
        <v>1607</v>
      </c>
      <c r="W105" s="28" t="s">
        <v>104</v>
      </c>
      <c r="X105" s="28" t="s">
        <v>1608</v>
      </c>
      <c r="Y105" s="28" t="s">
        <v>1740</v>
      </c>
      <c r="Z105" s="28" t="str">
        <f>_xlfn.XLOOKUP(I105,'[2]Fibmax delivery'!$B:$B,'[2]Fibmax delivery'!$I:$I)</f>
        <v>Satish Singh</v>
      </c>
      <c r="AA105" s="28" t="s">
        <v>104</v>
      </c>
      <c r="AB105" s="28" t="s">
        <v>1631</v>
      </c>
      <c r="AC105" s="61">
        <v>45741</v>
      </c>
      <c r="AD105" s="61">
        <f t="shared" si="32"/>
        <v>46106</v>
      </c>
      <c r="AE105" s="28">
        <v>253</v>
      </c>
      <c r="AF105" s="28" t="s">
        <v>1030</v>
      </c>
      <c r="AG105" s="62">
        <f t="shared" si="33"/>
        <v>0</v>
      </c>
      <c r="AH105" s="28" t="s">
        <v>1585</v>
      </c>
      <c r="AI105" s="28" t="s">
        <v>1603</v>
      </c>
      <c r="AJ105" s="28"/>
      <c r="AK105" s="28" t="s">
        <v>1612</v>
      </c>
      <c r="AL105" s="28" t="s">
        <v>5119</v>
      </c>
      <c r="AM105" s="28" t="s">
        <v>4949</v>
      </c>
      <c r="AN105" s="47" t="s">
        <v>1585</v>
      </c>
      <c r="AO105" s="58" t="s">
        <v>1603</v>
      </c>
      <c r="AP105" s="28"/>
      <c r="AQ105" s="28">
        <v>0</v>
      </c>
      <c r="AR105" s="28">
        <f t="shared" si="23"/>
        <v>-253</v>
      </c>
      <c r="AS105" s="28" t="s">
        <v>1603</v>
      </c>
      <c r="AT105" s="28"/>
      <c r="AU105" s="47" t="s">
        <v>5616</v>
      </c>
    </row>
    <row r="106" spans="2:47" s="47" customFormat="1" ht="10.8" x14ac:dyDescent="0.25">
      <c r="B106" s="47" t="str">
        <f t="shared" si="31"/>
        <v>Fibmax</v>
      </c>
      <c r="C106" s="196">
        <v>46387</v>
      </c>
      <c r="D106" s="36">
        <f t="shared" si="24"/>
        <v>103</v>
      </c>
      <c r="E106" s="55" t="s">
        <v>1</v>
      </c>
      <c r="F106" s="57" t="s">
        <v>1738</v>
      </c>
      <c r="G106" s="57"/>
      <c r="H106" s="56">
        <v>2643</v>
      </c>
      <c r="I106" s="56" t="s">
        <v>254</v>
      </c>
      <c r="J106" s="158">
        <v>16.5</v>
      </c>
      <c r="K106" s="158">
        <v>16.5</v>
      </c>
      <c r="L106" s="56">
        <v>19.137680100000001</v>
      </c>
      <c r="M106" s="56">
        <v>72.864401700000002</v>
      </c>
      <c r="N106" s="58">
        <v>19.13767</v>
      </c>
      <c r="O106" s="58">
        <v>72.864050000000006</v>
      </c>
      <c r="P106" s="56" t="s">
        <v>591</v>
      </c>
      <c r="Q106" s="56" t="s">
        <v>1700</v>
      </c>
      <c r="R106" s="28" t="s">
        <v>779</v>
      </c>
      <c r="S106" s="28" t="s">
        <v>1859</v>
      </c>
      <c r="T106" s="58" t="s">
        <v>1736</v>
      </c>
      <c r="U106" s="28" t="s">
        <v>1606</v>
      </c>
      <c r="V106" s="28" t="s">
        <v>1607</v>
      </c>
      <c r="W106" s="28" t="s">
        <v>104</v>
      </c>
      <c r="X106" s="28" t="s">
        <v>1686</v>
      </c>
      <c r="Y106" s="28" t="s">
        <v>1740</v>
      </c>
      <c r="Z106" s="28" t="str">
        <f>_xlfn.XLOOKUP(I106,'[2]Fibmax delivery'!$B:$B,'[2]Fibmax delivery'!$I:$I)</f>
        <v>Satish Singh</v>
      </c>
      <c r="AA106" s="28" t="s">
        <v>104</v>
      </c>
      <c r="AB106" s="28" t="s">
        <v>1631</v>
      </c>
      <c r="AC106" s="61">
        <v>45741</v>
      </c>
      <c r="AD106" s="61">
        <f t="shared" si="32"/>
        <v>46106</v>
      </c>
      <c r="AE106" s="28">
        <v>16</v>
      </c>
      <c r="AF106" s="28" t="s">
        <v>1030</v>
      </c>
      <c r="AG106" s="62">
        <f t="shared" si="33"/>
        <v>-0.5</v>
      </c>
      <c r="AH106" s="28" t="s">
        <v>1585</v>
      </c>
      <c r="AI106" s="28" t="s">
        <v>1603</v>
      </c>
      <c r="AJ106" s="28"/>
      <c r="AK106" s="28" t="s">
        <v>1612</v>
      </c>
      <c r="AL106" s="28" t="s">
        <v>5120</v>
      </c>
      <c r="AM106" s="28" t="s">
        <v>4949</v>
      </c>
      <c r="AN106" s="47" t="s">
        <v>1585</v>
      </c>
      <c r="AO106" s="58" t="s">
        <v>1603</v>
      </c>
      <c r="AP106" s="28"/>
      <c r="AQ106" s="28">
        <v>0</v>
      </c>
      <c r="AR106" s="28">
        <f t="shared" si="23"/>
        <v>-16</v>
      </c>
      <c r="AS106" s="28" t="s">
        <v>1603</v>
      </c>
      <c r="AT106" s="28"/>
      <c r="AU106" s="47" t="s">
        <v>5616</v>
      </c>
    </row>
    <row r="107" spans="2:47" s="47" customFormat="1" ht="10.8" x14ac:dyDescent="0.25">
      <c r="B107" s="47" t="str">
        <f t="shared" si="31"/>
        <v>Fibmax</v>
      </c>
      <c r="C107" s="196">
        <v>46173</v>
      </c>
      <c r="D107" s="36">
        <f t="shared" si="24"/>
        <v>104</v>
      </c>
      <c r="E107" s="55" t="s">
        <v>1</v>
      </c>
      <c r="F107" s="56" t="s">
        <v>594</v>
      </c>
      <c r="G107" s="56"/>
      <c r="H107" s="56">
        <v>194</v>
      </c>
      <c r="I107" s="56" t="s">
        <v>255</v>
      </c>
      <c r="J107" s="158">
        <v>99</v>
      </c>
      <c r="K107" s="158">
        <v>99</v>
      </c>
      <c r="L107" s="56">
        <v>19.077739999999999</v>
      </c>
      <c r="M107" s="56">
        <v>72.859217000000001</v>
      </c>
      <c r="N107" s="58">
        <v>19.078563389999999</v>
      </c>
      <c r="O107" s="58">
        <v>72.859579179999997</v>
      </c>
      <c r="P107" s="56" t="s">
        <v>591</v>
      </c>
      <c r="Q107" s="56" t="s">
        <v>1624</v>
      </c>
      <c r="R107" s="28" t="s">
        <v>780</v>
      </c>
      <c r="S107" s="28" t="s">
        <v>1860</v>
      </c>
      <c r="T107" s="58" t="s">
        <v>1646</v>
      </c>
      <c r="U107" s="28" t="s">
        <v>1606</v>
      </c>
      <c r="V107" s="28" t="s">
        <v>1607</v>
      </c>
      <c r="W107" s="28" t="s">
        <v>104</v>
      </c>
      <c r="X107" s="28" t="s">
        <v>1695</v>
      </c>
      <c r="Y107" s="28" t="s">
        <v>1626</v>
      </c>
      <c r="Z107" s="28" t="str">
        <f>_xlfn.XLOOKUP(I107,'[2]Fibmax delivery'!$B:$B,'[2]Fibmax delivery'!$I:$I)</f>
        <v>Satish Singh</v>
      </c>
      <c r="AA107" s="28" t="s">
        <v>104</v>
      </c>
      <c r="AB107" s="28" t="s">
        <v>1631</v>
      </c>
      <c r="AC107" s="61">
        <v>45741</v>
      </c>
      <c r="AD107" s="61">
        <f t="shared" si="32"/>
        <v>46106</v>
      </c>
      <c r="AE107" s="28">
        <v>99</v>
      </c>
      <c r="AF107" s="28" t="s">
        <v>1030</v>
      </c>
      <c r="AG107" s="62">
        <f t="shared" si="33"/>
        <v>0</v>
      </c>
      <c r="AH107" s="28" t="s">
        <v>1585</v>
      </c>
      <c r="AI107" s="28" t="s">
        <v>1603</v>
      </c>
      <c r="AJ107" s="28"/>
      <c r="AK107" s="28" t="s">
        <v>1612</v>
      </c>
      <c r="AL107" s="28" t="s">
        <v>5121</v>
      </c>
      <c r="AM107" s="28" t="s">
        <v>4949</v>
      </c>
      <c r="AN107" s="47" t="s">
        <v>1585</v>
      </c>
      <c r="AO107" s="58" t="s">
        <v>1603</v>
      </c>
      <c r="AP107" s="28"/>
      <c r="AQ107" s="28">
        <v>0</v>
      </c>
      <c r="AR107" s="28">
        <f t="shared" si="23"/>
        <v>-99</v>
      </c>
      <c r="AS107" s="28" t="s">
        <v>1603</v>
      </c>
      <c r="AT107" s="28"/>
      <c r="AU107" s="47" t="s">
        <v>5616</v>
      </c>
    </row>
    <row r="108" spans="2:47" s="47" customFormat="1" ht="10.8" x14ac:dyDescent="0.25">
      <c r="B108" s="47" t="str">
        <f t="shared" si="31"/>
        <v>Fibmax</v>
      </c>
      <c r="C108" s="196">
        <v>46326</v>
      </c>
      <c r="D108" s="36">
        <f t="shared" si="24"/>
        <v>105</v>
      </c>
      <c r="E108" s="55" t="s">
        <v>1</v>
      </c>
      <c r="F108" s="56" t="s">
        <v>596</v>
      </c>
      <c r="G108" s="56"/>
      <c r="H108" s="56" t="s">
        <v>256</v>
      </c>
      <c r="I108" s="56" t="s">
        <v>257</v>
      </c>
      <c r="J108" s="158">
        <v>11</v>
      </c>
      <c r="K108" s="158">
        <v>11</v>
      </c>
      <c r="L108" s="56">
        <v>19.140061500000002</v>
      </c>
      <c r="M108" s="56">
        <v>72.829098700000003</v>
      </c>
      <c r="N108" s="58">
        <v>19.139894949999999</v>
      </c>
      <c r="O108" s="58">
        <v>72.829322959999999</v>
      </c>
      <c r="P108" s="56" t="s">
        <v>591</v>
      </c>
      <c r="Q108" s="56" t="s">
        <v>1633</v>
      </c>
      <c r="R108" s="28" t="s">
        <v>781</v>
      </c>
      <c r="S108" s="28" t="s">
        <v>1861</v>
      </c>
      <c r="T108" s="58" t="s">
        <v>1646</v>
      </c>
      <c r="U108" s="28" t="s">
        <v>1606</v>
      </c>
      <c r="V108" s="28" t="s">
        <v>1607</v>
      </c>
      <c r="W108" s="28" t="s">
        <v>104</v>
      </c>
      <c r="X108" s="28" t="s">
        <v>1630</v>
      </c>
      <c r="Y108" s="28" t="s">
        <v>1626</v>
      </c>
      <c r="Z108" s="28" t="str">
        <f>_xlfn.XLOOKUP(I108,'[2]Fibmax delivery'!$B:$B,'[2]Fibmax delivery'!$I:$I)</f>
        <v>Satish Singh</v>
      </c>
      <c r="AA108" s="28" t="s">
        <v>104</v>
      </c>
      <c r="AB108" s="28">
        <v>10004770</v>
      </c>
      <c r="AC108" s="61">
        <v>45741</v>
      </c>
      <c r="AD108" s="61">
        <f t="shared" si="32"/>
        <v>46106</v>
      </c>
      <c r="AE108" s="28">
        <v>11</v>
      </c>
      <c r="AF108" s="28" t="s">
        <v>1030</v>
      </c>
      <c r="AG108" s="62">
        <f t="shared" si="33"/>
        <v>0</v>
      </c>
      <c r="AH108" s="28" t="s">
        <v>1585</v>
      </c>
      <c r="AI108" s="28" t="s">
        <v>1600</v>
      </c>
      <c r="AJ108" s="28"/>
      <c r="AK108" s="28" t="s">
        <v>1862</v>
      </c>
      <c r="AL108" s="28" t="s">
        <v>5122</v>
      </c>
      <c r="AM108" s="28" t="s">
        <v>4949</v>
      </c>
      <c r="AN108" s="47" t="s">
        <v>1585</v>
      </c>
      <c r="AO108" s="58">
        <v>198141</v>
      </c>
      <c r="AP108" s="28" t="s">
        <v>4931</v>
      </c>
      <c r="AQ108" s="28">
        <v>158</v>
      </c>
      <c r="AR108" s="28">
        <f t="shared" si="23"/>
        <v>147</v>
      </c>
      <c r="AS108" s="28" t="s">
        <v>5609</v>
      </c>
      <c r="AT108" s="28"/>
      <c r="AU108" s="47" t="s">
        <v>5616</v>
      </c>
    </row>
    <row r="109" spans="2:47" s="47" customFormat="1" ht="10.8" x14ac:dyDescent="0.25">
      <c r="C109" s="196"/>
      <c r="D109" s="36">
        <f t="shared" si="24"/>
        <v>106</v>
      </c>
      <c r="E109" s="55" t="s">
        <v>1</v>
      </c>
      <c r="F109" s="56" t="s">
        <v>625</v>
      </c>
      <c r="G109" s="56"/>
      <c r="H109" s="56">
        <v>6213</v>
      </c>
      <c r="I109" s="56" t="s">
        <v>258</v>
      </c>
      <c r="J109" s="158">
        <v>297</v>
      </c>
      <c r="K109" s="158">
        <v>297</v>
      </c>
      <c r="L109" s="56">
        <v>19.090173700000001</v>
      </c>
      <c r="M109" s="56">
        <v>72.828496900000005</v>
      </c>
      <c r="N109" s="58">
        <v>19.088256479999998</v>
      </c>
      <c r="O109" s="58">
        <v>72.827037709999999</v>
      </c>
      <c r="P109" s="56" t="s">
        <v>591</v>
      </c>
      <c r="Q109" s="56" t="s">
        <v>1633</v>
      </c>
      <c r="R109" s="28" t="s">
        <v>782</v>
      </c>
      <c r="S109" s="28" t="s">
        <v>1863</v>
      </c>
      <c r="T109" s="58" t="s">
        <v>1621</v>
      </c>
      <c r="U109" s="28" t="s">
        <v>1606</v>
      </c>
      <c r="V109" s="28" t="s">
        <v>1607</v>
      </c>
      <c r="W109" s="28" t="s">
        <v>104</v>
      </c>
      <c r="X109" s="28" t="s">
        <v>1686</v>
      </c>
      <c r="Y109" s="28" t="s">
        <v>1626</v>
      </c>
      <c r="Z109" s="28" t="str">
        <f>_xlfn.XLOOKUP(I109,'[2]Fibmax delivery'!$B:$B,'[2]Fibmax delivery'!$I:$I)</f>
        <v>Satish Singh</v>
      </c>
      <c r="AA109" s="28" t="s">
        <v>105</v>
      </c>
      <c r="AB109" s="28" t="s">
        <v>1603</v>
      </c>
      <c r="AC109" s="28" t="s">
        <v>1603</v>
      </c>
      <c r="AD109" s="28" t="s">
        <v>1603</v>
      </c>
      <c r="AE109" s="28">
        <v>0</v>
      </c>
      <c r="AF109" s="28" t="s">
        <v>1618</v>
      </c>
      <c r="AG109" s="28"/>
      <c r="AH109" s="28" t="s">
        <v>1627</v>
      </c>
      <c r="AI109" s="28" t="s">
        <v>1603</v>
      </c>
      <c r="AJ109" s="28"/>
      <c r="AK109" s="28" t="s">
        <v>1612</v>
      </c>
      <c r="AL109" s="28" t="s">
        <v>1603</v>
      </c>
      <c r="AM109" s="28" t="s">
        <v>1603</v>
      </c>
      <c r="AN109" s="47" t="s">
        <v>1627</v>
      </c>
      <c r="AO109" s="58" t="s">
        <v>1603</v>
      </c>
      <c r="AP109" s="28"/>
      <c r="AQ109" s="28">
        <v>0</v>
      </c>
      <c r="AR109" s="28">
        <f t="shared" si="23"/>
        <v>0</v>
      </c>
      <c r="AS109" s="28" t="s">
        <v>1603</v>
      </c>
      <c r="AT109" s="28"/>
      <c r="AU109" s="47" t="s">
        <v>5616</v>
      </c>
    </row>
    <row r="110" spans="2:47" s="47" customFormat="1" ht="10.8" x14ac:dyDescent="0.25">
      <c r="C110" s="196"/>
      <c r="D110" s="36">
        <f t="shared" si="24"/>
        <v>107</v>
      </c>
      <c r="E110" s="55" t="s">
        <v>1</v>
      </c>
      <c r="F110" s="57" t="s">
        <v>622</v>
      </c>
      <c r="G110" s="57"/>
      <c r="H110" s="56" t="s">
        <v>259</v>
      </c>
      <c r="I110" s="56" t="s">
        <v>260</v>
      </c>
      <c r="J110" s="158">
        <v>297</v>
      </c>
      <c r="K110" s="158">
        <v>297</v>
      </c>
      <c r="L110" s="56">
        <v>19.234923899999998</v>
      </c>
      <c r="M110" s="56">
        <v>72.9769881</v>
      </c>
      <c r="N110" s="58">
        <v>19.2343394</v>
      </c>
      <c r="O110" s="58">
        <v>72.976345859999995</v>
      </c>
      <c r="P110" s="56" t="s">
        <v>602</v>
      </c>
      <c r="Q110" s="56" t="s">
        <v>1603</v>
      </c>
      <c r="R110" s="28" t="s">
        <v>783</v>
      </c>
      <c r="S110" s="28" t="s">
        <v>1864</v>
      </c>
      <c r="T110" s="58" t="s">
        <v>1646</v>
      </c>
      <c r="U110" s="28" t="s">
        <v>1606</v>
      </c>
      <c r="V110" s="28" t="s">
        <v>1607</v>
      </c>
      <c r="W110" s="28" t="s">
        <v>104</v>
      </c>
      <c r="X110" s="28" t="s">
        <v>1686</v>
      </c>
      <c r="Y110" s="28" t="s">
        <v>1849</v>
      </c>
      <c r="Z110" s="28" t="str">
        <f>_xlfn.XLOOKUP(I110,'[2]Fibmax delivery'!$B:$B,'[2]Fibmax delivery'!$I:$I)</f>
        <v>Yogesh Deshpande</v>
      </c>
      <c r="AA110" s="28" t="s">
        <v>105</v>
      </c>
      <c r="AB110" s="28" t="s">
        <v>1603</v>
      </c>
      <c r="AC110" s="28" t="s">
        <v>1603</v>
      </c>
      <c r="AD110" s="28" t="s">
        <v>1603</v>
      </c>
      <c r="AE110" s="28">
        <v>0</v>
      </c>
      <c r="AF110" s="28" t="s">
        <v>1618</v>
      </c>
      <c r="AG110" s="28"/>
      <c r="AH110" s="28" t="s">
        <v>1627</v>
      </c>
      <c r="AI110" s="28" t="s">
        <v>1603</v>
      </c>
      <c r="AJ110" s="28"/>
      <c r="AK110" s="28" t="s">
        <v>1612</v>
      </c>
      <c r="AL110" s="28" t="s">
        <v>1603</v>
      </c>
      <c r="AM110" s="28" t="s">
        <v>1603</v>
      </c>
      <c r="AN110" s="47" t="s">
        <v>1627</v>
      </c>
      <c r="AO110" s="58" t="s">
        <v>1603</v>
      </c>
      <c r="AP110" s="28"/>
      <c r="AQ110" s="28">
        <v>0</v>
      </c>
      <c r="AR110" s="28">
        <f t="shared" si="23"/>
        <v>0</v>
      </c>
      <c r="AS110" s="28" t="s">
        <v>1603</v>
      </c>
      <c r="AT110" s="28"/>
      <c r="AU110" s="47" t="s">
        <v>5616</v>
      </c>
    </row>
    <row r="111" spans="2:47" s="47" customFormat="1" ht="10.8" x14ac:dyDescent="0.25">
      <c r="B111" s="47" t="str">
        <f t="shared" ref="B111:B118" si="34">U111</f>
        <v>Fibmax</v>
      </c>
      <c r="C111" s="196">
        <v>46326</v>
      </c>
      <c r="D111" s="36">
        <f t="shared" si="24"/>
        <v>108</v>
      </c>
      <c r="E111" s="55" t="s">
        <v>1</v>
      </c>
      <c r="F111" s="56" t="s">
        <v>596</v>
      </c>
      <c r="G111" s="56"/>
      <c r="H111" s="56" t="s">
        <v>261</v>
      </c>
      <c r="I111" s="56" t="s">
        <v>262</v>
      </c>
      <c r="J111" s="158">
        <v>110</v>
      </c>
      <c r="K111" s="158">
        <v>110</v>
      </c>
      <c r="L111" s="56">
        <v>19.130804900000001</v>
      </c>
      <c r="M111" s="56">
        <v>72.823116299999995</v>
      </c>
      <c r="N111" s="58">
        <v>19.131204350000001</v>
      </c>
      <c r="O111" s="58">
        <v>72.822140610000005</v>
      </c>
      <c r="P111" s="56" t="s">
        <v>591</v>
      </c>
      <c r="Q111" s="56" t="s">
        <v>1633</v>
      </c>
      <c r="R111" s="28" t="s">
        <v>784</v>
      </c>
      <c r="S111" s="28" t="s">
        <v>1865</v>
      </c>
      <c r="T111" s="58" t="s">
        <v>1621</v>
      </c>
      <c r="U111" s="28" t="s">
        <v>1606</v>
      </c>
      <c r="V111" s="28" t="s">
        <v>1607</v>
      </c>
      <c r="W111" s="28" t="s">
        <v>104</v>
      </c>
      <c r="X111" s="28" t="s">
        <v>1630</v>
      </c>
      <c r="Y111" s="28" t="s">
        <v>1626</v>
      </c>
      <c r="Z111" s="28" t="str">
        <f>_xlfn.XLOOKUP(I111,'[2]Fibmax delivery'!$B:$B,'[2]Fibmax delivery'!$I:$I)</f>
        <v>Satish Singh</v>
      </c>
      <c r="AA111" s="28" t="s">
        <v>104</v>
      </c>
      <c r="AB111" s="28" t="s">
        <v>1631</v>
      </c>
      <c r="AC111" s="61">
        <v>45741</v>
      </c>
      <c r="AD111" s="61">
        <f t="shared" ref="AD111:AD118" si="35">AC111+365</f>
        <v>46106</v>
      </c>
      <c r="AE111" s="28">
        <v>110</v>
      </c>
      <c r="AF111" s="28" t="s">
        <v>1030</v>
      </c>
      <c r="AG111" s="62">
        <f t="shared" ref="AG111:AG118" si="36">AE111-K111</f>
        <v>0</v>
      </c>
      <c r="AH111" s="28" t="s">
        <v>1585</v>
      </c>
      <c r="AI111" s="28" t="s">
        <v>1600</v>
      </c>
      <c r="AJ111" s="28"/>
      <c r="AK111" s="28" t="s">
        <v>4892</v>
      </c>
      <c r="AL111" s="28" t="s">
        <v>5123</v>
      </c>
      <c r="AM111" s="28" t="s">
        <v>3494</v>
      </c>
      <c r="AN111" s="47" t="s">
        <v>1585</v>
      </c>
      <c r="AO111" s="58" t="s">
        <v>5621</v>
      </c>
      <c r="AP111" s="28" t="s">
        <v>4931</v>
      </c>
      <c r="AQ111" s="28">
        <v>218</v>
      </c>
      <c r="AR111" s="28">
        <f t="shared" si="23"/>
        <v>108</v>
      </c>
      <c r="AS111" s="28" t="s">
        <v>5610</v>
      </c>
      <c r="AT111" s="28"/>
      <c r="AU111" s="47" t="s">
        <v>5616</v>
      </c>
    </row>
    <row r="112" spans="2:47" s="47" customFormat="1" ht="10.8" x14ac:dyDescent="0.25">
      <c r="B112" s="47" t="str">
        <f t="shared" si="34"/>
        <v>Fibmax</v>
      </c>
      <c r="C112" s="196">
        <v>46418</v>
      </c>
      <c r="D112" s="36">
        <f t="shared" si="24"/>
        <v>109</v>
      </c>
      <c r="E112" s="55" t="s">
        <v>1</v>
      </c>
      <c r="F112" s="56" t="s">
        <v>594</v>
      </c>
      <c r="G112" s="56"/>
      <c r="H112" s="56">
        <v>636</v>
      </c>
      <c r="I112" s="56" t="s">
        <v>263</v>
      </c>
      <c r="J112" s="158">
        <v>253</v>
      </c>
      <c r="K112" s="158">
        <v>253</v>
      </c>
      <c r="L112" s="56">
        <v>19.0789826</v>
      </c>
      <c r="M112" s="56">
        <v>72.865635900000001</v>
      </c>
      <c r="N112" s="58">
        <v>19.078441550000001</v>
      </c>
      <c r="O112" s="58">
        <v>72.866564870000005</v>
      </c>
      <c r="P112" s="56" t="s">
        <v>591</v>
      </c>
      <c r="Q112" s="56" t="s">
        <v>1624</v>
      </c>
      <c r="R112" s="28" t="s">
        <v>785</v>
      </c>
      <c r="S112" s="28" t="s">
        <v>1866</v>
      </c>
      <c r="T112" s="58" t="s">
        <v>1646</v>
      </c>
      <c r="U112" s="28" t="s">
        <v>1606</v>
      </c>
      <c r="V112" s="28" t="s">
        <v>1607</v>
      </c>
      <c r="W112" s="28" t="s">
        <v>104</v>
      </c>
      <c r="X112" s="28" t="s">
        <v>1686</v>
      </c>
      <c r="Y112" s="28" t="s">
        <v>1626</v>
      </c>
      <c r="Z112" s="28" t="str">
        <f>_xlfn.XLOOKUP(I112,'[2]Fibmax delivery'!$B:$B,'[2]Fibmax delivery'!$I:$I)</f>
        <v>Satish Singh</v>
      </c>
      <c r="AA112" s="28" t="s">
        <v>104</v>
      </c>
      <c r="AB112" s="28" t="s">
        <v>1631</v>
      </c>
      <c r="AC112" s="61">
        <v>45741</v>
      </c>
      <c r="AD112" s="61">
        <f t="shared" si="35"/>
        <v>46106</v>
      </c>
      <c r="AE112" s="28">
        <v>253</v>
      </c>
      <c r="AF112" s="28" t="s">
        <v>1030</v>
      </c>
      <c r="AG112" s="62">
        <f t="shared" si="36"/>
        <v>0</v>
      </c>
      <c r="AH112" s="28" t="s">
        <v>1585</v>
      </c>
      <c r="AI112" s="28" t="s">
        <v>1603</v>
      </c>
      <c r="AJ112" s="28"/>
      <c r="AK112" s="28" t="s">
        <v>1612</v>
      </c>
      <c r="AL112" s="28" t="s">
        <v>5124</v>
      </c>
      <c r="AM112" s="28" t="s">
        <v>3494</v>
      </c>
      <c r="AN112" s="47" t="s">
        <v>1585</v>
      </c>
      <c r="AO112" s="58" t="s">
        <v>1603</v>
      </c>
      <c r="AP112" s="28"/>
      <c r="AQ112" s="28">
        <v>0</v>
      </c>
      <c r="AR112" s="28">
        <f t="shared" si="23"/>
        <v>-253</v>
      </c>
      <c r="AS112" s="28" t="s">
        <v>1603</v>
      </c>
      <c r="AT112" s="28"/>
      <c r="AU112" s="47" t="s">
        <v>5616</v>
      </c>
    </row>
    <row r="113" spans="2:47" s="47" customFormat="1" ht="10.8" x14ac:dyDescent="0.25">
      <c r="B113" s="47" t="str">
        <f t="shared" si="34"/>
        <v>Fibmax</v>
      </c>
      <c r="C113" s="196">
        <v>46142</v>
      </c>
      <c r="D113" s="36">
        <f t="shared" si="24"/>
        <v>110</v>
      </c>
      <c r="E113" s="55" t="s">
        <v>1</v>
      </c>
      <c r="F113" s="56" t="s">
        <v>594</v>
      </c>
      <c r="G113" s="56"/>
      <c r="H113" s="56" t="s">
        <v>264</v>
      </c>
      <c r="I113" s="56" t="s">
        <v>265</v>
      </c>
      <c r="J113" s="158">
        <v>110</v>
      </c>
      <c r="K113" s="158">
        <v>110</v>
      </c>
      <c r="L113" s="56">
        <v>19.0797989</v>
      </c>
      <c r="M113" s="56">
        <v>72.859105900000003</v>
      </c>
      <c r="N113" s="58">
        <v>19.080322859999999</v>
      </c>
      <c r="O113" s="58">
        <v>72.859144630000003</v>
      </c>
      <c r="P113" s="56" t="s">
        <v>591</v>
      </c>
      <c r="Q113" s="56" t="s">
        <v>1624</v>
      </c>
      <c r="R113" s="28" t="s">
        <v>786</v>
      </c>
      <c r="S113" s="28" t="s">
        <v>1867</v>
      </c>
      <c r="T113" s="58" t="s">
        <v>1621</v>
      </c>
      <c r="U113" s="28" t="s">
        <v>1606</v>
      </c>
      <c r="V113" s="28" t="s">
        <v>1607</v>
      </c>
      <c r="W113" s="28" t="s">
        <v>104</v>
      </c>
      <c r="X113" s="28" t="s">
        <v>1616</v>
      </c>
      <c r="Y113" s="28" t="s">
        <v>1626</v>
      </c>
      <c r="Z113" s="28" t="str">
        <f>_xlfn.XLOOKUP(I113,'[2]Fibmax delivery'!$B:$B,'[2]Fibmax delivery'!$I:$I)</f>
        <v>Satish Singh</v>
      </c>
      <c r="AA113" s="28" t="s">
        <v>104</v>
      </c>
      <c r="AB113" s="28" t="s">
        <v>1631</v>
      </c>
      <c r="AC113" s="61">
        <v>45741</v>
      </c>
      <c r="AD113" s="61">
        <f t="shared" si="35"/>
        <v>46106</v>
      </c>
      <c r="AE113" s="28">
        <v>110</v>
      </c>
      <c r="AF113" s="28" t="s">
        <v>1030</v>
      </c>
      <c r="AG113" s="62">
        <f t="shared" si="36"/>
        <v>0</v>
      </c>
      <c r="AH113" s="28" t="s">
        <v>1585</v>
      </c>
      <c r="AI113" s="28" t="s">
        <v>1603</v>
      </c>
      <c r="AJ113" s="28"/>
      <c r="AK113" s="28" t="s">
        <v>1612</v>
      </c>
      <c r="AL113" s="28" t="s">
        <v>5125</v>
      </c>
      <c r="AM113" s="28" t="s">
        <v>4949</v>
      </c>
      <c r="AN113" s="47" t="s">
        <v>1585</v>
      </c>
      <c r="AO113" s="58" t="s">
        <v>1603</v>
      </c>
      <c r="AP113" s="28"/>
      <c r="AQ113" s="28">
        <v>0</v>
      </c>
      <c r="AR113" s="28">
        <f t="shared" si="23"/>
        <v>-110</v>
      </c>
      <c r="AS113" s="28" t="s">
        <v>1603</v>
      </c>
      <c r="AT113" s="28"/>
      <c r="AU113" s="47" t="s">
        <v>5616</v>
      </c>
    </row>
    <row r="114" spans="2:47" s="47" customFormat="1" ht="10.8" x14ac:dyDescent="0.25">
      <c r="B114" s="47" t="str">
        <f t="shared" si="34"/>
        <v>Fibmax</v>
      </c>
      <c r="C114" s="196">
        <v>46326</v>
      </c>
      <c r="D114" s="36">
        <f t="shared" si="24"/>
        <v>111</v>
      </c>
      <c r="E114" s="55" t="s">
        <v>1</v>
      </c>
      <c r="F114" s="57" t="s">
        <v>1738</v>
      </c>
      <c r="G114" s="57"/>
      <c r="H114" s="56">
        <v>5158</v>
      </c>
      <c r="I114" s="56" t="s">
        <v>266</v>
      </c>
      <c r="J114" s="158">
        <v>253</v>
      </c>
      <c r="K114" s="158">
        <v>253</v>
      </c>
      <c r="L114" s="56">
        <v>19.145530000000001</v>
      </c>
      <c r="M114" s="56">
        <v>72.836008000000007</v>
      </c>
      <c r="N114" s="58">
        <v>19.14628098</v>
      </c>
      <c r="O114" s="58">
        <v>72.835993130000006</v>
      </c>
      <c r="P114" s="56" t="s">
        <v>591</v>
      </c>
      <c r="Q114" s="56" t="s">
        <v>1633</v>
      </c>
      <c r="R114" s="28" t="s">
        <v>787</v>
      </c>
      <c r="S114" s="28" t="s">
        <v>1868</v>
      </c>
      <c r="T114" s="58" t="s">
        <v>1621</v>
      </c>
      <c r="U114" s="28" t="s">
        <v>1606</v>
      </c>
      <c r="V114" s="28" t="s">
        <v>1607</v>
      </c>
      <c r="W114" s="28" t="s">
        <v>104</v>
      </c>
      <c r="X114" s="28" t="s">
        <v>1616</v>
      </c>
      <c r="Y114" s="28" t="s">
        <v>1626</v>
      </c>
      <c r="Z114" s="28" t="str">
        <f>_xlfn.XLOOKUP(I114,'[2]Fibmax delivery'!$B:$B,'[2]Fibmax delivery'!$I:$I)</f>
        <v>Satish Singh</v>
      </c>
      <c r="AA114" s="28" t="s">
        <v>104</v>
      </c>
      <c r="AB114" s="28" t="s">
        <v>1631</v>
      </c>
      <c r="AC114" s="61">
        <v>45741</v>
      </c>
      <c r="AD114" s="61">
        <f t="shared" si="35"/>
        <v>46106</v>
      </c>
      <c r="AE114" s="28">
        <v>253</v>
      </c>
      <c r="AF114" s="28" t="s">
        <v>1030</v>
      </c>
      <c r="AG114" s="62">
        <f t="shared" si="36"/>
        <v>0</v>
      </c>
      <c r="AH114" s="28" t="s">
        <v>1585</v>
      </c>
      <c r="AI114" s="28" t="s">
        <v>1600</v>
      </c>
      <c r="AJ114" s="28"/>
      <c r="AK114" s="28" t="s">
        <v>4893</v>
      </c>
      <c r="AL114" s="28" t="s">
        <v>5126</v>
      </c>
      <c r="AM114" s="28" t="s">
        <v>4949</v>
      </c>
      <c r="AN114" s="47" t="s">
        <v>1585</v>
      </c>
      <c r="AO114" s="58">
        <v>342225</v>
      </c>
      <c r="AP114" s="28" t="s">
        <v>4931</v>
      </c>
      <c r="AQ114" s="28">
        <v>140</v>
      </c>
      <c r="AR114" s="28">
        <f t="shared" si="23"/>
        <v>-113</v>
      </c>
      <c r="AS114" s="28" t="s">
        <v>1603</v>
      </c>
      <c r="AT114" s="28"/>
      <c r="AU114" s="47" t="s">
        <v>5616</v>
      </c>
    </row>
    <row r="115" spans="2:47" s="47" customFormat="1" ht="10.8" x14ac:dyDescent="0.25">
      <c r="B115" s="47" t="str">
        <f t="shared" si="34"/>
        <v>Fibmax</v>
      </c>
      <c r="C115" s="196">
        <v>46142</v>
      </c>
      <c r="D115" s="36">
        <f t="shared" si="24"/>
        <v>112</v>
      </c>
      <c r="E115" s="55" t="s">
        <v>1</v>
      </c>
      <c r="F115" s="58" t="s">
        <v>1869</v>
      </c>
      <c r="G115" s="58"/>
      <c r="H115" s="56" t="s">
        <v>267</v>
      </c>
      <c r="I115" s="56" t="s">
        <v>268</v>
      </c>
      <c r="J115" s="158">
        <v>253</v>
      </c>
      <c r="K115" s="158">
        <v>253</v>
      </c>
      <c r="L115" s="56">
        <v>19.177543400000001</v>
      </c>
      <c r="M115" s="56">
        <v>73.003637499999996</v>
      </c>
      <c r="N115" s="58">
        <v>19.177005340000001</v>
      </c>
      <c r="O115" s="58">
        <v>73.002946170000001</v>
      </c>
      <c r="P115" s="56" t="s">
        <v>589</v>
      </c>
      <c r="Q115" s="56" t="s">
        <v>1603</v>
      </c>
      <c r="R115" s="28" t="s">
        <v>788</v>
      </c>
      <c r="S115" s="28" t="s">
        <v>1870</v>
      </c>
      <c r="T115" s="58" t="s">
        <v>1621</v>
      </c>
      <c r="U115" s="28" t="s">
        <v>1606</v>
      </c>
      <c r="V115" s="28" t="s">
        <v>1607</v>
      </c>
      <c r="W115" s="28" t="s">
        <v>104</v>
      </c>
      <c r="X115" s="28" t="s">
        <v>1616</v>
      </c>
      <c r="Y115" s="28" t="s">
        <v>1609</v>
      </c>
      <c r="Z115" s="28" t="str">
        <f>_xlfn.XLOOKUP(I115,'[2]Fibmax delivery'!$B:$B,'[2]Fibmax delivery'!$I:$I)</f>
        <v>Praveen Nigam</v>
      </c>
      <c r="AA115" s="28" t="s">
        <v>104</v>
      </c>
      <c r="AB115" s="58" t="s">
        <v>1631</v>
      </c>
      <c r="AC115" s="61">
        <v>45741</v>
      </c>
      <c r="AD115" s="61">
        <f t="shared" si="35"/>
        <v>46106</v>
      </c>
      <c r="AE115" s="28">
        <v>253</v>
      </c>
      <c r="AF115" s="28" t="s">
        <v>1030</v>
      </c>
      <c r="AG115" s="62">
        <f t="shared" si="36"/>
        <v>0</v>
      </c>
      <c r="AH115" s="28" t="s">
        <v>1585</v>
      </c>
      <c r="AI115" s="28" t="s">
        <v>1603</v>
      </c>
      <c r="AJ115" s="28"/>
      <c r="AK115" s="28" t="s">
        <v>1612</v>
      </c>
      <c r="AL115" s="28" t="s">
        <v>5127</v>
      </c>
      <c r="AM115" s="28" t="s">
        <v>4949</v>
      </c>
      <c r="AN115" s="47" t="s">
        <v>1585</v>
      </c>
      <c r="AO115" s="58">
        <v>659033</v>
      </c>
      <c r="AP115" s="28"/>
      <c r="AQ115" s="28">
        <v>0</v>
      </c>
      <c r="AR115" s="28">
        <f t="shared" si="23"/>
        <v>-253</v>
      </c>
      <c r="AS115" s="28" t="s">
        <v>1603</v>
      </c>
      <c r="AT115" s="28"/>
      <c r="AU115" s="47" t="s">
        <v>5616</v>
      </c>
    </row>
    <row r="116" spans="2:47" s="47" customFormat="1" ht="10.8" x14ac:dyDescent="0.25">
      <c r="B116" s="47" t="str">
        <f t="shared" si="34"/>
        <v>Fibmax</v>
      </c>
      <c r="C116" s="196">
        <v>46142</v>
      </c>
      <c r="D116" s="36">
        <f t="shared" si="24"/>
        <v>113</v>
      </c>
      <c r="E116" s="55" t="s">
        <v>1</v>
      </c>
      <c r="F116" s="56" t="s">
        <v>590</v>
      </c>
      <c r="G116" s="56"/>
      <c r="H116" s="56">
        <v>4093</v>
      </c>
      <c r="I116" s="56" t="s">
        <v>269</v>
      </c>
      <c r="J116" s="158">
        <v>165</v>
      </c>
      <c r="K116" s="158">
        <v>165</v>
      </c>
      <c r="L116" s="56">
        <v>19.153545399999999</v>
      </c>
      <c r="M116" s="56">
        <v>72.994115699999995</v>
      </c>
      <c r="N116" s="58">
        <v>19.153541499999999</v>
      </c>
      <c r="O116" s="58">
        <v>72.994909809999996</v>
      </c>
      <c r="P116" s="56" t="s">
        <v>589</v>
      </c>
      <c r="Q116" s="56" t="s">
        <v>1603</v>
      </c>
      <c r="R116" s="28" t="s">
        <v>789</v>
      </c>
      <c r="S116" s="28" t="s">
        <v>1871</v>
      </c>
      <c r="T116" s="58" t="s">
        <v>1621</v>
      </c>
      <c r="U116" s="28" t="s">
        <v>1606</v>
      </c>
      <c r="V116" s="28" t="s">
        <v>1607</v>
      </c>
      <c r="W116" s="28" t="s">
        <v>104</v>
      </c>
      <c r="X116" s="28" t="s">
        <v>1616</v>
      </c>
      <c r="Y116" s="28" t="s">
        <v>1609</v>
      </c>
      <c r="Z116" s="28" t="str">
        <f>_xlfn.XLOOKUP(I116,'[2]Fibmax delivery'!$B:$B,'[2]Fibmax delivery'!$I:$I)</f>
        <v>Praveen Nigam</v>
      </c>
      <c r="AA116" s="28" t="s">
        <v>104</v>
      </c>
      <c r="AB116" s="28" t="s">
        <v>1631</v>
      </c>
      <c r="AC116" s="61">
        <v>45741</v>
      </c>
      <c r="AD116" s="61">
        <f t="shared" si="35"/>
        <v>46106</v>
      </c>
      <c r="AE116" s="28">
        <v>165</v>
      </c>
      <c r="AF116" s="28" t="s">
        <v>1030</v>
      </c>
      <c r="AG116" s="62">
        <f t="shared" si="36"/>
        <v>0</v>
      </c>
      <c r="AH116" s="28" t="s">
        <v>1585</v>
      </c>
      <c r="AI116" s="28" t="s">
        <v>1603</v>
      </c>
      <c r="AJ116" s="28"/>
      <c r="AK116" s="28" t="s">
        <v>1612</v>
      </c>
      <c r="AL116" s="28" t="s">
        <v>5128</v>
      </c>
      <c r="AM116" s="28" t="s">
        <v>4949</v>
      </c>
      <c r="AN116" s="47" t="s">
        <v>1585</v>
      </c>
      <c r="AO116" s="58" t="s">
        <v>1603</v>
      </c>
      <c r="AP116" s="28"/>
      <c r="AQ116" s="28">
        <v>0</v>
      </c>
      <c r="AR116" s="28">
        <f t="shared" si="23"/>
        <v>-165</v>
      </c>
      <c r="AS116" s="28" t="s">
        <v>1603</v>
      </c>
      <c r="AT116" s="28"/>
      <c r="AU116" s="47" t="s">
        <v>5616</v>
      </c>
    </row>
    <row r="117" spans="2:47" s="47" customFormat="1" ht="10.8" x14ac:dyDescent="0.25">
      <c r="B117" s="47" t="str">
        <f t="shared" si="34"/>
        <v>Fibmax</v>
      </c>
      <c r="C117" s="196">
        <v>46418</v>
      </c>
      <c r="D117" s="36">
        <f t="shared" si="24"/>
        <v>114</v>
      </c>
      <c r="E117" s="55" t="s">
        <v>1</v>
      </c>
      <c r="F117" s="57" t="s">
        <v>622</v>
      </c>
      <c r="G117" s="57"/>
      <c r="H117" s="56">
        <v>1474</v>
      </c>
      <c r="I117" s="56" t="s">
        <v>270</v>
      </c>
      <c r="J117" s="158">
        <v>33</v>
      </c>
      <c r="K117" s="158">
        <v>33</v>
      </c>
      <c r="L117" s="56">
        <v>19.208551100000001</v>
      </c>
      <c r="M117" s="56">
        <v>72.985055099999997</v>
      </c>
      <c r="N117" s="58">
        <v>19.208549999999999</v>
      </c>
      <c r="O117" s="58">
        <v>72.985050000000001</v>
      </c>
      <c r="P117" s="56" t="s">
        <v>602</v>
      </c>
      <c r="Q117" s="56" t="s">
        <v>1603</v>
      </c>
      <c r="R117" s="28" t="s">
        <v>790</v>
      </c>
      <c r="S117" s="28" t="s">
        <v>1872</v>
      </c>
      <c r="T117" s="58" t="s">
        <v>1621</v>
      </c>
      <c r="U117" s="28" t="s">
        <v>1606</v>
      </c>
      <c r="V117" s="28" t="s">
        <v>1607</v>
      </c>
      <c r="W117" s="28" t="s">
        <v>104</v>
      </c>
      <c r="X117" s="28" t="s">
        <v>1686</v>
      </c>
      <c r="Y117" s="28" t="s">
        <v>1792</v>
      </c>
      <c r="Z117" s="28" t="str">
        <f>_xlfn.XLOOKUP(I117,'[2]Fibmax delivery'!$B:$B,'[2]Fibmax delivery'!$I:$I)</f>
        <v>Yogesh Deshpande</v>
      </c>
      <c r="AA117" s="28" t="s">
        <v>104</v>
      </c>
      <c r="AB117" s="28" t="s">
        <v>1631</v>
      </c>
      <c r="AC117" s="61">
        <v>45741</v>
      </c>
      <c r="AD117" s="61">
        <f t="shared" si="35"/>
        <v>46106</v>
      </c>
      <c r="AE117" s="28">
        <v>33</v>
      </c>
      <c r="AF117" s="28" t="s">
        <v>1030</v>
      </c>
      <c r="AG117" s="62">
        <f t="shared" si="36"/>
        <v>0</v>
      </c>
      <c r="AH117" s="28" t="s">
        <v>1585</v>
      </c>
      <c r="AI117" s="28" t="s">
        <v>1603</v>
      </c>
      <c r="AJ117" s="28"/>
      <c r="AK117" s="28" t="s">
        <v>1612</v>
      </c>
      <c r="AL117" s="28" t="s">
        <v>5129</v>
      </c>
      <c r="AM117" s="28" t="s">
        <v>4949</v>
      </c>
      <c r="AN117" s="47" t="s">
        <v>1585</v>
      </c>
      <c r="AO117" s="58" t="s">
        <v>1603</v>
      </c>
      <c r="AP117" s="28"/>
      <c r="AQ117" s="28">
        <v>0</v>
      </c>
      <c r="AR117" s="28">
        <f t="shared" si="23"/>
        <v>-33</v>
      </c>
      <c r="AS117" s="28" t="s">
        <v>1603</v>
      </c>
      <c r="AT117" s="28"/>
      <c r="AU117" s="47" t="s">
        <v>5616</v>
      </c>
    </row>
    <row r="118" spans="2:47" s="47" customFormat="1" ht="10.8" x14ac:dyDescent="0.25">
      <c r="B118" s="47" t="str">
        <f t="shared" si="34"/>
        <v>Fibmax</v>
      </c>
      <c r="C118" s="196">
        <v>46173</v>
      </c>
      <c r="D118" s="36">
        <f t="shared" si="24"/>
        <v>115</v>
      </c>
      <c r="E118" s="55" t="s">
        <v>1</v>
      </c>
      <c r="F118" s="57" t="s">
        <v>622</v>
      </c>
      <c r="G118" s="57"/>
      <c r="H118" s="56">
        <v>4936</v>
      </c>
      <c r="I118" s="56" t="s">
        <v>271</v>
      </c>
      <c r="J118" s="158">
        <v>24.2</v>
      </c>
      <c r="K118" s="158">
        <v>24.2</v>
      </c>
      <c r="L118" s="56">
        <v>19.255245200000001</v>
      </c>
      <c r="M118" s="56">
        <v>72.971979700000006</v>
      </c>
      <c r="N118" s="58">
        <v>19.255240000000001</v>
      </c>
      <c r="O118" s="58">
        <v>72.971969999999999</v>
      </c>
      <c r="P118" s="56" t="s">
        <v>602</v>
      </c>
      <c r="Q118" s="56" t="s">
        <v>1603</v>
      </c>
      <c r="R118" s="28" t="s">
        <v>791</v>
      </c>
      <c r="S118" s="28" t="s">
        <v>1873</v>
      </c>
      <c r="T118" s="58" t="s">
        <v>1621</v>
      </c>
      <c r="U118" s="28" t="s">
        <v>1606</v>
      </c>
      <c r="V118" s="28" t="s">
        <v>1607</v>
      </c>
      <c r="W118" s="28" t="s">
        <v>104</v>
      </c>
      <c r="X118" s="28" t="s">
        <v>1695</v>
      </c>
      <c r="Y118" s="28" t="s">
        <v>1792</v>
      </c>
      <c r="Z118" s="28" t="str">
        <f>_xlfn.XLOOKUP(I118,'[2]Fibmax delivery'!$B:$B,'[2]Fibmax delivery'!$I:$I)</f>
        <v>Yogesh Deshpande</v>
      </c>
      <c r="AA118" s="28" t="s">
        <v>104</v>
      </c>
      <c r="AB118" s="28" t="s">
        <v>1874</v>
      </c>
      <c r="AC118" s="61">
        <v>45741</v>
      </c>
      <c r="AD118" s="61">
        <f t="shared" si="35"/>
        <v>46106</v>
      </c>
      <c r="AE118" s="28">
        <v>25</v>
      </c>
      <c r="AF118" s="28" t="s">
        <v>1030</v>
      </c>
      <c r="AG118" s="62">
        <f t="shared" si="36"/>
        <v>0.80000000000000071</v>
      </c>
      <c r="AH118" s="28" t="s">
        <v>1585</v>
      </c>
      <c r="AI118" s="28" t="s">
        <v>1603</v>
      </c>
      <c r="AJ118" s="28"/>
      <c r="AK118" s="28" t="s">
        <v>1612</v>
      </c>
      <c r="AL118" s="28" t="s">
        <v>5130</v>
      </c>
      <c r="AM118" s="28" t="s">
        <v>4949</v>
      </c>
      <c r="AN118" s="47" t="s">
        <v>1585</v>
      </c>
      <c r="AO118" s="58" t="s">
        <v>1603</v>
      </c>
      <c r="AP118" s="28"/>
      <c r="AQ118" s="28">
        <v>0</v>
      </c>
      <c r="AR118" s="28">
        <f t="shared" si="23"/>
        <v>-25</v>
      </c>
      <c r="AS118" s="28" t="s">
        <v>1603</v>
      </c>
      <c r="AT118" s="28"/>
      <c r="AU118" s="47" t="s">
        <v>5616</v>
      </c>
    </row>
    <row r="119" spans="2:47" s="47" customFormat="1" ht="10.8" x14ac:dyDescent="0.25">
      <c r="C119" s="196"/>
      <c r="D119" s="36">
        <f t="shared" si="24"/>
        <v>116</v>
      </c>
      <c r="E119" s="55" t="s">
        <v>1</v>
      </c>
      <c r="F119" s="57" t="s">
        <v>622</v>
      </c>
      <c r="G119" s="57"/>
      <c r="H119" s="56" t="s">
        <v>272</v>
      </c>
      <c r="I119" s="56" t="s">
        <v>273</v>
      </c>
      <c r="J119" s="158">
        <v>11</v>
      </c>
      <c r="K119" s="158">
        <v>11</v>
      </c>
      <c r="L119" s="56">
        <v>19.271600200000002</v>
      </c>
      <c r="M119" s="56">
        <v>72.965537499999996</v>
      </c>
      <c r="N119" s="58">
        <v>19.271224050000001</v>
      </c>
      <c r="O119" s="58">
        <v>72.964430640000003</v>
      </c>
      <c r="P119" s="56" t="s">
        <v>602</v>
      </c>
      <c r="Q119" s="56" t="s">
        <v>1603</v>
      </c>
      <c r="R119" s="28" t="s">
        <v>792</v>
      </c>
      <c r="S119" s="28" t="s">
        <v>1875</v>
      </c>
      <c r="T119" s="177" t="s">
        <v>1654</v>
      </c>
      <c r="U119" s="28" t="s">
        <v>1606</v>
      </c>
      <c r="V119" s="28" t="s">
        <v>1607</v>
      </c>
      <c r="W119" s="28" t="s">
        <v>104</v>
      </c>
      <c r="X119" s="28" t="s">
        <v>1695</v>
      </c>
      <c r="Y119" s="28" t="s">
        <v>1792</v>
      </c>
      <c r="Z119" s="28" t="str">
        <f>_xlfn.XLOOKUP(I119,'[2]Fibmax delivery'!$B:$B,'[2]Fibmax delivery'!$I:$I)</f>
        <v>Yogesh Deshpande</v>
      </c>
      <c r="AA119" s="28" t="s">
        <v>104</v>
      </c>
      <c r="AB119" s="28" t="s">
        <v>1603</v>
      </c>
      <c r="AC119" s="28" t="s">
        <v>1603</v>
      </c>
      <c r="AD119" s="28" t="s">
        <v>1603</v>
      </c>
      <c r="AE119" s="28">
        <v>0</v>
      </c>
      <c r="AF119" s="28" t="s">
        <v>1610</v>
      </c>
      <c r="AG119" s="28"/>
      <c r="AH119" s="28" t="s">
        <v>1611</v>
      </c>
      <c r="AI119" s="28" t="s">
        <v>1603</v>
      </c>
      <c r="AJ119" s="28"/>
      <c r="AK119" s="28" t="s">
        <v>1612</v>
      </c>
      <c r="AL119" s="28" t="s">
        <v>1603</v>
      </c>
      <c r="AM119" s="28" t="s">
        <v>1603</v>
      </c>
      <c r="AN119" s="47" t="s">
        <v>1611</v>
      </c>
      <c r="AO119" s="58" t="s">
        <v>1603</v>
      </c>
      <c r="AP119" s="28"/>
      <c r="AQ119" s="28">
        <v>0</v>
      </c>
      <c r="AR119" s="28">
        <f t="shared" si="23"/>
        <v>0</v>
      </c>
      <c r="AS119" s="28" t="s">
        <v>1603</v>
      </c>
      <c r="AT119" s="28"/>
    </row>
    <row r="120" spans="2:47" s="47" customFormat="1" ht="10.8" x14ac:dyDescent="0.25">
      <c r="B120" s="47" t="str">
        <f t="shared" ref="B120:B131" si="37">U120</f>
        <v>Fibmax</v>
      </c>
      <c r="C120" s="196">
        <v>46173</v>
      </c>
      <c r="D120" s="36">
        <f t="shared" si="24"/>
        <v>117</v>
      </c>
      <c r="E120" s="55" t="s">
        <v>1</v>
      </c>
      <c r="F120" s="57" t="s">
        <v>622</v>
      </c>
      <c r="G120" s="57"/>
      <c r="H120" s="56">
        <v>5395</v>
      </c>
      <c r="I120" s="56" t="s">
        <v>274</v>
      </c>
      <c r="J120" s="158">
        <v>38.5</v>
      </c>
      <c r="K120" s="158">
        <v>38.5</v>
      </c>
      <c r="L120" s="56">
        <v>19.2741872</v>
      </c>
      <c r="M120" s="56">
        <v>72.961164199999999</v>
      </c>
      <c r="N120" s="58">
        <v>19.274180000000001</v>
      </c>
      <c r="O120" s="58">
        <v>72.961160000000007</v>
      </c>
      <c r="P120" s="56" t="s">
        <v>602</v>
      </c>
      <c r="Q120" s="56" t="s">
        <v>1603</v>
      </c>
      <c r="R120" s="28" t="s">
        <v>793</v>
      </c>
      <c r="S120" s="28" t="s">
        <v>1876</v>
      </c>
      <c r="T120" s="58" t="s">
        <v>1736</v>
      </c>
      <c r="U120" s="28" t="s">
        <v>1606</v>
      </c>
      <c r="V120" s="28" t="s">
        <v>1607</v>
      </c>
      <c r="W120" s="28" t="s">
        <v>104</v>
      </c>
      <c r="X120" s="28" t="s">
        <v>1695</v>
      </c>
      <c r="Y120" s="28" t="s">
        <v>1792</v>
      </c>
      <c r="Z120" s="28" t="str">
        <f>_xlfn.XLOOKUP(I120,'[2]Fibmax delivery'!$B:$B,'[2]Fibmax delivery'!$I:$I)</f>
        <v>Yogesh Deshpande</v>
      </c>
      <c r="AA120" s="28" t="s">
        <v>104</v>
      </c>
      <c r="AB120" s="28" t="s">
        <v>1874</v>
      </c>
      <c r="AC120" s="61">
        <v>45741</v>
      </c>
      <c r="AD120" s="61">
        <f t="shared" ref="AD120:AD123" si="38">AC120+365</f>
        <v>46106</v>
      </c>
      <c r="AE120" s="28">
        <v>38</v>
      </c>
      <c r="AF120" s="28" t="s">
        <v>1030</v>
      </c>
      <c r="AG120" s="62">
        <f>AE120-K120</f>
        <v>-0.5</v>
      </c>
      <c r="AH120" s="28" t="s">
        <v>1585</v>
      </c>
      <c r="AI120" s="28" t="s">
        <v>1603</v>
      </c>
      <c r="AJ120" s="28"/>
      <c r="AK120" s="28" t="s">
        <v>1612</v>
      </c>
      <c r="AL120" s="28" t="s">
        <v>5131</v>
      </c>
      <c r="AM120" s="28" t="s">
        <v>4949</v>
      </c>
      <c r="AN120" s="47" t="s">
        <v>1585</v>
      </c>
      <c r="AO120" s="58" t="s">
        <v>1603</v>
      </c>
      <c r="AP120" s="28"/>
      <c r="AQ120" s="28">
        <v>0</v>
      </c>
      <c r="AR120" s="28">
        <f t="shared" si="23"/>
        <v>-38</v>
      </c>
      <c r="AS120" s="28" t="s">
        <v>1603</v>
      </c>
      <c r="AT120" s="28"/>
      <c r="AU120" s="47" t="s">
        <v>5616</v>
      </c>
    </row>
    <row r="121" spans="2:47" s="47" customFormat="1" ht="10.8" x14ac:dyDescent="0.25">
      <c r="B121" s="47" t="str">
        <f t="shared" si="37"/>
        <v>Fibmax</v>
      </c>
      <c r="C121" s="196">
        <v>46173</v>
      </c>
      <c r="D121" s="36">
        <f t="shared" si="24"/>
        <v>118</v>
      </c>
      <c r="E121" s="55" t="s">
        <v>1</v>
      </c>
      <c r="F121" s="57" t="s">
        <v>622</v>
      </c>
      <c r="G121" s="57"/>
      <c r="H121" s="56" t="s">
        <v>275</v>
      </c>
      <c r="I121" s="56" t="s">
        <v>276</v>
      </c>
      <c r="J121" s="158">
        <v>22</v>
      </c>
      <c r="K121" s="158">
        <v>22</v>
      </c>
      <c r="L121" s="56">
        <v>19.2837909</v>
      </c>
      <c r="M121" s="56">
        <v>72.948449999999994</v>
      </c>
      <c r="N121" s="58">
        <v>19.28379</v>
      </c>
      <c r="O121" s="58">
        <v>72.948449999999994</v>
      </c>
      <c r="P121" s="56" t="s">
        <v>602</v>
      </c>
      <c r="Q121" s="56" t="s">
        <v>1603</v>
      </c>
      <c r="R121" s="28" t="s">
        <v>794</v>
      </c>
      <c r="S121" s="28" t="s">
        <v>1877</v>
      </c>
      <c r="T121" s="58" t="s">
        <v>1646</v>
      </c>
      <c r="U121" s="28" t="s">
        <v>1606</v>
      </c>
      <c r="V121" s="28" t="s">
        <v>1607</v>
      </c>
      <c r="W121" s="28" t="s">
        <v>104</v>
      </c>
      <c r="X121" s="28" t="s">
        <v>1695</v>
      </c>
      <c r="Y121" s="28" t="s">
        <v>1792</v>
      </c>
      <c r="Z121" s="28" t="str">
        <f>_xlfn.XLOOKUP(I121,'[2]Fibmax delivery'!$B:$B,'[2]Fibmax delivery'!$I:$I)</f>
        <v>Yogesh Deshpande</v>
      </c>
      <c r="AA121" s="28" t="s">
        <v>104</v>
      </c>
      <c r="AB121" s="28" t="s">
        <v>1874</v>
      </c>
      <c r="AC121" s="61">
        <v>45741</v>
      </c>
      <c r="AD121" s="61">
        <f t="shared" si="38"/>
        <v>46106</v>
      </c>
      <c r="AE121" s="28">
        <v>22</v>
      </c>
      <c r="AF121" s="28" t="s">
        <v>1030</v>
      </c>
      <c r="AG121" s="62">
        <f>AE121-K121</f>
        <v>0</v>
      </c>
      <c r="AH121" s="28" t="s">
        <v>1585</v>
      </c>
      <c r="AI121" s="28" t="s">
        <v>1603</v>
      </c>
      <c r="AJ121" s="28"/>
      <c r="AK121" s="28" t="s">
        <v>1612</v>
      </c>
      <c r="AL121" s="28" t="s">
        <v>5132</v>
      </c>
      <c r="AM121" s="28" t="s">
        <v>4949</v>
      </c>
      <c r="AN121" s="47" t="s">
        <v>1585</v>
      </c>
      <c r="AO121" s="58" t="s">
        <v>1603</v>
      </c>
      <c r="AP121" s="28"/>
      <c r="AQ121" s="28">
        <v>0</v>
      </c>
      <c r="AR121" s="28">
        <f t="shared" si="23"/>
        <v>-22</v>
      </c>
      <c r="AS121" s="28" t="s">
        <v>1603</v>
      </c>
      <c r="AT121" s="28"/>
      <c r="AU121" s="47" t="s">
        <v>5616</v>
      </c>
    </row>
    <row r="122" spans="2:47" s="47" customFormat="1" ht="10.8" x14ac:dyDescent="0.25">
      <c r="B122" s="47" t="str">
        <f t="shared" si="37"/>
        <v>Fibmax</v>
      </c>
      <c r="C122" s="196">
        <v>46326</v>
      </c>
      <c r="D122" s="36">
        <f t="shared" si="24"/>
        <v>119</v>
      </c>
      <c r="E122" s="55" t="s">
        <v>1</v>
      </c>
      <c r="F122" s="56" t="s">
        <v>626</v>
      </c>
      <c r="G122" s="56"/>
      <c r="H122" s="56" t="s">
        <v>277</v>
      </c>
      <c r="I122" s="56" t="s">
        <v>278</v>
      </c>
      <c r="J122" s="158">
        <v>220</v>
      </c>
      <c r="K122" s="158">
        <v>220</v>
      </c>
      <c r="L122" s="56">
        <v>19.203898800000001</v>
      </c>
      <c r="M122" s="56">
        <v>73.002646200000001</v>
      </c>
      <c r="N122" s="58">
        <v>19.202498970000001</v>
      </c>
      <c r="O122" s="58">
        <v>73.002905670000004</v>
      </c>
      <c r="P122" s="56" t="s">
        <v>602</v>
      </c>
      <c r="Q122" s="56" t="s">
        <v>1603</v>
      </c>
      <c r="R122" s="28" t="s">
        <v>795</v>
      </c>
      <c r="S122" s="28" t="s">
        <v>1878</v>
      </c>
      <c r="T122" s="58" t="s">
        <v>1646</v>
      </c>
      <c r="U122" s="28" t="s">
        <v>1606</v>
      </c>
      <c r="V122" s="28" t="s">
        <v>1607</v>
      </c>
      <c r="W122" s="28" t="s">
        <v>104</v>
      </c>
      <c r="X122" s="28" t="s">
        <v>1686</v>
      </c>
      <c r="Y122" s="28" t="s">
        <v>1849</v>
      </c>
      <c r="Z122" s="28" t="str">
        <f>_xlfn.XLOOKUP(I122,'[2]Fibmax delivery'!$B:$B,'[2]Fibmax delivery'!$I:$I)</f>
        <v>Yogesh Deshpande</v>
      </c>
      <c r="AA122" s="28" t="s">
        <v>104</v>
      </c>
      <c r="AB122" s="28" t="s">
        <v>1879</v>
      </c>
      <c r="AC122" s="61">
        <v>45742</v>
      </c>
      <c r="AD122" s="61">
        <f t="shared" si="38"/>
        <v>46107</v>
      </c>
      <c r="AE122" s="28">
        <v>220</v>
      </c>
      <c r="AF122" s="28" t="s">
        <v>1030</v>
      </c>
      <c r="AG122" s="62">
        <f>AE122-K122</f>
        <v>0</v>
      </c>
      <c r="AH122" s="28" t="s">
        <v>1585</v>
      </c>
      <c r="AI122" s="28" t="s">
        <v>1600</v>
      </c>
      <c r="AJ122" s="28"/>
      <c r="AK122" s="28" t="s">
        <v>4894</v>
      </c>
      <c r="AL122" s="28" t="s">
        <v>5133</v>
      </c>
      <c r="AM122" s="28" t="s">
        <v>4949</v>
      </c>
      <c r="AN122" s="47" t="s">
        <v>1585</v>
      </c>
      <c r="AO122" s="58" t="s">
        <v>1603</v>
      </c>
      <c r="AP122" s="28"/>
      <c r="AQ122" s="28">
        <v>0</v>
      </c>
      <c r="AR122" s="28">
        <f t="shared" si="23"/>
        <v>-220</v>
      </c>
      <c r="AS122" s="28" t="s">
        <v>1603</v>
      </c>
      <c r="AT122" s="28"/>
      <c r="AU122" s="47" t="s">
        <v>5614</v>
      </c>
    </row>
    <row r="123" spans="2:47" s="47" customFormat="1" ht="10.8" x14ac:dyDescent="0.25">
      <c r="B123" s="47" t="str">
        <f t="shared" si="37"/>
        <v>Fibmax</v>
      </c>
      <c r="C123" s="196">
        <v>46142</v>
      </c>
      <c r="D123" s="36">
        <f t="shared" si="24"/>
        <v>120</v>
      </c>
      <c r="E123" s="55" t="s">
        <v>1</v>
      </c>
      <c r="F123" s="57" t="s">
        <v>622</v>
      </c>
      <c r="G123" s="57"/>
      <c r="H123" s="56" t="s">
        <v>279</v>
      </c>
      <c r="I123" s="56" t="s">
        <v>280</v>
      </c>
      <c r="J123" s="158">
        <v>50</v>
      </c>
      <c r="K123" s="158">
        <v>50</v>
      </c>
      <c r="L123" s="56">
        <v>19.226520099999998</v>
      </c>
      <c r="M123" s="56">
        <v>72.970962700000001</v>
      </c>
      <c r="N123" s="58">
        <v>19.226520000000001</v>
      </c>
      <c r="O123" s="58">
        <v>72.970960000000005</v>
      </c>
      <c r="P123" s="56" t="s">
        <v>602</v>
      </c>
      <c r="Q123" s="56" t="s">
        <v>1603</v>
      </c>
      <c r="R123" s="28" t="s">
        <v>796</v>
      </c>
      <c r="S123" s="28" t="s">
        <v>1880</v>
      </c>
      <c r="T123" s="58" t="s">
        <v>1621</v>
      </c>
      <c r="U123" s="28" t="s">
        <v>1606</v>
      </c>
      <c r="V123" s="28" t="s">
        <v>1607</v>
      </c>
      <c r="W123" s="28" t="s">
        <v>104</v>
      </c>
      <c r="X123" s="28" t="s">
        <v>1616</v>
      </c>
      <c r="Y123" s="28" t="s">
        <v>1849</v>
      </c>
      <c r="Z123" s="28" t="str">
        <f>_xlfn.XLOOKUP(I123,'[2]Fibmax delivery'!$B:$B,'[2]Fibmax delivery'!$I:$I)</f>
        <v>Yogesh Deshpande</v>
      </c>
      <c r="AA123" s="28" t="s">
        <v>104</v>
      </c>
      <c r="AB123" s="28" t="s">
        <v>1874</v>
      </c>
      <c r="AC123" s="61">
        <v>45741</v>
      </c>
      <c r="AD123" s="61">
        <f t="shared" si="38"/>
        <v>46106</v>
      </c>
      <c r="AE123" s="28">
        <v>50</v>
      </c>
      <c r="AF123" s="28" t="s">
        <v>1030</v>
      </c>
      <c r="AG123" s="62">
        <f>AE123-K123</f>
        <v>0</v>
      </c>
      <c r="AH123" s="28" t="s">
        <v>1585</v>
      </c>
      <c r="AI123" s="28" t="s">
        <v>1603</v>
      </c>
      <c r="AJ123" s="28"/>
      <c r="AK123" s="28" t="s">
        <v>1612</v>
      </c>
      <c r="AL123" s="28" t="s">
        <v>5134</v>
      </c>
      <c r="AM123" s="28" t="s">
        <v>4949</v>
      </c>
      <c r="AN123" s="47" t="s">
        <v>1585</v>
      </c>
      <c r="AO123" s="58" t="s">
        <v>1603</v>
      </c>
      <c r="AP123" s="28"/>
      <c r="AQ123" s="28">
        <v>0</v>
      </c>
      <c r="AR123" s="28">
        <f t="shared" si="23"/>
        <v>-50</v>
      </c>
      <c r="AS123" s="28" t="s">
        <v>1603</v>
      </c>
      <c r="AT123" s="28"/>
      <c r="AU123" s="47" t="s">
        <v>5616</v>
      </c>
    </row>
    <row r="124" spans="2:47" s="47" customFormat="1" ht="13.8" x14ac:dyDescent="0.3">
      <c r="B124" s="47" t="str">
        <f t="shared" si="37"/>
        <v>Fibmax</v>
      </c>
      <c r="C124" s="196">
        <v>46142</v>
      </c>
      <c r="D124" s="36">
        <f t="shared" si="24"/>
        <v>121</v>
      </c>
      <c r="E124" s="55" t="s">
        <v>1</v>
      </c>
      <c r="F124" s="56" t="s">
        <v>627</v>
      </c>
      <c r="G124" s="56"/>
      <c r="H124" s="56">
        <v>4485</v>
      </c>
      <c r="I124" s="56" t="s">
        <v>281</v>
      </c>
      <c r="J124" s="158">
        <v>20</v>
      </c>
      <c r="K124" s="158">
        <v>20</v>
      </c>
      <c r="L124" s="56">
        <v>19.169471600000001</v>
      </c>
      <c r="M124" s="56">
        <v>72.963949299999996</v>
      </c>
      <c r="N124" s="58">
        <v>19.16947</v>
      </c>
      <c r="O124" s="58">
        <v>72.963939999999994</v>
      </c>
      <c r="P124" s="56" t="s">
        <v>591</v>
      </c>
      <c r="Q124" s="56" t="s">
        <v>1678</v>
      </c>
      <c r="R124" s="28" t="s">
        <v>797</v>
      </c>
      <c r="S124" s="28" t="s">
        <v>1881</v>
      </c>
      <c r="T124" s="58" t="s">
        <v>1621</v>
      </c>
      <c r="U124" s="28" t="s">
        <v>1606</v>
      </c>
      <c r="V124" s="28" t="s">
        <v>1607</v>
      </c>
      <c r="W124" s="28" t="s">
        <v>104</v>
      </c>
      <c r="X124" s="28" t="s">
        <v>1616</v>
      </c>
      <c r="Y124" s="28" t="s">
        <v>1849</v>
      </c>
      <c r="Z124" s="28" t="str">
        <f>_xlfn.XLOOKUP(I124,'[2]Fibmax delivery'!$B:$B,'[2]Fibmax delivery'!$I:$I)</f>
        <v>Yogesh Deshpande</v>
      </c>
      <c r="AA124" s="28" t="s">
        <v>104</v>
      </c>
      <c r="AB124" s="59">
        <v>10004854</v>
      </c>
      <c r="AC124" s="61">
        <v>45742</v>
      </c>
      <c r="AD124" s="61">
        <f>AC124+365</f>
        <v>46107</v>
      </c>
      <c r="AE124" s="28">
        <v>20</v>
      </c>
      <c r="AF124" s="28" t="s">
        <v>1618</v>
      </c>
      <c r="AG124" s="28"/>
      <c r="AH124" s="28" t="s">
        <v>1585</v>
      </c>
      <c r="AI124" s="28" t="s">
        <v>1603</v>
      </c>
      <c r="AJ124" s="28"/>
      <c r="AK124" s="28" t="s">
        <v>1612</v>
      </c>
      <c r="AL124" s="28" t="s">
        <v>5135</v>
      </c>
      <c r="AM124" s="28" t="s">
        <v>3494</v>
      </c>
      <c r="AN124" s="47" t="s">
        <v>1585</v>
      </c>
      <c r="AO124" s="58" t="s">
        <v>1603</v>
      </c>
      <c r="AP124" s="28"/>
      <c r="AQ124" s="28">
        <v>0</v>
      </c>
      <c r="AR124" s="28">
        <f t="shared" si="23"/>
        <v>-20</v>
      </c>
      <c r="AS124" s="28" t="s">
        <v>1603</v>
      </c>
      <c r="AT124" s="28"/>
      <c r="AU124" s="47" t="s">
        <v>5614</v>
      </c>
    </row>
    <row r="125" spans="2:47" s="47" customFormat="1" ht="10.8" x14ac:dyDescent="0.25">
      <c r="B125" s="47" t="str">
        <f t="shared" si="37"/>
        <v>Fibmax</v>
      </c>
      <c r="C125" s="196">
        <v>46418</v>
      </c>
      <c r="D125" s="36">
        <f t="shared" si="24"/>
        <v>122</v>
      </c>
      <c r="E125" s="55" t="s">
        <v>1</v>
      </c>
      <c r="F125" s="56" t="s">
        <v>592</v>
      </c>
      <c r="G125" s="56"/>
      <c r="H125" s="56" t="s">
        <v>282</v>
      </c>
      <c r="I125" s="56" t="s">
        <v>283</v>
      </c>
      <c r="J125" s="158">
        <v>11</v>
      </c>
      <c r="K125" s="158">
        <v>11</v>
      </c>
      <c r="L125" s="56">
        <v>19.253082500000001</v>
      </c>
      <c r="M125" s="56">
        <v>72.858406200000005</v>
      </c>
      <c r="N125" s="58">
        <v>19.253080000000001</v>
      </c>
      <c r="O125" s="58">
        <v>72.858400000000003</v>
      </c>
      <c r="P125" s="56" t="s">
        <v>591</v>
      </c>
      <c r="Q125" s="56" t="s">
        <v>1613</v>
      </c>
      <c r="R125" s="28" t="s">
        <v>798</v>
      </c>
      <c r="S125" s="28" t="s">
        <v>1882</v>
      </c>
      <c r="T125" s="58" t="s">
        <v>1621</v>
      </c>
      <c r="U125" s="28" t="s">
        <v>1606</v>
      </c>
      <c r="V125" s="28" t="s">
        <v>1607</v>
      </c>
      <c r="W125" s="28" t="s">
        <v>104</v>
      </c>
      <c r="X125" s="28" t="s">
        <v>1686</v>
      </c>
      <c r="Y125" s="28" t="s">
        <v>1740</v>
      </c>
      <c r="Z125" s="28" t="str">
        <f>_xlfn.XLOOKUP(I125,'[2]Fibmax delivery'!$B:$B,'[2]Fibmax delivery'!$I:$I)</f>
        <v>Satish Singh</v>
      </c>
      <c r="AA125" s="28" t="s">
        <v>104</v>
      </c>
      <c r="AB125" s="28" t="s">
        <v>1883</v>
      </c>
      <c r="AC125" s="61">
        <v>45742</v>
      </c>
      <c r="AD125" s="61">
        <f t="shared" ref="AD125:AD131" si="39">AC125+365</f>
        <v>46107</v>
      </c>
      <c r="AE125" s="28">
        <v>113</v>
      </c>
      <c r="AF125" s="28" t="s">
        <v>1699</v>
      </c>
      <c r="AG125" s="64">
        <f t="shared" ref="AG125:AG131" si="40">AE125-K125</f>
        <v>102</v>
      </c>
      <c r="AH125" s="28" t="s">
        <v>1585</v>
      </c>
      <c r="AI125" s="28" t="s">
        <v>1603</v>
      </c>
      <c r="AJ125" s="28"/>
      <c r="AK125" s="28" t="s">
        <v>1612</v>
      </c>
      <c r="AL125" s="28" t="s">
        <v>5136</v>
      </c>
      <c r="AM125" s="28" t="s">
        <v>4949</v>
      </c>
      <c r="AN125" s="47" t="s">
        <v>1585</v>
      </c>
      <c r="AO125" s="58" t="s">
        <v>1603</v>
      </c>
      <c r="AP125" s="28"/>
      <c r="AQ125" s="28">
        <v>0</v>
      </c>
      <c r="AR125" s="28">
        <f t="shared" si="23"/>
        <v>-113</v>
      </c>
      <c r="AS125" s="28" t="s">
        <v>1603</v>
      </c>
      <c r="AT125" s="28"/>
      <c r="AU125" s="47" t="s">
        <v>5614</v>
      </c>
    </row>
    <row r="126" spans="2:47" s="47" customFormat="1" ht="10.8" x14ac:dyDescent="0.25">
      <c r="B126" s="47" t="str">
        <f t="shared" si="37"/>
        <v>Fibmax</v>
      </c>
      <c r="C126" s="196">
        <v>46326</v>
      </c>
      <c r="D126" s="36">
        <f t="shared" si="24"/>
        <v>123</v>
      </c>
      <c r="E126" s="55" t="s">
        <v>1</v>
      </c>
      <c r="F126" s="56" t="s">
        <v>592</v>
      </c>
      <c r="G126" s="56"/>
      <c r="H126" s="56" t="s">
        <v>284</v>
      </c>
      <c r="I126" s="56" t="s">
        <v>285</v>
      </c>
      <c r="J126" s="158">
        <v>33</v>
      </c>
      <c r="K126" s="158">
        <v>33</v>
      </c>
      <c r="L126" s="56">
        <v>19.249379999999999</v>
      </c>
      <c r="M126" s="56">
        <v>72.853620000000006</v>
      </c>
      <c r="N126" s="58">
        <v>19.249504049999999</v>
      </c>
      <c r="O126" s="58">
        <v>72.85339415</v>
      </c>
      <c r="P126" s="56" t="s">
        <v>591</v>
      </c>
      <c r="Q126" s="56" t="s">
        <v>1613</v>
      </c>
      <c r="R126" s="28" t="s">
        <v>799</v>
      </c>
      <c r="S126" s="28" t="s">
        <v>1884</v>
      </c>
      <c r="T126" s="58" t="s">
        <v>1621</v>
      </c>
      <c r="U126" s="28" t="s">
        <v>1606</v>
      </c>
      <c r="V126" s="28" t="s">
        <v>1607</v>
      </c>
      <c r="W126" s="28" t="s">
        <v>104</v>
      </c>
      <c r="X126" s="28" t="s">
        <v>1686</v>
      </c>
      <c r="Y126" s="28" t="s">
        <v>1740</v>
      </c>
      <c r="Z126" s="28" t="str">
        <f>_xlfn.XLOOKUP(I126,'[2]Fibmax delivery'!$B:$B,'[2]Fibmax delivery'!$I:$I)</f>
        <v>Satish Singh</v>
      </c>
      <c r="AA126" s="28" t="s">
        <v>104</v>
      </c>
      <c r="AB126" s="58">
        <v>10004838</v>
      </c>
      <c r="AC126" s="61">
        <v>45742</v>
      </c>
      <c r="AD126" s="61">
        <f t="shared" si="39"/>
        <v>46107</v>
      </c>
      <c r="AE126" s="28">
        <v>33</v>
      </c>
      <c r="AF126" s="28" t="s">
        <v>1030</v>
      </c>
      <c r="AG126" s="62">
        <f t="shared" si="40"/>
        <v>0</v>
      </c>
      <c r="AH126" s="28" t="s">
        <v>1585</v>
      </c>
      <c r="AI126" s="28" t="s">
        <v>1600</v>
      </c>
      <c r="AJ126" s="28"/>
      <c r="AK126" s="28" t="s">
        <v>4895</v>
      </c>
      <c r="AL126" s="28" t="s">
        <v>5137</v>
      </c>
      <c r="AM126" s="28" t="s">
        <v>4949</v>
      </c>
      <c r="AN126" s="47" t="s">
        <v>1585</v>
      </c>
      <c r="AO126" s="58">
        <v>640418</v>
      </c>
      <c r="AP126" s="28" t="s">
        <v>4931</v>
      </c>
      <c r="AQ126" s="28">
        <v>81</v>
      </c>
      <c r="AR126" s="28">
        <f t="shared" si="23"/>
        <v>48</v>
      </c>
      <c r="AS126" s="28" t="s">
        <v>5610</v>
      </c>
      <c r="AT126" s="28"/>
      <c r="AU126" s="47" t="s">
        <v>5614</v>
      </c>
    </row>
    <row r="127" spans="2:47" s="47" customFormat="1" ht="10.8" x14ac:dyDescent="0.25">
      <c r="B127" s="47" t="str">
        <f t="shared" si="37"/>
        <v>Fibmax</v>
      </c>
      <c r="C127" s="196">
        <v>46356</v>
      </c>
      <c r="D127" s="36">
        <f t="shared" si="24"/>
        <v>124</v>
      </c>
      <c r="E127" s="55" t="s">
        <v>1</v>
      </c>
      <c r="F127" s="56" t="s">
        <v>628</v>
      </c>
      <c r="G127" s="56"/>
      <c r="H127" s="56">
        <v>6281</v>
      </c>
      <c r="I127" s="56" t="s">
        <v>286</v>
      </c>
      <c r="J127" s="158">
        <v>165</v>
      </c>
      <c r="K127" s="158">
        <v>165</v>
      </c>
      <c r="L127" s="56">
        <v>19.146796200000001</v>
      </c>
      <c r="M127" s="56">
        <v>73.080897800000002</v>
      </c>
      <c r="N127" s="58">
        <v>19.14614066</v>
      </c>
      <c r="O127" s="58">
        <v>72.834911829999996</v>
      </c>
      <c r="P127" s="56" t="s">
        <v>591</v>
      </c>
      <c r="Q127" s="56" t="s">
        <v>1633</v>
      </c>
      <c r="R127" s="28" t="s">
        <v>800</v>
      </c>
      <c r="S127" s="28" t="s">
        <v>1885</v>
      </c>
      <c r="T127" s="58" t="s">
        <v>1621</v>
      </c>
      <c r="U127" s="28" t="s">
        <v>1606</v>
      </c>
      <c r="V127" s="28" t="s">
        <v>1607</v>
      </c>
      <c r="W127" s="28" t="s">
        <v>104</v>
      </c>
      <c r="X127" s="28" t="s">
        <v>1608</v>
      </c>
      <c r="Y127" s="28" t="s">
        <v>1714</v>
      </c>
      <c r="Z127" s="28" t="str">
        <f>_xlfn.XLOOKUP(I127,'[2]Fibmax delivery'!$B:$B,'[2]Fibmax delivery'!$I:$I)</f>
        <v>Satish Singh</v>
      </c>
      <c r="AA127" s="28" t="s">
        <v>104</v>
      </c>
      <c r="AB127" s="28" t="s">
        <v>1874</v>
      </c>
      <c r="AC127" s="61">
        <v>45741</v>
      </c>
      <c r="AD127" s="61">
        <f t="shared" si="39"/>
        <v>46106</v>
      </c>
      <c r="AE127" s="28">
        <v>165</v>
      </c>
      <c r="AF127" s="28" t="s">
        <v>1030</v>
      </c>
      <c r="AG127" s="62">
        <f t="shared" si="40"/>
        <v>0</v>
      </c>
      <c r="AH127" s="28" t="s">
        <v>1585</v>
      </c>
      <c r="AI127" s="28" t="s">
        <v>1603</v>
      </c>
      <c r="AJ127" s="28"/>
      <c r="AK127" s="28" t="s">
        <v>1612</v>
      </c>
      <c r="AL127" s="28" t="s">
        <v>5138</v>
      </c>
      <c r="AM127" s="28" t="s">
        <v>4949</v>
      </c>
      <c r="AN127" s="47" t="s">
        <v>1585</v>
      </c>
      <c r="AO127" s="58" t="s">
        <v>1603</v>
      </c>
      <c r="AP127" s="28"/>
      <c r="AQ127" s="28">
        <v>0</v>
      </c>
      <c r="AR127" s="28">
        <f t="shared" si="23"/>
        <v>-165</v>
      </c>
      <c r="AS127" s="28" t="s">
        <v>1603</v>
      </c>
      <c r="AT127" s="28"/>
      <c r="AU127" s="47" t="s">
        <v>5616</v>
      </c>
    </row>
    <row r="128" spans="2:47" s="47" customFormat="1" ht="10.8" x14ac:dyDescent="0.25">
      <c r="B128" s="47" t="str">
        <f t="shared" si="37"/>
        <v>Fibmax</v>
      </c>
      <c r="C128" s="196">
        <v>46142</v>
      </c>
      <c r="D128" s="36">
        <f t="shared" si="24"/>
        <v>125</v>
      </c>
      <c r="E128" s="55" t="s">
        <v>1</v>
      </c>
      <c r="F128" s="56" t="s">
        <v>596</v>
      </c>
      <c r="G128" s="56"/>
      <c r="H128" s="56">
        <v>5886</v>
      </c>
      <c r="I128" s="56" t="s">
        <v>287</v>
      </c>
      <c r="J128" s="158">
        <v>110</v>
      </c>
      <c r="K128" s="158">
        <v>110</v>
      </c>
      <c r="L128" s="56">
        <v>19.1259078</v>
      </c>
      <c r="M128" s="56">
        <v>72.838705300000001</v>
      </c>
      <c r="N128" s="58">
        <v>19.125096320000001</v>
      </c>
      <c r="O128" s="58">
        <v>72.838125559999995</v>
      </c>
      <c r="P128" s="56" t="s">
        <v>591</v>
      </c>
      <c r="Q128" s="56" t="s">
        <v>1633</v>
      </c>
      <c r="R128" s="28" t="s">
        <v>801</v>
      </c>
      <c r="S128" s="28" t="s">
        <v>1886</v>
      </c>
      <c r="T128" s="58" t="s">
        <v>1621</v>
      </c>
      <c r="U128" s="28" t="s">
        <v>1606</v>
      </c>
      <c r="V128" s="28" t="s">
        <v>1607</v>
      </c>
      <c r="W128" s="28" t="s">
        <v>104</v>
      </c>
      <c r="X128" s="28" t="s">
        <v>1616</v>
      </c>
      <c r="Y128" s="28" t="s">
        <v>1626</v>
      </c>
      <c r="Z128" s="28" t="str">
        <f>_xlfn.XLOOKUP(I128,'[2]Fibmax delivery'!$B:$B,'[2]Fibmax delivery'!$I:$I)</f>
        <v>Satish Singh</v>
      </c>
      <c r="AA128" s="28" t="s">
        <v>104</v>
      </c>
      <c r="AB128" s="28" t="s">
        <v>1887</v>
      </c>
      <c r="AC128" s="61">
        <v>45742</v>
      </c>
      <c r="AD128" s="61">
        <f t="shared" si="39"/>
        <v>46107</v>
      </c>
      <c r="AE128" s="28">
        <v>140</v>
      </c>
      <c r="AF128" s="28" t="s">
        <v>1699</v>
      </c>
      <c r="AG128" s="64">
        <f t="shared" si="40"/>
        <v>30</v>
      </c>
      <c r="AH128" s="28" t="s">
        <v>1585</v>
      </c>
      <c r="AI128" s="28" t="s">
        <v>1603</v>
      </c>
      <c r="AJ128" s="28"/>
      <c r="AK128" s="28" t="s">
        <v>1612</v>
      </c>
      <c r="AL128" s="28" t="s">
        <v>5139</v>
      </c>
      <c r="AM128" s="28" t="s">
        <v>4949</v>
      </c>
      <c r="AN128" s="47" t="s">
        <v>1585</v>
      </c>
      <c r="AO128" s="58" t="s">
        <v>1603</v>
      </c>
      <c r="AP128" s="28"/>
      <c r="AQ128" s="28">
        <v>0</v>
      </c>
      <c r="AR128" s="28">
        <f t="shared" si="23"/>
        <v>-140</v>
      </c>
      <c r="AS128" s="28" t="s">
        <v>1603</v>
      </c>
      <c r="AT128" s="28"/>
      <c r="AU128" s="47" t="s">
        <v>5614</v>
      </c>
    </row>
    <row r="129" spans="2:48" s="47" customFormat="1" ht="10.8" x14ac:dyDescent="0.25">
      <c r="B129" s="47" t="str">
        <f t="shared" si="37"/>
        <v>Fibmax</v>
      </c>
      <c r="C129" s="196">
        <v>46142</v>
      </c>
      <c r="D129" s="36">
        <f t="shared" si="24"/>
        <v>126</v>
      </c>
      <c r="E129" s="55" t="s">
        <v>1</v>
      </c>
      <c r="F129" s="56" t="s">
        <v>596</v>
      </c>
      <c r="G129" s="56"/>
      <c r="H129" s="56" t="s">
        <v>288</v>
      </c>
      <c r="I129" s="56" t="s">
        <v>289</v>
      </c>
      <c r="J129" s="158">
        <v>286</v>
      </c>
      <c r="K129" s="158">
        <v>286</v>
      </c>
      <c r="L129" s="56">
        <v>19.119915899999999</v>
      </c>
      <c r="M129" s="56">
        <v>72.8531914</v>
      </c>
      <c r="N129" s="58">
        <v>19.11824</v>
      </c>
      <c r="O129" s="58">
        <v>72.852760000000004</v>
      </c>
      <c r="P129" s="56" t="s">
        <v>591</v>
      </c>
      <c r="Q129" s="56" t="s">
        <v>1700</v>
      </c>
      <c r="R129" s="28" t="s">
        <v>802</v>
      </c>
      <c r="S129" s="28" t="s">
        <v>1888</v>
      </c>
      <c r="T129" s="58" t="s">
        <v>1621</v>
      </c>
      <c r="U129" s="28" t="s">
        <v>1606</v>
      </c>
      <c r="V129" s="28" t="s">
        <v>1607</v>
      </c>
      <c r="W129" s="28" t="s">
        <v>104</v>
      </c>
      <c r="X129" s="28" t="s">
        <v>1616</v>
      </c>
      <c r="Y129" s="28" t="s">
        <v>1626</v>
      </c>
      <c r="Z129" s="28" t="str">
        <f>_xlfn.XLOOKUP(I129,'[2]Fibmax delivery'!$B:$B,'[2]Fibmax delivery'!$I:$I)</f>
        <v>Satish Singh</v>
      </c>
      <c r="AA129" s="28" t="s">
        <v>104</v>
      </c>
      <c r="AB129" s="28" t="s">
        <v>1874</v>
      </c>
      <c r="AC129" s="61">
        <v>45741</v>
      </c>
      <c r="AD129" s="61">
        <f t="shared" si="39"/>
        <v>46106</v>
      </c>
      <c r="AE129" s="28">
        <v>286</v>
      </c>
      <c r="AF129" s="28" t="s">
        <v>1030</v>
      </c>
      <c r="AG129" s="62">
        <f t="shared" si="40"/>
        <v>0</v>
      </c>
      <c r="AH129" s="28" t="s">
        <v>1585</v>
      </c>
      <c r="AI129" s="28" t="s">
        <v>1603</v>
      </c>
      <c r="AJ129" s="28"/>
      <c r="AK129" s="28" t="s">
        <v>1612</v>
      </c>
      <c r="AL129" s="28" t="s">
        <v>1603</v>
      </c>
      <c r="AM129" s="28" t="s">
        <v>4949</v>
      </c>
      <c r="AN129" s="47" t="s">
        <v>1585</v>
      </c>
      <c r="AO129" s="58" t="s">
        <v>1603</v>
      </c>
      <c r="AP129" s="28"/>
      <c r="AQ129" s="28">
        <v>0</v>
      </c>
      <c r="AR129" s="28">
        <f t="shared" si="23"/>
        <v>-286</v>
      </c>
      <c r="AS129" s="28" t="s">
        <v>1603</v>
      </c>
      <c r="AT129" s="28"/>
      <c r="AU129" s="47" t="s">
        <v>5616</v>
      </c>
    </row>
    <row r="130" spans="2:48" s="47" customFormat="1" ht="10.8" x14ac:dyDescent="0.25">
      <c r="B130" s="47" t="str">
        <f t="shared" si="37"/>
        <v>Fibmax</v>
      </c>
      <c r="C130" s="196">
        <v>46326</v>
      </c>
      <c r="D130" s="36">
        <f t="shared" si="24"/>
        <v>127</v>
      </c>
      <c r="E130" s="55" t="s">
        <v>1</v>
      </c>
      <c r="F130" s="57" t="s">
        <v>1717</v>
      </c>
      <c r="G130" s="57"/>
      <c r="H130" s="56" t="s">
        <v>290</v>
      </c>
      <c r="I130" s="56" t="s">
        <v>291</v>
      </c>
      <c r="J130" s="158">
        <v>368.5</v>
      </c>
      <c r="K130" s="158">
        <v>368.5</v>
      </c>
      <c r="L130" s="56">
        <v>19.2276767</v>
      </c>
      <c r="M130" s="56">
        <v>72.842368199999996</v>
      </c>
      <c r="N130" s="58">
        <v>19.22767</v>
      </c>
      <c r="O130" s="58">
        <v>72.842359999999999</v>
      </c>
      <c r="P130" s="56" t="s">
        <v>591</v>
      </c>
      <c r="Q130" s="56" t="s">
        <v>1718</v>
      </c>
      <c r="R130" s="28" t="s">
        <v>803</v>
      </c>
      <c r="S130" s="28" t="s">
        <v>1889</v>
      </c>
      <c r="T130" s="58" t="s">
        <v>1621</v>
      </c>
      <c r="U130" s="28" t="s">
        <v>1606</v>
      </c>
      <c r="V130" s="28" t="s">
        <v>1607</v>
      </c>
      <c r="W130" s="28" t="s">
        <v>104</v>
      </c>
      <c r="X130" s="28" t="s">
        <v>1630</v>
      </c>
      <c r="Y130" s="28" t="s">
        <v>1714</v>
      </c>
      <c r="Z130" s="28" t="str">
        <f>_xlfn.XLOOKUP(I130,'[2]Fibmax delivery'!$B:$B,'[2]Fibmax delivery'!$I:$I)</f>
        <v>Satish Singh</v>
      </c>
      <c r="AA130" s="28" t="s">
        <v>104</v>
      </c>
      <c r="AB130" s="58">
        <v>10004856</v>
      </c>
      <c r="AC130" s="61">
        <v>45742</v>
      </c>
      <c r="AD130" s="61">
        <f t="shared" si="39"/>
        <v>46107</v>
      </c>
      <c r="AE130" s="28">
        <v>368</v>
      </c>
      <c r="AF130" s="28" t="s">
        <v>1030</v>
      </c>
      <c r="AG130" s="62">
        <f t="shared" si="40"/>
        <v>-0.5</v>
      </c>
      <c r="AH130" s="28" t="s">
        <v>1585</v>
      </c>
      <c r="AI130" s="28" t="s">
        <v>1600</v>
      </c>
      <c r="AJ130" s="28"/>
      <c r="AK130" s="28" t="s">
        <v>4896</v>
      </c>
      <c r="AL130" s="28" t="s">
        <v>5140</v>
      </c>
      <c r="AM130" s="28" t="s">
        <v>4949</v>
      </c>
      <c r="AN130" s="47" t="s">
        <v>1585</v>
      </c>
      <c r="AO130" s="58">
        <v>779249</v>
      </c>
      <c r="AP130" s="28" t="s">
        <v>4931</v>
      </c>
      <c r="AQ130" s="28">
        <v>222</v>
      </c>
      <c r="AR130" s="28">
        <f t="shared" si="23"/>
        <v>-146</v>
      </c>
      <c r="AS130" s="28" t="s">
        <v>1603</v>
      </c>
      <c r="AT130" s="28"/>
      <c r="AU130" s="47" t="s">
        <v>5614</v>
      </c>
    </row>
    <row r="131" spans="2:48" s="47" customFormat="1" ht="10.8" x14ac:dyDescent="0.25">
      <c r="B131" s="47" t="str">
        <f t="shared" si="37"/>
        <v>Fibmax</v>
      </c>
      <c r="C131" s="196">
        <v>46326</v>
      </c>
      <c r="D131" s="36">
        <f t="shared" si="24"/>
        <v>128</v>
      </c>
      <c r="E131" s="55" t="s">
        <v>1</v>
      </c>
      <c r="F131" s="57" t="s">
        <v>1717</v>
      </c>
      <c r="G131" s="57"/>
      <c r="H131" s="56" t="s">
        <v>292</v>
      </c>
      <c r="I131" s="56" t="s">
        <v>293</v>
      </c>
      <c r="J131" s="158">
        <v>11</v>
      </c>
      <c r="K131" s="158">
        <v>11</v>
      </c>
      <c r="L131" s="56">
        <v>19.228383699999998</v>
      </c>
      <c r="M131" s="56">
        <v>72.840504100000004</v>
      </c>
      <c r="N131" s="58">
        <v>19.228352560000001</v>
      </c>
      <c r="O131" s="58">
        <v>72.840560440000004</v>
      </c>
      <c r="P131" s="56" t="s">
        <v>591</v>
      </c>
      <c r="Q131" s="56" t="s">
        <v>1718</v>
      </c>
      <c r="R131" s="28" t="s">
        <v>804</v>
      </c>
      <c r="S131" s="28" t="s">
        <v>1890</v>
      </c>
      <c r="T131" s="58" t="s">
        <v>1621</v>
      </c>
      <c r="U131" s="28" t="s">
        <v>1606</v>
      </c>
      <c r="V131" s="28" t="s">
        <v>1607</v>
      </c>
      <c r="W131" s="28" t="s">
        <v>104</v>
      </c>
      <c r="X131" s="28" t="s">
        <v>1630</v>
      </c>
      <c r="Y131" s="28" t="s">
        <v>1714</v>
      </c>
      <c r="Z131" s="28" t="str">
        <f>_xlfn.XLOOKUP(I131,'[2]Fibmax delivery'!$B:$B,'[2]Fibmax delivery'!$I:$I)</f>
        <v>Satish Singh</v>
      </c>
      <c r="AA131" s="28" t="s">
        <v>104</v>
      </c>
      <c r="AB131" s="58">
        <v>10004833</v>
      </c>
      <c r="AC131" s="61">
        <v>45742</v>
      </c>
      <c r="AD131" s="61">
        <f t="shared" si="39"/>
        <v>46107</v>
      </c>
      <c r="AE131" s="28">
        <v>34</v>
      </c>
      <c r="AF131" s="28" t="s">
        <v>1699</v>
      </c>
      <c r="AG131" s="64">
        <f t="shared" si="40"/>
        <v>23</v>
      </c>
      <c r="AH131" s="28" t="s">
        <v>1585</v>
      </c>
      <c r="AI131" s="28" t="s">
        <v>1600</v>
      </c>
      <c r="AJ131" s="28"/>
      <c r="AK131" s="28" t="s">
        <v>1891</v>
      </c>
      <c r="AL131" s="28" t="s">
        <v>5141</v>
      </c>
      <c r="AM131" s="28" t="s">
        <v>4949</v>
      </c>
      <c r="AN131" s="47" t="s">
        <v>1585</v>
      </c>
      <c r="AO131" s="58">
        <v>585504</v>
      </c>
      <c r="AP131" s="28" t="s">
        <v>4931</v>
      </c>
      <c r="AQ131" s="28">
        <v>3</v>
      </c>
      <c r="AR131" s="28">
        <f t="shared" si="23"/>
        <v>-31</v>
      </c>
      <c r="AS131" s="28" t="s">
        <v>1603</v>
      </c>
      <c r="AT131" s="28"/>
      <c r="AU131" s="47" t="s">
        <v>5614</v>
      </c>
    </row>
    <row r="132" spans="2:48" s="47" customFormat="1" ht="10.8" x14ac:dyDescent="0.25">
      <c r="C132" s="196"/>
      <c r="D132" s="36">
        <f t="shared" si="24"/>
        <v>129</v>
      </c>
      <c r="E132" s="55" t="s">
        <v>1</v>
      </c>
      <c r="F132" s="57" t="s">
        <v>1711</v>
      </c>
      <c r="G132" s="57"/>
      <c r="H132" s="56" t="s">
        <v>294</v>
      </c>
      <c r="I132" s="56" t="s">
        <v>295</v>
      </c>
      <c r="J132" s="158">
        <v>22</v>
      </c>
      <c r="K132" s="158">
        <v>22</v>
      </c>
      <c r="L132" s="56">
        <v>19.1641628</v>
      </c>
      <c r="M132" s="56">
        <v>72.857807600000001</v>
      </c>
      <c r="N132" s="58">
        <v>19.164159300000001</v>
      </c>
      <c r="O132" s="58">
        <v>72.858043289999998</v>
      </c>
      <c r="P132" s="56" t="s">
        <v>591</v>
      </c>
      <c r="Q132" s="56" t="s">
        <v>1755</v>
      </c>
      <c r="R132" s="28" t="s">
        <v>805</v>
      </c>
      <c r="S132" s="28" t="s">
        <v>1892</v>
      </c>
      <c r="T132" s="58" t="s">
        <v>1646</v>
      </c>
      <c r="U132" s="28" t="s">
        <v>1606</v>
      </c>
      <c r="V132" s="28" t="s">
        <v>1607</v>
      </c>
      <c r="W132" s="28" t="s">
        <v>104</v>
      </c>
      <c r="X132" s="28" t="s">
        <v>1616</v>
      </c>
      <c r="Y132" s="28" t="s">
        <v>1714</v>
      </c>
      <c r="Z132" s="28" t="str">
        <f>_xlfn.XLOOKUP(I132,'[2]Fibmax delivery'!$B:$B,'[2]Fibmax delivery'!$I:$I)</f>
        <v>Satish Singh</v>
      </c>
      <c r="AA132" s="28" t="s">
        <v>105</v>
      </c>
      <c r="AB132" s="28" t="s">
        <v>1603</v>
      </c>
      <c r="AC132" s="28" t="s">
        <v>1603</v>
      </c>
      <c r="AD132" s="28" t="s">
        <v>1603</v>
      </c>
      <c r="AE132" s="28">
        <v>0</v>
      </c>
      <c r="AF132" s="28" t="s">
        <v>1618</v>
      </c>
      <c r="AG132" s="28"/>
      <c r="AH132" s="28" t="s">
        <v>1627</v>
      </c>
      <c r="AI132" s="28" t="s">
        <v>1603</v>
      </c>
      <c r="AJ132" s="28"/>
      <c r="AK132" s="28" t="s">
        <v>1612</v>
      </c>
      <c r="AL132" s="28" t="s">
        <v>1603</v>
      </c>
      <c r="AM132" s="28" t="s">
        <v>1603</v>
      </c>
      <c r="AN132" s="47" t="s">
        <v>1627</v>
      </c>
      <c r="AO132" s="58" t="s">
        <v>1603</v>
      </c>
      <c r="AP132" s="28"/>
      <c r="AQ132" s="28">
        <v>0</v>
      </c>
      <c r="AR132" s="28">
        <f t="shared" si="23"/>
        <v>0</v>
      </c>
      <c r="AS132" s="28" t="s">
        <v>1603</v>
      </c>
      <c r="AT132" s="28"/>
      <c r="AU132" s="47" t="s">
        <v>5616</v>
      </c>
    </row>
    <row r="133" spans="2:48" s="47" customFormat="1" ht="10.8" x14ac:dyDescent="0.25">
      <c r="B133" s="47" t="str">
        <f t="shared" ref="B133:B135" si="41">U133</f>
        <v>Fibmax</v>
      </c>
      <c r="C133" s="196">
        <v>45961</v>
      </c>
      <c r="D133" s="36">
        <f t="shared" si="24"/>
        <v>130</v>
      </c>
      <c r="E133" s="55" t="s">
        <v>1</v>
      </c>
      <c r="F133" s="56" t="s">
        <v>628</v>
      </c>
      <c r="G133" s="56"/>
      <c r="H133" s="56">
        <v>3128</v>
      </c>
      <c r="I133" s="56" t="s">
        <v>296</v>
      </c>
      <c r="J133" s="158">
        <v>165</v>
      </c>
      <c r="K133" s="158">
        <v>165</v>
      </c>
      <c r="L133" s="56">
        <v>19.155722699999998</v>
      </c>
      <c r="M133" s="56">
        <v>73.074401499999993</v>
      </c>
      <c r="N133" s="58">
        <v>19.158899999999999</v>
      </c>
      <c r="O133" s="58">
        <v>73.076300000000003</v>
      </c>
      <c r="P133" s="56" t="s">
        <v>597</v>
      </c>
      <c r="Q133" s="56" t="s">
        <v>1603</v>
      </c>
      <c r="R133" s="28" t="s">
        <v>806</v>
      </c>
      <c r="S133" s="28" t="s">
        <v>1893</v>
      </c>
      <c r="T133" s="58" t="s">
        <v>1646</v>
      </c>
      <c r="U133" s="28" t="s">
        <v>1606</v>
      </c>
      <c r="V133" s="28" t="s">
        <v>1607</v>
      </c>
      <c r="W133" s="28" t="s">
        <v>104</v>
      </c>
      <c r="X133" s="28" t="s">
        <v>1894</v>
      </c>
      <c r="Y133" s="28" t="s">
        <v>1609</v>
      </c>
      <c r="Z133" s="28" t="str">
        <f>_xlfn.XLOOKUP(I133,'[2]Fibmax delivery'!$B:$B,'[2]Fibmax delivery'!$I:$I)</f>
        <v>Yogesh Deshpande</v>
      </c>
      <c r="AA133" s="28" t="s">
        <v>104</v>
      </c>
      <c r="AB133" s="28" t="s">
        <v>1874</v>
      </c>
      <c r="AC133" s="61">
        <v>45741</v>
      </c>
      <c r="AD133" s="61">
        <f t="shared" ref="AD133:AD135" si="42">AC133+365</f>
        <v>46106</v>
      </c>
      <c r="AE133" s="28">
        <v>165</v>
      </c>
      <c r="AF133" s="28" t="s">
        <v>1030</v>
      </c>
      <c r="AG133" s="62">
        <f>AE133-K133</f>
        <v>0</v>
      </c>
      <c r="AH133" s="28" t="s">
        <v>1585</v>
      </c>
      <c r="AI133" s="28" t="s">
        <v>1603</v>
      </c>
      <c r="AJ133" s="28"/>
      <c r="AK133" s="28" t="s">
        <v>1612</v>
      </c>
      <c r="AL133" s="28" t="s">
        <v>5142</v>
      </c>
      <c r="AM133" s="28" t="s">
        <v>4949</v>
      </c>
      <c r="AN133" s="47" t="s">
        <v>1585</v>
      </c>
      <c r="AO133" s="58" t="s">
        <v>1603</v>
      </c>
      <c r="AP133" s="28"/>
      <c r="AQ133" s="28">
        <v>0</v>
      </c>
      <c r="AR133" s="28">
        <f t="shared" ref="AR133:AR196" si="43">AQ133-AE133</f>
        <v>-165</v>
      </c>
      <c r="AS133" s="28" t="s">
        <v>1603</v>
      </c>
      <c r="AT133" s="28"/>
      <c r="AU133" s="47" t="s">
        <v>5616</v>
      </c>
    </row>
    <row r="134" spans="2:48" s="47" customFormat="1" ht="10.8" x14ac:dyDescent="0.25">
      <c r="B134" s="47" t="str">
        <f t="shared" si="41"/>
        <v>Fibmax</v>
      </c>
      <c r="C134" s="196">
        <v>46356</v>
      </c>
      <c r="D134" s="36">
        <f t="shared" ref="D134:D197" si="44">D133+1</f>
        <v>131</v>
      </c>
      <c r="E134" s="55" t="s">
        <v>1</v>
      </c>
      <c r="F134" s="56" t="s">
        <v>596</v>
      </c>
      <c r="G134" s="56"/>
      <c r="H134" s="56">
        <v>2931</v>
      </c>
      <c r="I134" s="56" t="s">
        <v>297</v>
      </c>
      <c r="J134" s="158">
        <v>385</v>
      </c>
      <c r="K134" s="158">
        <v>385</v>
      </c>
      <c r="L134" s="56">
        <v>19.1138534</v>
      </c>
      <c r="M134" s="56">
        <v>72.8512901</v>
      </c>
      <c r="N134" s="58">
        <v>19.114798440000001</v>
      </c>
      <c r="O134" s="58">
        <v>72.851366720000001</v>
      </c>
      <c r="P134" s="56" t="s">
        <v>591</v>
      </c>
      <c r="Q134" s="56" t="s">
        <v>1700</v>
      </c>
      <c r="R134" s="28" t="s">
        <v>807</v>
      </c>
      <c r="S134" s="28" t="s">
        <v>1895</v>
      </c>
      <c r="T134" s="58" t="s">
        <v>1621</v>
      </c>
      <c r="U134" s="28" t="s">
        <v>1606</v>
      </c>
      <c r="V134" s="28" t="s">
        <v>1607</v>
      </c>
      <c r="W134" s="28" t="s">
        <v>104</v>
      </c>
      <c r="X134" s="28" t="s">
        <v>1642</v>
      </c>
      <c r="Y134" s="28" t="s">
        <v>1626</v>
      </c>
      <c r="Z134" s="28" t="str">
        <f>_xlfn.XLOOKUP(I134,'[2]Fibmax delivery'!$B:$B,'[2]Fibmax delivery'!$I:$I)</f>
        <v>Satish Singh</v>
      </c>
      <c r="AA134" s="28" t="s">
        <v>104</v>
      </c>
      <c r="AB134" s="28" t="s">
        <v>1896</v>
      </c>
      <c r="AC134" s="61">
        <v>45742</v>
      </c>
      <c r="AD134" s="61">
        <f t="shared" si="42"/>
        <v>46107</v>
      </c>
      <c r="AE134" s="28">
        <v>372</v>
      </c>
      <c r="AF134" s="28" t="s">
        <v>1622</v>
      </c>
      <c r="AG134" s="62">
        <f>AE134-K134</f>
        <v>-13</v>
      </c>
      <c r="AH134" s="28" t="s">
        <v>1585</v>
      </c>
      <c r="AI134" s="28" t="s">
        <v>1600</v>
      </c>
      <c r="AJ134" s="28"/>
      <c r="AK134" s="28" t="s">
        <v>4897</v>
      </c>
      <c r="AL134" s="28" t="s">
        <v>5143</v>
      </c>
      <c r="AM134" s="28" t="s">
        <v>4949</v>
      </c>
      <c r="AN134" s="47" t="s">
        <v>1585</v>
      </c>
      <c r="AO134" s="58" t="s">
        <v>1603</v>
      </c>
      <c r="AP134" s="28"/>
      <c r="AQ134" s="28">
        <v>0</v>
      </c>
      <c r="AR134" s="28">
        <f t="shared" si="43"/>
        <v>-372</v>
      </c>
      <c r="AS134" s="28" t="s">
        <v>1603</v>
      </c>
      <c r="AT134" s="28"/>
      <c r="AU134" s="47" t="s">
        <v>5614</v>
      </c>
    </row>
    <row r="135" spans="2:48" s="47" customFormat="1" ht="10.8" x14ac:dyDescent="0.25">
      <c r="B135" s="47" t="str">
        <f t="shared" si="41"/>
        <v>Fibmax</v>
      </c>
      <c r="C135" s="196">
        <v>46356</v>
      </c>
      <c r="D135" s="36">
        <f t="shared" si="44"/>
        <v>132</v>
      </c>
      <c r="E135" s="55" t="s">
        <v>1</v>
      </c>
      <c r="F135" s="56" t="s">
        <v>629</v>
      </c>
      <c r="G135" s="56"/>
      <c r="H135" s="56">
        <v>4081</v>
      </c>
      <c r="I135" s="56" t="s">
        <v>298</v>
      </c>
      <c r="J135" s="158">
        <v>165</v>
      </c>
      <c r="K135" s="158">
        <v>165</v>
      </c>
      <c r="L135" s="56">
        <v>19.3045613</v>
      </c>
      <c r="M135" s="56">
        <v>72.853710399999997</v>
      </c>
      <c r="N135" s="58">
        <v>19.304559999999999</v>
      </c>
      <c r="O135" s="58">
        <v>72.853710000000007</v>
      </c>
      <c r="P135" s="56" t="s">
        <v>611</v>
      </c>
      <c r="Q135" s="56" t="s">
        <v>1603</v>
      </c>
      <c r="R135" s="28" t="s">
        <v>808</v>
      </c>
      <c r="S135" s="28" t="s">
        <v>1897</v>
      </c>
      <c r="T135" s="58" t="s">
        <v>1621</v>
      </c>
      <c r="U135" s="28" t="s">
        <v>1606</v>
      </c>
      <c r="V135" s="28" t="s">
        <v>1607</v>
      </c>
      <c r="W135" s="28" t="s">
        <v>104</v>
      </c>
      <c r="X135" s="28" t="s">
        <v>1616</v>
      </c>
      <c r="Y135" s="28" t="s">
        <v>1617</v>
      </c>
      <c r="Z135" s="28" t="str">
        <f>_xlfn.XLOOKUP(I135,'[2]Fibmax delivery'!$B:$B,'[2]Fibmax delivery'!$I:$I)</f>
        <v>Satish Singh</v>
      </c>
      <c r="AA135" s="28" t="s">
        <v>104</v>
      </c>
      <c r="AB135" s="28" t="s">
        <v>1874</v>
      </c>
      <c r="AC135" s="61">
        <v>45741</v>
      </c>
      <c r="AD135" s="61">
        <f t="shared" si="42"/>
        <v>46106</v>
      </c>
      <c r="AE135" s="28">
        <v>165</v>
      </c>
      <c r="AF135" s="28" t="s">
        <v>1030</v>
      </c>
      <c r="AG135" s="62">
        <f>AE135-K135</f>
        <v>0</v>
      </c>
      <c r="AH135" s="28" t="s">
        <v>1585</v>
      </c>
      <c r="AI135" s="28" t="s">
        <v>1603</v>
      </c>
      <c r="AJ135" s="28"/>
      <c r="AK135" s="28" t="s">
        <v>1612</v>
      </c>
      <c r="AL135" s="28" t="s">
        <v>5144</v>
      </c>
      <c r="AM135" s="28" t="s">
        <v>4949</v>
      </c>
      <c r="AN135" s="47" t="s">
        <v>1585</v>
      </c>
      <c r="AO135" s="58" t="s">
        <v>1603</v>
      </c>
      <c r="AP135" s="28"/>
      <c r="AQ135" s="28">
        <v>0</v>
      </c>
      <c r="AR135" s="28">
        <f t="shared" si="43"/>
        <v>-165</v>
      </c>
      <c r="AS135" s="28" t="s">
        <v>1603</v>
      </c>
      <c r="AT135" s="28"/>
      <c r="AU135" s="47" t="s">
        <v>5616</v>
      </c>
    </row>
    <row r="136" spans="2:48" s="47" customFormat="1" ht="10.8" x14ac:dyDescent="0.25">
      <c r="C136" s="196"/>
      <c r="D136" s="36">
        <f t="shared" si="44"/>
        <v>133</v>
      </c>
      <c r="E136" s="55" t="s">
        <v>1</v>
      </c>
      <c r="F136" s="56" t="s">
        <v>630</v>
      </c>
      <c r="G136" s="56"/>
      <c r="H136" s="56">
        <v>4858</v>
      </c>
      <c r="I136" s="56" t="s">
        <v>299</v>
      </c>
      <c r="J136" s="158">
        <v>30.8</v>
      </c>
      <c r="K136" s="158">
        <v>30.8</v>
      </c>
      <c r="L136" s="56">
        <v>18.958458199999999</v>
      </c>
      <c r="M136" s="56">
        <v>72.835508599999997</v>
      </c>
      <c r="N136" s="58">
        <v>18.958449999999999</v>
      </c>
      <c r="O136" s="58">
        <v>72.835499999999996</v>
      </c>
      <c r="P136" s="56" t="s">
        <v>591</v>
      </c>
      <c r="Q136" s="56" t="s">
        <v>1759</v>
      </c>
      <c r="R136" s="28" t="s">
        <v>809</v>
      </c>
      <c r="S136" s="28" t="s">
        <v>1898</v>
      </c>
      <c r="T136" s="58" t="s">
        <v>1621</v>
      </c>
      <c r="U136" s="28" t="s">
        <v>1606</v>
      </c>
      <c r="V136" s="28" t="s">
        <v>1607</v>
      </c>
      <c r="W136" s="28" t="s">
        <v>104</v>
      </c>
      <c r="X136" s="28" t="s">
        <v>1686</v>
      </c>
      <c r="Y136" s="28" t="s">
        <v>1761</v>
      </c>
      <c r="Z136" s="28" t="str">
        <f>_xlfn.XLOOKUP(I136,'[2]Fibmax delivery'!$B:$B,'[2]Fibmax delivery'!$I:$I)</f>
        <v>Prem Verma</v>
      </c>
      <c r="AA136" s="28" t="s">
        <v>105</v>
      </c>
      <c r="AB136" s="28" t="s">
        <v>1603</v>
      </c>
      <c r="AC136" s="28" t="s">
        <v>1603</v>
      </c>
      <c r="AD136" s="28" t="s">
        <v>1603</v>
      </c>
      <c r="AE136" s="28">
        <v>0</v>
      </c>
      <c r="AF136" s="28" t="s">
        <v>1618</v>
      </c>
      <c r="AG136" s="28"/>
      <c r="AH136" s="28" t="s">
        <v>1627</v>
      </c>
      <c r="AI136" s="28" t="s">
        <v>1603</v>
      </c>
      <c r="AJ136" s="28"/>
      <c r="AK136" s="28" t="s">
        <v>1612</v>
      </c>
      <c r="AL136" s="28" t="s">
        <v>1603</v>
      </c>
      <c r="AM136" s="28" t="s">
        <v>1603</v>
      </c>
      <c r="AN136" s="47" t="s">
        <v>1627</v>
      </c>
      <c r="AO136" s="58" t="s">
        <v>1603</v>
      </c>
      <c r="AP136" s="28"/>
      <c r="AQ136" s="28">
        <v>0</v>
      </c>
      <c r="AR136" s="28">
        <f t="shared" si="43"/>
        <v>0</v>
      </c>
      <c r="AS136" s="28" t="s">
        <v>1603</v>
      </c>
      <c r="AT136" s="28"/>
      <c r="AU136" s="47" t="s">
        <v>5616</v>
      </c>
    </row>
    <row r="137" spans="2:48" s="47" customFormat="1" ht="10.8" x14ac:dyDescent="0.25">
      <c r="C137" s="196"/>
      <c r="D137" s="36">
        <f t="shared" si="44"/>
        <v>134</v>
      </c>
      <c r="E137" s="55" t="s">
        <v>1</v>
      </c>
      <c r="F137" s="56" t="s">
        <v>631</v>
      </c>
      <c r="G137" s="56"/>
      <c r="H137" s="56">
        <v>4880</v>
      </c>
      <c r="I137" s="56" t="s">
        <v>300</v>
      </c>
      <c r="J137" s="158">
        <v>55</v>
      </c>
      <c r="K137" s="158">
        <v>55</v>
      </c>
      <c r="L137" s="56">
        <v>18.9674075</v>
      </c>
      <c r="M137" s="56">
        <v>72.839219600000007</v>
      </c>
      <c r="N137" s="58">
        <v>18.967400000000001</v>
      </c>
      <c r="O137" s="58">
        <v>72.839209999999994</v>
      </c>
      <c r="P137" s="56" t="s">
        <v>591</v>
      </c>
      <c r="Q137" s="56" t="s">
        <v>1899</v>
      </c>
      <c r="R137" s="28" t="s">
        <v>810</v>
      </c>
      <c r="S137" s="28" t="s">
        <v>1900</v>
      </c>
      <c r="T137" s="58" t="s">
        <v>1646</v>
      </c>
      <c r="U137" s="28" t="s">
        <v>1606</v>
      </c>
      <c r="V137" s="28" t="s">
        <v>1607</v>
      </c>
      <c r="W137" s="28" t="s">
        <v>104</v>
      </c>
      <c r="X137" s="28" t="s">
        <v>1686</v>
      </c>
      <c r="Y137" s="28" t="s">
        <v>1761</v>
      </c>
      <c r="Z137" s="28" t="str">
        <f>_xlfn.XLOOKUP(I137,'[2]Fibmax delivery'!$B:$B,'[2]Fibmax delivery'!$I:$I)</f>
        <v>Prem Verma</v>
      </c>
      <c r="AA137" s="28" t="s">
        <v>105</v>
      </c>
      <c r="AB137" s="28" t="s">
        <v>1603</v>
      </c>
      <c r="AC137" s="28" t="s">
        <v>1603</v>
      </c>
      <c r="AD137" s="28" t="s">
        <v>1603</v>
      </c>
      <c r="AE137" s="28">
        <v>0</v>
      </c>
      <c r="AF137" s="28" t="s">
        <v>1618</v>
      </c>
      <c r="AG137" s="28"/>
      <c r="AH137" s="28" t="s">
        <v>1627</v>
      </c>
      <c r="AI137" s="28" t="s">
        <v>1603</v>
      </c>
      <c r="AJ137" s="28"/>
      <c r="AK137" s="28" t="s">
        <v>1612</v>
      </c>
      <c r="AL137" s="28" t="s">
        <v>1603</v>
      </c>
      <c r="AM137" s="28" t="s">
        <v>1603</v>
      </c>
      <c r="AN137" s="47" t="s">
        <v>1627</v>
      </c>
      <c r="AO137" s="58" t="s">
        <v>1603</v>
      </c>
      <c r="AP137" s="28"/>
      <c r="AQ137" s="28">
        <v>0</v>
      </c>
      <c r="AR137" s="28">
        <f t="shared" si="43"/>
        <v>0</v>
      </c>
      <c r="AS137" s="28" t="s">
        <v>1603</v>
      </c>
      <c r="AT137" s="28"/>
      <c r="AU137" s="47" t="s">
        <v>5616</v>
      </c>
    </row>
    <row r="138" spans="2:48" s="47" customFormat="1" ht="10.8" x14ac:dyDescent="0.25">
      <c r="B138" s="47" t="str">
        <f t="shared" ref="B138:B145" si="45">U138</f>
        <v>Fibmax</v>
      </c>
      <c r="C138" s="196">
        <v>46356</v>
      </c>
      <c r="D138" s="36">
        <f t="shared" si="44"/>
        <v>135</v>
      </c>
      <c r="E138" s="55" t="s">
        <v>1</v>
      </c>
      <c r="F138" s="56" t="s">
        <v>632</v>
      </c>
      <c r="G138" s="56"/>
      <c r="H138" s="56" t="s">
        <v>301</v>
      </c>
      <c r="I138" s="56" t="s">
        <v>302</v>
      </c>
      <c r="J138" s="158">
        <v>542</v>
      </c>
      <c r="K138" s="158">
        <v>542</v>
      </c>
      <c r="L138" s="56">
        <v>19.073509600000001</v>
      </c>
      <c r="M138" s="56">
        <v>73.099040400000007</v>
      </c>
      <c r="N138" s="58">
        <v>19.07067954</v>
      </c>
      <c r="O138" s="58">
        <v>73.099593380000002</v>
      </c>
      <c r="P138" s="56" t="s">
        <v>624</v>
      </c>
      <c r="Q138" s="56" t="s">
        <v>1603</v>
      </c>
      <c r="R138" s="28" t="s">
        <v>811</v>
      </c>
      <c r="S138" s="28" t="s">
        <v>1901</v>
      </c>
      <c r="T138" s="58" t="s">
        <v>1621</v>
      </c>
      <c r="U138" s="28" t="s">
        <v>1606</v>
      </c>
      <c r="V138" s="28" t="s">
        <v>1607</v>
      </c>
      <c r="W138" s="28" t="s">
        <v>104</v>
      </c>
      <c r="X138" s="28" t="s">
        <v>1608</v>
      </c>
      <c r="Y138" s="28" t="s">
        <v>1609</v>
      </c>
      <c r="Z138" s="28" t="str">
        <f>_xlfn.XLOOKUP(I138,'[2]Fibmax delivery'!$B:$B,'[2]Fibmax delivery'!$I:$I)</f>
        <v>Praveen Nigam</v>
      </c>
      <c r="AA138" s="28" t="s">
        <v>104</v>
      </c>
      <c r="AB138" s="28" t="s">
        <v>1902</v>
      </c>
      <c r="AC138" s="61">
        <v>45742</v>
      </c>
      <c r="AD138" s="61">
        <f t="shared" ref="AD138:AD141" si="46">AC138+365</f>
        <v>46107</v>
      </c>
      <c r="AE138" s="28">
        <v>542</v>
      </c>
      <c r="AF138" s="28" t="s">
        <v>1030</v>
      </c>
      <c r="AG138" s="62">
        <f>AE138-K138</f>
        <v>0</v>
      </c>
      <c r="AH138" s="28" t="s">
        <v>1585</v>
      </c>
      <c r="AI138" s="28" t="s">
        <v>1603</v>
      </c>
      <c r="AJ138" s="28"/>
      <c r="AK138" s="28" t="s">
        <v>1612</v>
      </c>
      <c r="AL138" s="28" t="s">
        <v>5145</v>
      </c>
      <c r="AM138" s="28" t="s">
        <v>4949</v>
      </c>
      <c r="AN138" s="47" t="s">
        <v>1585</v>
      </c>
      <c r="AO138" s="58" t="s">
        <v>1603</v>
      </c>
      <c r="AP138" s="28"/>
      <c r="AQ138" s="28">
        <v>0</v>
      </c>
      <c r="AR138" s="28">
        <f t="shared" si="43"/>
        <v>-542</v>
      </c>
      <c r="AS138" s="28" t="s">
        <v>1603</v>
      </c>
      <c r="AT138" s="28"/>
      <c r="AU138" s="47" t="s">
        <v>5614</v>
      </c>
    </row>
    <row r="139" spans="2:48" s="47" customFormat="1" ht="10.8" x14ac:dyDescent="0.25">
      <c r="B139" s="47" t="str">
        <f t="shared" si="45"/>
        <v>Fibmax</v>
      </c>
      <c r="C139" s="196">
        <v>46356</v>
      </c>
      <c r="D139" s="36">
        <f t="shared" si="44"/>
        <v>136</v>
      </c>
      <c r="E139" s="55" t="s">
        <v>1</v>
      </c>
      <c r="F139" s="56" t="s">
        <v>629</v>
      </c>
      <c r="G139" s="56"/>
      <c r="H139" s="56" t="s">
        <v>303</v>
      </c>
      <c r="I139" s="56" t="s">
        <v>304</v>
      </c>
      <c r="J139" s="158">
        <v>165</v>
      </c>
      <c r="K139" s="158">
        <v>165</v>
      </c>
      <c r="L139" s="56">
        <v>19.309404000000001</v>
      </c>
      <c r="M139" s="56">
        <v>72.862072299999994</v>
      </c>
      <c r="N139" s="58">
        <v>19.3094</v>
      </c>
      <c r="O139" s="58">
        <v>72.862070000000003</v>
      </c>
      <c r="P139" s="56" t="s">
        <v>611</v>
      </c>
      <c r="Q139" s="56" t="s">
        <v>1603</v>
      </c>
      <c r="R139" s="28" t="s">
        <v>812</v>
      </c>
      <c r="S139" s="28" t="s">
        <v>1903</v>
      </c>
      <c r="T139" s="58" t="s">
        <v>1646</v>
      </c>
      <c r="U139" s="28" t="s">
        <v>1606</v>
      </c>
      <c r="V139" s="28" t="s">
        <v>1607</v>
      </c>
      <c r="W139" s="28" t="s">
        <v>104</v>
      </c>
      <c r="X139" s="28" t="s">
        <v>1616</v>
      </c>
      <c r="Y139" s="28" t="s">
        <v>1617</v>
      </c>
      <c r="Z139" s="28" t="str">
        <f>_xlfn.XLOOKUP(I139,'[2]Fibmax delivery'!$B:$B,'[2]Fibmax delivery'!$I:$I)</f>
        <v>Satish Singh</v>
      </c>
      <c r="AA139" s="28" t="s">
        <v>104</v>
      </c>
      <c r="AB139" s="28" t="s">
        <v>1904</v>
      </c>
      <c r="AC139" s="61">
        <v>45742</v>
      </c>
      <c r="AD139" s="61">
        <f t="shared" si="46"/>
        <v>46107</v>
      </c>
      <c r="AE139" s="28">
        <v>165</v>
      </c>
      <c r="AF139" s="28" t="s">
        <v>1030</v>
      </c>
      <c r="AG139" s="62">
        <f>AE139-K139</f>
        <v>0</v>
      </c>
      <c r="AH139" s="28" t="s">
        <v>1585</v>
      </c>
      <c r="AI139" s="28" t="s">
        <v>1603</v>
      </c>
      <c r="AJ139" s="28"/>
      <c r="AK139" s="28" t="s">
        <v>1612</v>
      </c>
      <c r="AL139" s="28" t="s">
        <v>5146</v>
      </c>
      <c r="AM139" s="28" t="s">
        <v>3494</v>
      </c>
      <c r="AN139" s="47" t="s">
        <v>1585</v>
      </c>
      <c r="AO139" s="58" t="s">
        <v>1603</v>
      </c>
      <c r="AP139" s="28"/>
      <c r="AQ139" s="28">
        <v>0</v>
      </c>
      <c r="AR139" s="28">
        <f t="shared" si="43"/>
        <v>-165</v>
      </c>
      <c r="AS139" s="28" t="s">
        <v>1603</v>
      </c>
      <c r="AT139" s="28"/>
      <c r="AU139" s="47" t="s">
        <v>5614</v>
      </c>
      <c r="AV139" s="47" t="s">
        <v>5620</v>
      </c>
    </row>
    <row r="140" spans="2:48" s="47" customFormat="1" ht="10.8" x14ac:dyDescent="0.25">
      <c r="B140" s="47" t="str">
        <f t="shared" si="45"/>
        <v>Fibmax</v>
      </c>
      <c r="C140" s="196">
        <v>46081</v>
      </c>
      <c r="D140" s="36">
        <f t="shared" si="44"/>
        <v>137</v>
      </c>
      <c r="E140" s="55" t="s">
        <v>1</v>
      </c>
      <c r="F140" s="56" t="s">
        <v>633</v>
      </c>
      <c r="G140" s="56"/>
      <c r="H140" s="56" t="s">
        <v>305</v>
      </c>
      <c r="I140" s="56" t="s">
        <v>306</v>
      </c>
      <c r="J140" s="158">
        <v>346.5</v>
      </c>
      <c r="K140" s="158">
        <v>346.5</v>
      </c>
      <c r="L140" s="56">
        <v>19.297351599999999</v>
      </c>
      <c r="M140" s="56">
        <v>73.210997899999995</v>
      </c>
      <c r="N140" s="58">
        <v>19.295544289999999</v>
      </c>
      <c r="O140" s="58">
        <v>73.212091189999995</v>
      </c>
      <c r="P140" s="56" t="s">
        <v>597</v>
      </c>
      <c r="Q140" s="56" t="s">
        <v>1603</v>
      </c>
      <c r="R140" s="28" t="s">
        <v>813</v>
      </c>
      <c r="S140" s="28" t="s">
        <v>1905</v>
      </c>
      <c r="T140" s="177" t="s">
        <v>1615</v>
      </c>
      <c r="U140" s="28" t="s">
        <v>1606</v>
      </c>
      <c r="V140" s="28" t="s">
        <v>1607</v>
      </c>
      <c r="W140" s="28" t="s">
        <v>104</v>
      </c>
      <c r="X140" s="28" t="s">
        <v>1695</v>
      </c>
      <c r="Y140" s="28" t="s">
        <v>1638</v>
      </c>
      <c r="Z140" s="28" t="str">
        <f>_xlfn.XLOOKUP(I140,'[2]Fibmax delivery'!$B:$B,'[2]Fibmax delivery'!$I:$I)</f>
        <v>Yogesh Deshpande</v>
      </c>
      <c r="AA140" s="28" t="s">
        <v>104</v>
      </c>
      <c r="AB140" s="28" t="s">
        <v>1906</v>
      </c>
      <c r="AC140" s="61">
        <v>45742</v>
      </c>
      <c r="AD140" s="61">
        <f t="shared" si="46"/>
        <v>46107</v>
      </c>
      <c r="AE140" s="28">
        <v>346</v>
      </c>
      <c r="AF140" s="28" t="s">
        <v>1030</v>
      </c>
      <c r="AG140" s="62">
        <f>AE140-K140</f>
        <v>-0.5</v>
      </c>
      <c r="AH140" s="28" t="s">
        <v>4851</v>
      </c>
      <c r="AI140" s="28" t="s">
        <v>1603</v>
      </c>
      <c r="AJ140" s="28"/>
      <c r="AK140" s="28" t="s">
        <v>1612</v>
      </c>
      <c r="AL140" s="28" t="s">
        <v>5147</v>
      </c>
      <c r="AM140" s="28" t="s">
        <v>3494</v>
      </c>
      <c r="AN140" s="47" t="s">
        <v>1585</v>
      </c>
      <c r="AO140" s="58" t="s">
        <v>1603</v>
      </c>
      <c r="AP140" s="28"/>
      <c r="AQ140" s="28">
        <v>0</v>
      </c>
      <c r="AR140" s="28">
        <f t="shared" si="43"/>
        <v>-346</v>
      </c>
      <c r="AS140" s="28" t="s">
        <v>1603</v>
      </c>
      <c r="AT140" s="28"/>
    </row>
    <row r="141" spans="2:48" s="47" customFormat="1" ht="10.8" x14ac:dyDescent="0.25">
      <c r="B141" s="47" t="str">
        <f t="shared" si="45"/>
        <v>Fibmax</v>
      </c>
      <c r="C141" s="196">
        <v>46356</v>
      </c>
      <c r="D141" s="36">
        <f t="shared" si="44"/>
        <v>138</v>
      </c>
      <c r="E141" s="55" t="s">
        <v>1</v>
      </c>
      <c r="F141" s="56" t="s">
        <v>604</v>
      </c>
      <c r="G141" s="56"/>
      <c r="H141" s="56" t="s">
        <v>307</v>
      </c>
      <c r="I141" s="56" t="s">
        <v>308</v>
      </c>
      <c r="J141" s="158">
        <v>154</v>
      </c>
      <c r="K141" s="158">
        <v>154</v>
      </c>
      <c r="L141" s="56">
        <v>19.1851026</v>
      </c>
      <c r="M141" s="56">
        <v>73.042010199999993</v>
      </c>
      <c r="N141" s="58">
        <v>19.184291000000002</v>
      </c>
      <c r="O141" s="58">
        <v>73.043993999999998</v>
      </c>
      <c r="P141" s="56" t="s">
        <v>602</v>
      </c>
      <c r="Q141" s="56" t="s">
        <v>1603</v>
      </c>
      <c r="R141" s="28" t="s">
        <v>814</v>
      </c>
      <c r="S141" s="28" t="s">
        <v>1907</v>
      </c>
      <c r="T141" s="58" t="s">
        <v>1621</v>
      </c>
      <c r="U141" s="28" t="s">
        <v>1606</v>
      </c>
      <c r="V141" s="28" t="s">
        <v>1607</v>
      </c>
      <c r="W141" s="28" t="s">
        <v>104</v>
      </c>
      <c r="X141" s="28" t="s">
        <v>1616</v>
      </c>
      <c r="Y141" s="28" t="s">
        <v>1849</v>
      </c>
      <c r="Z141" s="28" t="str">
        <f>_xlfn.XLOOKUP(I141,'[2]Fibmax delivery'!$B:$B,'[2]Fibmax delivery'!$I:$I)</f>
        <v>Yogesh Deshpande</v>
      </c>
      <c r="AA141" s="28" t="s">
        <v>104</v>
      </c>
      <c r="AB141" s="28" t="s">
        <v>1908</v>
      </c>
      <c r="AC141" s="61">
        <v>45742</v>
      </c>
      <c r="AD141" s="61">
        <f t="shared" si="46"/>
        <v>46107</v>
      </c>
      <c r="AE141" s="28">
        <v>154</v>
      </c>
      <c r="AF141" s="28" t="s">
        <v>1030</v>
      </c>
      <c r="AG141" s="62">
        <f>AE141-K141</f>
        <v>0</v>
      </c>
      <c r="AH141" s="28" t="s">
        <v>1585</v>
      </c>
      <c r="AI141" s="28" t="s">
        <v>1603</v>
      </c>
      <c r="AJ141" s="28"/>
      <c r="AK141" s="28" t="s">
        <v>1612</v>
      </c>
      <c r="AL141" s="28" t="s">
        <v>5148</v>
      </c>
      <c r="AM141" s="28" t="s">
        <v>4949</v>
      </c>
      <c r="AN141" s="47" t="s">
        <v>1585</v>
      </c>
      <c r="AO141" s="58" t="s">
        <v>1603</v>
      </c>
      <c r="AP141" s="28"/>
      <c r="AQ141" s="28">
        <v>0</v>
      </c>
      <c r="AR141" s="28">
        <f t="shared" si="43"/>
        <v>-154</v>
      </c>
      <c r="AS141" s="28" t="s">
        <v>1603</v>
      </c>
      <c r="AT141" s="28"/>
      <c r="AU141" s="47" t="s">
        <v>5614</v>
      </c>
    </row>
    <row r="142" spans="2:48" s="47" customFormat="1" ht="13.8" x14ac:dyDescent="0.3">
      <c r="B142" s="47" t="str">
        <f t="shared" si="45"/>
        <v>Fibmax</v>
      </c>
      <c r="C142" s="196">
        <v>46418</v>
      </c>
      <c r="D142" s="36">
        <f t="shared" si="44"/>
        <v>139</v>
      </c>
      <c r="E142" s="55" t="s">
        <v>1</v>
      </c>
      <c r="F142" s="56" t="s">
        <v>599</v>
      </c>
      <c r="G142" s="56"/>
      <c r="H142" s="56" t="s">
        <v>309</v>
      </c>
      <c r="I142" s="56" t="s">
        <v>310</v>
      </c>
      <c r="J142" s="158">
        <v>297</v>
      </c>
      <c r="K142" s="158">
        <v>297</v>
      </c>
      <c r="L142" s="56">
        <v>19.1726533</v>
      </c>
      <c r="M142" s="56">
        <v>73.111178100000004</v>
      </c>
      <c r="N142" s="58">
        <v>19.171060000000001</v>
      </c>
      <c r="O142" s="58">
        <v>73.113299999999995</v>
      </c>
      <c r="P142" s="56" t="s">
        <v>597</v>
      </c>
      <c r="Q142" s="56" t="s">
        <v>1603</v>
      </c>
      <c r="R142" s="28" t="s">
        <v>815</v>
      </c>
      <c r="S142" s="28" t="s">
        <v>1909</v>
      </c>
      <c r="T142" s="58" t="s">
        <v>1621</v>
      </c>
      <c r="U142" s="28" t="s">
        <v>1606</v>
      </c>
      <c r="V142" s="28" t="s">
        <v>1607</v>
      </c>
      <c r="W142" s="28" t="s">
        <v>104</v>
      </c>
      <c r="X142" s="28" t="s">
        <v>1686</v>
      </c>
      <c r="Y142" s="28" t="s">
        <v>1792</v>
      </c>
      <c r="Z142" s="28" t="str">
        <f>_xlfn.XLOOKUP(I142,'[2]Fibmax delivery'!$B:$B,'[2]Fibmax delivery'!$I:$I)</f>
        <v>Yogesh Deshpande</v>
      </c>
      <c r="AA142" s="28" t="s">
        <v>104</v>
      </c>
      <c r="AB142" s="59">
        <v>10004857</v>
      </c>
      <c r="AC142" s="61">
        <v>45741</v>
      </c>
      <c r="AD142" s="61">
        <f>AC142+365</f>
        <v>46106</v>
      </c>
      <c r="AE142" s="28">
        <v>297</v>
      </c>
      <c r="AF142" s="28" t="s">
        <v>1618</v>
      </c>
      <c r="AG142" s="28"/>
      <c r="AH142" s="28" t="s">
        <v>1585</v>
      </c>
      <c r="AI142" s="28" t="s">
        <v>1603</v>
      </c>
      <c r="AJ142" s="28"/>
      <c r="AK142" s="28" t="s">
        <v>1612</v>
      </c>
      <c r="AL142" s="28" t="s">
        <v>5149</v>
      </c>
      <c r="AM142" s="28" t="s">
        <v>3494</v>
      </c>
      <c r="AN142" s="47" t="s">
        <v>1585</v>
      </c>
      <c r="AO142" s="58" t="s">
        <v>1603</v>
      </c>
      <c r="AP142" s="28"/>
      <c r="AQ142" s="28">
        <v>0</v>
      </c>
      <c r="AR142" s="28">
        <f t="shared" si="43"/>
        <v>-297</v>
      </c>
      <c r="AS142" s="28" t="s">
        <v>1603</v>
      </c>
      <c r="AT142" s="28"/>
      <c r="AU142" s="47" t="s">
        <v>5614</v>
      </c>
    </row>
    <row r="143" spans="2:48" s="47" customFormat="1" ht="10.8" x14ac:dyDescent="0.25">
      <c r="B143" s="47" t="str">
        <f t="shared" si="45"/>
        <v>Fibmax</v>
      </c>
      <c r="C143" s="196">
        <v>46418</v>
      </c>
      <c r="D143" s="36">
        <f t="shared" si="44"/>
        <v>140</v>
      </c>
      <c r="E143" s="55" t="s">
        <v>1</v>
      </c>
      <c r="F143" s="56" t="s">
        <v>634</v>
      </c>
      <c r="G143" s="56"/>
      <c r="H143" s="56">
        <v>2372</v>
      </c>
      <c r="I143" s="56" t="s">
        <v>311</v>
      </c>
      <c r="J143" s="158">
        <v>10</v>
      </c>
      <c r="K143" s="158">
        <v>10</v>
      </c>
      <c r="L143" s="56">
        <v>19.122722899999999</v>
      </c>
      <c r="M143" s="56">
        <v>72.882853299999994</v>
      </c>
      <c r="N143" s="58">
        <v>19.122720000000001</v>
      </c>
      <c r="O143" s="58">
        <v>72.882850000000005</v>
      </c>
      <c r="P143" s="56" t="s">
        <v>591</v>
      </c>
      <c r="Q143" s="56" t="s">
        <v>1700</v>
      </c>
      <c r="R143" s="28" t="s">
        <v>816</v>
      </c>
      <c r="S143" s="28" t="s">
        <v>1910</v>
      </c>
      <c r="T143" s="58" t="s">
        <v>1646</v>
      </c>
      <c r="U143" s="28" t="s">
        <v>1606</v>
      </c>
      <c r="V143" s="28" t="s">
        <v>1607</v>
      </c>
      <c r="W143" s="28" t="s">
        <v>104</v>
      </c>
      <c r="X143" s="28" t="s">
        <v>1686</v>
      </c>
      <c r="Y143" s="28" t="s">
        <v>1626</v>
      </c>
      <c r="Z143" s="28" t="str">
        <f>_xlfn.XLOOKUP(I143,'[2]Fibmax delivery'!$B:$B,'[2]Fibmax delivery'!$I:$I)</f>
        <v>Satish Singh</v>
      </c>
      <c r="AA143" s="28" t="s">
        <v>104</v>
      </c>
      <c r="AB143" s="28" t="s">
        <v>1911</v>
      </c>
      <c r="AC143" s="61">
        <v>45742</v>
      </c>
      <c r="AD143" s="61">
        <f t="shared" ref="AD143:AD145" si="47">AC143+365</f>
        <v>46107</v>
      </c>
      <c r="AE143" s="28">
        <v>360</v>
      </c>
      <c r="AF143" s="28" t="s">
        <v>1699</v>
      </c>
      <c r="AG143" s="64">
        <f>AE143-K143</f>
        <v>350</v>
      </c>
      <c r="AH143" s="28" t="s">
        <v>1585</v>
      </c>
      <c r="AI143" s="28" t="s">
        <v>1603</v>
      </c>
      <c r="AJ143" s="28"/>
      <c r="AK143" s="28" t="s">
        <v>1612</v>
      </c>
      <c r="AL143" s="28" t="s">
        <v>1603</v>
      </c>
      <c r="AM143" s="28" t="s">
        <v>4949</v>
      </c>
      <c r="AN143" s="47" t="s">
        <v>1585</v>
      </c>
      <c r="AO143" s="58" t="s">
        <v>1603</v>
      </c>
      <c r="AP143" s="28"/>
      <c r="AQ143" s="28">
        <v>0</v>
      </c>
      <c r="AR143" s="28">
        <f t="shared" si="43"/>
        <v>-360</v>
      </c>
      <c r="AS143" s="28" t="s">
        <v>1603</v>
      </c>
      <c r="AT143" s="28"/>
      <c r="AU143" s="47" t="s">
        <v>5614</v>
      </c>
    </row>
    <row r="144" spans="2:48" s="47" customFormat="1" ht="10.8" x14ac:dyDescent="0.25">
      <c r="B144" s="47" t="str">
        <f t="shared" si="45"/>
        <v>Fibmax</v>
      </c>
      <c r="C144" s="196">
        <v>46356</v>
      </c>
      <c r="D144" s="36">
        <f t="shared" si="44"/>
        <v>141</v>
      </c>
      <c r="E144" s="55" t="s">
        <v>1</v>
      </c>
      <c r="F144" s="56" t="s">
        <v>629</v>
      </c>
      <c r="G144" s="56"/>
      <c r="H144" s="56" t="s">
        <v>312</v>
      </c>
      <c r="I144" s="56" t="s">
        <v>313</v>
      </c>
      <c r="J144" s="158">
        <v>11</v>
      </c>
      <c r="K144" s="158">
        <v>11</v>
      </c>
      <c r="L144" s="56">
        <v>19.305261000000002</v>
      </c>
      <c r="M144" s="56">
        <v>72.861497</v>
      </c>
      <c r="N144" s="58">
        <v>19.304999160000001</v>
      </c>
      <c r="O144" s="58">
        <v>72.861302899999998</v>
      </c>
      <c r="P144" s="56" t="s">
        <v>611</v>
      </c>
      <c r="Q144" s="56" t="s">
        <v>1603</v>
      </c>
      <c r="R144" s="28" t="s">
        <v>817</v>
      </c>
      <c r="S144" s="28" t="s">
        <v>1912</v>
      </c>
      <c r="T144" s="58" t="s">
        <v>1621</v>
      </c>
      <c r="U144" s="28" t="s">
        <v>1606</v>
      </c>
      <c r="V144" s="28" t="s">
        <v>1607</v>
      </c>
      <c r="W144" s="28" t="s">
        <v>104</v>
      </c>
      <c r="X144" s="28" t="s">
        <v>1642</v>
      </c>
      <c r="Y144" s="28" t="s">
        <v>1617</v>
      </c>
      <c r="Z144" s="28" t="str">
        <f>_xlfn.XLOOKUP(I144,'[2]Fibmax delivery'!$B:$B,'[2]Fibmax delivery'!$I:$I)</f>
        <v>Satish Singh</v>
      </c>
      <c r="AA144" s="28" t="s">
        <v>104</v>
      </c>
      <c r="AB144" s="28" t="s">
        <v>1913</v>
      </c>
      <c r="AC144" s="61">
        <v>45742</v>
      </c>
      <c r="AD144" s="61">
        <f t="shared" si="47"/>
        <v>46107</v>
      </c>
      <c r="AE144" s="28">
        <v>102</v>
      </c>
      <c r="AF144" s="28" t="s">
        <v>1699</v>
      </c>
      <c r="AG144" s="64">
        <f>AE144-K144</f>
        <v>91</v>
      </c>
      <c r="AH144" s="28" t="s">
        <v>1585</v>
      </c>
      <c r="AI144" s="28" t="s">
        <v>1600</v>
      </c>
      <c r="AJ144" s="28"/>
      <c r="AK144" s="28" t="s">
        <v>4898</v>
      </c>
      <c r="AL144" s="28" t="s">
        <v>5150</v>
      </c>
      <c r="AM144" s="28" t="s">
        <v>3494</v>
      </c>
      <c r="AN144" s="47" t="s">
        <v>1585</v>
      </c>
      <c r="AO144" s="58" t="s">
        <v>1603</v>
      </c>
      <c r="AP144" s="28"/>
      <c r="AQ144" s="28">
        <v>0</v>
      </c>
      <c r="AR144" s="28">
        <f t="shared" si="43"/>
        <v>-102</v>
      </c>
      <c r="AS144" s="28" t="s">
        <v>1603</v>
      </c>
      <c r="AT144" s="28"/>
      <c r="AU144" s="47" t="s">
        <v>5614</v>
      </c>
    </row>
    <row r="145" spans="2:47" s="47" customFormat="1" ht="10.8" x14ac:dyDescent="0.25">
      <c r="B145" s="47" t="str">
        <f t="shared" si="45"/>
        <v>Fibmax</v>
      </c>
      <c r="C145" s="196">
        <v>46356</v>
      </c>
      <c r="D145" s="36">
        <f t="shared" si="44"/>
        <v>142</v>
      </c>
      <c r="E145" s="55" t="s">
        <v>1</v>
      </c>
      <c r="F145" s="57" t="s">
        <v>1764</v>
      </c>
      <c r="G145" s="57"/>
      <c r="H145" s="56" t="s">
        <v>314</v>
      </c>
      <c r="I145" s="56" t="s">
        <v>315</v>
      </c>
      <c r="J145" s="158">
        <v>38.5</v>
      </c>
      <c r="K145" s="158">
        <v>38.5</v>
      </c>
      <c r="L145" s="56">
        <v>19.067685399999998</v>
      </c>
      <c r="M145" s="56">
        <v>72.832922800000006</v>
      </c>
      <c r="N145" s="58">
        <v>19.067923239999999</v>
      </c>
      <c r="O145" s="58">
        <v>72.832840649999994</v>
      </c>
      <c r="P145" s="56" t="s">
        <v>591</v>
      </c>
      <c r="Q145" s="56" t="s">
        <v>1628</v>
      </c>
      <c r="R145" s="28" t="s">
        <v>818</v>
      </c>
      <c r="S145" s="28" t="s">
        <v>1914</v>
      </c>
      <c r="T145" s="58" t="s">
        <v>1621</v>
      </c>
      <c r="U145" s="28" t="s">
        <v>1606</v>
      </c>
      <c r="V145" s="28" t="s">
        <v>1607</v>
      </c>
      <c r="W145" s="28" t="s">
        <v>104</v>
      </c>
      <c r="X145" s="28" t="s">
        <v>1642</v>
      </c>
      <c r="Y145" s="28" t="s">
        <v>1626</v>
      </c>
      <c r="Z145" s="28" t="str">
        <f>_xlfn.XLOOKUP(I145,'[2]Fibmax delivery'!$B:$B,'[2]Fibmax delivery'!$I:$I)</f>
        <v>Prem Verma</v>
      </c>
      <c r="AA145" s="28" t="s">
        <v>104</v>
      </c>
      <c r="AB145" s="28" t="s">
        <v>1915</v>
      </c>
      <c r="AC145" s="61">
        <v>45742</v>
      </c>
      <c r="AD145" s="61">
        <f t="shared" si="47"/>
        <v>46107</v>
      </c>
      <c r="AE145" s="28">
        <v>39</v>
      </c>
      <c r="AF145" s="28" t="s">
        <v>1030</v>
      </c>
      <c r="AG145" s="62">
        <f>AE145-K145</f>
        <v>0.5</v>
      </c>
      <c r="AH145" s="28" t="s">
        <v>1585</v>
      </c>
      <c r="AI145" s="28" t="s">
        <v>1600</v>
      </c>
      <c r="AJ145" s="28"/>
      <c r="AK145" s="28" t="s">
        <v>4899</v>
      </c>
      <c r="AL145" s="28" t="s">
        <v>5151</v>
      </c>
      <c r="AM145" s="28" t="s">
        <v>4949</v>
      </c>
      <c r="AN145" s="47" t="s">
        <v>1585</v>
      </c>
      <c r="AO145" s="58" t="s">
        <v>1603</v>
      </c>
      <c r="AP145" s="28"/>
      <c r="AQ145" s="28">
        <v>0</v>
      </c>
      <c r="AR145" s="28">
        <f t="shared" si="43"/>
        <v>-39</v>
      </c>
      <c r="AS145" s="28" t="s">
        <v>1603</v>
      </c>
      <c r="AT145" s="28"/>
      <c r="AU145" s="47" t="s">
        <v>5614</v>
      </c>
    </row>
    <row r="146" spans="2:47" s="47" customFormat="1" ht="10.8" x14ac:dyDescent="0.25">
      <c r="C146" s="196"/>
      <c r="D146" s="36">
        <f t="shared" si="44"/>
        <v>143</v>
      </c>
      <c r="E146" s="55" t="s">
        <v>1</v>
      </c>
      <c r="F146" s="56" t="s">
        <v>1916</v>
      </c>
      <c r="G146" s="56"/>
      <c r="H146" s="56">
        <v>1471</v>
      </c>
      <c r="I146" s="56" t="s">
        <v>316</v>
      </c>
      <c r="J146" s="158">
        <v>308</v>
      </c>
      <c r="K146" s="158">
        <v>308</v>
      </c>
      <c r="L146" s="56">
        <v>19.181380099999998</v>
      </c>
      <c r="M146" s="56">
        <v>72.863785100000001</v>
      </c>
      <c r="N146" s="58">
        <v>19.179970000000001</v>
      </c>
      <c r="O146" s="58">
        <v>72.865409999999997</v>
      </c>
      <c r="P146" s="56" t="s">
        <v>591</v>
      </c>
      <c r="Q146" s="56" t="s">
        <v>1712</v>
      </c>
      <c r="R146" s="28" t="s">
        <v>819</v>
      </c>
      <c r="S146" s="28" t="s">
        <v>1917</v>
      </c>
      <c r="T146" s="58" t="s">
        <v>1621</v>
      </c>
      <c r="U146" s="28" t="s">
        <v>1606</v>
      </c>
      <c r="V146" s="28" t="s">
        <v>1607</v>
      </c>
      <c r="W146" s="28" t="s">
        <v>104</v>
      </c>
      <c r="X146" s="28" t="s">
        <v>1695</v>
      </c>
      <c r="Y146" s="28" t="s">
        <v>1740</v>
      </c>
      <c r="Z146" s="28" t="str">
        <f>_xlfn.XLOOKUP(I146,'[2]Fibmax delivery'!$B:$B,'[2]Fibmax delivery'!$I:$I)</f>
        <v>Satish Singh</v>
      </c>
      <c r="AA146" s="28" t="s">
        <v>105</v>
      </c>
      <c r="AB146" s="28" t="s">
        <v>1603</v>
      </c>
      <c r="AC146" s="28" t="s">
        <v>1603</v>
      </c>
      <c r="AD146" s="28" t="s">
        <v>1603</v>
      </c>
      <c r="AE146" s="28">
        <v>0</v>
      </c>
      <c r="AF146" s="28" t="s">
        <v>1618</v>
      </c>
      <c r="AG146" s="28"/>
      <c r="AH146" s="28" t="s">
        <v>1627</v>
      </c>
      <c r="AI146" s="28" t="s">
        <v>1603</v>
      </c>
      <c r="AJ146" s="28"/>
      <c r="AK146" s="28" t="s">
        <v>1612</v>
      </c>
      <c r="AL146" s="28" t="s">
        <v>1603</v>
      </c>
      <c r="AM146" s="28" t="s">
        <v>1603</v>
      </c>
      <c r="AN146" s="47" t="s">
        <v>1627</v>
      </c>
      <c r="AO146" s="58" t="s">
        <v>1603</v>
      </c>
      <c r="AP146" s="28"/>
      <c r="AQ146" s="28">
        <v>0</v>
      </c>
      <c r="AR146" s="28">
        <f t="shared" si="43"/>
        <v>0</v>
      </c>
      <c r="AS146" s="28" t="s">
        <v>1603</v>
      </c>
      <c r="AT146" s="28"/>
      <c r="AU146" s="47" t="s">
        <v>5616</v>
      </c>
    </row>
    <row r="147" spans="2:47" s="47" customFormat="1" ht="10.8" x14ac:dyDescent="0.25">
      <c r="C147" s="196"/>
      <c r="D147" s="36">
        <f t="shared" si="44"/>
        <v>144</v>
      </c>
      <c r="E147" s="55" t="s">
        <v>1</v>
      </c>
      <c r="F147" s="56" t="s">
        <v>590</v>
      </c>
      <c r="G147" s="56"/>
      <c r="H147" s="56">
        <v>319</v>
      </c>
      <c r="I147" s="56" t="s">
        <v>317</v>
      </c>
      <c r="J147" s="158">
        <v>286</v>
      </c>
      <c r="K147" s="158">
        <v>286</v>
      </c>
      <c r="L147" s="56">
        <v>19.166958000000001</v>
      </c>
      <c r="M147" s="56">
        <v>73.003046100000006</v>
      </c>
      <c r="N147" s="58">
        <v>19.166916659999998</v>
      </c>
      <c r="O147" s="58">
        <v>73.004201710000004</v>
      </c>
      <c r="P147" s="56" t="s">
        <v>589</v>
      </c>
      <c r="Q147" s="56" t="s">
        <v>1603</v>
      </c>
      <c r="R147" s="28" t="s">
        <v>820</v>
      </c>
      <c r="S147" s="28" t="s">
        <v>1918</v>
      </c>
      <c r="T147" s="177" t="s">
        <v>1919</v>
      </c>
      <c r="U147" s="28" t="s">
        <v>1606</v>
      </c>
      <c r="V147" s="28" t="s">
        <v>1607</v>
      </c>
      <c r="W147" s="28" t="s">
        <v>104</v>
      </c>
      <c r="X147" s="28" t="s">
        <v>1616</v>
      </c>
      <c r="Y147" s="28" t="s">
        <v>1609</v>
      </c>
      <c r="Z147" s="28" t="str">
        <f>_xlfn.XLOOKUP(I147,'[2]Fibmax delivery'!$B:$B,'[2]Fibmax delivery'!$I:$I)</f>
        <v>Praveen Nigam</v>
      </c>
      <c r="AA147" s="28" t="s">
        <v>104</v>
      </c>
      <c r="AB147" s="28" t="s">
        <v>1603</v>
      </c>
      <c r="AC147" s="28" t="s">
        <v>1603</v>
      </c>
      <c r="AD147" s="28" t="s">
        <v>1603</v>
      </c>
      <c r="AE147" s="28">
        <v>0</v>
      </c>
      <c r="AF147" s="28" t="s">
        <v>1610</v>
      </c>
      <c r="AG147" s="28"/>
      <c r="AH147" s="28" t="s">
        <v>1611</v>
      </c>
      <c r="AI147" s="28" t="s">
        <v>1603</v>
      </c>
      <c r="AJ147" s="28"/>
      <c r="AK147" s="28" t="s">
        <v>1612</v>
      </c>
      <c r="AL147" s="28" t="s">
        <v>1603</v>
      </c>
      <c r="AM147" s="28" t="s">
        <v>1603</v>
      </c>
      <c r="AN147" s="47" t="s">
        <v>1611</v>
      </c>
      <c r="AO147" s="58" t="s">
        <v>1603</v>
      </c>
      <c r="AP147" s="28"/>
      <c r="AQ147" s="28">
        <v>0</v>
      </c>
      <c r="AR147" s="28">
        <f t="shared" si="43"/>
        <v>0</v>
      </c>
      <c r="AS147" s="28" t="s">
        <v>1603</v>
      </c>
      <c r="AT147" s="28"/>
    </row>
    <row r="148" spans="2:47" s="47" customFormat="1" ht="10.8" x14ac:dyDescent="0.25">
      <c r="B148" s="47" t="str">
        <f t="shared" ref="B148:B151" si="48">U148</f>
        <v>Fibmax</v>
      </c>
      <c r="C148" s="196">
        <v>46142</v>
      </c>
      <c r="D148" s="36">
        <f t="shared" si="44"/>
        <v>145</v>
      </c>
      <c r="E148" s="55" t="s">
        <v>1</v>
      </c>
      <c r="F148" s="56" t="s">
        <v>590</v>
      </c>
      <c r="G148" s="56"/>
      <c r="H148" s="56" t="s">
        <v>318</v>
      </c>
      <c r="I148" s="56" t="s">
        <v>319</v>
      </c>
      <c r="J148" s="158">
        <v>143</v>
      </c>
      <c r="K148" s="158">
        <v>143</v>
      </c>
      <c r="L148" s="56">
        <v>19.159745999999998</v>
      </c>
      <c r="M148" s="56">
        <v>72.991028</v>
      </c>
      <c r="N148" s="58">
        <v>19.159502289999999</v>
      </c>
      <c r="O148" s="58">
        <v>72.990221520000006</v>
      </c>
      <c r="P148" s="56" t="s">
        <v>589</v>
      </c>
      <c r="Q148" s="56" t="s">
        <v>1603</v>
      </c>
      <c r="R148" s="28" t="s">
        <v>821</v>
      </c>
      <c r="S148" s="28" t="s">
        <v>1920</v>
      </c>
      <c r="T148" s="58" t="s">
        <v>1621</v>
      </c>
      <c r="U148" s="28" t="s">
        <v>1606</v>
      </c>
      <c r="V148" s="28" t="s">
        <v>1607</v>
      </c>
      <c r="W148" s="28" t="s">
        <v>104</v>
      </c>
      <c r="X148" s="28" t="s">
        <v>1616</v>
      </c>
      <c r="Y148" s="28" t="s">
        <v>1609</v>
      </c>
      <c r="Z148" s="28" t="str">
        <f>_xlfn.XLOOKUP(I148,'[2]Fibmax delivery'!$B:$B,'[2]Fibmax delivery'!$I:$I)</f>
        <v>Praveen Nigam</v>
      </c>
      <c r="AA148" s="28" t="s">
        <v>104</v>
      </c>
      <c r="AB148" s="28" t="s">
        <v>1874</v>
      </c>
      <c r="AC148" s="61">
        <v>45741</v>
      </c>
      <c r="AD148" s="61">
        <f t="shared" ref="AD148:AD149" si="49">AC148+365</f>
        <v>46106</v>
      </c>
      <c r="AE148" s="28">
        <v>143</v>
      </c>
      <c r="AF148" s="28" t="s">
        <v>1030</v>
      </c>
      <c r="AG148" s="62">
        <f>AE148-K148</f>
        <v>0</v>
      </c>
      <c r="AH148" s="28" t="s">
        <v>1585</v>
      </c>
      <c r="AI148" s="28" t="s">
        <v>1603</v>
      </c>
      <c r="AJ148" s="28"/>
      <c r="AK148" s="28" t="s">
        <v>1612</v>
      </c>
      <c r="AL148" s="28" t="s">
        <v>5152</v>
      </c>
      <c r="AM148" s="28" t="s">
        <v>4949</v>
      </c>
      <c r="AN148" s="47" t="s">
        <v>1585</v>
      </c>
      <c r="AO148" s="58" t="s">
        <v>1603</v>
      </c>
      <c r="AP148" s="28"/>
      <c r="AQ148" s="28">
        <v>0</v>
      </c>
      <c r="AR148" s="28">
        <f t="shared" si="43"/>
        <v>-143</v>
      </c>
      <c r="AS148" s="28" t="s">
        <v>1603</v>
      </c>
      <c r="AT148" s="28"/>
      <c r="AU148" s="47" t="s">
        <v>5616</v>
      </c>
    </row>
    <row r="149" spans="2:47" s="47" customFormat="1" ht="10.8" x14ac:dyDescent="0.25">
      <c r="B149" s="47" t="str">
        <f t="shared" si="48"/>
        <v>Fibmax</v>
      </c>
      <c r="C149" s="196">
        <v>46356</v>
      </c>
      <c r="D149" s="36">
        <f t="shared" si="44"/>
        <v>146</v>
      </c>
      <c r="E149" s="55" t="s">
        <v>1</v>
      </c>
      <c r="F149" s="56" t="s">
        <v>596</v>
      </c>
      <c r="G149" s="56"/>
      <c r="H149" s="56">
        <v>370</v>
      </c>
      <c r="I149" s="56" t="s">
        <v>320</v>
      </c>
      <c r="J149" s="158">
        <v>66</v>
      </c>
      <c r="K149" s="158">
        <v>66</v>
      </c>
      <c r="L149" s="56">
        <v>19.128737999999998</v>
      </c>
      <c r="M149" s="56">
        <v>72.825742300000002</v>
      </c>
      <c r="N149" s="58">
        <v>19.129391439999999</v>
      </c>
      <c r="O149" s="58">
        <v>72.825727200000003</v>
      </c>
      <c r="P149" s="56" t="s">
        <v>591</v>
      </c>
      <c r="Q149" s="56" t="s">
        <v>1633</v>
      </c>
      <c r="R149" s="28" t="s">
        <v>822</v>
      </c>
      <c r="S149" s="28" t="s">
        <v>1921</v>
      </c>
      <c r="T149" s="58" t="s">
        <v>1621</v>
      </c>
      <c r="U149" s="28" t="s">
        <v>1606</v>
      </c>
      <c r="V149" s="28" t="s">
        <v>1607</v>
      </c>
      <c r="W149" s="28" t="s">
        <v>104</v>
      </c>
      <c r="X149" s="28" t="s">
        <v>1642</v>
      </c>
      <c r="Y149" s="28" t="s">
        <v>1626</v>
      </c>
      <c r="Z149" s="28" t="str">
        <f>_xlfn.XLOOKUP(I149,'[2]Fibmax delivery'!$B:$B,'[2]Fibmax delivery'!$I:$I)</f>
        <v>Satish Singh</v>
      </c>
      <c r="AA149" s="28" t="s">
        <v>104</v>
      </c>
      <c r="AB149" s="28" t="s">
        <v>1874</v>
      </c>
      <c r="AC149" s="61">
        <v>45741</v>
      </c>
      <c r="AD149" s="61">
        <f t="shared" si="49"/>
        <v>46106</v>
      </c>
      <c r="AE149" s="28">
        <v>66</v>
      </c>
      <c r="AF149" s="28" t="s">
        <v>1030</v>
      </c>
      <c r="AG149" s="62">
        <f>AE149-K149</f>
        <v>0</v>
      </c>
      <c r="AH149" s="28" t="s">
        <v>1585</v>
      </c>
      <c r="AI149" s="28" t="s">
        <v>1600</v>
      </c>
      <c r="AJ149" s="28"/>
      <c r="AK149" s="28" t="s">
        <v>1922</v>
      </c>
      <c r="AL149" s="28" t="s">
        <v>5153</v>
      </c>
      <c r="AM149" s="28" t="s">
        <v>4949</v>
      </c>
      <c r="AN149" s="47" t="s">
        <v>1585</v>
      </c>
      <c r="AO149" s="58" t="s">
        <v>1603</v>
      </c>
      <c r="AP149" s="28"/>
      <c r="AQ149" s="28">
        <v>0</v>
      </c>
      <c r="AR149" s="28">
        <f t="shared" si="43"/>
        <v>-66</v>
      </c>
      <c r="AS149" s="28" t="s">
        <v>1603</v>
      </c>
      <c r="AT149" s="28"/>
      <c r="AU149" s="47" t="s">
        <v>5616</v>
      </c>
    </row>
    <row r="150" spans="2:47" s="47" customFormat="1" ht="13.8" x14ac:dyDescent="0.3">
      <c r="B150" s="47" t="str">
        <f t="shared" si="48"/>
        <v>Fibmax</v>
      </c>
      <c r="C150" s="196">
        <v>46356</v>
      </c>
      <c r="D150" s="36">
        <f t="shared" si="44"/>
        <v>147</v>
      </c>
      <c r="E150" s="55" t="s">
        <v>1</v>
      </c>
      <c r="F150" s="56" t="s">
        <v>635</v>
      </c>
      <c r="G150" s="56"/>
      <c r="H150" s="56" t="s">
        <v>321</v>
      </c>
      <c r="I150" s="56" t="s">
        <v>322</v>
      </c>
      <c r="J150" s="158">
        <v>110</v>
      </c>
      <c r="K150" s="158">
        <v>110</v>
      </c>
      <c r="L150" s="56">
        <v>19.128270700000002</v>
      </c>
      <c r="M150" s="56">
        <v>72.819754099999997</v>
      </c>
      <c r="N150" s="58">
        <v>19.128270000000001</v>
      </c>
      <c r="O150" s="58">
        <v>72.819749999999999</v>
      </c>
      <c r="P150" s="56" t="s">
        <v>591</v>
      </c>
      <c r="Q150" s="56" t="s">
        <v>1633</v>
      </c>
      <c r="R150" s="28" t="s">
        <v>823</v>
      </c>
      <c r="S150" s="28" t="s">
        <v>1923</v>
      </c>
      <c r="T150" s="58" t="s">
        <v>1621</v>
      </c>
      <c r="U150" s="28" t="s">
        <v>1606</v>
      </c>
      <c r="V150" s="28" t="s">
        <v>1607</v>
      </c>
      <c r="W150" s="28" t="s">
        <v>104</v>
      </c>
      <c r="X150" s="28" t="s">
        <v>1695</v>
      </c>
      <c r="Y150" s="28" t="s">
        <v>1626</v>
      </c>
      <c r="Z150" s="28" t="str">
        <f>_xlfn.XLOOKUP(I150,'[2]Fibmax delivery'!$B:$B,'[2]Fibmax delivery'!$I:$I)</f>
        <v>Satish Singh</v>
      </c>
      <c r="AA150" s="28" t="s">
        <v>104</v>
      </c>
      <c r="AB150" s="180">
        <v>10004760</v>
      </c>
      <c r="AC150" s="61">
        <v>45741</v>
      </c>
      <c r="AD150" s="61">
        <f>AC150+365</f>
        <v>46106</v>
      </c>
      <c r="AE150" s="28">
        <v>110</v>
      </c>
      <c r="AF150" s="28" t="s">
        <v>1618</v>
      </c>
      <c r="AG150" s="28"/>
      <c r="AH150" s="28" t="s">
        <v>1585</v>
      </c>
      <c r="AI150" s="28" t="s">
        <v>1600</v>
      </c>
      <c r="AJ150" s="28"/>
      <c r="AK150" s="28" t="s">
        <v>4900</v>
      </c>
      <c r="AL150" s="28" t="s">
        <v>5154</v>
      </c>
      <c r="AM150" s="28" t="s">
        <v>4949</v>
      </c>
      <c r="AN150" s="47" t="s">
        <v>1585</v>
      </c>
      <c r="AO150" s="58">
        <v>479033</v>
      </c>
      <c r="AP150" s="28" t="s">
        <v>4931</v>
      </c>
      <c r="AQ150" s="28">
        <v>70</v>
      </c>
      <c r="AR150" s="28">
        <f t="shared" si="43"/>
        <v>-40</v>
      </c>
      <c r="AS150" s="28" t="s">
        <v>1603</v>
      </c>
      <c r="AT150" s="28"/>
      <c r="AU150" s="47" t="s">
        <v>5616</v>
      </c>
    </row>
    <row r="151" spans="2:47" s="47" customFormat="1" ht="10.8" x14ac:dyDescent="0.25">
      <c r="B151" s="47" t="str">
        <f t="shared" si="48"/>
        <v>Fibmax</v>
      </c>
      <c r="C151" s="196">
        <v>46053</v>
      </c>
      <c r="D151" s="36">
        <f t="shared" si="44"/>
        <v>148</v>
      </c>
      <c r="E151" s="55" t="s">
        <v>1</v>
      </c>
      <c r="F151" s="56" t="s">
        <v>636</v>
      </c>
      <c r="G151" s="56"/>
      <c r="H151" s="56" t="s">
        <v>323</v>
      </c>
      <c r="I151" s="56" t="s">
        <v>324</v>
      </c>
      <c r="J151" s="158">
        <v>726</v>
      </c>
      <c r="K151" s="158">
        <v>726</v>
      </c>
      <c r="L151" s="56">
        <v>18.985204100000001</v>
      </c>
      <c r="M151" s="56">
        <v>73.130272599999998</v>
      </c>
      <c r="N151" s="58">
        <v>18.987295</v>
      </c>
      <c r="O151" s="58">
        <v>73.126830999999996</v>
      </c>
      <c r="P151" s="56" t="s">
        <v>624</v>
      </c>
      <c r="Q151" s="56" t="s">
        <v>1603</v>
      </c>
      <c r="R151" s="28" t="s">
        <v>824</v>
      </c>
      <c r="S151" s="28" t="s">
        <v>1924</v>
      </c>
      <c r="T151" s="58" t="s">
        <v>1621</v>
      </c>
      <c r="U151" s="28" t="s">
        <v>1606</v>
      </c>
      <c r="V151" s="28" t="s">
        <v>1607</v>
      </c>
      <c r="W151" s="28" t="s">
        <v>104</v>
      </c>
      <c r="X151" s="28" t="s">
        <v>1616</v>
      </c>
      <c r="Y151" s="28" t="s">
        <v>1609</v>
      </c>
      <c r="Z151" s="28" t="str">
        <f>_xlfn.XLOOKUP(I151,'[2]Fibmax delivery'!$B:$B,'[2]Fibmax delivery'!$I:$I)</f>
        <v>Praveen Nigam</v>
      </c>
      <c r="AA151" s="28" t="s">
        <v>104</v>
      </c>
      <c r="AB151" s="28" t="s">
        <v>1925</v>
      </c>
      <c r="AC151" s="61">
        <v>45742</v>
      </c>
      <c r="AD151" s="61">
        <f>AC151+365</f>
        <v>46107</v>
      </c>
      <c r="AE151" s="28">
        <v>726</v>
      </c>
      <c r="AF151" s="28" t="s">
        <v>1030</v>
      </c>
      <c r="AG151" s="62">
        <f>AE151-K151</f>
        <v>0</v>
      </c>
      <c r="AH151" s="28" t="s">
        <v>1585</v>
      </c>
      <c r="AI151" s="28" t="s">
        <v>1603</v>
      </c>
      <c r="AJ151" s="28"/>
      <c r="AK151" s="28" t="s">
        <v>1612</v>
      </c>
      <c r="AL151" s="28" t="s">
        <v>1603</v>
      </c>
      <c r="AM151" s="28" t="s">
        <v>4949</v>
      </c>
      <c r="AN151" s="47" t="s">
        <v>1664</v>
      </c>
      <c r="AO151" s="58" t="s">
        <v>1603</v>
      </c>
      <c r="AP151" s="28"/>
      <c r="AQ151" s="28">
        <v>0</v>
      </c>
      <c r="AR151" s="28">
        <f t="shared" si="43"/>
        <v>-726</v>
      </c>
      <c r="AS151" s="28" t="s">
        <v>1603</v>
      </c>
      <c r="AT151" s="28"/>
      <c r="AU151" s="47" t="s">
        <v>5614</v>
      </c>
    </row>
    <row r="152" spans="2:47" s="47" customFormat="1" ht="10.8" x14ac:dyDescent="0.25">
      <c r="C152" s="196">
        <v>46356</v>
      </c>
      <c r="D152" s="36">
        <f t="shared" si="44"/>
        <v>149</v>
      </c>
      <c r="E152" s="55" t="s">
        <v>1</v>
      </c>
      <c r="F152" s="57" t="s">
        <v>601</v>
      </c>
      <c r="G152" s="57"/>
      <c r="H152" s="56" t="s">
        <v>325</v>
      </c>
      <c r="I152" s="56" t="s">
        <v>326</v>
      </c>
      <c r="J152" s="158">
        <v>1210</v>
      </c>
      <c r="K152" s="158">
        <v>1210</v>
      </c>
      <c r="L152" s="56">
        <v>19.185305400000001</v>
      </c>
      <c r="M152" s="56">
        <v>73.078963200000004</v>
      </c>
      <c r="N152" s="58">
        <v>19.186963070000001</v>
      </c>
      <c r="O152" s="58">
        <v>73.089073850000005</v>
      </c>
      <c r="P152" s="56" t="s">
        <v>597</v>
      </c>
      <c r="Q152" s="56" t="s">
        <v>1603</v>
      </c>
      <c r="R152" s="28" t="s">
        <v>825</v>
      </c>
      <c r="S152" s="28" t="s">
        <v>1926</v>
      </c>
      <c r="T152" s="58" t="s">
        <v>1621</v>
      </c>
      <c r="U152" s="28" t="s">
        <v>1606</v>
      </c>
      <c r="V152" s="28" t="s">
        <v>1607</v>
      </c>
      <c r="W152" s="28" t="s">
        <v>104</v>
      </c>
      <c r="X152" s="28" t="s">
        <v>1616</v>
      </c>
      <c r="Y152" s="28" t="s">
        <v>1726</v>
      </c>
      <c r="Z152" s="28" t="str">
        <f>_xlfn.XLOOKUP(I152,'[2]Fibmax delivery'!$B:$B,'[2]Fibmax delivery'!$I:$I)</f>
        <v>Yogesh Deshpande</v>
      </c>
      <c r="AA152" s="28" t="s">
        <v>104</v>
      </c>
      <c r="AB152" s="28" t="s">
        <v>1603</v>
      </c>
      <c r="AC152" s="28" t="s">
        <v>1603</v>
      </c>
      <c r="AD152" s="28" t="s">
        <v>1603</v>
      </c>
      <c r="AE152" s="28">
        <v>0</v>
      </c>
      <c r="AF152" s="28" t="s">
        <v>1618</v>
      </c>
      <c r="AG152" s="28"/>
      <c r="AH152" s="28" t="s">
        <v>1664</v>
      </c>
      <c r="AI152" s="28" t="s">
        <v>1603</v>
      </c>
      <c r="AJ152" s="28"/>
      <c r="AK152" s="28" t="s">
        <v>1612</v>
      </c>
      <c r="AL152" s="28" t="s">
        <v>1603</v>
      </c>
      <c r="AM152" s="28" t="s">
        <v>3494</v>
      </c>
      <c r="AN152" s="47" t="s">
        <v>1664</v>
      </c>
      <c r="AO152" s="58" t="s">
        <v>1603</v>
      </c>
      <c r="AP152" s="28"/>
      <c r="AQ152" s="28">
        <v>0</v>
      </c>
      <c r="AR152" s="28">
        <f t="shared" si="43"/>
        <v>0</v>
      </c>
      <c r="AS152" s="28" t="s">
        <v>1603</v>
      </c>
      <c r="AT152" s="28"/>
      <c r="AU152" s="47" t="s">
        <v>5616</v>
      </c>
    </row>
    <row r="153" spans="2:47" s="47" customFormat="1" ht="10.8" x14ac:dyDescent="0.25">
      <c r="B153" s="47" t="str">
        <f>U153</f>
        <v>Fibmax</v>
      </c>
      <c r="C153" s="196">
        <v>46356</v>
      </c>
      <c r="D153" s="36">
        <f t="shared" si="44"/>
        <v>150</v>
      </c>
      <c r="E153" s="55" t="s">
        <v>1</v>
      </c>
      <c r="F153" s="56" t="s">
        <v>637</v>
      </c>
      <c r="G153" s="56"/>
      <c r="H153" s="56">
        <v>4337</v>
      </c>
      <c r="I153" s="56" t="s">
        <v>327</v>
      </c>
      <c r="J153" s="158">
        <v>742.5</v>
      </c>
      <c r="K153" s="158">
        <v>742.5</v>
      </c>
      <c r="L153" s="56">
        <v>18.983135399999998</v>
      </c>
      <c r="M153" s="56">
        <v>72.838619100000003</v>
      </c>
      <c r="N153" s="58">
        <v>18.983000860000001</v>
      </c>
      <c r="O153" s="58">
        <v>72.838709309999999</v>
      </c>
      <c r="P153" s="56" t="s">
        <v>591</v>
      </c>
      <c r="Q153" s="56" t="s">
        <v>1899</v>
      </c>
      <c r="R153" s="28" t="s">
        <v>826</v>
      </c>
      <c r="S153" s="28" t="s">
        <v>1927</v>
      </c>
      <c r="T153" s="58" t="s">
        <v>1621</v>
      </c>
      <c r="U153" s="28" t="s">
        <v>1606</v>
      </c>
      <c r="V153" s="28" t="s">
        <v>1607</v>
      </c>
      <c r="W153" s="28" t="s">
        <v>104</v>
      </c>
      <c r="X153" s="28" t="s">
        <v>1695</v>
      </c>
      <c r="Y153" s="28" t="s">
        <v>1782</v>
      </c>
      <c r="Z153" s="28" t="str">
        <f>_xlfn.XLOOKUP(I153,'[2]Fibmax delivery'!$B:$B,'[2]Fibmax delivery'!$I:$I)</f>
        <v>Prem Verma</v>
      </c>
      <c r="AA153" s="28" t="s">
        <v>104</v>
      </c>
      <c r="AB153" s="28" t="s">
        <v>1928</v>
      </c>
      <c r="AC153" s="61">
        <v>45742</v>
      </c>
      <c r="AD153" s="61">
        <f>AC153+365</f>
        <v>46107</v>
      </c>
      <c r="AE153" s="28">
        <v>133</v>
      </c>
      <c r="AF153" s="28" t="s">
        <v>1622</v>
      </c>
      <c r="AG153" s="62">
        <f>AE153-K153</f>
        <v>-609.5</v>
      </c>
      <c r="AH153" s="28" t="s">
        <v>1664</v>
      </c>
      <c r="AI153" s="28" t="s">
        <v>1603</v>
      </c>
      <c r="AJ153" s="28"/>
      <c r="AK153" s="28" t="s">
        <v>1612</v>
      </c>
      <c r="AL153" s="28" t="s">
        <v>1603</v>
      </c>
      <c r="AM153" s="28" t="s">
        <v>4949</v>
      </c>
      <c r="AN153" s="47" t="s">
        <v>1664</v>
      </c>
      <c r="AO153" s="58" t="s">
        <v>1603</v>
      </c>
      <c r="AP153" s="28"/>
      <c r="AQ153" s="28">
        <v>0</v>
      </c>
      <c r="AR153" s="28">
        <f t="shared" si="43"/>
        <v>-133</v>
      </c>
      <c r="AS153" s="28" t="s">
        <v>1603</v>
      </c>
      <c r="AT153" s="28"/>
      <c r="AU153" s="47" t="s">
        <v>5614</v>
      </c>
    </row>
    <row r="154" spans="2:47" s="47" customFormat="1" ht="10.8" x14ac:dyDescent="0.25">
      <c r="C154" s="196">
        <v>46356</v>
      </c>
      <c r="D154" s="36">
        <f t="shared" si="44"/>
        <v>151</v>
      </c>
      <c r="E154" s="55" t="s">
        <v>1</v>
      </c>
      <c r="F154" s="56" t="s">
        <v>638</v>
      </c>
      <c r="G154" s="56"/>
      <c r="H154" s="56" t="s">
        <v>328</v>
      </c>
      <c r="I154" s="56" t="s">
        <v>329</v>
      </c>
      <c r="J154" s="158">
        <v>2552</v>
      </c>
      <c r="K154" s="158">
        <v>2552</v>
      </c>
      <c r="L154" s="56">
        <v>19.022177800000001</v>
      </c>
      <c r="M154" s="56">
        <v>73.1246388</v>
      </c>
      <c r="N154" s="58">
        <v>19.033695000000002</v>
      </c>
      <c r="O154" s="58">
        <v>73.121026000000001</v>
      </c>
      <c r="P154" s="56" t="s">
        <v>624</v>
      </c>
      <c r="Q154" s="56" t="s">
        <v>1603</v>
      </c>
      <c r="R154" s="28" t="s">
        <v>827</v>
      </c>
      <c r="S154" s="28" t="s">
        <v>1929</v>
      </c>
      <c r="T154" s="58" t="s">
        <v>1621</v>
      </c>
      <c r="U154" s="28" t="s">
        <v>1606</v>
      </c>
      <c r="V154" s="28" t="s">
        <v>1607</v>
      </c>
      <c r="W154" s="28" t="s">
        <v>104</v>
      </c>
      <c r="X154" s="28" t="s">
        <v>1616</v>
      </c>
      <c r="Y154" s="28" t="s">
        <v>1609</v>
      </c>
      <c r="Z154" s="28" t="str">
        <f>_xlfn.XLOOKUP(I154,'[2]Fibmax delivery'!$B:$B,'[2]Fibmax delivery'!$I:$I)</f>
        <v>Praveen Nigam</v>
      </c>
      <c r="AA154" s="28" t="s">
        <v>104</v>
      </c>
      <c r="AB154" s="28" t="s">
        <v>1603</v>
      </c>
      <c r="AC154" s="28" t="s">
        <v>1603</v>
      </c>
      <c r="AD154" s="28" t="s">
        <v>1603</v>
      </c>
      <c r="AE154" s="28">
        <v>0</v>
      </c>
      <c r="AF154" s="28" t="s">
        <v>1618</v>
      </c>
      <c r="AG154" s="28"/>
      <c r="AH154" s="28" t="s">
        <v>1664</v>
      </c>
      <c r="AI154" s="28" t="s">
        <v>1603</v>
      </c>
      <c r="AJ154" s="28"/>
      <c r="AK154" s="28" t="s">
        <v>1612</v>
      </c>
      <c r="AL154" s="28" t="s">
        <v>1603</v>
      </c>
      <c r="AM154" s="28" t="s">
        <v>4949</v>
      </c>
      <c r="AN154" s="47" t="s">
        <v>1664</v>
      </c>
      <c r="AO154" s="58" t="s">
        <v>1603</v>
      </c>
      <c r="AP154" s="28"/>
      <c r="AQ154" s="28">
        <v>0</v>
      </c>
      <c r="AR154" s="28">
        <f t="shared" si="43"/>
        <v>0</v>
      </c>
      <c r="AS154" s="28" t="s">
        <v>1603</v>
      </c>
      <c r="AT154" s="28"/>
      <c r="AU154" s="47" t="s">
        <v>5616</v>
      </c>
    </row>
    <row r="155" spans="2:47" s="47" customFormat="1" ht="10.8" x14ac:dyDescent="0.25">
      <c r="B155" s="47" t="str">
        <f>U155</f>
        <v>Fibmax</v>
      </c>
      <c r="C155" s="196">
        <v>46326</v>
      </c>
      <c r="D155" s="36">
        <f t="shared" si="44"/>
        <v>152</v>
      </c>
      <c r="E155" s="55" t="s">
        <v>1</v>
      </c>
      <c r="F155" s="56" t="s">
        <v>639</v>
      </c>
      <c r="G155" s="56"/>
      <c r="H155" s="56">
        <v>4449</v>
      </c>
      <c r="I155" s="56" t="s">
        <v>330</v>
      </c>
      <c r="J155" s="158">
        <v>1155</v>
      </c>
      <c r="K155" s="158">
        <v>1155</v>
      </c>
      <c r="L155" s="56">
        <v>19.066330700000002</v>
      </c>
      <c r="M155" s="56">
        <v>72.906046399999994</v>
      </c>
      <c r="N155" s="58">
        <v>19.063089999999999</v>
      </c>
      <c r="O155" s="58">
        <v>72.904764</v>
      </c>
      <c r="P155" s="56" t="s">
        <v>591</v>
      </c>
      <c r="Q155" s="56" t="s">
        <v>1930</v>
      </c>
      <c r="R155" s="28" t="s">
        <v>828</v>
      </c>
      <c r="S155" s="28" t="s">
        <v>1931</v>
      </c>
      <c r="T155" s="58" t="s">
        <v>1646</v>
      </c>
      <c r="U155" s="28" t="s">
        <v>1606</v>
      </c>
      <c r="V155" s="28" t="s">
        <v>1607</v>
      </c>
      <c r="W155" s="28" t="s">
        <v>104</v>
      </c>
      <c r="X155" s="28" t="s">
        <v>1695</v>
      </c>
      <c r="Y155" s="28" t="s">
        <v>1761</v>
      </c>
      <c r="Z155" s="28" t="str">
        <f>_xlfn.XLOOKUP(I155,'[2]Fibmax delivery'!$B:$B,'[2]Fibmax delivery'!$I:$I)</f>
        <v>Yogesh Deshpande</v>
      </c>
      <c r="AA155" s="28" t="s">
        <v>104</v>
      </c>
      <c r="AB155" s="28" t="s">
        <v>1932</v>
      </c>
      <c r="AC155" s="61">
        <v>45742</v>
      </c>
      <c r="AD155" s="61">
        <f>AC155+365</f>
        <v>46107</v>
      </c>
      <c r="AE155" s="28">
        <v>1202</v>
      </c>
      <c r="AF155" s="28" t="s">
        <v>1699</v>
      </c>
      <c r="AG155" s="64">
        <f>AE155-K155</f>
        <v>47</v>
      </c>
      <c r="AH155" s="28" t="s">
        <v>1664</v>
      </c>
      <c r="AI155" s="28" t="s">
        <v>1603</v>
      </c>
      <c r="AJ155" s="28"/>
      <c r="AK155" s="28" t="s">
        <v>1612</v>
      </c>
      <c r="AL155" s="28" t="s">
        <v>1603</v>
      </c>
      <c r="AM155" s="28" t="s">
        <v>4949</v>
      </c>
      <c r="AN155" s="47" t="s">
        <v>1664</v>
      </c>
      <c r="AO155" s="58" t="s">
        <v>1603</v>
      </c>
      <c r="AP155" s="28"/>
      <c r="AQ155" s="28">
        <v>0</v>
      </c>
      <c r="AR155" s="28">
        <f t="shared" si="43"/>
        <v>-1202</v>
      </c>
      <c r="AS155" s="28" t="s">
        <v>1603</v>
      </c>
      <c r="AT155" s="28"/>
      <c r="AU155" s="47" t="s">
        <v>5614</v>
      </c>
    </row>
    <row r="156" spans="2:47" s="47" customFormat="1" ht="10.8" x14ac:dyDescent="0.25">
      <c r="C156" s="196"/>
      <c r="D156" s="36">
        <f t="shared" si="44"/>
        <v>153</v>
      </c>
      <c r="E156" s="55" t="s">
        <v>1</v>
      </c>
      <c r="F156" s="56" t="s">
        <v>640</v>
      </c>
      <c r="G156" s="56"/>
      <c r="H156" s="56">
        <v>423</v>
      </c>
      <c r="I156" s="56" t="s">
        <v>331</v>
      </c>
      <c r="J156" s="158">
        <v>1078</v>
      </c>
      <c r="K156" s="158">
        <v>1078</v>
      </c>
      <c r="L156" s="56">
        <v>19.219157599999999</v>
      </c>
      <c r="M156" s="56">
        <v>72.818137800000002</v>
      </c>
      <c r="N156" s="58">
        <v>19.21565</v>
      </c>
      <c r="O156" s="58">
        <v>72.818820000000002</v>
      </c>
      <c r="P156" s="56" t="s">
        <v>591</v>
      </c>
      <c r="Q156" s="56" t="s">
        <v>1718</v>
      </c>
      <c r="R156" s="28" t="s">
        <v>829</v>
      </c>
      <c r="S156" s="28" t="s">
        <v>1933</v>
      </c>
      <c r="T156" s="58" t="s">
        <v>1621</v>
      </c>
      <c r="U156" s="28" t="s">
        <v>1606</v>
      </c>
      <c r="V156" s="28" t="s">
        <v>1607</v>
      </c>
      <c r="W156" s="28" t="s">
        <v>104</v>
      </c>
      <c r="X156" s="28" t="s">
        <v>1695</v>
      </c>
      <c r="Y156" s="28" t="s">
        <v>1740</v>
      </c>
      <c r="Z156" s="28" t="str">
        <f>_xlfn.XLOOKUP(I156,'[2]Fibmax delivery'!$B:$B,'[2]Fibmax delivery'!$I:$I)</f>
        <v>Satish Singh</v>
      </c>
      <c r="AA156" s="28" t="s">
        <v>105</v>
      </c>
      <c r="AB156" s="28" t="s">
        <v>1603</v>
      </c>
      <c r="AC156" s="28" t="s">
        <v>1603</v>
      </c>
      <c r="AD156" s="28" t="s">
        <v>1603</v>
      </c>
      <c r="AE156" s="28">
        <v>0</v>
      </c>
      <c r="AF156" s="28" t="s">
        <v>1618</v>
      </c>
      <c r="AG156" s="28"/>
      <c r="AH156" s="28" t="s">
        <v>1627</v>
      </c>
      <c r="AI156" s="28" t="s">
        <v>1603</v>
      </c>
      <c r="AJ156" s="28"/>
      <c r="AK156" s="28" t="s">
        <v>1612</v>
      </c>
      <c r="AL156" s="28" t="s">
        <v>1603</v>
      </c>
      <c r="AM156" s="28" t="s">
        <v>1603</v>
      </c>
      <c r="AN156" s="47" t="s">
        <v>1627</v>
      </c>
      <c r="AO156" s="58" t="s">
        <v>1603</v>
      </c>
      <c r="AP156" s="28"/>
      <c r="AQ156" s="28">
        <v>0</v>
      </c>
      <c r="AR156" s="28">
        <f t="shared" si="43"/>
        <v>0</v>
      </c>
      <c r="AS156" s="28" t="s">
        <v>1603</v>
      </c>
      <c r="AT156" s="28"/>
      <c r="AU156" s="47" t="s">
        <v>5616</v>
      </c>
    </row>
    <row r="157" spans="2:47" s="47" customFormat="1" ht="13.8" x14ac:dyDescent="0.3">
      <c r="B157" s="47" t="str">
        <f>U157</f>
        <v>Fibmax</v>
      </c>
      <c r="C157" s="196">
        <v>46022</v>
      </c>
      <c r="D157" s="36">
        <f t="shared" si="44"/>
        <v>154</v>
      </c>
      <c r="E157" s="55" t="s">
        <v>1</v>
      </c>
      <c r="F157" s="66" t="s">
        <v>645</v>
      </c>
      <c r="G157" s="66"/>
      <c r="H157" s="66" t="s">
        <v>332</v>
      </c>
      <c r="I157" s="66" t="s">
        <v>333</v>
      </c>
      <c r="J157" s="158">
        <v>517</v>
      </c>
      <c r="K157" s="158">
        <v>517</v>
      </c>
      <c r="L157" s="56">
        <v>18.972321699999998</v>
      </c>
      <c r="M157" s="56">
        <v>73.129270000000005</v>
      </c>
      <c r="N157" s="58">
        <v>18.97358754</v>
      </c>
      <c r="O157" s="58">
        <v>73.127720530000005</v>
      </c>
      <c r="P157" s="66" t="s">
        <v>624</v>
      </c>
      <c r="Q157" s="56" t="s">
        <v>1603</v>
      </c>
      <c r="R157" s="28" t="s">
        <v>830</v>
      </c>
      <c r="S157" s="28" t="s">
        <v>1934</v>
      </c>
      <c r="T157" s="58" t="s">
        <v>1621</v>
      </c>
      <c r="U157" s="28" t="s">
        <v>1606</v>
      </c>
      <c r="V157" s="28" t="s">
        <v>1607</v>
      </c>
      <c r="W157" s="28" t="s">
        <v>105</v>
      </c>
      <c r="X157" s="28" t="s">
        <v>1616</v>
      </c>
      <c r="Y157" s="28" t="s">
        <v>1849</v>
      </c>
      <c r="Z157" s="28" t="str">
        <f>_xlfn.XLOOKUP(I157,'[2]Fibmax delivery'!$B:$B,'[2]Fibmax delivery'!$I:$I)</f>
        <v>Praveen Nigam</v>
      </c>
      <c r="AA157" s="28" t="s">
        <v>104</v>
      </c>
      <c r="AB157" s="59">
        <v>10004760</v>
      </c>
      <c r="AC157" s="61">
        <v>45741</v>
      </c>
      <c r="AD157" s="61">
        <f>AC157+365</f>
        <v>46106</v>
      </c>
      <c r="AE157" s="28">
        <v>517</v>
      </c>
      <c r="AF157" s="28" t="s">
        <v>1618</v>
      </c>
      <c r="AG157" s="28"/>
      <c r="AH157" s="28" t="s">
        <v>1585</v>
      </c>
      <c r="AI157" s="28" t="s">
        <v>1603</v>
      </c>
      <c r="AJ157" s="28"/>
      <c r="AK157" s="28" t="s">
        <v>1612</v>
      </c>
      <c r="AL157" s="28" t="s">
        <v>5155</v>
      </c>
      <c r="AM157" s="28" t="s">
        <v>4949</v>
      </c>
      <c r="AN157" s="47" t="s">
        <v>1585</v>
      </c>
      <c r="AO157" s="58" t="s">
        <v>1603</v>
      </c>
      <c r="AP157" s="28"/>
      <c r="AQ157" s="28">
        <v>0</v>
      </c>
      <c r="AR157" s="28">
        <f t="shared" si="43"/>
        <v>-517</v>
      </c>
      <c r="AS157" s="28" t="s">
        <v>1603</v>
      </c>
      <c r="AT157" s="28"/>
      <c r="AU157" s="47" t="s">
        <v>5616</v>
      </c>
    </row>
    <row r="158" spans="2:47" s="47" customFormat="1" ht="10.8" x14ac:dyDescent="0.25">
      <c r="C158" s="196"/>
      <c r="D158" s="36">
        <f t="shared" si="44"/>
        <v>155</v>
      </c>
      <c r="E158" s="55" t="s">
        <v>106</v>
      </c>
      <c r="F158" s="66" t="s">
        <v>645</v>
      </c>
      <c r="G158" s="66"/>
      <c r="H158" s="66" t="s">
        <v>334</v>
      </c>
      <c r="I158" s="66" t="s">
        <v>335</v>
      </c>
      <c r="J158" s="158">
        <v>138.64399999999998</v>
      </c>
      <c r="K158" s="158">
        <v>0</v>
      </c>
      <c r="L158" s="56">
        <v>18.955132800000001</v>
      </c>
      <c r="M158" s="56">
        <v>73.162300200000004</v>
      </c>
      <c r="N158" s="58">
        <v>18.948948080000001</v>
      </c>
      <c r="O158" s="58">
        <v>73.154930539999995</v>
      </c>
      <c r="P158" s="66" t="s">
        <v>624</v>
      </c>
      <c r="Q158" s="56" t="s">
        <v>1603</v>
      </c>
      <c r="R158" s="28" t="e">
        <v>#N/A</v>
      </c>
      <c r="S158" s="28" t="e">
        <v>#N/A</v>
      </c>
      <c r="T158" s="58" t="s">
        <v>1621</v>
      </c>
      <c r="U158" s="28" t="s">
        <v>1606</v>
      </c>
      <c r="V158" s="28" t="s">
        <v>1607</v>
      </c>
      <c r="W158" s="28" t="s">
        <v>105</v>
      </c>
      <c r="X158" s="28" t="s">
        <v>1616</v>
      </c>
      <c r="Y158" s="28" t="s">
        <v>1849</v>
      </c>
      <c r="Z158" s="28" t="e">
        <f>_xlfn.XLOOKUP(I158,'[2]Fibmax delivery'!$B:$B,'[2]Fibmax delivery'!$I:$I)</f>
        <v>#N/A</v>
      </c>
      <c r="AA158" s="28" t="s">
        <v>1935</v>
      </c>
      <c r="AB158" s="28" t="s">
        <v>1603</v>
      </c>
      <c r="AC158" s="28" t="s">
        <v>1603</v>
      </c>
      <c r="AD158" s="28" t="s">
        <v>1603</v>
      </c>
      <c r="AE158" s="28">
        <v>0</v>
      </c>
      <c r="AF158" s="28" t="s">
        <v>1618</v>
      </c>
      <c r="AG158" s="28"/>
      <c r="AH158" s="28" t="s">
        <v>1627</v>
      </c>
      <c r="AI158" s="28" t="s">
        <v>1603</v>
      </c>
      <c r="AJ158" s="28"/>
      <c r="AK158" s="28" t="s">
        <v>1612</v>
      </c>
      <c r="AL158" s="28" t="s">
        <v>1603</v>
      </c>
      <c r="AM158" s="28" t="s">
        <v>1603</v>
      </c>
      <c r="AN158" s="47" t="s">
        <v>1627</v>
      </c>
      <c r="AO158" s="58" t="s">
        <v>1603</v>
      </c>
      <c r="AP158" s="28"/>
      <c r="AQ158" s="28">
        <v>0</v>
      </c>
      <c r="AR158" s="28">
        <f t="shared" si="43"/>
        <v>0</v>
      </c>
      <c r="AS158" s="28" t="s">
        <v>1603</v>
      </c>
      <c r="AT158" s="28"/>
      <c r="AU158" s="47" t="s">
        <v>5616</v>
      </c>
    </row>
    <row r="159" spans="2:47" s="47" customFormat="1" ht="10.8" x14ac:dyDescent="0.25">
      <c r="C159" s="196"/>
      <c r="D159" s="36">
        <f t="shared" si="44"/>
        <v>156</v>
      </c>
      <c r="E159" s="55" t="s">
        <v>1</v>
      </c>
      <c r="F159" s="56" t="s">
        <v>596</v>
      </c>
      <c r="G159" s="56"/>
      <c r="H159" s="66">
        <v>306</v>
      </c>
      <c r="I159" s="66" t="s">
        <v>336</v>
      </c>
      <c r="J159" s="158">
        <v>396</v>
      </c>
      <c r="K159" s="158">
        <v>396</v>
      </c>
      <c r="L159" s="56">
        <v>19.1182081</v>
      </c>
      <c r="M159" s="56">
        <v>72.850938499999998</v>
      </c>
      <c r="N159" s="58">
        <v>19.11824</v>
      </c>
      <c r="O159" s="58">
        <v>72.852760000000004</v>
      </c>
      <c r="P159" s="66" t="s">
        <v>591</v>
      </c>
      <c r="Q159" s="56" t="s">
        <v>1700</v>
      </c>
      <c r="R159" s="28" t="s">
        <v>831</v>
      </c>
      <c r="S159" s="28" t="s">
        <v>1936</v>
      </c>
      <c r="T159" s="58" t="s">
        <v>1736</v>
      </c>
      <c r="U159" s="28" t="s">
        <v>1606</v>
      </c>
      <c r="V159" s="28" t="s">
        <v>1607</v>
      </c>
      <c r="W159" s="28" t="s">
        <v>105</v>
      </c>
      <c r="X159" s="28" t="s">
        <v>1616</v>
      </c>
      <c r="Y159" s="28" t="s">
        <v>1626</v>
      </c>
      <c r="Z159" s="28" t="e">
        <f>_xlfn.XLOOKUP(I159,'[2]Fibmax delivery'!$B:$B,'[2]Fibmax delivery'!$I:$I)</f>
        <v>#N/A</v>
      </c>
      <c r="AA159" s="28" t="s">
        <v>1935</v>
      </c>
      <c r="AB159" s="28" t="s">
        <v>1603</v>
      </c>
      <c r="AC159" s="28" t="s">
        <v>1603</v>
      </c>
      <c r="AD159" s="28" t="s">
        <v>1603</v>
      </c>
      <c r="AE159" s="28">
        <v>0</v>
      </c>
      <c r="AF159" s="28" t="s">
        <v>1618</v>
      </c>
      <c r="AG159" s="28"/>
      <c r="AH159" s="28" t="s">
        <v>1627</v>
      </c>
      <c r="AI159" s="28" t="s">
        <v>1603</v>
      </c>
      <c r="AJ159" s="28"/>
      <c r="AK159" s="28" t="s">
        <v>1612</v>
      </c>
      <c r="AL159" s="28" t="s">
        <v>1603</v>
      </c>
      <c r="AM159" s="28" t="s">
        <v>1603</v>
      </c>
      <c r="AN159" s="47" t="s">
        <v>1627</v>
      </c>
      <c r="AO159" s="58" t="s">
        <v>1603</v>
      </c>
      <c r="AP159" s="28"/>
      <c r="AQ159" s="28">
        <v>0</v>
      </c>
      <c r="AR159" s="28">
        <f t="shared" si="43"/>
        <v>0</v>
      </c>
      <c r="AS159" s="28" t="s">
        <v>1603</v>
      </c>
      <c r="AT159" s="28"/>
      <c r="AU159" s="47" t="s">
        <v>5616</v>
      </c>
    </row>
    <row r="160" spans="2:47" s="47" customFormat="1" ht="10.8" x14ac:dyDescent="0.25">
      <c r="B160" s="47" t="str">
        <f>U160</f>
        <v>Fibmax</v>
      </c>
      <c r="C160" s="196">
        <v>46022</v>
      </c>
      <c r="D160" s="36">
        <f t="shared" si="44"/>
        <v>157</v>
      </c>
      <c r="E160" s="55" t="s">
        <v>1</v>
      </c>
      <c r="F160" s="56" t="s">
        <v>596</v>
      </c>
      <c r="G160" s="56"/>
      <c r="H160" s="66">
        <v>3645</v>
      </c>
      <c r="I160" s="66" t="s">
        <v>337</v>
      </c>
      <c r="J160" s="158">
        <v>476.00000000000006</v>
      </c>
      <c r="K160" s="158">
        <v>476.00000000000006</v>
      </c>
      <c r="L160" s="56">
        <v>19.118249200000001</v>
      </c>
      <c r="M160" s="56">
        <v>72.852764500000006</v>
      </c>
      <c r="N160" s="58">
        <v>19.11824</v>
      </c>
      <c r="O160" s="58">
        <v>72.852760000000004</v>
      </c>
      <c r="P160" s="66" t="s">
        <v>591</v>
      </c>
      <c r="Q160" s="56" t="s">
        <v>1700</v>
      </c>
      <c r="R160" s="28" t="s">
        <v>832</v>
      </c>
      <c r="S160" s="28" t="s">
        <v>1937</v>
      </c>
      <c r="T160" s="58" t="s">
        <v>1621</v>
      </c>
      <c r="U160" s="28" t="s">
        <v>1606</v>
      </c>
      <c r="V160" s="28" t="s">
        <v>1607</v>
      </c>
      <c r="W160" s="28" t="s">
        <v>105</v>
      </c>
      <c r="X160" s="28" t="s">
        <v>1616</v>
      </c>
      <c r="Y160" s="28" t="s">
        <v>1740</v>
      </c>
      <c r="Z160" s="28" t="str">
        <f>_xlfn.XLOOKUP(I160,'[2]Fibmax delivery'!$B:$B,'[2]Fibmax delivery'!$I:$I)</f>
        <v>Satish Singh</v>
      </c>
      <c r="AA160" s="28" t="s">
        <v>104</v>
      </c>
      <c r="AB160" s="28" t="s">
        <v>1938</v>
      </c>
      <c r="AC160" s="61">
        <v>45742</v>
      </c>
      <c r="AD160" s="61">
        <f>AC160+365</f>
        <v>46107</v>
      </c>
      <c r="AE160" s="28">
        <v>476</v>
      </c>
      <c r="AF160" s="28" t="s">
        <v>1030</v>
      </c>
      <c r="AG160" s="62">
        <f>AE160-K160</f>
        <v>0</v>
      </c>
      <c r="AH160" s="28" t="s">
        <v>1585</v>
      </c>
      <c r="AI160" s="28" t="s">
        <v>1603</v>
      </c>
      <c r="AJ160" s="28"/>
      <c r="AK160" s="28" t="s">
        <v>1612</v>
      </c>
      <c r="AL160" s="28" t="s">
        <v>5156</v>
      </c>
      <c r="AM160" s="28" t="s">
        <v>3494</v>
      </c>
      <c r="AN160" s="47" t="s">
        <v>1585</v>
      </c>
      <c r="AO160" s="58" t="s">
        <v>1603</v>
      </c>
      <c r="AP160" s="28"/>
      <c r="AQ160" s="28">
        <v>0</v>
      </c>
      <c r="AR160" s="28">
        <f t="shared" si="43"/>
        <v>-476</v>
      </c>
      <c r="AS160" s="28" t="s">
        <v>1603</v>
      </c>
      <c r="AT160" s="28"/>
      <c r="AU160" s="47" t="s">
        <v>5614</v>
      </c>
    </row>
    <row r="161" spans="2:47" s="47" customFormat="1" ht="10.8" x14ac:dyDescent="0.25">
      <c r="C161" s="196"/>
      <c r="D161" s="36">
        <f t="shared" si="44"/>
        <v>158</v>
      </c>
      <c r="E161" s="55" t="s">
        <v>1</v>
      </c>
      <c r="F161" s="56" t="s">
        <v>623</v>
      </c>
      <c r="G161" s="56"/>
      <c r="H161" s="66">
        <v>5331</v>
      </c>
      <c r="I161" s="66" t="s">
        <v>338</v>
      </c>
      <c r="J161" s="158">
        <v>103.05200000000001</v>
      </c>
      <c r="K161" s="158">
        <v>0</v>
      </c>
      <c r="L161" s="56">
        <v>19.1613878</v>
      </c>
      <c r="M161" s="56">
        <v>72.836505399999993</v>
      </c>
      <c r="N161" s="58">
        <v>19.161288160000002</v>
      </c>
      <c r="O161" s="58">
        <v>72.836026469999993</v>
      </c>
      <c r="P161" s="66" t="s">
        <v>591</v>
      </c>
      <c r="Q161" s="56" t="s">
        <v>1755</v>
      </c>
      <c r="R161" s="28" t="s">
        <v>833</v>
      </c>
      <c r="S161" s="28" t="s">
        <v>1939</v>
      </c>
      <c r="T161" s="58" t="s">
        <v>1621</v>
      </c>
      <c r="U161" s="28" t="s">
        <v>1606</v>
      </c>
      <c r="V161" s="28" t="s">
        <v>1607</v>
      </c>
      <c r="W161" s="28" t="s">
        <v>105</v>
      </c>
      <c r="X161" s="28" t="s">
        <v>1709</v>
      </c>
      <c r="Y161" s="28" t="s">
        <v>1740</v>
      </c>
      <c r="Z161" s="28" t="e">
        <f>_xlfn.XLOOKUP(I161,'[2]Fibmax delivery'!$B:$B,'[2]Fibmax delivery'!$I:$I)</f>
        <v>#N/A</v>
      </c>
      <c r="AA161" s="28" t="s">
        <v>1935</v>
      </c>
      <c r="AB161" s="28" t="s">
        <v>1603</v>
      </c>
      <c r="AC161" s="28" t="s">
        <v>1603</v>
      </c>
      <c r="AD161" s="28" t="s">
        <v>1603</v>
      </c>
      <c r="AE161" s="28">
        <v>0</v>
      </c>
      <c r="AF161" s="28" t="s">
        <v>1618</v>
      </c>
      <c r="AG161" s="28"/>
      <c r="AH161" s="28" t="s">
        <v>1627</v>
      </c>
      <c r="AI161" s="28" t="s">
        <v>1603</v>
      </c>
      <c r="AJ161" s="28"/>
      <c r="AK161" s="28" t="s">
        <v>1612</v>
      </c>
      <c r="AL161" s="28" t="s">
        <v>1603</v>
      </c>
      <c r="AM161" s="28" t="s">
        <v>1603</v>
      </c>
      <c r="AN161" s="47" t="s">
        <v>1627</v>
      </c>
      <c r="AO161" s="58" t="s">
        <v>1603</v>
      </c>
      <c r="AP161" s="28"/>
      <c r="AQ161" s="28">
        <v>0</v>
      </c>
      <c r="AR161" s="28">
        <f t="shared" si="43"/>
        <v>0</v>
      </c>
      <c r="AS161" s="28" t="s">
        <v>1603</v>
      </c>
      <c r="AT161" s="28"/>
      <c r="AU161" s="47" t="s">
        <v>5616</v>
      </c>
    </row>
    <row r="162" spans="2:47" s="47" customFormat="1" ht="10.8" x14ac:dyDescent="0.25">
      <c r="C162" s="196"/>
      <c r="D162" s="36">
        <f t="shared" si="44"/>
        <v>159</v>
      </c>
      <c r="E162" s="55" t="s">
        <v>1</v>
      </c>
      <c r="F162" s="66" t="s">
        <v>641</v>
      </c>
      <c r="G162" s="66"/>
      <c r="H162" s="66">
        <v>679</v>
      </c>
      <c r="I162" s="66" t="s">
        <v>339</v>
      </c>
      <c r="J162" s="158">
        <v>448.00000000000006</v>
      </c>
      <c r="K162" s="158">
        <v>448.00000000000006</v>
      </c>
      <c r="L162" s="56">
        <v>19.1457695</v>
      </c>
      <c r="M162" s="56">
        <v>72.992301600000005</v>
      </c>
      <c r="N162" s="58">
        <v>19.146560000000001</v>
      </c>
      <c r="O162" s="58">
        <v>72.991297000000003</v>
      </c>
      <c r="P162" s="66" t="s">
        <v>589</v>
      </c>
      <c r="Q162" s="56" t="s">
        <v>1603</v>
      </c>
      <c r="R162" s="28" t="s">
        <v>834</v>
      </c>
      <c r="S162" s="28" t="s">
        <v>1940</v>
      </c>
      <c r="T162" s="58" t="s">
        <v>1621</v>
      </c>
      <c r="U162" s="28" t="s">
        <v>1606</v>
      </c>
      <c r="V162" s="28" t="s">
        <v>1607</v>
      </c>
      <c r="W162" s="28" t="s">
        <v>105</v>
      </c>
      <c r="X162" s="28" t="s">
        <v>1695</v>
      </c>
      <c r="Y162" s="28" t="s">
        <v>1609</v>
      </c>
      <c r="Z162" s="28" t="e">
        <f>_xlfn.XLOOKUP(I162,'[2]Fibmax delivery'!$B:$B,'[2]Fibmax delivery'!$I:$I)</f>
        <v>#N/A</v>
      </c>
      <c r="AA162" s="28" t="s">
        <v>1935</v>
      </c>
      <c r="AB162" s="28" t="s">
        <v>1603</v>
      </c>
      <c r="AC162" s="28" t="s">
        <v>1603</v>
      </c>
      <c r="AD162" s="28" t="s">
        <v>1603</v>
      </c>
      <c r="AE162" s="28">
        <v>0</v>
      </c>
      <c r="AF162" s="28" t="s">
        <v>1618</v>
      </c>
      <c r="AG162" s="28"/>
      <c r="AH162" s="28" t="s">
        <v>1627</v>
      </c>
      <c r="AI162" s="28" t="s">
        <v>1603</v>
      </c>
      <c r="AJ162" s="28"/>
      <c r="AK162" s="28" t="s">
        <v>1612</v>
      </c>
      <c r="AL162" s="28" t="s">
        <v>1603</v>
      </c>
      <c r="AM162" s="28" t="s">
        <v>1603</v>
      </c>
      <c r="AN162" s="47" t="s">
        <v>1627</v>
      </c>
      <c r="AO162" s="58" t="s">
        <v>1603</v>
      </c>
      <c r="AP162" s="28"/>
      <c r="AQ162" s="28">
        <v>0</v>
      </c>
      <c r="AR162" s="28">
        <f t="shared" si="43"/>
        <v>0</v>
      </c>
      <c r="AS162" s="28" t="s">
        <v>1603</v>
      </c>
      <c r="AT162" s="28"/>
      <c r="AU162" s="47" t="s">
        <v>5614</v>
      </c>
    </row>
    <row r="163" spans="2:47" s="47" customFormat="1" ht="10.8" x14ac:dyDescent="0.25">
      <c r="C163" s="196"/>
      <c r="D163" s="36">
        <f t="shared" si="44"/>
        <v>160</v>
      </c>
      <c r="E163" s="55" t="s">
        <v>1</v>
      </c>
      <c r="F163" s="57" t="s">
        <v>1764</v>
      </c>
      <c r="G163" s="57"/>
      <c r="H163" s="66">
        <v>1467</v>
      </c>
      <c r="I163" s="66" t="s">
        <v>340</v>
      </c>
      <c r="J163" s="158">
        <v>1428.672</v>
      </c>
      <c r="K163" s="158">
        <v>1428.672</v>
      </c>
      <c r="L163" s="56">
        <v>19.048705399999999</v>
      </c>
      <c r="M163" s="56">
        <v>72.825215999999998</v>
      </c>
      <c r="N163" s="58">
        <v>19.049569999999999</v>
      </c>
      <c r="O163" s="58">
        <v>72.823139999999995</v>
      </c>
      <c r="P163" s="66" t="s">
        <v>591</v>
      </c>
      <c r="Q163" s="56" t="s">
        <v>1628</v>
      </c>
      <c r="R163" s="28" t="s">
        <v>835</v>
      </c>
      <c r="S163" s="28" t="s">
        <v>1941</v>
      </c>
      <c r="T163" s="58" t="s">
        <v>1621</v>
      </c>
      <c r="U163" s="28" t="s">
        <v>1606</v>
      </c>
      <c r="V163" s="28" t="s">
        <v>1607</v>
      </c>
      <c r="W163" s="28" t="s">
        <v>105</v>
      </c>
      <c r="X163" s="28" t="s">
        <v>1608</v>
      </c>
      <c r="Y163" s="28" t="s">
        <v>1782</v>
      </c>
      <c r="Z163" s="28" t="e">
        <f>_xlfn.XLOOKUP(I163,'[2]Fibmax delivery'!$B:$B,'[2]Fibmax delivery'!$I:$I)</f>
        <v>#N/A</v>
      </c>
      <c r="AA163" s="28" t="s">
        <v>1935</v>
      </c>
      <c r="AB163" s="28" t="s">
        <v>1603</v>
      </c>
      <c r="AC163" s="28" t="s">
        <v>1603</v>
      </c>
      <c r="AD163" s="28" t="s">
        <v>1603</v>
      </c>
      <c r="AE163" s="28">
        <v>0</v>
      </c>
      <c r="AF163" s="28" t="s">
        <v>1618</v>
      </c>
      <c r="AG163" s="28"/>
      <c r="AH163" s="28" t="s">
        <v>1627</v>
      </c>
      <c r="AI163" s="28" t="s">
        <v>1603</v>
      </c>
      <c r="AJ163" s="28"/>
      <c r="AK163" s="28" t="s">
        <v>1612</v>
      </c>
      <c r="AL163" s="28" t="s">
        <v>1603</v>
      </c>
      <c r="AM163" s="28" t="s">
        <v>1603</v>
      </c>
      <c r="AN163" s="47" t="s">
        <v>1627</v>
      </c>
      <c r="AO163" s="58" t="s">
        <v>1603</v>
      </c>
      <c r="AP163" s="28"/>
      <c r="AQ163" s="28">
        <v>0</v>
      </c>
      <c r="AR163" s="28">
        <f t="shared" si="43"/>
        <v>0</v>
      </c>
      <c r="AS163" s="28" t="s">
        <v>1603</v>
      </c>
      <c r="AT163" s="28"/>
      <c r="AU163" s="47" t="s">
        <v>5614</v>
      </c>
    </row>
    <row r="164" spans="2:47" s="47" customFormat="1" ht="10.8" x14ac:dyDescent="0.25">
      <c r="C164" s="196"/>
      <c r="D164" s="36">
        <f t="shared" si="44"/>
        <v>161</v>
      </c>
      <c r="E164" s="55" t="s">
        <v>1</v>
      </c>
      <c r="F164" s="57" t="s">
        <v>1711</v>
      </c>
      <c r="G164" s="57"/>
      <c r="H164" s="66">
        <v>4019</v>
      </c>
      <c r="I164" s="66" t="s">
        <v>341</v>
      </c>
      <c r="J164" s="158">
        <v>418</v>
      </c>
      <c r="K164" s="158">
        <v>418</v>
      </c>
      <c r="L164" s="56">
        <v>19.169183100000001</v>
      </c>
      <c r="M164" s="56">
        <v>72.881139200000007</v>
      </c>
      <c r="N164" s="58">
        <v>19.16864</v>
      </c>
      <c r="O164" s="58">
        <v>72.880470000000003</v>
      </c>
      <c r="P164" s="66" t="s">
        <v>591</v>
      </c>
      <c r="Q164" s="56" t="s">
        <v>1712</v>
      </c>
      <c r="R164" s="28" t="s">
        <v>836</v>
      </c>
      <c r="S164" s="28" t="s">
        <v>1942</v>
      </c>
      <c r="T164" s="58" t="s">
        <v>1736</v>
      </c>
      <c r="U164" s="28" t="s">
        <v>1606</v>
      </c>
      <c r="V164" s="28" t="s">
        <v>1607</v>
      </c>
      <c r="W164" s="28" t="s">
        <v>105</v>
      </c>
      <c r="X164" s="28" t="s">
        <v>1709</v>
      </c>
      <c r="Y164" s="28" t="s">
        <v>1714</v>
      </c>
      <c r="Z164" s="28" t="e">
        <f>_xlfn.XLOOKUP(I164,'[2]Fibmax delivery'!$B:$B,'[2]Fibmax delivery'!$I:$I)</f>
        <v>#N/A</v>
      </c>
      <c r="AA164" s="28" t="s">
        <v>1935</v>
      </c>
      <c r="AB164" s="28" t="s">
        <v>1603</v>
      </c>
      <c r="AC164" s="28" t="s">
        <v>1603</v>
      </c>
      <c r="AD164" s="28" t="s">
        <v>1603</v>
      </c>
      <c r="AE164" s="28">
        <v>0</v>
      </c>
      <c r="AF164" s="28" t="s">
        <v>1618</v>
      </c>
      <c r="AG164" s="28"/>
      <c r="AH164" s="28" t="s">
        <v>1627</v>
      </c>
      <c r="AI164" s="28" t="s">
        <v>1603</v>
      </c>
      <c r="AJ164" s="28"/>
      <c r="AK164" s="28" t="s">
        <v>1612</v>
      </c>
      <c r="AL164" s="28" t="s">
        <v>1603</v>
      </c>
      <c r="AM164" s="28" t="s">
        <v>1603</v>
      </c>
      <c r="AN164" s="47" t="s">
        <v>1627</v>
      </c>
      <c r="AO164" s="58" t="s">
        <v>1603</v>
      </c>
      <c r="AP164" s="28"/>
      <c r="AQ164" s="28">
        <v>0</v>
      </c>
      <c r="AR164" s="28">
        <f t="shared" si="43"/>
        <v>0</v>
      </c>
      <c r="AS164" s="28" t="s">
        <v>1603</v>
      </c>
      <c r="AT164" s="28"/>
      <c r="AU164" s="47" t="s">
        <v>5616</v>
      </c>
    </row>
    <row r="165" spans="2:47" s="47" customFormat="1" ht="13.8" x14ac:dyDescent="0.3">
      <c r="B165" s="47" t="str">
        <f t="shared" ref="B165:B167" si="50">U165</f>
        <v>Fibmax</v>
      </c>
      <c r="C165" s="196">
        <v>46173</v>
      </c>
      <c r="D165" s="36">
        <f t="shared" si="44"/>
        <v>162</v>
      </c>
      <c r="E165" s="55" t="s">
        <v>1</v>
      </c>
      <c r="F165" s="66" t="s">
        <v>642</v>
      </c>
      <c r="G165" s="66"/>
      <c r="H165" s="66" t="s">
        <v>342</v>
      </c>
      <c r="I165" s="66" t="s">
        <v>343</v>
      </c>
      <c r="J165" s="158">
        <v>11</v>
      </c>
      <c r="K165" s="158">
        <v>11</v>
      </c>
      <c r="L165" s="56">
        <v>19.287987699999999</v>
      </c>
      <c r="M165" s="56">
        <v>72.880446000000006</v>
      </c>
      <c r="N165" s="58">
        <v>19.287980000000001</v>
      </c>
      <c r="O165" s="58">
        <v>72.880439999999993</v>
      </c>
      <c r="P165" s="66" t="s">
        <v>611</v>
      </c>
      <c r="Q165" s="56" t="s">
        <v>1603</v>
      </c>
      <c r="R165" s="28" t="s">
        <v>837</v>
      </c>
      <c r="S165" s="28" t="s">
        <v>1943</v>
      </c>
      <c r="T165" s="58" t="s">
        <v>1646</v>
      </c>
      <c r="U165" s="28" t="s">
        <v>1606</v>
      </c>
      <c r="V165" s="28" t="s">
        <v>1607</v>
      </c>
      <c r="W165" s="28" t="s">
        <v>105</v>
      </c>
      <c r="X165" s="28" t="s">
        <v>1630</v>
      </c>
      <c r="Y165" s="28" t="s">
        <v>1617</v>
      </c>
      <c r="Z165" s="28" t="str">
        <f>_xlfn.XLOOKUP(I165,'[2]Fibmax delivery'!$B:$B,'[2]Fibmax delivery'!$I:$I)</f>
        <v>Satish Singh</v>
      </c>
      <c r="AA165" s="28" t="s">
        <v>104</v>
      </c>
      <c r="AB165" s="59">
        <v>10004760</v>
      </c>
      <c r="AC165" s="61">
        <v>45741</v>
      </c>
      <c r="AD165" s="61">
        <f>AC165+365</f>
        <v>46106</v>
      </c>
      <c r="AE165" s="28">
        <v>11</v>
      </c>
      <c r="AF165" s="28" t="s">
        <v>1618</v>
      </c>
      <c r="AG165" s="28"/>
      <c r="AH165" s="28" t="s">
        <v>1585</v>
      </c>
      <c r="AI165" s="28" t="s">
        <v>1603</v>
      </c>
      <c r="AJ165" s="28"/>
      <c r="AK165" s="28" t="s">
        <v>1612</v>
      </c>
      <c r="AL165" s="28" t="s">
        <v>1603</v>
      </c>
      <c r="AM165" s="28" t="s">
        <v>4949</v>
      </c>
      <c r="AN165" s="47" t="s">
        <v>1585</v>
      </c>
      <c r="AO165" s="58" t="s">
        <v>1603</v>
      </c>
      <c r="AP165" s="28"/>
      <c r="AQ165" s="28">
        <v>0</v>
      </c>
      <c r="AR165" s="28">
        <f t="shared" si="43"/>
        <v>-11</v>
      </c>
      <c r="AS165" s="28" t="s">
        <v>1603</v>
      </c>
      <c r="AT165" s="28"/>
      <c r="AU165" s="47" t="s">
        <v>5616</v>
      </c>
    </row>
    <row r="166" spans="2:47" s="47" customFormat="1" ht="10.8" x14ac:dyDescent="0.25">
      <c r="B166" s="47" t="str">
        <f t="shared" si="50"/>
        <v>Fibmax</v>
      </c>
      <c r="C166" s="196">
        <v>46053</v>
      </c>
      <c r="D166" s="36">
        <f t="shared" si="44"/>
        <v>163</v>
      </c>
      <c r="E166" s="55" t="s">
        <v>1</v>
      </c>
      <c r="F166" s="56" t="s">
        <v>593</v>
      </c>
      <c r="G166" s="56"/>
      <c r="H166" s="66" t="s">
        <v>344</v>
      </c>
      <c r="I166" s="66" t="s">
        <v>345</v>
      </c>
      <c r="J166" s="158">
        <v>422.53200000000004</v>
      </c>
      <c r="K166" s="158">
        <v>0</v>
      </c>
      <c r="L166" s="56">
        <v>19.203583399999999</v>
      </c>
      <c r="M166" s="56">
        <v>72.852980599999995</v>
      </c>
      <c r="N166" s="58">
        <v>19.20468473</v>
      </c>
      <c r="O166" s="58">
        <v>72.851327819999995</v>
      </c>
      <c r="P166" s="66" t="s">
        <v>591</v>
      </c>
      <c r="Q166" s="56" t="s">
        <v>1619</v>
      </c>
      <c r="R166" s="28" t="s">
        <v>838</v>
      </c>
      <c r="S166" s="28" t="s">
        <v>1944</v>
      </c>
      <c r="T166" s="58" t="s">
        <v>1621</v>
      </c>
      <c r="U166" s="28" t="s">
        <v>1606</v>
      </c>
      <c r="V166" s="28" t="s">
        <v>1607</v>
      </c>
      <c r="W166" s="28" t="s">
        <v>105</v>
      </c>
      <c r="X166" s="28" t="s">
        <v>1709</v>
      </c>
      <c r="Y166" s="28" t="s">
        <v>1740</v>
      </c>
      <c r="Z166" s="28" t="str">
        <f>_xlfn.XLOOKUP(I166,'[2]Fibmax delivery'!$B:$B,'[2]Fibmax delivery'!$I:$I)</f>
        <v>Satish Singh</v>
      </c>
      <c r="AA166" s="28" t="s">
        <v>104</v>
      </c>
      <c r="AB166" s="28" t="s">
        <v>1874</v>
      </c>
      <c r="AC166" s="61">
        <v>45741</v>
      </c>
      <c r="AD166" s="61">
        <f t="shared" ref="AD166:AD167" si="51">AC166+365</f>
        <v>46106</v>
      </c>
      <c r="AE166" s="28">
        <v>110</v>
      </c>
      <c r="AF166" s="28" t="s">
        <v>1030</v>
      </c>
      <c r="AG166" s="62">
        <f>AE166-K166</f>
        <v>110</v>
      </c>
      <c r="AH166" s="28" t="s">
        <v>1585</v>
      </c>
      <c r="AI166" s="28" t="s">
        <v>1603</v>
      </c>
      <c r="AJ166" s="28"/>
      <c r="AK166" s="28" t="s">
        <v>1612</v>
      </c>
      <c r="AL166" s="28" t="s">
        <v>5157</v>
      </c>
      <c r="AM166" s="28" t="s">
        <v>3494</v>
      </c>
      <c r="AN166" s="47" t="s">
        <v>1585</v>
      </c>
      <c r="AO166" s="58" t="s">
        <v>1603</v>
      </c>
      <c r="AP166" s="28"/>
      <c r="AQ166" s="28">
        <v>0</v>
      </c>
      <c r="AR166" s="28">
        <f t="shared" si="43"/>
        <v>-110</v>
      </c>
      <c r="AS166" s="28" t="s">
        <v>1603</v>
      </c>
      <c r="AT166" s="28"/>
      <c r="AU166" s="47" t="s">
        <v>5616</v>
      </c>
    </row>
    <row r="167" spans="2:47" s="47" customFormat="1" ht="10.8" x14ac:dyDescent="0.25">
      <c r="B167" s="47" t="str">
        <f t="shared" si="50"/>
        <v>Fibmax</v>
      </c>
      <c r="C167" s="196">
        <v>46326</v>
      </c>
      <c r="D167" s="36">
        <f t="shared" si="44"/>
        <v>164</v>
      </c>
      <c r="E167" s="55" t="s">
        <v>1</v>
      </c>
      <c r="F167" s="56" t="s">
        <v>593</v>
      </c>
      <c r="G167" s="56"/>
      <c r="H167" s="66">
        <v>5504</v>
      </c>
      <c r="I167" s="66" t="s">
        <v>346</v>
      </c>
      <c r="J167" s="158">
        <v>100</v>
      </c>
      <c r="K167" s="158">
        <v>0</v>
      </c>
      <c r="L167" s="56">
        <v>19.1960236</v>
      </c>
      <c r="M167" s="56">
        <v>72.839043200000006</v>
      </c>
      <c r="N167" s="58">
        <v>19.196020000000001</v>
      </c>
      <c r="O167" s="58">
        <v>72.839039999999997</v>
      </c>
      <c r="P167" s="66" t="s">
        <v>591</v>
      </c>
      <c r="Q167" s="56" t="s">
        <v>1712</v>
      </c>
      <c r="R167" s="28" t="s">
        <v>839</v>
      </c>
      <c r="S167" s="28" t="s">
        <v>1945</v>
      </c>
      <c r="T167" s="58" t="s">
        <v>1621</v>
      </c>
      <c r="U167" s="28" t="s">
        <v>1606</v>
      </c>
      <c r="V167" s="28" t="s">
        <v>1607</v>
      </c>
      <c r="W167" s="28" t="s">
        <v>105</v>
      </c>
      <c r="X167" s="28" t="s">
        <v>1709</v>
      </c>
      <c r="Y167" s="28" t="s">
        <v>1740</v>
      </c>
      <c r="Z167" s="28" t="str">
        <f>_xlfn.XLOOKUP(I167,'[2]Fibmax delivery'!$B:$B,'[2]Fibmax delivery'!$I:$I)</f>
        <v>Satish Singh</v>
      </c>
      <c r="AA167" s="28" t="s">
        <v>104</v>
      </c>
      <c r="AB167" s="28" t="s">
        <v>1946</v>
      </c>
      <c r="AC167" s="61">
        <v>45742</v>
      </c>
      <c r="AD167" s="61">
        <f t="shared" si="51"/>
        <v>46107</v>
      </c>
      <c r="AE167" s="28">
        <v>25</v>
      </c>
      <c r="AF167" s="28" t="s">
        <v>1030</v>
      </c>
      <c r="AG167" s="62">
        <f>AE167-K167</f>
        <v>25</v>
      </c>
      <c r="AH167" s="28" t="s">
        <v>1585</v>
      </c>
      <c r="AI167" s="28" t="s">
        <v>1603</v>
      </c>
      <c r="AJ167" s="28"/>
      <c r="AK167" s="28" t="s">
        <v>1612</v>
      </c>
      <c r="AL167" s="28" t="s">
        <v>5158</v>
      </c>
      <c r="AM167" s="28" t="s">
        <v>3494</v>
      </c>
      <c r="AN167" s="47" t="s">
        <v>1585</v>
      </c>
      <c r="AO167" s="58" t="s">
        <v>1603</v>
      </c>
      <c r="AP167" s="28"/>
      <c r="AQ167" s="28">
        <v>0</v>
      </c>
      <c r="AR167" s="28">
        <f t="shared" si="43"/>
        <v>-25</v>
      </c>
      <c r="AS167" s="28" t="s">
        <v>1603</v>
      </c>
      <c r="AT167" s="28"/>
      <c r="AU167" s="47" t="s">
        <v>5614</v>
      </c>
    </row>
    <row r="168" spans="2:47" s="47" customFormat="1" ht="10.8" x14ac:dyDescent="0.25">
      <c r="C168" s="196"/>
      <c r="D168" s="36">
        <f t="shared" si="44"/>
        <v>165</v>
      </c>
      <c r="E168" s="55" t="s">
        <v>1</v>
      </c>
      <c r="F168" s="66" t="s">
        <v>635</v>
      </c>
      <c r="G168" s="66"/>
      <c r="H168" s="66">
        <v>403</v>
      </c>
      <c r="I168" s="66" t="s">
        <v>347</v>
      </c>
      <c r="J168" s="158">
        <v>429</v>
      </c>
      <c r="K168" s="158">
        <v>429</v>
      </c>
      <c r="L168" s="56">
        <v>19.139108</v>
      </c>
      <c r="M168" s="56">
        <v>72.811340700000002</v>
      </c>
      <c r="N168" s="58">
        <v>19.13997238</v>
      </c>
      <c r="O168" s="58">
        <v>72.812583799999999</v>
      </c>
      <c r="P168" s="66" t="s">
        <v>591</v>
      </c>
      <c r="Q168" s="56" t="s">
        <v>1633</v>
      </c>
      <c r="R168" s="28" t="s">
        <v>840</v>
      </c>
      <c r="S168" s="28" t="s">
        <v>1947</v>
      </c>
      <c r="T168" s="58" t="s">
        <v>1621</v>
      </c>
      <c r="U168" s="28" t="s">
        <v>1606</v>
      </c>
      <c r="V168" s="28" t="s">
        <v>1607</v>
      </c>
      <c r="W168" s="28" t="s">
        <v>105</v>
      </c>
      <c r="X168" s="28" t="s">
        <v>1709</v>
      </c>
      <c r="Y168" s="28" t="s">
        <v>1714</v>
      </c>
      <c r="Z168" s="28" t="e">
        <f>_xlfn.XLOOKUP(I168,'[2]Fibmax delivery'!$B:$B,'[2]Fibmax delivery'!$I:$I)</f>
        <v>#N/A</v>
      </c>
      <c r="AA168" s="28" t="s">
        <v>1935</v>
      </c>
      <c r="AB168" s="28" t="s">
        <v>1603</v>
      </c>
      <c r="AC168" s="28" t="s">
        <v>1603</v>
      </c>
      <c r="AD168" s="28" t="s">
        <v>1603</v>
      </c>
      <c r="AE168" s="28">
        <v>0</v>
      </c>
      <c r="AF168" s="28" t="s">
        <v>1618</v>
      </c>
      <c r="AG168" s="28"/>
      <c r="AH168" s="28" t="s">
        <v>1627</v>
      </c>
      <c r="AI168" s="28" t="s">
        <v>1603</v>
      </c>
      <c r="AJ168" s="28"/>
      <c r="AK168" s="28" t="s">
        <v>1612</v>
      </c>
      <c r="AL168" s="28" t="s">
        <v>1603</v>
      </c>
      <c r="AM168" s="28" t="s">
        <v>1603</v>
      </c>
      <c r="AN168" s="47" t="s">
        <v>1627</v>
      </c>
      <c r="AO168" s="58" t="s">
        <v>1603</v>
      </c>
      <c r="AP168" s="28"/>
      <c r="AQ168" s="28">
        <v>0</v>
      </c>
      <c r="AR168" s="28">
        <f t="shared" si="43"/>
        <v>0</v>
      </c>
      <c r="AS168" s="28" t="s">
        <v>1603</v>
      </c>
      <c r="AT168" s="28"/>
      <c r="AU168" s="47" t="s">
        <v>5616</v>
      </c>
    </row>
    <row r="169" spans="2:47" s="47" customFormat="1" ht="10.8" x14ac:dyDescent="0.25">
      <c r="B169" s="47" t="str">
        <f>U169</f>
        <v>Fibmax</v>
      </c>
      <c r="C169" s="196">
        <v>46326</v>
      </c>
      <c r="D169" s="36">
        <f t="shared" si="44"/>
        <v>166</v>
      </c>
      <c r="E169" s="55" t="s">
        <v>1</v>
      </c>
      <c r="F169" s="56" t="s">
        <v>590</v>
      </c>
      <c r="G169" s="56"/>
      <c r="H169" s="66">
        <v>3099</v>
      </c>
      <c r="I169" s="66" t="s">
        <v>348</v>
      </c>
      <c r="J169" s="158">
        <v>682</v>
      </c>
      <c r="K169" s="158">
        <v>682</v>
      </c>
      <c r="L169" s="56">
        <v>19.152167299999999</v>
      </c>
      <c r="M169" s="56">
        <v>72.995809300000005</v>
      </c>
      <c r="N169" s="58">
        <v>19.152424199999999</v>
      </c>
      <c r="O169" s="58">
        <v>72.995065640000007</v>
      </c>
      <c r="P169" s="66" t="s">
        <v>589</v>
      </c>
      <c r="Q169" s="56" t="s">
        <v>1603</v>
      </c>
      <c r="R169" s="28" t="s">
        <v>841</v>
      </c>
      <c r="S169" s="28" t="s">
        <v>1948</v>
      </c>
      <c r="T169" s="58" t="s">
        <v>1646</v>
      </c>
      <c r="U169" s="28" t="s">
        <v>1606</v>
      </c>
      <c r="V169" s="28" t="s">
        <v>1607</v>
      </c>
      <c r="W169" s="28" t="s">
        <v>1949</v>
      </c>
      <c r="X169" s="28" t="s">
        <v>1616</v>
      </c>
      <c r="Y169" s="28" t="s">
        <v>1609</v>
      </c>
      <c r="Z169" s="28" t="str">
        <f>_xlfn.XLOOKUP(I169,'[2]Fibmax delivery'!$B:$B,'[2]Fibmax delivery'!$I:$I)</f>
        <v>Praveen Nigam</v>
      </c>
      <c r="AA169" s="28" t="s">
        <v>104</v>
      </c>
      <c r="AB169" s="28" t="s">
        <v>1874</v>
      </c>
      <c r="AC169" s="61">
        <v>45741</v>
      </c>
      <c r="AD169" s="61">
        <f>AC169+365</f>
        <v>46106</v>
      </c>
      <c r="AE169" s="28">
        <v>517</v>
      </c>
      <c r="AF169" s="28" t="s">
        <v>1622</v>
      </c>
      <c r="AG169" s="62">
        <f>AE169-K169</f>
        <v>-165</v>
      </c>
      <c r="AH169" s="28" t="s">
        <v>1585</v>
      </c>
      <c r="AI169" s="28" t="s">
        <v>1603</v>
      </c>
      <c r="AJ169" s="28"/>
      <c r="AK169" s="28" t="s">
        <v>1612</v>
      </c>
      <c r="AL169" s="28" t="s">
        <v>5159</v>
      </c>
      <c r="AM169" s="28" t="s">
        <v>3494</v>
      </c>
      <c r="AN169" s="47" t="s">
        <v>1585</v>
      </c>
      <c r="AO169" s="58" t="s">
        <v>1603</v>
      </c>
      <c r="AP169" s="28"/>
      <c r="AQ169" s="28">
        <v>0</v>
      </c>
      <c r="AR169" s="28">
        <f t="shared" si="43"/>
        <v>-517</v>
      </c>
      <c r="AS169" s="28" t="s">
        <v>1603</v>
      </c>
      <c r="AT169" s="28"/>
      <c r="AU169" s="47" t="s">
        <v>5616</v>
      </c>
    </row>
    <row r="170" spans="2:47" s="47" customFormat="1" ht="10.8" x14ac:dyDescent="0.25">
      <c r="C170" s="196"/>
      <c r="D170" s="36">
        <f t="shared" si="44"/>
        <v>167</v>
      </c>
      <c r="E170" s="55" t="s">
        <v>1</v>
      </c>
      <c r="F170" s="57" t="s">
        <v>1764</v>
      </c>
      <c r="G170" s="57"/>
      <c r="H170" s="66">
        <v>5767</v>
      </c>
      <c r="I170" s="66" t="s">
        <v>349</v>
      </c>
      <c r="J170" s="158">
        <v>1430</v>
      </c>
      <c r="K170" s="158">
        <v>1430</v>
      </c>
      <c r="L170" s="56">
        <v>19.048429500000001</v>
      </c>
      <c r="M170" s="56">
        <v>72.827001999999993</v>
      </c>
      <c r="N170" s="58">
        <v>19.051483359999999</v>
      </c>
      <c r="O170" s="58">
        <v>72.827109359999994</v>
      </c>
      <c r="P170" s="66" t="s">
        <v>591</v>
      </c>
      <c r="Q170" s="56" t="s">
        <v>1628</v>
      </c>
      <c r="R170" s="28" t="s">
        <v>842</v>
      </c>
      <c r="S170" s="28" t="s">
        <v>1950</v>
      </c>
      <c r="T170" s="58" t="s">
        <v>1646</v>
      </c>
      <c r="U170" s="28" t="s">
        <v>1606</v>
      </c>
      <c r="V170" s="28" t="s">
        <v>1607</v>
      </c>
      <c r="W170" s="28" t="s">
        <v>1949</v>
      </c>
      <c r="X170" s="28" t="s">
        <v>1630</v>
      </c>
      <c r="Y170" s="28" t="s">
        <v>1626</v>
      </c>
      <c r="Z170" s="28" t="str">
        <f>_xlfn.XLOOKUP(I170,'[2]Fibmax delivery'!$B:$B,'[2]Fibmax delivery'!$I:$I)</f>
        <v>Prem Verma</v>
      </c>
      <c r="AA170" s="28" t="s">
        <v>1935</v>
      </c>
      <c r="AB170" s="28" t="s">
        <v>1603</v>
      </c>
      <c r="AC170" s="28" t="s">
        <v>1603</v>
      </c>
      <c r="AD170" s="28" t="s">
        <v>1603</v>
      </c>
      <c r="AE170" s="28">
        <v>0</v>
      </c>
      <c r="AF170" s="28" t="s">
        <v>1618</v>
      </c>
      <c r="AG170" s="28"/>
      <c r="AH170" s="28" t="s">
        <v>1627</v>
      </c>
      <c r="AI170" s="28" t="s">
        <v>1603</v>
      </c>
      <c r="AJ170" s="28"/>
      <c r="AK170" s="28" t="s">
        <v>1612</v>
      </c>
      <c r="AL170" s="28" t="s">
        <v>1603</v>
      </c>
      <c r="AM170" s="28" t="s">
        <v>1603</v>
      </c>
      <c r="AN170" s="47" t="s">
        <v>1627</v>
      </c>
      <c r="AO170" s="58" t="s">
        <v>1603</v>
      </c>
      <c r="AP170" s="28"/>
      <c r="AQ170" s="28">
        <v>0</v>
      </c>
      <c r="AR170" s="28">
        <f t="shared" si="43"/>
        <v>0</v>
      </c>
      <c r="AS170" s="28" t="s">
        <v>1603</v>
      </c>
      <c r="AT170" s="28"/>
      <c r="AU170" s="47" t="s">
        <v>5616</v>
      </c>
    </row>
    <row r="171" spans="2:47" s="47" customFormat="1" ht="10.8" x14ac:dyDescent="0.25">
      <c r="C171" s="196"/>
      <c r="D171" s="36">
        <f t="shared" si="44"/>
        <v>168</v>
      </c>
      <c r="E171" s="55" t="s">
        <v>1</v>
      </c>
      <c r="F171" s="57" t="s">
        <v>1717</v>
      </c>
      <c r="G171" s="57"/>
      <c r="H171" s="66">
        <v>1550</v>
      </c>
      <c r="I171" s="66" t="s">
        <v>350</v>
      </c>
      <c r="J171" s="158">
        <v>737</v>
      </c>
      <c r="K171" s="158">
        <v>737</v>
      </c>
      <c r="L171" s="56">
        <v>19.241154000000002</v>
      </c>
      <c r="M171" s="56">
        <v>72.864244600000006</v>
      </c>
      <c r="N171" s="58">
        <v>19.24146734</v>
      </c>
      <c r="O171" s="58">
        <v>72.865011980000006</v>
      </c>
      <c r="P171" s="66" t="s">
        <v>591</v>
      </c>
      <c r="Q171" s="56" t="s">
        <v>1613</v>
      </c>
      <c r="R171" s="28" t="s">
        <v>843</v>
      </c>
      <c r="S171" s="28" t="s">
        <v>1951</v>
      </c>
      <c r="T171" s="177" t="s">
        <v>1615</v>
      </c>
      <c r="U171" s="28" t="s">
        <v>1606</v>
      </c>
      <c r="V171" s="28" t="s">
        <v>1607</v>
      </c>
      <c r="W171" s="28" t="s">
        <v>1949</v>
      </c>
      <c r="X171" s="28" t="s">
        <v>1630</v>
      </c>
      <c r="Y171" s="28" t="s">
        <v>1714</v>
      </c>
      <c r="Z171" s="28" t="str">
        <f>_xlfn.XLOOKUP(I171,'[2]Fibmax delivery'!$B:$B,'[2]Fibmax delivery'!$I:$I)</f>
        <v>Satish Singh</v>
      </c>
      <c r="AA171" s="28" t="s">
        <v>1935</v>
      </c>
      <c r="AB171" s="28" t="s">
        <v>1603</v>
      </c>
      <c r="AC171" s="28" t="s">
        <v>1603</v>
      </c>
      <c r="AD171" s="28" t="s">
        <v>1603</v>
      </c>
      <c r="AE171" s="28">
        <v>0</v>
      </c>
      <c r="AF171" s="28" t="s">
        <v>1618</v>
      </c>
      <c r="AG171" s="28"/>
      <c r="AH171" s="28" t="s">
        <v>1627</v>
      </c>
      <c r="AI171" s="28" t="s">
        <v>1603</v>
      </c>
      <c r="AJ171" s="28"/>
      <c r="AK171" s="28" t="s">
        <v>1612</v>
      </c>
      <c r="AL171" s="28" t="s">
        <v>1603</v>
      </c>
      <c r="AM171" s="28" t="s">
        <v>1603</v>
      </c>
      <c r="AN171" s="47" t="s">
        <v>1627</v>
      </c>
      <c r="AO171" s="58" t="s">
        <v>1603</v>
      </c>
      <c r="AP171" s="28"/>
      <c r="AQ171" s="28">
        <v>0</v>
      </c>
      <c r="AR171" s="28">
        <f t="shared" si="43"/>
        <v>0</v>
      </c>
      <c r="AS171" s="28" t="s">
        <v>1603</v>
      </c>
      <c r="AT171" s="28"/>
      <c r="AU171" s="47" t="s">
        <v>5616</v>
      </c>
    </row>
    <row r="172" spans="2:47" s="47" customFormat="1" ht="10.8" x14ac:dyDescent="0.25">
      <c r="C172" s="196">
        <v>46418</v>
      </c>
      <c r="D172" s="36">
        <f t="shared" si="44"/>
        <v>169</v>
      </c>
      <c r="E172" s="55" t="s">
        <v>1</v>
      </c>
      <c r="F172" s="66" t="s">
        <v>643</v>
      </c>
      <c r="G172" s="66"/>
      <c r="H172" s="66">
        <v>6279</v>
      </c>
      <c r="I172" s="66" t="s">
        <v>351</v>
      </c>
      <c r="J172" s="158">
        <v>2420</v>
      </c>
      <c r="K172" s="158">
        <v>2420</v>
      </c>
      <c r="L172" s="56">
        <v>19.146409500000001</v>
      </c>
      <c r="M172" s="56">
        <v>73.077207299999998</v>
      </c>
      <c r="N172" s="58">
        <v>19.157868130000001</v>
      </c>
      <c r="O172" s="58">
        <v>73.11767974</v>
      </c>
      <c r="P172" s="66" t="s">
        <v>597</v>
      </c>
      <c r="Q172" s="56" t="s">
        <v>1603</v>
      </c>
      <c r="R172" s="28" t="s">
        <v>844</v>
      </c>
      <c r="S172" s="28" t="s">
        <v>1952</v>
      </c>
      <c r="T172" s="58" t="s">
        <v>1621</v>
      </c>
      <c r="U172" s="28" t="s">
        <v>1606</v>
      </c>
      <c r="V172" s="28" t="s">
        <v>1607</v>
      </c>
      <c r="W172" s="28" t="s">
        <v>1949</v>
      </c>
      <c r="X172" s="28" t="s">
        <v>1686</v>
      </c>
      <c r="Y172" s="28" t="s">
        <v>1609</v>
      </c>
      <c r="Z172" s="28" t="str">
        <f>_xlfn.XLOOKUP(I172,'[2]Fibmax delivery'!$B:$B,'[2]Fibmax delivery'!$I:$I)</f>
        <v>Yogesh Deshpande</v>
      </c>
      <c r="AA172" s="28" t="s">
        <v>104</v>
      </c>
      <c r="AB172" s="28" t="s">
        <v>1603</v>
      </c>
      <c r="AC172" s="28" t="s">
        <v>1603</v>
      </c>
      <c r="AD172" s="28" t="s">
        <v>1603</v>
      </c>
      <c r="AE172" s="28">
        <v>0</v>
      </c>
      <c r="AF172" s="28" t="s">
        <v>1618</v>
      </c>
      <c r="AG172" s="28"/>
      <c r="AH172" s="28" t="s">
        <v>1664</v>
      </c>
      <c r="AI172" s="28" t="s">
        <v>1603</v>
      </c>
      <c r="AJ172" s="28"/>
      <c r="AK172" s="28" t="s">
        <v>1612</v>
      </c>
      <c r="AL172" s="28" t="s">
        <v>1603</v>
      </c>
      <c r="AM172" s="28" t="s">
        <v>3494</v>
      </c>
      <c r="AN172" s="47" t="s">
        <v>1664</v>
      </c>
      <c r="AO172" s="58" t="s">
        <v>1603</v>
      </c>
      <c r="AP172" s="28"/>
      <c r="AQ172" s="28">
        <v>0</v>
      </c>
      <c r="AR172" s="28">
        <f t="shared" si="43"/>
        <v>0</v>
      </c>
      <c r="AS172" s="28" t="s">
        <v>1603</v>
      </c>
      <c r="AT172" s="28"/>
      <c r="AU172" s="47" t="s">
        <v>5616</v>
      </c>
    </row>
    <row r="173" spans="2:47" s="47" customFormat="1" ht="10.8" x14ac:dyDescent="0.25">
      <c r="C173" s="196"/>
      <c r="D173" s="36">
        <f t="shared" si="44"/>
        <v>170</v>
      </c>
      <c r="E173" s="55" t="s">
        <v>1</v>
      </c>
      <c r="F173" s="66" t="s">
        <v>632</v>
      </c>
      <c r="G173" s="66"/>
      <c r="H173" s="66" t="s">
        <v>352</v>
      </c>
      <c r="I173" s="66" t="s">
        <v>353</v>
      </c>
      <c r="J173" s="158">
        <v>550</v>
      </c>
      <c r="K173" s="158">
        <v>550</v>
      </c>
      <c r="L173" s="56">
        <v>19.0650713</v>
      </c>
      <c r="M173" s="56">
        <v>73.112514700000006</v>
      </c>
      <c r="N173" s="58">
        <v>19.067253999999998</v>
      </c>
      <c r="O173" s="58">
        <v>73.117782000000005</v>
      </c>
      <c r="P173" s="66" t="s">
        <v>624</v>
      </c>
      <c r="Q173" s="56" t="s">
        <v>1603</v>
      </c>
      <c r="R173" s="28" t="s">
        <v>845</v>
      </c>
      <c r="S173" s="28" t="s">
        <v>1953</v>
      </c>
      <c r="T173" s="58" t="s">
        <v>1646</v>
      </c>
      <c r="U173" s="28" t="s">
        <v>1606</v>
      </c>
      <c r="V173" s="28" t="s">
        <v>1607</v>
      </c>
      <c r="W173" s="28" t="s">
        <v>1949</v>
      </c>
      <c r="X173" s="28" t="s">
        <v>1616</v>
      </c>
      <c r="Y173" s="28" t="s">
        <v>1609</v>
      </c>
      <c r="Z173" s="28" t="str">
        <f>_xlfn.XLOOKUP(I173,'[2]Fibmax delivery'!$B:$B,'[2]Fibmax delivery'!$I:$I)</f>
        <v>Praveen Nigam</v>
      </c>
      <c r="AA173" s="28" t="s">
        <v>1935</v>
      </c>
      <c r="AB173" s="28" t="s">
        <v>1603</v>
      </c>
      <c r="AC173" s="28" t="s">
        <v>1603</v>
      </c>
      <c r="AD173" s="28" t="s">
        <v>1603</v>
      </c>
      <c r="AE173" s="28">
        <v>0</v>
      </c>
      <c r="AF173" s="28" t="s">
        <v>1618</v>
      </c>
      <c r="AG173" s="28"/>
      <c r="AH173" s="28" t="s">
        <v>1627</v>
      </c>
      <c r="AI173" s="28" t="s">
        <v>1603</v>
      </c>
      <c r="AJ173" s="28"/>
      <c r="AK173" s="28" t="s">
        <v>1612</v>
      </c>
      <c r="AL173" s="28" t="s">
        <v>1603</v>
      </c>
      <c r="AM173" s="28" t="s">
        <v>1603</v>
      </c>
      <c r="AN173" s="47" t="s">
        <v>1627</v>
      </c>
      <c r="AO173" s="58" t="s">
        <v>1603</v>
      </c>
      <c r="AP173" s="28"/>
      <c r="AQ173" s="28">
        <v>0</v>
      </c>
      <c r="AR173" s="28">
        <f t="shared" si="43"/>
        <v>0</v>
      </c>
      <c r="AS173" s="28" t="s">
        <v>1603</v>
      </c>
      <c r="AT173" s="28"/>
      <c r="AU173" s="47" t="s">
        <v>5616</v>
      </c>
    </row>
    <row r="174" spans="2:47" s="47" customFormat="1" ht="10.8" x14ac:dyDescent="0.25">
      <c r="B174" s="47" t="str">
        <f t="shared" ref="B174:B177" si="52">U174</f>
        <v>Fibmax</v>
      </c>
      <c r="C174" s="196">
        <v>46142</v>
      </c>
      <c r="D174" s="36">
        <f t="shared" si="44"/>
        <v>171</v>
      </c>
      <c r="E174" s="55" t="s">
        <v>1</v>
      </c>
      <c r="F174" s="56" t="s">
        <v>633</v>
      </c>
      <c r="G174" s="56"/>
      <c r="H174" s="66" t="s">
        <v>354</v>
      </c>
      <c r="I174" s="66" t="s">
        <v>355</v>
      </c>
      <c r="J174" s="158">
        <v>712.8</v>
      </c>
      <c r="K174" s="158">
        <v>712.8</v>
      </c>
      <c r="L174" s="56">
        <v>19.294344299999999</v>
      </c>
      <c r="M174" s="56">
        <v>73.200873400000006</v>
      </c>
      <c r="N174" s="58">
        <v>19.296399999999998</v>
      </c>
      <c r="O174" s="58">
        <v>73.204800000000006</v>
      </c>
      <c r="P174" s="66" t="s">
        <v>597</v>
      </c>
      <c r="Q174" s="56" t="s">
        <v>1603</v>
      </c>
      <c r="R174" s="28" t="s">
        <v>846</v>
      </c>
      <c r="S174" s="28" t="s">
        <v>1954</v>
      </c>
      <c r="T174" s="58" t="s">
        <v>1646</v>
      </c>
      <c r="U174" s="28" t="s">
        <v>1606</v>
      </c>
      <c r="V174" s="28" t="s">
        <v>1607</v>
      </c>
      <c r="W174" s="28" t="s">
        <v>1949</v>
      </c>
      <c r="X174" s="28" t="s">
        <v>1695</v>
      </c>
      <c r="Y174" s="28" t="s">
        <v>1638</v>
      </c>
      <c r="Z174" s="28" t="str">
        <f>_xlfn.XLOOKUP(I174,'[2]Fibmax delivery'!$B:$B,'[2]Fibmax delivery'!$I:$I)</f>
        <v>Yogesh Deshpande</v>
      </c>
      <c r="AA174" s="28" t="s">
        <v>104</v>
      </c>
      <c r="AB174" s="28" t="s">
        <v>1874</v>
      </c>
      <c r="AC174" s="61">
        <v>45741</v>
      </c>
      <c r="AD174" s="61">
        <f t="shared" ref="AD174:AD177" si="53">AC174+365</f>
        <v>46106</v>
      </c>
      <c r="AE174" s="28">
        <v>11</v>
      </c>
      <c r="AF174" s="28" t="s">
        <v>1622</v>
      </c>
      <c r="AG174" s="62">
        <f>AE174-K174</f>
        <v>-701.8</v>
      </c>
      <c r="AH174" s="28" t="s">
        <v>1664</v>
      </c>
      <c r="AI174" s="28" t="s">
        <v>1603</v>
      </c>
      <c r="AJ174" s="28"/>
      <c r="AK174" s="28" t="s">
        <v>1612</v>
      </c>
      <c r="AL174" s="28" t="s">
        <v>1603</v>
      </c>
      <c r="AM174" s="28" t="s">
        <v>4949</v>
      </c>
      <c r="AN174" s="47" t="s">
        <v>1664</v>
      </c>
      <c r="AO174" s="58" t="s">
        <v>1603</v>
      </c>
      <c r="AP174" s="28"/>
      <c r="AQ174" s="28">
        <v>0</v>
      </c>
      <c r="AR174" s="28">
        <f t="shared" si="43"/>
        <v>-11</v>
      </c>
      <c r="AS174" s="28" t="s">
        <v>1603</v>
      </c>
      <c r="AT174" s="28"/>
      <c r="AU174" s="47" t="s">
        <v>5614</v>
      </c>
    </row>
    <row r="175" spans="2:47" s="47" customFormat="1" ht="10.8" x14ac:dyDescent="0.25">
      <c r="B175" s="47" t="str">
        <f t="shared" si="52"/>
        <v>Fibmax</v>
      </c>
      <c r="C175" s="196">
        <v>46326</v>
      </c>
      <c r="D175" s="36">
        <f t="shared" si="44"/>
        <v>172</v>
      </c>
      <c r="E175" s="55" t="s">
        <v>1</v>
      </c>
      <c r="F175" s="57" t="s">
        <v>601</v>
      </c>
      <c r="G175" s="57"/>
      <c r="H175" s="66" t="s">
        <v>356</v>
      </c>
      <c r="I175" s="66" t="s">
        <v>357</v>
      </c>
      <c r="J175" s="158">
        <v>858</v>
      </c>
      <c r="K175" s="158">
        <v>858</v>
      </c>
      <c r="L175" s="56">
        <v>19.1846307</v>
      </c>
      <c r="M175" s="56">
        <v>73.095827299999996</v>
      </c>
      <c r="N175" s="58">
        <v>19.187830000000002</v>
      </c>
      <c r="O175" s="58">
        <v>73.09254</v>
      </c>
      <c r="P175" s="66" t="s">
        <v>597</v>
      </c>
      <c r="Q175" s="56" t="s">
        <v>1603</v>
      </c>
      <c r="R175" s="28" t="s">
        <v>847</v>
      </c>
      <c r="S175" s="28" t="s">
        <v>1955</v>
      </c>
      <c r="T175" s="58" t="s">
        <v>1646</v>
      </c>
      <c r="U175" s="28" t="s">
        <v>1606</v>
      </c>
      <c r="V175" s="28" t="s">
        <v>1607</v>
      </c>
      <c r="W175" s="28" t="s">
        <v>1949</v>
      </c>
      <c r="X175" s="28" t="s">
        <v>1608</v>
      </c>
      <c r="Y175" s="28" t="s">
        <v>1726</v>
      </c>
      <c r="Z175" s="28" t="str">
        <f>_xlfn.XLOOKUP(I175,'[2]Fibmax delivery'!$B:$B,'[2]Fibmax delivery'!$I:$I)</f>
        <v>Yogesh Deshpande</v>
      </c>
      <c r="AA175" s="28" t="s">
        <v>104</v>
      </c>
      <c r="AB175" s="28" t="s">
        <v>1956</v>
      </c>
      <c r="AC175" s="61">
        <v>45742</v>
      </c>
      <c r="AD175" s="61">
        <f t="shared" si="53"/>
        <v>46107</v>
      </c>
      <c r="AE175" s="28">
        <v>858</v>
      </c>
      <c r="AF175" s="28" t="s">
        <v>1030</v>
      </c>
      <c r="AG175" s="62">
        <f>AE175-K175</f>
        <v>0</v>
      </c>
      <c r="AH175" s="28" t="s">
        <v>1585</v>
      </c>
      <c r="AI175" s="28" t="s">
        <v>1603</v>
      </c>
      <c r="AJ175" s="28"/>
      <c r="AK175" s="28" t="s">
        <v>1612</v>
      </c>
      <c r="AL175" s="28" t="s">
        <v>1603</v>
      </c>
      <c r="AM175" s="28" t="s">
        <v>4949</v>
      </c>
      <c r="AN175" s="47" t="s">
        <v>1664</v>
      </c>
      <c r="AO175" s="58" t="s">
        <v>1603</v>
      </c>
      <c r="AP175" s="28"/>
      <c r="AQ175" s="28">
        <v>0</v>
      </c>
      <c r="AR175" s="28">
        <f t="shared" si="43"/>
        <v>-858</v>
      </c>
      <c r="AS175" s="28" t="s">
        <v>1603</v>
      </c>
      <c r="AT175" s="28"/>
      <c r="AU175" s="47" t="s">
        <v>5614</v>
      </c>
    </row>
    <row r="176" spans="2:47" s="47" customFormat="1" ht="10.8" x14ac:dyDescent="0.25">
      <c r="B176" s="47" t="str">
        <f t="shared" si="52"/>
        <v>Fibmax</v>
      </c>
      <c r="C176" s="196">
        <v>46142</v>
      </c>
      <c r="D176" s="36">
        <f t="shared" si="44"/>
        <v>173</v>
      </c>
      <c r="E176" s="55" t="s">
        <v>1</v>
      </c>
      <c r="F176" s="66" t="s">
        <v>644</v>
      </c>
      <c r="G176" s="66"/>
      <c r="H176" s="66">
        <v>1297</v>
      </c>
      <c r="I176" s="66" t="s">
        <v>358</v>
      </c>
      <c r="J176" s="158">
        <v>981.19999999999993</v>
      </c>
      <c r="K176" s="158">
        <v>981.19999999999993</v>
      </c>
      <c r="L176" s="56">
        <v>19.269894799999999</v>
      </c>
      <c r="M176" s="56">
        <v>73.170517399999994</v>
      </c>
      <c r="N176" s="58">
        <v>19.26483</v>
      </c>
      <c r="O176" s="58">
        <v>73.173829999999995</v>
      </c>
      <c r="P176" s="66" t="s">
        <v>597</v>
      </c>
      <c r="Q176" s="56" t="s">
        <v>1603</v>
      </c>
      <c r="R176" s="28" t="s">
        <v>848</v>
      </c>
      <c r="S176" s="28" t="s">
        <v>1957</v>
      </c>
      <c r="T176" s="58" t="s">
        <v>1646</v>
      </c>
      <c r="U176" s="28" t="s">
        <v>1606</v>
      </c>
      <c r="V176" s="28" t="s">
        <v>1607</v>
      </c>
      <c r="W176" s="28" t="s">
        <v>1949</v>
      </c>
      <c r="X176" s="28" t="s">
        <v>1695</v>
      </c>
      <c r="Y176" s="28" t="s">
        <v>1638</v>
      </c>
      <c r="Z176" s="28" t="str">
        <f>_xlfn.XLOOKUP(I176,'[2]Fibmax delivery'!$B:$B,'[2]Fibmax delivery'!$I:$I)</f>
        <v>Yogesh Deshpande</v>
      </c>
      <c r="AA176" s="28" t="s">
        <v>104</v>
      </c>
      <c r="AB176" s="28" t="s">
        <v>1874</v>
      </c>
      <c r="AC176" s="61">
        <v>45741</v>
      </c>
      <c r="AD176" s="61">
        <f t="shared" si="53"/>
        <v>46106</v>
      </c>
      <c r="AE176" s="28">
        <v>422</v>
      </c>
      <c r="AF176" s="28" t="s">
        <v>1622</v>
      </c>
      <c r="AG176" s="62">
        <f>AE176-K176</f>
        <v>-559.19999999999993</v>
      </c>
      <c r="AH176" s="28" t="s">
        <v>1664</v>
      </c>
      <c r="AI176" s="28" t="s">
        <v>1603</v>
      </c>
      <c r="AJ176" s="28"/>
      <c r="AK176" s="28" t="s">
        <v>1612</v>
      </c>
      <c r="AL176" s="28" t="s">
        <v>1603</v>
      </c>
      <c r="AM176" s="28" t="s">
        <v>4949</v>
      </c>
      <c r="AN176" s="47" t="s">
        <v>1664</v>
      </c>
      <c r="AO176" s="58" t="s">
        <v>1603</v>
      </c>
      <c r="AP176" s="28"/>
      <c r="AQ176" s="28">
        <v>0</v>
      </c>
      <c r="AR176" s="28">
        <f t="shared" si="43"/>
        <v>-422</v>
      </c>
      <c r="AS176" s="28" t="s">
        <v>1603</v>
      </c>
      <c r="AT176" s="28"/>
      <c r="AU176" s="47" t="s">
        <v>5616</v>
      </c>
    </row>
    <row r="177" spans="2:47" s="47" customFormat="1" ht="10.8" x14ac:dyDescent="0.25">
      <c r="B177" s="47" t="str">
        <f t="shared" si="52"/>
        <v>Fibmax</v>
      </c>
      <c r="C177" s="196">
        <v>46326</v>
      </c>
      <c r="D177" s="36">
        <f t="shared" si="44"/>
        <v>174</v>
      </c>
      <c r="E177" s="55" t="s">
        <v>1</v>
      </c>
      <c r="F177" s="56" t="s">
        <v>633</v>
      </c>
      <c r="G177" s="56"/>
      <c r="H177" s="66" t="s">
        <v>359</v>
      </c>
      <c r="I177" s="66" t="s">
        <v>360</v>
      </c>
      <c r="J177" s="158">
        <v>903.1</v>
      </c>
      <c r="K177" s="158">
        <v>903.1</v>
      </c>
      <c r="L177" s="56">
        <v>19.296269299999999</v>
      </c>
      <c r="M177" s="56">
        <v>73.200291699999994</v>
      </c>
      <c r="N177" s="58">
        <v>19.296399999999998</v>
      </c>
      <c r="O177" s="58">
        <v>73.204800000000006</v>
      </c>
      <c r="P177" s="66" t="s">
        <v>597</v>
      </c>
      <c r="Q177" s="56" t="s">
        <v>1603</v>
      </c>
      <c r="R177" s="28" t="s">
        <v>849</v>
      </c>
      <c r="S177" s="28" t="s">
        <v>1958</v>
      </c>
      <c r="T177" s="177" t="s">
        <v>1615</v>
      </c>
      <c r="U177" s="28" t="s">
        <v>1606</v>
      </c>
      <c r="V177" s="28" t="s">
        <v>1607</v>
      </c>
      <c r="W177" s="28" t="s">
        <v>1949</v>
      </c>
      <c r="X177" s="28" t="s">
        <v>1709</v>
      </c>
      <c r="Y177" s="28" t="s">
        <v>1638</v>
      </c>
      <c r="Z177" s="28" t="str">
        <f>_xlfn.XLOOKUP(I177,'[2]Fibmax delivery'!$B:$B,'[2]Fibmax delivery'!$I:$I)</f>
        <v>Yogesh Deshpande</v>
      </c>
      <c r="AA177" s="28" t="s">
        <v>104</v>
      </c>
      <c r="AB177" s="28" t="s">
        <v>1874</v>
      </c>
      <c r="AC177" s="61">
        <v>45741</v>
      </c>
      <c r="AD177" s="61">
        <f t="shared" si="53"/>
        <v>46106</v>
      </c>
      <c r="AE177" s="28">
        <v>682</v>
      </c>
      <c r="AF177" s="28" t="s">
        <v>1622</v>
      </c>
      <c r="AG177" s="62">
        <f>AE177-K177</f>
        <v>-221.10000000000002</v>
      </c>
      <c r="AH177" s="28" t="s">
        <v>1664</v>
      </c>
      <c r="AI177" s="28" t="s">
        <v>1603</v>
      </c>
      <c r="AJ177" s="28"/>
      <c r="AK177" s="28" t="s">
        <v>1612</v>
      </c>
      <c r="AL177" s="28" t="s">
        <v>1603</v>
      </c>
      <c r="AM177" s="28" t="s">
        <v>4949</v>
      </c>
      <c r="AN177" s="47" t="s">
        <v>1664</v>
      </c>
      <c r="AO177" s="58" t="s">
        <v>1603</v>
      </c>
      <c r="AP177" s="28"/>
      <c r="AQ177" s="28">
        <v>0</v>
      </c>
      <c r="AR177" s="28">
        <f t="shared" si="43"/>
        <v>-682</v>
      </c>
      <c r="AS177" s="28" t="s">
        <v>1603</v>
      </c>
      <c r="AT177" s="28"/>
      <c r="AU177" s="47" t="s">
        <v>5616</v>
      </c>
    </row>
    <row r="178" spans="2:47" s="47" customFormat="1" ht="10.8" x14ac:dyDescent="0.25">
      <c r="C178" s="196"/>
      <c r="D178" s="36">
        <f t="shared" si="44"/>
        <v>175</v>
      </c>
      <c r="E178" s="55" t="s">
        <v>1</v>
      </c>
      <c r="F178" s="66" t="s">
        <v>645</v>
      </c>
      <c r="G178" s="66"/>
      <c r="H178" s="66" t="s">
        <v>361</v>
      </c>
      <c r="I178" s="66" t="s">
        <v>362</v>
      </c>
      <c r="J178" s="158">
        <v>550</v>
      </c>
      <c r="K178" s="158">
        <v>550</v>
      </c>
      <c r="L178" s="56">
        <v>18.9799945</v>
      </c>
      <c r="M178" s="56">
        <v>73.095597299999994</v>
      </c>
      <c r="N178" s="58">
        <v>18.978539359999999</v>
      </c>
      <c r="O178" s="58">
        <v>73.093438309999996</v>
      </c>
      <c r="P178" s="66" t="s">
        <v>624</v>
      </c>
      <c r="Q178" s="56" t="s">
        <v>1603</v>
      </c>
      <c r="R178" s="28" t="s">
        <v>850</v>
      </c>
      <c r="S178" s="28" t="s">
        <v>1959</v>
      </c>
      <c r="T178" s="58" t="s">
        <v>1621</v>
      </c>
      <c r="U178" s="28" t="s">
        <v>1606</v>
      </c>
      <c r="V178" s="28" t="s">
        <v>1607</v>
      </c>
      <c r="W178" s="28" t="s">
        <v>1949</v>
      </c>
      <c r="X178" s="28" t="s">
        <v>1616</v>
      </c>
      <c r="Y178" s="28" t="s">
        <v>1609</v>
      </c>
      <c r="Z178" s="28" t="str">
        <f>_xlfn.XLOOKUP(I178,'[2]Fibmax delivery'!$B:$B,'[2]Fibmax delivery'!$I:$I)</f>
        <v>Praveen Nigam</v>
      </c>
      <c r="AA178" s="28" t="s">
        <v>1935</v>
      </c>
      <c r="AB178" s="28" t="s">
        <v>1603</v>
      </c>
      <c r="AC178" s="28" t="s">
        <v>1603</v>
      </c>
      <c r="AD178" s="28" t="s">
        <v>1603</v>
      </c>
      <c r="AE178" s="28">
        <v>0</v>
      </c>
      <c r="AF178" s="28" t="s">
        <v>1618</v>
      </c>
      <c r="AG178" s="28"/>
      <c r="AH178" s="28" t="s">
        <v>1627</v>
      </c>
      <c r="AI178" s="28" t="s">
        <v>1603</v>
      </c>
      <c r="AJ178" s="28"/>
      <c r="AK178" s="28" t="s">
        <v>1612</v>
      </c>
      <c r="AL178" s="28" t="s">
        <v>1603</v>
      </c>
      <c r="AM178" s="28" t="s">
        <v>1603</v>
      </c>
      <c r="AN178" s="47" t="s">
        <v>1627</v>
      </c>
      <c r="AO178" s="58" t="s">
        <v>1603</v>
      </c>
      <c r="AP178" s="28"/>
      <c r="AQ178" s="28">
        <v>0</v>
      </c>
      <c r="AR178" s="28">
        <f t="shared" si="43"/>
        <v>0</v>
      </c>
      <c r="AS178" s="28" t="s">
        <v>1603</v>
      </c>
      <c r="AT178" s="28"/>
      <c r="AU178" s="47" t="s">
        <v>5616</v>
      </c>
    </row>
    <row r="179" spans="2:47" s="47" customFormat="1" ht="10.8" x14ac:dyDescent="0.25">
      <c r="C179" s="196"/>
      <c r="D179" s="36">
        <f t="shared" si="44"/>
        <v>176</v>
      </c>
      <c r="E179" s="55" t="s">
        <v>1</v>
      </c>
      <c r="F179" s="66" t="s">
        <v>646</v>
      </c>
      <c r="G179" s="66"/>
      <c r="H179" s="66">
        <v>5095</v>
      </c>
      <c r="I179" s="66" t="s">
        <v>363</v>
      </c>
      <c r="J179" s="158">
        <v>891</v>
      </c>
      <c r="K179" s="158">
        <v>891</v>
      </c>
      <c r="L179" s="56">
        <v>19.193933600000001</v>
      </c>
      <c r="M179" s="56">
        <v>72.992427300000003</v>
      </c>
      <c r="N179" s="58">
        <v>19.196809999999999</v>
      </c>
      <c r="O179" s="58">
        <v>72.991609999999994</v>
      </c>
      <c r="P179" s="66" t="s">
        <v>602</v>
      </c>
      <c r="Q179" s="56" t="s">
        <v>1603</v>
      </c>
      <c r="R179" s="28" t="s">
        <v>851</v>
      </c>
      <c r="S179" s="28" t="s">
        <v>1960</v>
      </c>
      <c r="T179" s="58" t="s">
        <v>1646</v>
      </c>
      <c r="U179" s="28" t="s">
        <v>1606</v>
      </c>
      <c r="V179" s="28" t="s">
        <v>1607</v>
      </c>
      <c r="W179" s="28" t="s">
        <v>1949</v>
      </c>
      <c r="X179" s="28" t="s">
        <v>1616</v>
      </c>
      <c r="Y179" s="28" t="s">
        <v>1849</v>
      </c>
      <c r="Z179" s="28" t="str">
        <f>_xlfn.XLOOKUP(I179,'[2]Fibmax delivery'!$B:$B,'[2]Fibmax delivery'!$I:$I)</f>
        <v>Yogesh Deshpande</v>
      </c>
      <c r="AA179" s="28" t="s">
        <v>1935</v>
      </c>
      <c r="AB179" s="28" t="s">
        <v>1603</v>
      </c>
      <c r="AC179" s="28" t="s">
        <v>1603</v>
      </c>
      <c r="AD179" s="28" t="s">
        <v>1603</v>
      </c>
      <c r="AE179" s="28">
        <v>0</v>
      </c>
      <c r="AF179" s="28" t="s">
        <v>1618</v>
      </c>
      <c r="AG179" s="28"/>
      <c r="AH179" s="28" t="s">
        <v>1627</v>
      </c>
      <c r="AI179" s="28" t="s">
        <v>1603</v>
      </c>
      <c r="AJ179" s="28"/>
      <c r="AK179" s="28" t="s">
        <v>1612</v>
      </c>
      <c r="AL179" s="28" t="s">
        <v>1603</v>
      </c>
      <c r="AM179" s="28" t="s">
        <v>1603</v>
      </c>
      <c r="AN179" s="47" t="s">
        <v>1627</v>
      </c>
      <c r="AO179" s="58" t="s">
        <v>1603</v>
      </c>
      <c r="AP179" s="28"/>
      <c r="AQ179" s="28">
        <v>0</v>
      </c>
      <c r="AR179" s="28">
        <f t="shared" si="43"/>
        <v>0</v>
      </c>
      <c r="AS179" s="28" t="s">
        <v>1603</v>
      </c>
      <c r="AT179" s="28"/>
      <c r="AU179" s="47" t="s">
        <v>5616</v>
      </c>
    </row>
    <row r="180" spans="2:47" s="47" customFormat="1" ht="10.8" x14ac:dyDescent="0.25">
      <c r="C180" s="196"/>
      <c r="D180" s="36">
        <f t="shared" si="44"/>
        <v>177</v>
      </c>
      <c r="E180" s="55" t="s">
        <v>1</v>
      </c>
      <c r="F180" s="66" t="s">
        <v>646</v>
      </c>
      <c r="G180" s="66"/>
      <c r="H180" s="66">
        <v>660</v>
      </c>
      <c r="I180" s="66" t="s">
        <v>364</v>
      </c>
      <c r="J180" s="158">
        <v>2750</v>
      </c>
      <c r="K180" s="158">
        <v>2750</v>
      </c>
      <c r="L180" s="56">
        <v>19.2090356</v>
      </c>
      <c r="M180" s="56">
        <v>73.007723799999994</v>
      </c>
      <c r="N180" s="58">
        <v>19.211370720000001</v>
      </c>
      <c r="O180" s="58">
        <v>73.008156009999993</v>
      </c>
      <c r="P180" s="66" t="s">
        <v>602</v>
      </c>
      <c r="Q180" s="56" t="s">
        <v>1603</v>
      </c>
      <c r="R180" s="28" t="s">
        <v>852</v>
      </c>
      <c r="S180" s="28" t="s">
        <v>1961</v>
      </c>
      <c r="T180" s="58" t="s">
        <v>1621</v>
      </c>
      <c r="U180" s="28" t="s">
        <v>1606</v>
      </c>
      <c r="V180" s="28" t="s">
        <v>1607</v>
      </c>
      <c r="W180" s="28" t="s">
        <v>1949</v>
      </c>
      <c r="X180" s="28" t="s">
        <v>1630</v>
      </c>
      <c r="Y180" s="28" t="s">
        <v>1849</v>
      </c>
      <c r="Z180" s="28" t="str">
        <f>_xlfn.XLOOKUP(I180,'[2]Fibmax delivery'!$B:$B,'[2]Fibmax delivery'!$I:$I)</f>
        <v>Yogesh Deshpande</v>
      </c>
      <c r="AA180" s="28" t="s">
        <v>1935</v>
      </c>
      <c r="AB180" s="28" t="s">
        <v>1603</v>
      </c>
      <c r="AC180" s="28" t="s">
        <v>1603</v>
      </c>
      <c r="AD180" s="28" t="s">
        <v>1603</v>
      </c>
      <c r="AE180" s="28">
        <v>0</v>
      </c>
      <c r="AF180" s="28" t="s">
        <v>1610</v>
      </c>
      <c r="AG180" s="28"/>
      <c r="AH180" s="28" t="s">
        <v>1611</v>
      </c>
      <c r="AI180" s="28" t="s">
        <v>1603</v>
      </c>
      <c r="AJ180" s="28"/>
      <c r="AK180" s="28" t="s">
        <v>1612</v>
      </c>
      <c r="AL180" s="28" t="s">
        <v>1603</v>
      </c>
      <c r="AM180" s="28" t="s">
        <v>1603</v>
      </c>
      <c r="AN180" s="47" t="s">
        <v>1611</v>
      </c>
      <c r="AO180" s="58" t="s">
        <v>1603</v>
      </c>
      <c r="AP180" s="28"/>
      <c r="AQ180" s="28">
        <v>0</v>
      </c>
      <c r="AR180" s="28">
        <f t="shared" si="43"/>
        <v>0</v>
      </c>
      <c r="AS180" s="28" t="s">
        <v>1603</v>
      </c>
      <c r="AT180" s="28"/>
    </row>
    <row r="181" spans="2:47" s="47" customFormat="1" ht="10.8" x14ac:dyDescent="0.25">
      <c r="C181" s="196"/>
      <c r="D181" s="36">
        <f t="shared" si="44"/>
        <v>178</v>
      </c>
      <c r="E181" s="55" t="s">
        <v>1</v>
      </c>
      <c r="F181" s="66" t="s">
        <v>647</v>
      </c>
      <c r="G181" s="66"/>
      <c r="H181" s="67" t="s">
        <v>365</v>
      </c>
      <c r="I181" s="66" t="s">
        <v>366</v>
      </c>
      <c r="J181" s="158">
        <v>194.53</v>
      </c>
      <c r="K181" s="158">
        <v>0</v>
      </c>
      <c r="L181" s="56">
        <v>18.9411752</v>
      </c>
      <c r="M181" s="56">
        <v>72.833316400000001</v>
      </c>
      <c r="N181" s="58">
        <v>18.94061</v>
      </c>
      <c r="O181" s="58">
        <v>72.832610000000003</v>
      </c>
      <c r="P181" s="66" t="s">
        <v>591</v>
      </c>
      <c r="Q181" s="56" t="s">
        <v>1830</v>
      </c>
      <c r="R181" s="28" t="s">
        <v>853</v>
      </c>
      <c r="S181" s="28" t="s">
        <v>1962</v>
      </c>
      <c r="T181" s="177" t="s">
        <v>1813</v>
      </c>
      <c r="U181" s="28" t="s">
        <v>1606</v>
      </c>
      <c r="V181" s="28" t="s">
        <v>1607</v>
      </c>
      <c r="W181" s="28" t="s">
        <v>1963</v>
      </c>
      <c r="X181" s="28" t="s">
        <v>1709</v>
      </c>
      <c r="Y181" s="28" t="s">
        <v>1761</v>
      </c>
      <c r="Z181" s="28" t="e">
        <f>_xlfn.XLOOKUP(I181,'[2]Fibmax delivery'!$B:$B,'[2]Fibmax delivery'!$I:$I)</f>
        <v>#N/A</v>
      </c>
      <c r="AA181" s="28" t="s">
        <v>1935</v>
      </c>
      <c r="AB181" s="28" t="s">
        <v>1603</v>
      </c>
      <c r="AC181" s="28" t="s">
        <v>1603</v>
      </c>
      <c r="AD181" s="28" t="s">
        <v>1603</v>
      </c>
      <c r="AE181" s="28">
        <v>0</v>
      </c>
      <c r="AF181" s="28" t="s">
        <v>1618</v>
      </c>
      <c r="AG181" s="28"/>
      <c r="AH181" s="28" t="s">
        <v>1627</v>
      </c>
      <c r="AI181" s="28" t="s">
        <v>1603</v>
      </c>
      <c r="AJ181" s="28"/>
      <c r="AK181" s="28" t="s">
        <v>1612</v>
      </c>
      <c r="AL181" s="28" t="s">
        <v>1603</v>
      </c>
      <c r="AM181" s="28" t="s">
        <v>1603</v>
      </c>
      <c r="AN181" s="47" t="s">
        <v>1627</v>
      </c>
      <c r="AO181" s="58" t="s">
        <v>1603</v>
      </c>
      <c r="AP181" s="28"/>
      <c r="AQ181" s="28">
        <v>0</v>
      </c>
      <c r="AR181" s="28">
        <f t="shared" si="43"/>
        <v>0</v>
      </c>
      <c r="AS181" s="28" t="s">
        <v>1603</v>
      </c>
      <c r="AT181" s="28"/>
      <c r="AU181" s="47" t="s">
        <v>5616</v>
      </c>
    </row>
    <row r="182" spans="2:47" s="47" customFormat="1" ht="10.8" x14ac:dyDescent="0.25">
      <c r="B182" s="47" t="str">
        <f t="shared" ref="B182:B185" si="54">U182</f>
        <v>Fibmax</v>
      </c>
      <c r="C182" s="196">
        <v>45991</v>
      </c>
      <c r="D182" s="36">
        <f t="shared" si="44"/>
        <v>179</v>
      </c>
      <c r="E182" s="55" t="s">
        <v>1</v>
      </c>
      <c r="F182" s="57" t="s">
        <v>1764</v>
      </c>
      <c r="G182" s="57"/>
      <c r="H182" s="66">
        <v>434</v>
      </c>
      <c r="I182" s="66" t="s">
        <v>367</v>
      </c>
      <c r="J182" s="158">
        <v>56.000000000000007</v>
      </c>
      <c r="K182" s="158">
        <v>56.000000000000007</v>
      </c>
      <c r="L182" s="56">
        <v>19.0626347</v>
      </c>
      <c r="M182" s="56">
        <v>72.827477900000005</v>
      </c>
      <c r="N182" s="58">
        <v>19.06277605</v>
      </c>
      <c r="O182" s="58">
        <v>72.827722449999996</v>
      </c>
      <c r="P182" s="66" t="s">
        <v>591</v>
      </c>
      <c r="Q182" s="56" t="s">
        <v>1628</v>
      </c>
      <c r="R182" s="28" t="s">
        <v>854</v>
      </c>
      <c r="S182" s="28" t="s">
        <v>1964</v>
      </c>
      <c r="T182" s="58" t="s">
        <v>1621</v>
      </c>
      <c r="U182" s="28" t="s">
        <v>1606</v>
      </c>
      <c r="V182" s="28" t="s">
        <v>1607</v>
      </c>
      <c r="W182" s="28" t="s">
        <v>1963</v>
      </c>
      <c r="X182" s="28" t="s">
        <v>1608</v>
      </c>
      <c r="Y182" s="28" t="s">
        <v>1745</v>
      </c>
      <c r="Z182" s="28" t="str">
        <f>_xlfn.XLOOKUP(I182,'[2]Fibmax delivery'!$B:$B,'[2]Fibmax delivery'!$I:$I)</f>
        <v>Prem Verma</v>
      </c>
      <c r="AA182" s="28" t="s">
        <v>104</v>
      </c>
      <c r="AB182" s="28" t="s">
        <v>1965</v>
      </c>
      <c r="AC182" s="61">
        <v>45740</v>
      </c>
      <c r="AD182" s="61">
        <v>46105</v>
      </c>
      <c r="AE182" s="28">
        <v>56</v>
      </c>
      <c r="AF182" s="28" t="s">
        <v>1030</v>
      </c>
      <c r="AG182" s="62">
        <f>AE182-K182</f>
        <v>0</v>
      </c>
      <c r="AH182" s="28" t="s">
        <v>1585</v>
      </c>
      <c r="AI182" s="28" t="s">
        <v>1603</v>
      </c>
      <c r="AJ182" s="28"/>
      <c r="AK182" s="28" t="s">
        <v>1612</v>
      </c>
      <c r="AL182" s="28" t="s">
        <v>5160</v>
      </c>
      <c r="AM182" s="28" t="s">
        <v>4949</v>
      </c>
      <c r="AN182" s="47" t="s">
        <v>1585</v>
      </c>
      <c r="AO182" s="58" t="s">
        <v>1603</v>
      </c>
      <c r="AP182" s="28"/>
      <c r="AQ182" s="28">
        <v>0</v>
      </c>
      <c r="AR182" s="28">
        <f t="shared" si="43"/>
        <v>-56</v>
      </c>
      <c r="AS182" s="28" t="s">
        <v>1603</v>
      </c>
      <c r="AT182" s="28"/>
      <c r="AU182" s="47" t="s">
        <v>5614</v>
      </c>
    </row>
    <row r="183" spans="2:47" s="47" customFormat="1" ht="10.8" x14ac:dyDescent="0.25">
      <c r="B183" s="47" t="str">
        <f t="shared" si="54"/>
        <v>Fibmax</v>
      </c>
      <c r="C183" s="196">
        <v>46081</v>
      </c>
      <c r="D183" s="36">
        <f t="shared" si="44"/>
        <v>180</v>
      </c>
      <c r="E183" s="55" t="s">
        <v>1</v>
      </c>
      <c r="F183" s="66" t="s">
        <v>648</v>
      </c>
      <c r="G183" s="66"/>
      <c r="H183" s="67" t="s">
        <v>368</v>
      </c>
      <c r="I183" s="66" t="s">
        <v>369</v>
      </c>
      <c r="J183" s="158">
        <v>100</v>
      </c>
      <c r="K183" s="158">
        <v>0</v>
      </c>
      <c r="L183" s="56">
        <v>19.024164200000001</v>
      </c>
      <c r="M183" s="56">
        <v>73.018546400000005</v>
      </c>
      <c r="N183" s="58">
        <v>19.0242</v>
      </c>
      <c r="O183" s="58">
        <v>73.018600000000006</v>
      </c>
      <c r="P183" s="66" t="s">
        <v>589</v>
      </c>
      <c r="Q183" s="56" t="s">
        <v>1603</v>
      </c>
      <c r="R183" s="28" t="s">
        <v>855</v>
      </c>
      <c r="S183" s="28" t="s">
        <v>1966</v>
      </c>
      <c r="T183" s="58" t="s">
        <v>1621</v>
      </c>
      <c r="U183" s="28" t="s">
        <v>1606</v>
      </c>
      <c r="V183" s="28" t="s">
        <v>1607</v>
      </c>
      <c r="W183" s="28" t="s">
        <v>1963</v>
      </c>
      <c r="X183" s="28" t="s">
        <v>1695</v>
      </c>
      <c r="Y183" s="28" t="s">
        <v>1609</v>
      </c>
      <c r="Z183" s="28" t="str">
        <f>_xlfn.XLOOKUP(I183,'[2]Fibmax delivery'!$B:$B,'[2]Fibmax delivery'!$I:$I)</f>
        <v>Praveen Nigam</v>
      </c>
      <c r="AA183" s="28" t="s">
        <v>104</v>
      </c>
      <c r="AB183" s="28" t="s">
        <v>1651</v>
      </c>
      <c r="AC183" s="61">
        <v>45742</v>
      </c>
      <c r="AD183" s="61">
        <f t="shared" ref="AD183:AD185" si="55">AC183+365</f>
        <v>46107</v>
      </c>
      <c r="AE183" s="28">
        <v>100</v>
      </c>
      <c r="AF183" s="28" t="s">
        <v>1030</v>
      </c>
      <c r="AG183" s="62">
        <f>AE183-K183</f>
        <v>100</v>
      </c>
      <c r="AH183" s="28" t="s">
        <v>1585</v>
      </c>
      <c r="AI183" s="28" t="s">
        <v>1603</v>
      </c>
      <c r="AJ183" s="28"/>
      <c r="AK183" s="28" t="s">
        <v>1612</v>
      </c>
      <c r="AL183" s="28" t="s">
        <v>5161</v>
      </c>
      <c r="AM183" s="28" t="s">
        <v>4949</v>
      </c>
      <c r="AN183" s="47" t="s">
        <v>1585</v>
      </c>
      <c r="AO183" s="58" t="s">
        <v>1603</v>
      </c>
      <c r="AP183" s="28"/>
      <c r="AQ183" s="28">
        <v>0</v>
      </c>
      <c r="AR183" s="28">
        <f t="shared" si="43"/>
        <v>-100</v>
      </c>
      <c r="AS183" s="28" t="s">
        <v>1603</v>
      </c>
      <c r="AT183" s="28"/>
      <c r="AU183" s="47" t="s">
        <v>5614</v>
      </c>
    </row>
    <row r="184" spans="2:47" s="47" customFormat="1" ht="10.8" x14ac:dyDescent="0.25">
      <c r="B184" s="47" t="str">
        <f t="shared" si="54"/>
        <v>Fibmax</v>
      </c>
      <c r="C184" s="196">
        <v>45991</v>
      </c>
      <c r="D184" s="36">
        <f t="shared" si="44"/>
        <v>181</v>
      </c>
      <c r="E184" s="55" t="s">
        <v>1</v>
      </c>
      <c r="F184" s="57" t="s">
        <v>605</v>
      </c>
      <c r="G184" s="57"/>
      <c r="H184" s="67" t="s">
        <v>370</v>
      </c>
      <c r="I184" s="66" t="s">
        <v>371</v>
      </c>
      <c r="J184" s="158">
        <v>123.124</v>
      </c>
      <c r="K184" s="158">
        <v>0</v>
      </c>
      <c r="L184" s="56">
        <v>19.098492499999999</v>
      </c>
      <c r="M184" s="56">
        <v>73.017304600000003</v>
      </c>
      <c r="N184" s="58">
        <v>19.098490000000002</v>
      </c>
      <c r="O184" s="58">
        <v>73.017300000000006</v>
      </c>
      <c r="P184" s="68" t="s">
        <v>589</v>
      </c>
      <c r="Q184" s="56" t="s">
        <v>1603</v>
      </c>
      <c r="R184" s="28" t="s">
        <v>856</v>
      </c>
      <c r="S184" s="28" t="s">
        <v>1967</v>
      </c>
      <c r="T184" s="58" t="s">
        <v>1646</v>
      </c>
      <c r="U184" s="28" t="s">
        <v>1606</v>
      </c>
      <c r="V184" s="28" t="s">
        <v>1607</v>
      </c>
      <c r="W184" s="28" t="s">
        <v>1963</v>
      </c>
      <c r="X184" s="28" t="s">
        <v>1608</v>
      </c>
      <c r="Y184" s="28" t="s">
        <v>1761</v>
      </c>
      <c r="Z184" s="28" t="str">
        <f>_xlfn.XLOOKUP(I184,'[2]Fibmax delivery'!$B:$B,'[2]Fibmax delivery'!$I:$I)</f>
        <v>Praveen Nigam</v>
      </c>
      <c r="AA184" s="28" t="s">
        <v>104</v>
      </c>
      <c r="AB184" s="28" t="s">
        <v>1874</v>
      </c>
      <c r="AC184" s="61">
        <v>45741</v>
      </c>
      <c r="AD184" s="61">
        <f t="shared" si="55"/>
        <v>46106</v>
      </c>
      <c r="AE184" s="28">
        <v>123</v>
      </c>
      <c r="AF184" s="28" t="s">
        <v>1030</v>
      </c>
      <c r="AG184" s="62">
        <f>AE184-K184</f>
        <v>123</v>
      </c>
      <c r="AH184" s="28" t="s">
        <v>1585</v>
      </c>
      <c r="AI184" s="28" t="s">
        <v>1603</v>
      </c>
      <c r="AJ184" s="28"/>
      <c r="AK184" s="28" t="s">
        <v>1612</v>
      </c>
      <c r="AL184" s="28" t="s">
        <v>5162</v>
      </c>
      <c r="AM184" s="28" t="s">
        <v>3494</v>
      </c>
      <c r="AN184" s="47" t="s">
        <v>1585</v>
      </c>
      <c r="AO184" s="58" t="s">
        <v>1603</v>
      </c>
      <c r="AP184" s="28"/>
      <c r="AQ184" s="28">
        <v>0</v>
      </c>
      <c r="AR184" s="28">
        <f t="shared" si="43"/>
        <v>-123</v>
      </c>
      <c r="AS184" s="28" t="s">
        <v>1603</v>
      </c>
      <c r="AT184" s="28"/>
      <c r="AU184" s="47" t="s">
        <v>5616</v>
      </c>
    </row>
    <row r="185" spans="2:47" s="47" customFormat="1" ht="10.8" x14ac:dyDescent="0.25">
      <c r="B185" s="47" t="str">
        <f t="shared" si="54"/>
        <v>Fibmax</v>
      </c>
      <c r="C185" s="196">
        <v>46173</v>
      </c>
      <c r="D185" s="36">
        <f t="shared" si="44"/>
        <v>182</v>
      </c>
      <c r="E185" s="55" t="s">
        <v>1</v>
      </c>
      <c r="F185" s="57" t="s">
        <v>622</v>
      </c>
      <c r="G185" s="57"/>
      <c r="H185" s="66">
        <v>4690</v>
      </c>
      <c r="I185" s="66" t="s">
        <v>372</v>
      </c>
      <c r="J185" s="158">
        <v>11</v>
      </c>
      <c r="K185" s="158">
        <v>11</v>
      </c>
      <c r="L185" s="56">
        <v>19.2371047</v>
      </c>
      <c r="M185" s="56">
        <v>72.974070699999999</v>
      </c>
      <c r="N185" s="58">
        <v>19.237100000000002</v>
      </c>
      <c r="O185" s="58">
        <v>72.974069999999998</v>
      </c>
      <c r="P185" s="66" t="s">
        <v>602</v>
      </c>
      <c r="Q185" s="56" t="s">
        <v>1603</v>
      </c>
      <c r="R185" s="28" t="s">
        <v>857</v>
      </c>
      <c r="S185" s="28" t="s">
        <v>1968</v>
      </c>
      <c r="T185" s="58" t="s">
        <v>1621</v>
      </c>
      <c r="U185" s="28" t="s">
        <v>1606</v>
      </c>
      <c r="V185" s="28" t="s">
        <v>1607</v>
      </c>
      <c r="W185" s="28" t="s">
        <v>1963</v>
      </c>
      <c r="X185" s="28" t="s">
        <v>1630</v>
      </c>
      <c r="Y185" s="28" t="s">
        <v>1792</v>
      </c>
      <c r="Z185" s="28" t="str">
        <f>_xlfn.XLOOKUP(I185,'[2]Fibmax delivery'!$B:$B,'[2]Fibmax delivery'!$I:$I)</f>
        <v>Yogesh Deshpande</v>
      </c>
      <c r="AA185" s="28" t="s">
        <v>104</v>
      </c>
      <c r="AB185" s="28" t="s">
        <v>1874</v>
      </c>
      <c r="AC185" s="61">
        <v>45741</v>
      </c>
      <c r="AD185" s="61">
        <f t="shared" si="55"/>
        <v>46106</v>
      </c>
      <c r="AE185" s="28">
        <v>11</v>
      </c>
      <c r="AF185" s="28" t="s">
        <v>1030</v>
      </c>
      <c r="AG185" s="62">
        <f>AE185-K185</f>
        <v>0</v>
      </c>
      <c r="AH185" s="28" t="s">
        <v>1585</v>
      </c>
      <c r="AI185" s="28" t="s">
        <v>1600</v>
      </c>
      <c r="AJ185" s="28"/>
      <c r="AK185" s="28" t="s">
        <v>4901</v>
      </c>
      <c r="AL185" s="28" t="s">
        <v>5163</v>
      </c>
      <c r="AM185" s="28" t="s">
        <v>3494</v>
      </c>
      <c r="AN185" s="47" t="s">
        <v>1585</v>
      </c>
      <c r="AO185" s="58" t="s">
        <v>1603</v>
      </c>
      <c r="AP185" s="28"/>
      <c r="AQ185" s="28">
        <v>0</v>
      </c>
      <c r="AR185" s="28">
        <f t="shared" si="43"/>
        <v>-11</v>
      </c>
      <c r="AS185" s="28" t="s">
        <v>1603</v>
      </c>
      <c r="AT185" s="28"/>
      <c r="AU185" s="47" t="s">
        <v>5616</v>
      </c>
    </row>
    <row r="186" spans="2:47" s="47" customFormat="1" ht="10.8" x14ac:dyDescent="0.25">
      <c r="C186" s="196"/>
      <c r="D186" s="36">
        <f t="shared" si="44"/>
        <v>183</v>
      </c>
      <c r="E186" s="55" t="s">
        <v>1</v>
      </c>
      <c r="F186" s="57" t="s">
        <v>1738</v>
      </c>
      <c r="G186" s="57"/>
      <c r="H186" s="67" t="s">
        <v>373</v>
      </c>
      <c r="I186" s="66" t="s">
        <v>374</v>
      </c>
      <c r="J186" s="158">
        <v>163.89000000000001</v>
      </c>
      <c r="K186" s="158">
        <v>0</v>
      </c>
      <c r="L186" s="56">
        <v>19.144792899999999</v>
      </c>
      <c r="M186" s="56">
        <v>72.843454600000001</v>
      </c>
      <c r="N186" s="58">
        <v>19.14479</v>
      </c>
      <c r="O186" s="58">
        <v>72.843450000000004</v>
      </c>
      <c r="P186" s="66" t="s">
        <v>591</v>
      </c>
      <c r="Q186" s="56" t="s">
        <v>1633</v>
      </c>
      <c r="R186" s="28" t="s">
        <v>858</v>
      </c>
      <c r="S186" s="28" t="s">
        <v>1969</v>
      </c>
      <c r="T186" s="58" t="s">
        <v>1621</v>
      </c>
      <c r="U186" s="28" t="s">
        <v>1606</v>
      </c>
      <c r="V186" s="28" t="s">
        <v>1607</v>
      </c>
      <c r="W186" s="28" t="s">
        <v>1963</v>
      </c>
      <c r="X186" s="28" t="s">
        <v>1709</v>
      </c>
      <c r="Y186" s="28" t="s">
        <v>1740</v>
      </c>
      <c r="Z186" s="28" t="e">
        <f>_xlfn.XLOOKUP(I186,'[2]Fibmax delivery'!$B:$B,'[2]Fibmax delivery'!$I:$I)</f>
        <v>#N/A</v>
      </c>
      <c r="AA186" s="28" t="s">
        <v>1935</v>
      </c>
      <c r="AB186" s="28" t="s">
        <v>1603</v>
      </c>
      <c r="AC186" s="28" t="s">
        <v>1603</v>
      </c>
      <c r="AD186" s="28" t="s">
        <v>1603</v>
      </c>
      <c r="AE186" s="28">
        <v>0</v>
      </c>
      <c r="AF186" s="28" t="s">
        <v>1618</v>
      </c>
      <c r="AG186" s="28"/>
      <c r="AH186" s="28" t="s">
        <v>1627</v>
      </c>
      <c r="AI186" s="28" t="s">
        <v>1603</v>
      </c>
      <c r="AJ186" s="28"/>
      <c r="AK186" s="28" t="s">
        <v>1612</v>
      </c>
      <c r="AL186" s="28" t="s">
        <v>1603</v>
      </c>
      <c r="AM186" s="28" t="s">
        <v>1603</v>
      </c>
      <c r="AN186" s="47" t="s">
        <v>1627</v>
      </c>
      <c r="AO186" s="58" t="s">
        <v>1603</v>
      </c>
      <c r="AP186" s="28"/>
      <c r="AQ186" s="28">
        <v>0</v>
      </c>
      <c r="AR186" s="28">
        <f t="shared" si="43"/>
        <v>0</v>
      </c>
      <c r="AS186" s="28" t="s">
        <v>1603</v>
      </c>
      <c r="AT186" s="28"/>
      <c r="AU186" s="47" t="s">
        <v>5616</v>
      </c>
    </row>
    <row r="187" spans="2:47" s="47" customFormat="1" ht="10.8" x14ac:dyDescent="0.25">
      <c r="B187" s="47" t="str">
        <f>U187</f>
        <v>Fibmax</v>
      </c>
      <c r="C187" s="196">
        <v>46173</v>
      </c>
      <c r="D187" s="36">
        <f t="shared" si="44"/>
        <v>184</v>
      </c>
      <c r="E187" s="55" t="s">
        <v>1</v>
      </c>
      <c r="F187" s="66" t="s">
        <v>649</v>
      </c>
      <c r="G187" s="66"/>
      <c r="H187" s="66">
        <v>880</v>
      </c>
      <c r="I187" s="66" t="s">
        <v>375</v>
      </c>
      <c r="J187" s="158">
        <v>420.89720000000005</v>
      </c>
      <c r="K187" s="158">
        <v>0</v>
      </c>
      <c r="L187" s="56">
        <v>19.035428400000001</v>
      </c>
      <c r="M187" s="56">
        <v>73.076987700000004</v>
      </c>
      <c r="N187" s="58">
        <v>19.035419999999998</v>
      </c>
      <c r="O187" s="58">
        <v>73.076980000000006</v>
      </c>
      <c r="P187" s="66" t="s">
        <v>624</v>
      </c>
      <c r="Q187" s="56" t="s">
        <v>1603</v>
      </c>
      <c r="R187" s="28" t="s">
        <v>859</v>
      </c>
      <c r="S187" s="28" t="s">
        <v>1970</v>
      </c>
      <c r="T187" s="58" t="s">
        <v>1621</v>
      </c>
      <c r="U187" s="28" t="s">
        <v>1606</v>
      </c>
      <c r="V187" s="28" t="s">
        <v>1607</v>
      </c>
      <c r="W187" s="28" t="s">
        <v>1963</v>
      </c>
      <c r="X187" s="28" t="s">
        <v>1630</v>
      </c>
      <c r="Y187" s="28" t="s">
        <v>1609</v>
      </c>
      <c r="Z187" s="28" t="str">
        <f>_xlfn.XLOOKUP(I187,'[2]Fibmax delivery'!$B:$B,'[2]Fibmax delivery'!$I:$I)</f>
        <v>Praveen Nigam</v>
      </c>
      <c r="AA187" s="28" t="s">
        <v>104</v>
      </c>
      <c r="AB187" s="28" t="s">
        <v>1874</v>
      </c>
      <c r="AC187" s="61">
        <v>45741</v>
      </c>
      <c r="AD187" s="61">
        <f>AC187+365</f>
        <v>46106</v>
      </c>
      <c r="AE187" s="28">
        <v>420</v>
      </c>
      <c r="AF187" s="28" t="s">
        <v>1030</v>
      </c>
      <c r="AG187" s="62">
        <f>AE187-K187</f>
        <v>420</v>
      </c>
      <c r="AH187" s="28" t="s">
        <v>1585</v>
      </c>
      <c r="AI187" s="28" t="s">
        <v>1600</v>
      </c>
      <c r="AJ187" s="28"/>
      <c r="AK187" s="28" t="s">
        <v>4902</v>
      </c>
      <c r="AL187" s="28" t="s">
        <v>5164</v>
      </c>
      <c r="AM187" s="28" t="s">
        <v>4949</v>
      </c>
      <c r="AN187" s="47" t="s">
        <v>1585</v>
      </c>
      <c r="AO187" s="58" t="s">
        <v>1603</v>
      </c>
      <c r="AP187" s="28"/>
      <c r="AQ187" s="28">
        <v>0</v>
      </c>
      <c r="AR187" s="28">
        <f t="shared" si="43"/>
        <v>-420</v>
      </c>
      <c r="AS187" s="28" t="s">
        <v>5610</v>
      </c>
      <c r="AT187" s="28"/>
      <c r="AU187" s="47" t="s">
        <v>5614</v>
      </c>
    </row>
    <row r="188" spans="2:47" s="47" customFormat="1" ht="10.8" x14ac:dyDescent="0.25">
      <c r="C188" s="196">
        <v>46173</v>
      </c>
      <c r="D188" s="36">
        <f t="shared" si="44"/>
        <v>185</v>
      </c>
      <c r="E188" s="55" t="s">
        <v>1</v>
      </c>
      <c r="F188" s="66" t="s">
        <v>649</v>
      </c>
      <c r="G188" s="66"/>
      <c r="H188" s="66">
        <v>4997</v>
      </c>
      <c r="I188" s="66" t="s">
        <v>376</v>
      </c>
      <c r="J188" s="158">
        <v>606.04599999999994</v>
      </c>
      <c r="K188" s="158">
        <v>0</v>
      </c>
      <c r="L188" s="56">
        <v>19.034755799999999</v>
      </c>
      <c r="M188" s="56">
        <v>73.074222399999996</v>
      </c>
      <c r="N188" s="58">
        <v>19.03472</v>
      </c>
      <c r="O188" s="58">
        <v>73.07423</v>
      </c>
      <c r="P188" s="66" t="s">
        <v>624</v>
      </c>
      <c r="Q188" s="56" t="s">
        <v>1603</v>
      </c>
      <c r="R188" s="28" t="s">
        <v>860</v>
      </c>
      <c r="S188" s="28" t="s">
        <v>1971</v>
      </c>
      <c r="T188" s="58" t="s">
        <v>1646</v>
      </c>
      <c r="U188" s="28" t="s">
        <v>1606</v>
      </c>
      <c r="V188" s="28" t="s">
        <v>1607</v>
      </c>
      <c r="W188" s="28" t="s">
        <v>1963</v>
      </c>
      <c r="X188" s="28" t="s">
        <v>1630</v>
      </c>
      <c r="Y188" s="28" t="s">
        <v>1609</v>
      </c>
      <c r="Z188" s="28" t="str">
        <f>_xlfn.XLOOKUP(I188,'[2]Fibmax delivery'!$B:$B,'[2]Fibmax delivery'!$I:$I)</f>
        <v>Praveen Nigam</v>
      </c>
      <c r="AA188" s="28" t="s">
        <v>104</v>
      </c>
      <c r="AB188" s="28" t="s">
        <v>1603</v>
      </c>
      <c r="AC188" s="28" t="s">
        <v>1603</v>
      </c>
      <c r="AD188" s="28" t="s">
        <v>1603</v>
      </c>
      <c r="AE188" s="28">
        <v>0</v>
      </c>
      <c r="AF188" s="28" t="s">
        <v>1618</v>
      </c>
      <c r="AG188" s="28"/>
      <c r="AH188" s="28" t="s">
        <v>1664</v>
      </c>
      <c r="AI188" s="28" t="s">
        <v>1603</v>
      </c>
      <c r="AJ188" s="28"/>
      <c r="AK188" s="28" t="s">
        <v>1612</v>
      </c>
      <c r="AL188" s="28" t="s">
        <v>1603</v>
      </c>
      <c r="AM188" s="28" t="s">
        <v>4949</v>
      </c>
      <c r="AN188" s="47" t="s">
        <v>1664</v>
      </c>
      <c r="AO188" s="58" t="s">
        <v>1603</v>
      </c>
      <c r="AP188" s="28"/>
      <c r="AQ188" s="28">
        <v>0</v>
      </c>
      <c r="AR188" s="28">
        <f t="shared" si="43"/>
        <v>0</v>
      </c>
      <c r="AS188" s="28" t="s">
        <v>1603</v>
      </c>
      <c r="AT188" s="28"/>
      <c r="AU188" s="47" t="s">
        <v>5616</v>
      </c>
    </row>
    <row r="189" spans="2:47" s="47" customFormat="1" ht="10.8" x14ac:dyDescent="0.25">
      <c r="C189" s="196">
        <v>46173</v>
      </c>
      <c r="D189" s="36">
        <f t="shared" si="44"/>
        <v>186</v>
      </c>
      <c r="E189" s="55" t="s">
        <v>1</v>
      </c>
      <c r="F189" s="66" t="s">
        <v>649</v>
      </c>
      <c r="G189" s="66"/>
      <c r="H189" s="66">
        <v>3989</v>
      </c>
      <c r="I189" s="66" t="s">
        <v>377</v>
      </c>
      <c r="J189" s="158">
        <v>597.00400000000002</v>
      </c>
      <c r="K189" s="158">
        <v>0</v>
      </c>
      <c r="L189" s="56">
        <v>19.032802400000001</v>
      </c>
      <c r="M189" s="56">
        <v>73.061565099999996</v>
      </c>
      <c r="N189" s="58">
        <v>19.032800000000002</v>
      </c>
      <c r="O189" s="58">
        <v>73.06156</v>
      </c>
      <c r="P189" s="66" t="s">
        <v>624</v>
      </c>
      <c r="Q189" s="56" t="s">
        <v>1603</v>
      </c>
      <c r="R189" s="28" t="s">
        <v>861</v>
      </c>
      <c r="S189" s="28" t="s">
        <v>1972</v>
      </c>
      <c r="T189" s="58" t="s">
        <v>1621</v>
      </c>
      <c r="U189" s="28" t="s">
        <v>1606</v>
      </c>
      <c r="V189" s="28" t="s">
        <v>1607</v>
      </c>
      <c r="W189" s="28" t="s">
        <v>1963</v>
      </c>
      <c r="X189" s="28" t="s">
        <v>1630</v>
      </c>
      <c r="Y189" s="28" t="s">
        <v>1609</v>
      </c>
      <c r="Z189" s="28" t="str">
        <f>_xlfn.XLOOKUP(I189,'[2]Fibmax delivery'!$B:$B,'[2]Fibmax delivery'!$I:$I)</f>
        <v>Praveen Nigam</v>
      </c>
      <c r="AA189" s="28" t="s">
        <v>104</v>
      </c>
      <c r="AB189" s="28" t="s">
        <v>1603</v>
      </c>
      <c r="AC189" s="28" t="s">
        <v>1603</v>
      </c>
      <c r="AD189" s="28" t="s">
        <v>1603</v>
      </c>
      <c r="AE189" s="28">
        <v>0</v>
      </c>
      <c r="AF189" s="28" t="s">
        <v>1618</v>
      </c>
      <c r="AG189" s="28"/>
      <c r="AH189" s="28" t="s">
        <v>1664</v>
      </c>
      <c r="AI189" s="28" t="s">
        <v>1603</v>
      </c>
      <c r="AJ189" s="28"/>
      <c r="AK189" s="28" t="s">
        <v>1612</v>
      </c>
      <c r="AL189" s="28" t="s">
        <v>1603</v>
      </c>
      <c r="AM189" s="28" t="s">
        <v>4949</v>
      </c>
      <c r="AN189" s="47" t="s">
        <v>1664</v>
      </c>
      <c r="AO189" s="58" t="s">
        <v>1603</v>
      </c>
      <c r="AP189" s="28"/>
      <c r="AQ189" s="28">
        <v>0</v>
      </c>
      <c r="AR189" s="28">
        <f t="shared" si="43"/>
        <v>0</v>
      </c>
      <c r="AS189" s="28" t="s">
        <v>1603</v>
      </c>
      <c r="AT189" s="28"/>
      <c r="AU189" s="47" t="s">
        <v>5616</v>
      </c>
    </row>
    <row r="190" spans="2:47" s="47" customFormat="1" ht="10.8" x14ac:dyDescent="0.25">
      <c r="B190" s="47" t="str">
        <f t="shared" ref="B190:B192" si="56">U190</f>
        <v>Fibmax</v>
      </c>
      <c r="C190" s="196">
        <v>46022</v>
      </c>
      <c r="D190" s="36">
        <f t="shared" si="44"/>
        <v>187</v>
      </c>
      <c r="E190" s="55" t="s">
        <v>1</v>
      </c>
      <c r="F190" s="56" t="s">
        <v>590</v>
      </c>
      <c r="G190" s="56"/>
      <c r="H190" s="66">
        <v>5508</v>
      </c>
      <c r="I190" s="66" t="s">
        <v>378</v>
      </c>
      <c r="J190" s="158">
        <v>435.04199999999997</v>
      </c>
      <c r="K190" s="158">
        <v>0</v>
      </c>
      <c r="L190" s="56">
        <v>19.1512128</v>
      </c>
      <c r="M190" s="56">
        <v>72.993155999999999</v>
      </c>
      <c r="N190" s="58">
        <v>19.151209999999999</v>
      </c>
      <c r="O190" s="58">
        <v>72.99315</v>
      </c>
      <c r="P190" s="66" t="s">
        <v>589</v>
      </c>
      <c r="Q190" s="56" t="s">
        <v>1603</v>
      </c>
      <c r="R190" s="28" t="s">
        <v>862</v>
      </c>
      <c r="S190" s="28" t="s">
        <v>1973</v>
      </c>
      <c r="T190" s="58" t="s">
        <v>1621</v>
      </c>
      <c r="U190" s="28" t="s">
        <v>1606</v>
      </c>
      <c r="V190" s="28" t="s">
        <v>1607</v>
      </c>
      <c r="W190" s="28" t="s">
        <v>1963</v>
      </c>
      <c r="X190" s="28" t="s">
        <v>1616</v>
      </c>
      <c r="Y190" s="28" t="s">
        <v>1609</v>
      </c>
      <c r="Z190" s="28" t="str">
        <f>_xlfn.XLOOKUP(I190,'[2]Fibmax delivery'!$B:$B,'[2]Fibmax delivery'!$I:$I)</f>
        <v>Praveen Nigam</v>
      </c>
      <c r="AA190" s="28" t="s">
        <v>104</v>
      </c>
      <c r="AB190" s="28" t="s">
        <v>1874</v>
      </c>
      <c r="AC190" s="61">
        <v>45741</v>
      </c>
      <c r="AD190" s="61">
        <f t="shared" ref="AD190:AD192" si="57">AC190+365</f>
        <v>46106</v>
      </c>
      <c r="AE190" s="28">
        <v>435</v>
      </c>
      <c r="AF190" s="28" t="s">
        <v>1030</v>
      </c>
      <c r="AG190" s="62">
        <f>AE190-K190</f>
        <v>435</v>
      </c>
      <c r="AH190" s="28" t="s">
        <v>1585</v>
      </c>
      <c r="AI190" s="28" t="s">
        <v>1603</v>
      </c>
      <c r="AJ190" s="28"/>
      <c r="AK190" s="28" t="s">
        <v>1612</v>
      </c>
      <c r="AL190" s="28" t="s">
        <v>5165</v>
      </c>
      <c r="AM190" s="28" t="s">
        <v>4949</v>
      </c>
      <c r="AN190" s="47" t="s">
        <v>1585</v>
      </c>
      <c r="AO190" s="58" t="s">
        <v>1603</v>
      </c>
      <c r="AP190" s="28"/>
      <c r="AQ190" s="28">
        <v>0</v>
      </c>
      <c r="AR190" s="28">
        <f t="shared" si="43"/>
        <v>-435</v>
      </c>
      <c r="AS190" s="28" t="s">
        <v>1603</v>
      </c>
      <c r="AT190" s="28"/>
      <c r="AU190" s="47" t="s">
        <v>5616</v>
      </c>
    </row>
    <row r="191" spans="2:47" s="47" customFormat="1" ht="10.8" x14ac:dyDescent="0.25">
      <c r="B191" s="47" t="str">
        <f t="shared" si="56"/>
        <v>Fibmax</v>
      </c>
      <c r="C191" s="196">
        <v>46326</v>
      </c>
      <c r="D191" s="36">
        <f t="shared" si="44"/>
        <v>188</v>
      </c>
      <c r="E191" s="55" t="s">
        <v>1</v>
      </c>
      <c r="F191" s="56" t="s">
        <v>595</v>
      </c>
      <c r="G191" s="56"/>
      <c r="H191" s="67" t="s">
        <v>379</v>
      </c>
      <c r="I191" s="66" t="s">
        <v>380</v>
      </c>
      <c r="J191" s="158">
        <v>157.26999999999998</v>
      </c>
      <c r="K191" s="158">
        <v>0</v>
      </c>
      <c r="L191" s="56">
        <v>19.093285000000002</v>
      </c>
      <c r="M191" s="56">
        <v>72.848543899999996</v>
      </c>
      <c r="N191" s="58">
        <v>19.09328</v>
      </c>
      <c r="O191" s="58">
        <v>72.84854</v>
      </c>
      <c r="P191" s="66" t="s">
        <v>591</v>
      </c>
      <c r="Q191" s="56" t="s">
        <v>1700</v>
      </c>
      <c r="R191" s="28" t="s">
        <v>863</v>
      </c>
      <c r="S191" s="28" t="s">
        <v>1974</v>
      </c>
      <c r="T191" s="58" t="s">
        <v>1621</v>
      </c>
      <c r="U191" s="28" t="s">
        <v>1606</v>
      </c>
      <c r="V191" s="28" t="s">
        <v>1607</v>
      </c>
      <c r="W191" s="28" t="s">
        <v>1963</v>
      </c>
      <c r="X191" s="28" t="s">
        <v>1709</v>
      </c>
      <c r="Y191" s="28" t="s">
        <v>1626</v>
      </c>
      <c r="Z191" s="28" t="str">
        <f>_xlfn.XLOOKUP(I191,'[2]Fibmax delivery'!$B:$B,'[2]Fibmax delivery'!$I:$I)</f>
        <v>Satish Singh</v>
      </c>
      <c r="AA191" s="28" t="s">
        <v>104</v>
      </c>
      <c r="AB191" s="28" t="s">
        <v>1975</v>
      </c>
      <c r="AC191" s="61">
        <v>45742</v>
      </c>
      <c r="AD191" s="61">
        <f t="shared" si="57"/>
        <v>46107</v>
      </c>
      <c r="AE191" s="28">
        <v>102</v>
      </c>
      <c r="AF191" s="28" t="s">
        <v>1030</v>
      </c>
      <c r="AG191" s="62">
        <f>AE191-K191</f>
        <v>102</v>
      </c>
      <c r="AH191" s="28" t="s">
        <v>1585</v>
      </c>
      <c r="AI191" s="28" t="s">
        <v>1603</v>
      </c>
      <c r="AJ191" s="28"/>
      <c r="AK191" s="28" t="s">
        <v>1612</v>
      </c>
      <c r="AL191" s="28" t="s">
        <v>5166</v>
      </c>
      <c r="AM191" s="28" t="s">
        <v>4949</v>
      </c>
      <c r="AN191" s="47" t="s">
        <v>1585</v>
      </c>
      <c r="AO191" s="58" t="s">
        <v>1603</v>
      </c>
      <c r="AP191" s="28"/>
      <c r="AQ191" s="28">
        <v>0</v>
      </c>
      <c r="AR191" s="28">
        <f t="shared" si="43"/>
        <v>-102</v>
      </c>
      <c r="AS191" s="28" t="s">
        <v>1603</v>
      </c>
      <c r="AT191" s="28"/>
      <c r="AU191" s="47" t="s">
        <v>5614</v>
      </c>
    </row>
    <row r="192" spans="2:47" s="47" customFormat="1" ht="10.8" x14ac:dyDescent="0.25">
      <c r="B192" s="47" t="str">
        <f t="shared" si="56"/>
        <v>Fibmax</v>
      </c>
      <c r="C192" s="196">
        <v>45991</v>
      </c>
      <c r="D192" s="36">
        <f t="shared" si="44"/>
        <v>189</v>
      </c>
      <c r="E192" s="55" t="s">
        <v>1</v>
      </c>
      <c r="F192" s="57" t="s">
        <v>605</v>
      </c>
      <c r="G192" s="57"/>
      <c r="H192" s="66">
        <v>8</v>
      </c>
      <c r="I192" s="66" t="s">
        <v>381</v>
      </c>
      <c r="J192" s="158">
        <v>170.57400000000001</v>
      </c>
      <c r="K192" s="158">
        <v>0</v>
      </c>
      <c r="L192" s="56">
        <v>19.111378699999999</v>
      </c>
      <c r="M192" s="56">
        <v>73.015146700000003</v>
      </c>
      <c r="N192" s="58">
        <v>19.111214</v>
      </c>
      <c r="O192" s="58">
        <v>73.015535999999997</v>
      </c>
      <c r="P192" s="66" t="s">
        <v>589</v>
      </c>
      <c r="Q192" s="56" t="s">
        <v>1603</v>
      </c>
      <c r="R192" s="28" t="s">
        <v>864</v>
      </c>
      <c r="S192" s="28" t="s">
        <v>1976</v>
      </c>
      <c r="T192" s="58" t="s">
        <v>1736</v>
      </c>
      <c r="U192" s="28" t="s">
        <v>1606</v>
      </c>
      <c r="V192" s="28" t="s">
        <v>1607</v>
      </c>
      <c r="W192" s="28" t="s">
        <v>1963</v>
      </c>
      <c r="X192" s="28" t="s">
        <v>1608</v>
      </c>
      <c r="Y192" s="28" t="s">
        <v>1609</v>
      </c>
      <c r="Z192" s="28" t="str">
        <f>_xlfn.XLOOKUP(I192,'[2]Fibmax delivery'!$B:$B,'[2]Fibmax delivery'!$I:$I)</f>
        <v>Praveen Nigam</v>
      </c>
      <c r="AA192" s="28" t="s">
        <v>104</v>
      </c>
      <c r="AB192" s="28" t="s">
        <v>1977</v>
      </c>
      <c r="AC192" s="61">
        <v>45742</v>
      </c>
      <c r="AD192" s="61">
        <f t="shared" si="57"/>
        <v>46107</v>
      </c>
      <c r="AE192" s="28">
        <v>171</v>
      </c>
      <c r="AF192" s="28" t="s">
        <v>1030</v>
      </c>
      <c r="AG192" s="62">
        <f>AE192-K192</f>
        <v>171</v>
      </c>
      <c r="AH192" s="28" t="s">
        <v>1585</v>
      </c>
      <c r="AI192" s="28" t="s">
        <v>1603</v>
      </c>
      <c r="AJ192" s="28"/>
      <c r="AK192" s="28" t="s">
        <v>1612</v>
      </c>
      <c r="AL192" s="28" t="s">
        <v>5167</v>
      </c>
      <c r="AM192" s="28" t="s">
        <v>4949</v>
      </c>
      <c r="AN192" s="47" t="s">
        <v>1585</v>
      </c>
      <c r="AO192" s="58" t="s">
        <v>1603</v>
      </c>
      <c r="AP192" s="28"/>
      <c r="AQ192" s="28">
        <v>0</v>
      </c>
      <c r="AR192" s="28">
        <f t="shared" si="43"/>
        <v>-171</v>
      </c>
      <c r="AS192" s="28" t="s">
        <v>1603</v>
      </c>
      <c r="AT192" s="28"/>
      <c r="AU192" s="47" t="s">
        <v>5614</v>
      </c>
    </row>
    <row r="193" spans="2:47" s="47" customFormat="1" ht="10.8" x14ac:dyDescent="0.25">
      <c r="C193" s="196"/>
      <c r="D193" s="36">
        <f t="shared" si="44"/>
        <v>190</v>
      </c>
      <c r="E193" s="55" t="s">
        <v>1</v>
      </c>
      <c r="F193" s="66" t="s">
        <v>650</v>
      </c>
      <c r="G193" s="66"/>
      <c r="H193" s="67" t="s">
        <v>382</v>
      </c>
      <c r="I193" s="66" t="s">
        <v>383</v>
      </c>
      <c r="J193" s="158">
        <v>100</v>
      </c>
      <c r="K193" s="158">
        <v>0</v>
      </c>
      <c r="L193" s="56">
        <v>19.056306200000002</v>
      </c>
      <c r="M193" s="56">
        <v>72.928899200000004</v>
      </c>
      <c r="N193" s="58">
        <v>19.056509089999999</v>
      </c>
      <c r="O193" s="58">
        <v>72.929136240000005</v>
      </c>
      <c r="P193" s="66" t="s">
        <v>591</v>
      </c>
      <c r="Q193" s="56" t="s">
        <v>1693</v>
      </c>
      <c r="R193" s="28" t="s">
        <v>865</v>
      </c>
      <c r="S193" s="28" t="s">
        <v>1978</v>
      </c>
      <c r="T193" s="177" t="s">
        <v>1979</v>
      </c>
      <c r="U193" s="28" t="s">
        <v>1606</v>
      </c>
      <c r="V193" s="28" t="s">
        <v>1607</v>
      </c>
      <c r="W193" s="28" t="s">
        <v>1963</v>
      </c>
      <c r="X193" s="28" t="s">
        <v>1709</v>
      </c>
      <c r="Y193" s="28" t="s">
        <v>1680</v>
      </c>
      <c r="Z193" s="28" t="str">
        <f>_xlfn.XLOOKUP(I193,'[2]Fibmax delivery'!$B:$B,'[2]Fibmax delivery'!$I:$I)</f>
        <v>Yogesh Deshpande</v>
      </c>
      <c r="AA193" s="28" t="s">
        <v>104</v>
      </c>
      <c r="AB193" s="28" t="s">
        <v>1603</v>
      </c>
      <c r="AC193" s="28" t="s">
        <v>1603</v>
      </c>
      <c r="AD193" s="28" t="s">
        <v>1603</v>
      </c>
      <c r="AE193" s="28">
        <v>0</v>
      </c>
      <c r="AF193" s="28" t="s">
        <v>1610</v>
      </c>
      <c r="AG193" s="28"/>
      <c r="AH193" s="28" t="s">
        <v>1611</v>
      </c>
      <c r="AI193" s="28" t="s">
        <v>1603</v>
      </c>
      <c r="AJ193" s="28"/>
      <c r="AK193" s="28" t="s">
        <v>1612</v>
      </c>
      <c r="AL193" s="28" t="s">
        <v>1603</v>
      </c>
      <c r="AM193" s="28" t="s">
        <v>1603</v>
      </c>
      <c r="AN193" s="47" t="s">
        <v>1611</v>
      </c>
      <c r="AO193" s="58" t="s">
        <v>1603</v>
      </c>
      <c r="AP193" s="28"/>
      <c r="AQ193" s="28">
        <v>0</v>
      </c>
      <c r="AR193" s="28">
        <f t="shared" si="43"/>
        <v>0</v>
      </c>
      <c r="AS193" s="28" t="s">
        <v>1603</v>
      </c>
      <c r="AT193" s="28"/>
    </row>
    <row r="194" spans="2:47" s="47" customFormat="1" ht="10.8" x14ac:dyDescent="0.25">
      <c r="C194" s="196"/>
      <c r="D194" s="36">
        <f t="shared" si="44"/>
        <v>191</v>
      </c>
      <c r="E194" s="55" t="s">
        <v>1</v>
      </c>
      <c r="F194" s="66" t="s">
        <v>639</v>
      </c>
      <c r="G194" s="66"/>
      <c r="H194" s="67" t="s">
        <v>384</v>
      </c>
      <c r="I194" s="66" t="s">
        <v>385</v>
      </c>
      <c r="J194" s="158">
        <v>100</v>
      </c>
      <c r="K194" s="158">
        <v>0</v>
      </c>
      <c r="L194" s="56">
        <v>19.071090000000002</v>
      </c>
      <c r="M194" s="56">
        <v>72.907844400000002</v>
      </c>
      <c r="N194" s="58">
        <v>19.071376409999999</v>
      </c>
      <c r="O194" s="58">
        <v>72.907654010000002</v>
      </c>
      <c r="P194" s="66" t="s">
        <v>591</v>
      </c>
      <c r="Q194" s="56" t="s">
        <v>1697</v>
      </c>
      <c r="R194" s="28" t="s">
        <v>866</v>
      </c>
      <c r="S194" s="28" t="s">
        <v>1980</v>
      </c>
      <c r="T194" s="177" t="s">
        <v>1981</v>
      </c>
      <c r="U194" s="28" t="s">
        <v>1606</v>
      </c>
      <c r="V194" s="28" t="s">
        <v>1607</v>
      </c>
      <c r="W194" s="28" t="s">
        <v>1963</v>
      </c>
      <c r="X194" s="28" t="s">
        <v>1709</v>
      </c>
      <c r="Y194" s="28" t="s">
        <v>1680</v>
      </c>
      <c r="Z194" s="28" t="str">
        <f>_xlfn.XLOOKUP(I194,'[2]Fibmax delivery'!$B:$B,'[2]Fibmax delivery'!$I:$I)</f>
        <v>Yogesh Deshpande</v>
      </c>
      <c r="AA194" s="28" t="s">
        <v>104</v>
      </c>
      <c r="AB194" s="28" t="s">
        <v>1603</v>
      </c>
      <c r="AC194" s="28" t="s">
        <v>1603</v>
      </c>
      <c r="AD194" s="28" t="s">
        <v>1603</v>
      </c>
      <c r="AE194" s="28">
        <v>0</v>
      </c>
      <c r="AF194" s="28" t="s">
        <v>1610</v>
      </c>
      <c r="AG194" s="28"/>
      <c r="AH194" s="28" t="s">
        <v>1611</v>
      </c>
      <c r="AI194" s="28" t="s">
        <v>1603</v>
      </c>
      <c r="AJ194" s="28"/>
      <c r="AK194" s="28" t="s">
        <v>1612</v>
      </c>
      <c r="AL194" s="28" t="s">
        <v>1603</v>
      </c>
      <c r="AM194" s="28" t="s">
        <v>1603</v>
      </c>
      <c r="AN194" s="47" t="s">
        <v>1611</v>
      </c>
      <c r="AO194" s="58" t="s">
        <v>1603</v>
      </c>
      <c r="AP194" s="28"/>
      <c r="AQ194" s="28">
        <v>0</v>
      </c>
      <c r="AR194" s="28">
        <f t="shared" si="43"/>
        <v>0</v>
      </c>
      <c r="AS194" s="28" t="s">
        <v>1603</v>
      </c>
      <c r="AT194" s="28"/>
    </row>
    <row r="195" spans="2:47" s="47" customFormat="1" ht="10.8" x14ac:dyDescent="0.25">
      <c r="C195" s="196"/>
      <c r="D195" s="36">
        <f t="shared" si="44"/>
        <v>192</v>
      </c>
      <c r="E195" s="55" t="s">
        <v>1</v>
      </c>
      <c r="F195" s="66" t="s">
        <v>610</v>
      </c>
      <c r="G195" s="66"/>
      <c r="H195" s="66">
        <v>1852</v>
      </c>
      <c r="I195" s="66" t="s">
        <v>386</v>
      </c>
      <c r="J195" s="158">
        <v>167.238</v>
      </c>
      <c r="K195" s="158">
        <v>0</v>
      </c>
      <c r="L195" s="56">
        <v>19.041054599999999</v>
      </c>
      <c r="M195" s="56">
        <v>72.898606200000003</v>
      </c>
      <c r="N195" s="58">
        <v>19.041049999999998</v>
      </c>
      <c r="O195" s="58">
        <v>72.898600000000002</v>
      </c>
      <c r="P195" s="66" t="s">
        <v>591</v>
      </c>
      <c r="Q195" s="56" t="s">
        <v>1693</v>
      </c>
      <c r="R195" s="28" t="s">
        <v>867</v>
      </c>
      <c r="S195" s="28" t="s">
        <v>1982</v>
      </c>
      <c r="T195" s="58" t="s">
        <v>1621</v>
      </c>
      <c r="U195" s="28" t="s">
        <v>1606</v>
      </c>
      <c r="V195" s="28" t="s">
        <v>1607</v>
      </c>
      <c r="W195" s="28" t="s">
        <v>1963</v>
      </c>
      <c r="X195" s="28" t="s">
        <v>1709</v>
      </c>
      <c r="Y195" s="28" t="s">
        <v>1680</v>
      </c>
      <c r="Z195" s="28" t="str">
        <f>_xlfn.XLOOKUP(I195,'[2]Fibmax delivery'!$B:$B,'[2]Fibmax delivery'!$I:$I)</f>
        <v>Yogesh Deshpande</v>
      </c>
      <c r="AA195" s="28" t="s">
        <v>104</v>
      </c>
      <c r="AB195" s="28" t="s">
        <v>1603</v>
      </c>
      <c r="AC195" s="28" t="s">
        <v>1603</v>
      </c>
      <c r="AD195" s="28" t="s">
        <v>1603</v>
      </c>
      <c r="AE195" s="28">
        <v>0</v>
      </c>
      <c r="AF195" s="28" t="s">
        <v>1610</v>
      </c>
      <c r="AG195" s="28"/>
      <c r="AH195" s="28" t="s">
        <v>1611</v>
      </c>
      <c r="AI195" s="28" t="s">
        <v>1603</v>
      </c>
      <c r="AJ195" s="28"/>
      <c r="AK195" s="28" t="s">
        <v>1612</v>
      </c>
      <c r="AL195" s="28" t="s">
        <v>1603</v>
      </c>
      <c r="AM195" s="28" t="s">
        <v>1603</v>
      </c>
      <c r="AN195" s="47" t="s">
        <v>1611</v>
      </c>
      <c r="AO195" s="58" t="s">
        <v>1603</v>
      </c>
      <c r="AP195" s="28"/>
      <c r="AQ195" s="28">
        <v>0</v>
      </c>
      <c r="AR195" s="28">
        <f t="shared" si="43"/>
        <v>0</v>
      </c>
      <c r="AS195" s="28" t="s">
        <v>1603</v>
      </c>
      <c r="AT195" s="28"/>
    </row>
    <row r="196" spans="2:47" s="47" customFormat="1" ht="10.8" x14ac:dyDescent="0.25">
      <c r="B196" s="47" t="str">
        <f t="shared" ref="B196:B199" si="58">U196</f>
        <v>Fibmax</v>
      </c>
      <c r="C196" s="196">
        <v>46142</v>
      </c>
      <c r="D196" s="36">
        <f t="shared" si="44"/>
        <v>193</v>
      </c>
      <c r="E196" s="55" t="s">
        <v>1</v>
      </c>
      <c r="F196" s="66" t="s">
        <v>651</v>
      </c>
      <c r="G196" s="66"/>
      <c r="H196" s="66">
        <v>4501</v>
      </c>
      <c r="I196" s="66" t="s">
        <v>387</v>
      </c>
      <c r="J196" s="158">
        <v>100</v>
      </c>
      <c r="K196" s="158">
        <v>0</v>
      </c>
      <c r="L196" s="56">
        <v>19.120075199999999</v>
      </c>
      <c r="M196" s="56">
        <v>72.895034699999997</v>
      </c>
      <c r="N196" s="58">
        <v>19.120166730000001</v>
      </c>
      <c r="O196" s="58">
        <v>72.895291799999995</v>
      </c>
      <c r="P196" s="66" t="s">
        <v>591</v>
      </c>
      <c r="Q196" s="56" t="s">
        <v>1707</v>
      </c>
      <c r="R196" s="28" t="s">
        <v>868</v>
      </c>
      <c r="S196" s="28" t="s">
        <v>1983</v>
      </c>
      <c r="T196" s="58" t="s">
        <v>1621</v>
      </c>
      <c r="U196" s="28" t="s">
        <v>1606</v>
      </c>
      <c r="V196" s="28" t="s">
        <v>1607</v>
      </c>
      <c r="W196" s="28" t="s">
        <v>1963</v>
      </c>
      <c r="X196" s="28" t="s">
        <v>1984</v>
      </c>
      <c r="Y196" s="28" t="e">
        <v>#N/A</v>
      </c>
      <c r="Z196" s="28" t="str">
        <f>_xlfn.XLOOKUP(I196,'[2]Fibmax delivery'!$B:$B,'[2]Fibmax delivery'!$I:$I)</f>
        <v>Yogesh Deshpande</v>
      </c>
      <c r="AA196" s="28" t="s">
        <v>104</v>
      </c>
      <c r="AB196" s="28" t="s">
        <v>1985</v>
      </c>
      <c r="AC196" s="61">
        <v>45742</v>
      </c>
      <c r="AD196" s="61">
        <f t="shared" ref="AD196:AD199" si="59">AC196+365</f>
        <v>46107</v>
      </c>
      <c r="AE196" s="28">
        <v>64</v>
      </c>
      <c r="AF196" s="28" t="s">
        <v>1030</v>
      </c>
      <c r="AG196" s="62">
        <f>AE196-K196</f>
        <v>64</v>
      </c>
      <c r="AH196" s="28" t="s">
        <v>1585</v>
      </c>
      <c r="AI196" s="28" t="s">
        <v>1603</v>
      </c>
      <c r="AJ196" s="28"/>
      <c r="AK196" s="28" t="s">
        <v>1612</v>
      </c>
      <c r="AL196" s="28" t="s">
        <v>5168</v>
      </c>
      <c r="AM196" s="28" t="s">
        <v>4949</v>
      </c>
      <c r="AN196" s="47" t="s">
        <v>1585</v>
      </c>
      <c r="AO196" s="58" t="s">
        <v>1603</v>
      </c>
      <c r="AP196" s="28"/>
      <c r="AQ196" s="28">
        <v>0</v>
      </c>
      <c r="AR196" s="28">
        <f t="shared" si="43"/>
        <v>-64</v>
      </c>
      <c r="AS196" s="28" t="s">
        <v>1603</v>
      </c>
      <c r="AT196" s="28"/>
      <c r="AU196" s="47" t="s">
        <v>5614</v>
      </c>
    </row>
    <row r="197" spans="2:47" s="47" customFormat="1" ht="10.8" x14ac:dyDescent="0.25">
      <c r="B197" s="47" t="str">
        <f t="shared" si="58"/>
        <v>Fibmax</v>
      </c>
      <c r="C197" s="196">
        <v>46142</v>
      </c>
      <c r="D197" s="36">
        <f t="shared" si="44"/>
        <v>194</v>
      </c>
      <c r="E197" s="55" t="s">
        <v>1</v>
      </c>
      <c r="F197" s="57" t="s">
        <v>1706</v>
      </c>
      <c r="G197" s="57"/>
      <c r="H197" s="67" t="s">
        <v>388</v>
      </c>
      <c r="I197" s="66" t="s">
        <v>389</v>
      </c>
      <c r="J197" s="158">
        <v>100</v>
      </c>
      <c r="K197" s="158">
        <v>0</v>
      </c>
      <c r="L197" s="56">
        <v>19.041605700000002</v>
      </c>
      <c r="M197" s="56">
        <v>72.852818900000003</v>
      </c>
      <c r="N197" s="58">
        <v>19.041599999999999</v>
      </c>
      <c r="O197" s="58">
        <v>72.852800000000002</v>
      </c>
      <c r="P197" s="66" t="s">
        <v>591</v>
      </c>
      <c r="Q197" s="56" t="s">
        <v>1743</v>
      </c>
      <c r="R197" s="28" t="s">
        <v>869</v>
      </c>
      <c r="S197" s="28" t="s">
        <v>1986</v>
      </c>
      <c r="T197" s="177" t="s">
        <v>1615</v>
      </c>
      <c r="U197" s="28" t="s">
        <v>1606</v>
      </c>
      <c r="V197" s="28" t="s">
        <v>1607</v>
      </c>
      <c r="W197" s="28" t="s">
        <v>1963</v>
      </c>
      <c r="X197" s="28" t="s">
        <v>1984</v>
      </c>
      <c r="Y197" s="28" t="s">
        <v>1745</v>
      </c>
      <c r="Z197" s="28" t="str">
        <f>_xlfn.XLOOKUP(I197,'[2]Fibmax delivery'!$B:$B,'[2]Fibmax delivery'!$I:$I)</f>
        <v>Yogesh Deshpande</v>
      </c>
      <c r="AA197" s="28" t="s">
        <v>104</v>
      </c>
      <c r="AB197" s="28" t="s">
        <v>1874</v>
      </c>
      <c r="AC197" s="61">
        <v>45741</v>
      </c>
      <c r="AD197" s="61">
        <f t="shared" si="59"/>
        <v>46106</v>
      </c>
      <c r="AE197" s="28">
        <v>100</v>
      </c>
      <c r="AF197" s="28" t="s">
        <v>1030</v>
      </c>
      <c r="AG197" s="62">
        <f>AE197-K197</f>
        <v>100</v>
      </c>
      <c r="AH197" s="28" t="s">
        <v>4851</v>
      </c>
      <c r="AI197" s="28" t="s">
        <v>1603</v>
      </c>
      <c r="AJ197" s="28"/>
      <c r="AK197" s="28" t="s">
        <v>1612</v>
      </c>
      <c r="AL197" s="28" t="s">
        <v>5169</v>
      </c>
      <c r="AM197" s="28" t="s">
        <v>3494</v>
      </c>
      <c r="AN197" s="47" t="s">
        <v>1585</v>
      </c>
      <c r="AO197" s="58" t="s">
        <v>1603</v>
      </c>
      <c r="AP197" s="28"/>
      <c r="AQ197" s="28">
        <v>0</v>
      </c>
      <c r="AR197" s="28">
        <f t="shared" ref="AR197:AR260" si="60">AQ197-AE197</f>
        <v>-100</v>
      </c>
      <c r="AS197" s="28" t="s">
        <v>1603</v>
      </c>
      <c r="AT197" s="28"/>
    </row>
    <row r="198" spans="2:47" s="47" customFormat="1" ht="10.8" x14ac:dyDescent="0.25">
      <c r="B198" s="47" t="str">
        <f t="shared" si="58"/>
        <v>Fibmax</v>
      </c>
      <c r="C198" s="196">
        <v>46022</v>
      </c>
      <c r="D198" s="36">
        <f t="shared" ref="D198:D261" si="61">D197+1</f>
        <v>195</v>
      </c>
      <c r="E198" s="55" t="s">
        <v>1</v>
      </c>
      <c r="F198" s="66" t="s">
        <v>652</v>
      </c>
      <c r="G198" s="66"/>
      <c r="H198" s="67" t="s">
        <v>390</v>
      </c>
      <c r="I198" s="66" t="s">
        <v>391</v>
      </c>
      <c r="J198" s="158">
        <v>100</v>
      </c>
      <c r="K198" s="158">
        <v>0</v>
      </c>
      <c r="L198" s="56">
        <v>19.049347900000001</v>
      </c>
      <c r="M198" s="56">
        <v>73.103011699999996</v>
      </c>
      <c r="N198" s="58">
        <v>19.049340000000001</v>
      </c>
      <c r="O198" s="58">
        <v>73.103009999999998</v>
      </c>
      <c r="P198" s="66" t="s">
        <v>624</v>
      </c>
      <c r="Q198" s="56" t="s">
        <v>1603</v>
      </c>
      <c r="R198" s="28" t="s">
        <v>870</v>
      </c>
      <c r="S198" s="28" t="s">
        <v>1987</v>
      </c>
      <c r="T198" s="177" t="s">
        <v>1813</v>
      </c>
      <c r="U198" s="28" t="s">
        <v>1606</v>
      </c>
      <c r="V198" s="28" t="s">
        <v>1607</v>
      </c>
      <c r="W198" s="28" t="s">
        <v>1963</v>
      </c>
      <c r="X198" s="28" t="s">
        <v>1616</v>
      </c>
      <c r="Y198" s="28" t="s">
        <v>1609</v>
      </c>
      <c r="Z198" s="28" t="str">
        <f>_xlfn.XLOOKUP(I198,'[2]Fibmax delivery'!$B:$B,'[2]Fibmax delivery'!$I:$I)</f>
        <v>Praveen Nigam</v>
      </c>
      <c r="AA198" s="28" t="s">
        <v>104</v>
      </c>
      <c r="AB198" s="28" t="s">
        <v>1988</v>
      </c>
      <c r="AC198" s="61">
        <v>45742</v>
      </c>
      <c r="AD198" s="61">
        <f t="shared" si="59"/>
        <v>46107</v>
      </c>
      <c r="AE198" s="28">
        <v>560</v>
      </c>
      <c r="AF198" s="28" t="s">
        <v>1030</v>
      </c>
      <c r="AG198" s="62">
        <f>AE198-K198</f>
        <v>560</v>
      </c>
      <c r="AH198" s="28" t="s">
        <v>4851</v>
      </c>
      <c r="AI198" s="28" t="s">
        <v>1603</v>
      </c>
      <c r="AJ198" s="28"/>
      <c r="AK198" s="28" t="s">
        <v>1612</v>
      </c>
      <c r="AL198" s="28" t="s">
        <v>5170</v>
      </c>
      <c r="AM198" s="28" t="s">
        <v>4949</v>
      </c>
      <c r="AN198" s="47" t="s">
        <v>1585</v>
      </c>
      <c r="AO198" s="58" t="s">
        <v>1603</v>
      </c>
      <c r="AP198" s="28"/>
      <c r="AQ198" s="28">
        <v>0</v>
      </c>
      <c r="AR198" s="28">
        <f t="shared" si="60"/>
        <v>-560</v>
      </c>
      <c r="AS198" s="28" t="s">
        <v>1603</v>
      </c>
      <c r="AT198" s="28"/>
    </row>
    <row r="199" spans="2:47" s="47" customFormat="1" ht="10.8" x14ac:dyDescent="0.25">
      <c r="B199" s="47" t="str">
        <f t="shared" si="58"/>
        <v>Fibmax</v>
      </c>
      <c r="C199" s="196">
        <v>46356</v>
      </c>
      <c r="D199" s="36">
        <f t="shared" si="61"/>
        <v>196</v>
      </c>
      <c r="E199" s="55" t="s">
        <v>1</v>
      </c>
      <c r="F199" s="57" t="s">
        <v>1733</v>
      </c>
      <c r="G199" s="57"/>
      <c r="H199" s="67" t="s">
        <v>392</v>
      </c>
      <c r="I199" s="66" t="s">
        <v>393</v>
      </c>
      <c r="J199" s="158">
        <v>100</v>
      </c>
      <c r="K199" s="158">
        <v>0</v>
      </c>
      <c r="L199" s="56">
        <v>18.977730300000001</v>
      </c>
      <c r="M199" s="56">
        <v>72.842125499999995</v>
      </c>
      <c r="N199" s="58">
        <v>18.977730000000001</v>
      </c>
      <c r="O199" s="58">
        <v>72.842119999999994</v>
      </c>
      <c r="P199" s="66" t="s">
        <v>591</v>
      </c>
      <c r="Q199" s="56" t="s">
        <v>1899</v>
      </c>
      <c r="R199" s="28" t="s">
        <v>871</v>
      </c>
      <c r="S199" s="28" t="s">
        <v>1989</v>
      </c>
      <c r="T199" s="58" t="s">
        <v>1621</v>
      </c>
      <c r="U199" s="28" t="s">
        <v>1606</v>
      </c>
      <c r="V199" s="28" t="s">
        <v>1607</v>
      </c>
      <c r="W199" s="28" t="s">
        <v>1963</v>
      </c>
      <c r="X199" s="28" t="s">
        <v>1984</v>
      </c>
      <c r="Y199" s="28" t="s">
        <v>1761</v>
      </c>
      <c r="Z199" s="28" t="str">
        <f>_xlfn.XLOOKUP(I199,'[2]Fibmax delivery'!$B:$B,'[2]Fibmax delivery'!$I:$I)</f>
        <v>Prem Verma</v>
      </c>
      <c r="AA199" s="28" t="s">
        <v>104</v>
      </c>
      <c r="AB199" s="28" t="s">
        <v>1990</v>
      </c>
      <c r="AC199" s="61">
        <v>45742</v>
      </c>
      <c r="AD199" s="61">
        <f t="shared" si="59"/>
        <v>46107</v>
      </c>
      <c r="AE199" s="28">
        <v>482</v>
      </c>
      <c r="AF199" s="28" t="s">
        <v>1030</v>
      </c>
      <c r="AG199" s="62">
        <f>AE199-K199</f>
        <v>482</v>
      </c>
      <c r="AH199" s="28" t="s">
        <v>1585</v>
      </c>
      <c r="AI199" s="28" t="s">
        <v>1600</v>
      </c>
      <c r="AJ199" s="28"/>
      <c r="AK199" s="28" t="s">
        <v>4903</v>
      </c>
      <c r="AL199" s="28" t="s">
        <v>1603</v>
      </c>
      <c r="AM199" s="28" t="s">
        <v>4949</v>
      </c>
      <c r="AN199" s="47" t="s">
        <v>1585</v>
      </c>
      <c r="AO199" s="58" t="s">
        <v>1603</v>
      </c>
      <c r="AP199" s="28"/>
      <c r="AQ199" s="28">
        <v>0</v>
      </c>
      <c r="AR199" s="28">
        <f t="shared" si="60"/>
        <v>-482</v>
      </c>
      <c r="AS199" s="28" t="s">
        <v>1603</v>
      </c>
      <c r="AT199" s="28"/>
      <c r="AU199" s="47" t="s">
        <v>5614</v>
      </c>
    </row>
    <row r="200" spans="2:47" s="47" customFormat="1" ht="10.8" x14ac:dyDescent="0.25">
      <c r="C200" s="196"/>
      <c r="D200" s="36">
        <f t="shared" si="61"/>
        <v>197</v>
      </c>
      <c r="E200" s="55" t="s">
        <v>1</v>
      </c>
      <c r="F200" s="66" t="s">
        <v>1916</v>
      </c>
      <c r="G200" s="66"/>
      <c r="H200" s="66">
        <v>6172</v>
      </c>
      <c r="I200" s="66" t="s">
        <v>394</v>
      </c>
      <c r="J200" s="158">
        <v>100</v>
      </c>
      <c r="K200" s="158">
        <v>0</v>
      </c>
      <c r="L200" s="56">
        <v>19.191739299999998</v>
      </c>
      <c r="M200" s="56">
        <v>72.850220100000001</v>
      </c>
      <c r="N200" s="58">
        <v>19.191700000000001</v>
      </c>
      <c r="O200" s="58">
        <v>72.850200000000001</v>
      </c>
      <c r="P200" s="66" t="s">
        <v>591</v>
      </c>
      <c r="Q200" s="56" t="s">
        <v>1712</v>
      </c>
      <c r="R200" s="28" t="s">
        <v>872</v>
      </c>
      <c r="S200" s="28" t="s">
        <v>1991</v>
      </c>
      <c r="T200" s="58" t="s">
        <v>1621</v>
      </c>
      <c r="U200" s="28" t="s">
        <v>1606</v>
      </c>
      <c r="V200" s="28" t="s">
        <v>1607</v>
      </c>
      <c r="W200" s="28" t="s">
        <v>1963</v>
      </c>
      <c r="X200" s="28" t="s">
        <v>1984</v>
      </c>
      <c r="Y200" s="28" t="s">
        <v>1714</v>
      </c>
      <c r="Z200" s="28" t="e">
        <f>_xlfn.XLOOKUP(I200,'[2]Fibmax delivery'!$B:$B,'[2]Fibmax delivery'!$I:$I)</f>
        <v>#N/A</v>
      </c>
      <c r="AA200" s="28" t="s">
        <v>1935</v>
      </c>
      <c r="AB200" s="28" t="s">
        <v>1603</v>
      </c>
      <c r="AC200" s="28" t="s">
        <v>1603</v>
      </c>
      <c r="AD200" s="28" t="s">
        <v>1603</v>
      </c>
      <c r="AE200" s="28">
        <v>0</v>
      </c>
      <c r="AF200" s="28" t="s">
        <v>1618</v>
      </c>
      <c r="AG200" s="28"/>
      <c r="AH200" s="28" t="s">
        <v>1627</v>
      </c>
      <c r="AI200" s="28" t="s">
        <v>1603</v>
      </c>
      <c r="AJ200" s="28"/>
      <c r="AK200" s="28" t="s">
        <v>1612</v>
      </c>
      <c r="AL200" s="28" t="s">
        <v>1603</v>
      </c>
      <c r="AM200" s="28" t="s">
        <v>1603</v>
      </c>
      <c r="AN200" s="47" t="s">
        <v>1627</v>
      </c>
      <c r="AO200" s="58" t="s">
        <v>1603</v>
      </c>
      <c r="AP200" s="28"/>
      <c r="AQ200" s="28">
        <v>0</v>
      </c>
      <c r="AR200" s="28">
        <f t="shared" si="60"/>
        <v>0</v>
      </c>
      <c r="AS200" s="28" t="s">
        <v>1603</v>
      </c>
      <c r="AT200" s="28"/>
      <c r="AU200" s="47" t="s">
        <v>5616</v>
      </c>
    </row>
    <row r="201" spans="2:47" s="47" customFormat="1" ht="10.8" x14ac:dyDescent="0.25">
      <c r="B201" s="47" t="str">
        <f t="shared" ref="B201:B203" si="62">U201</f>
        <v>Fibmax</v>
      </c>
      <c r="C201" s="196">
        <v>46173</v>
      </c>
      <c r="D201" s="36">
        <f t="shared" si="61"/>
        <v>198</v>
      </c>
      <c r="E201" s="55" t="s">
        <v>1</v>
      </c>
      <c r="F201" s="66" t="s">
        <v>649</v>
      </c>
      <c r="G201" s="66"/>
      <c r="H201" s="66">
        <v>1734</v>
      </c>
      <c r="I201" s="66" t="s">
        <v>395</v>
      </c>
      <c r="J201" s="158">
        <v>100</v>
      </c>
      <c r="K201" s="158">
        <v>0</v>
      </c>
      <c r="L201" s="56">
        <v>19.0486644</v>
      </c>
      <c r="M201" s="56">
        <v>73.078792800000002</v>
      </c>
      <c r="N201" s="58">
        <v>19.048660000000002</v>
      </c>
      <c r="O201" s="58">
        <v>73.078789999999998</v>
      </c>
      <c r="P201" s="66" t="s">
        <v>624</v>
      </c>
      <c r="Q201" s="56" t="s">
        <v>1603</v>
      </c>
      <c r="R201" s="28" t="s">
        <v>873</v>
      </c>
      <c r="S201" s="28" t="s">
        <v>1992</v>
      </c>
      <c r="T201" s="58" t="s">
        <v>1646</v>
      </c>
      <c r="U201" s="28" t="s">
        <v>1606</v>
      </c>
      <c r="V201" s="28" t="s">
        <v>1607</v>
      </c>
      <c r="W201" s="28" t="s">
        <v>1963</v>
      </c>
      <c r="X201" s="28" t="s">
        <v>1630</v>
      </c>
      <c r="Y201" s="28" t="s">
        <v>1761</v>
      </c>
      <c r="Z201" s="28" t="str">
        <f>_xlfn.XLOOKUP(I201,'[2]Fibmax delivery'!$B:$B,'[2]Fibmax delivery'!$I:$I)</f>
        <v>Praveen Nigam</v>
      </c>
      <c r="AA201" s="28" t="s">
        <v>104</v>
      </c>
      <c r="AB201" s="28" t="s">
        <v>1993</v>
      </c>
      <c r="AC201" s="61">
        <v>45742</v>
      </c>
      <c r="AD201" s="61">
        <f t="shared" ref="AD201:AD202" si="63">AC201+365</f>
        <v>46107</v>
      </c>
      <c r="AE201" s="28">
        <v>302</v>
      </c>
      <c r="AF201" s="28" t="s">
        <v>1030</v>
      </c>
      <c r="AG201" s="62">
        <f>AE201-K201</f>
        <v>302</v>
      </c>
      <c r="AH201" s="28" t="s">
        <v>1585</v>
      </c>
      <c r="AI201" s="28" t="s">
        <v>1600</v>
      </c>
      <c r="AJ201" s="28"/>
      <c r="AK201" s="28" t="s">
        <v>4904</v>
      </c>
      <c r="AL201" s="28" t="s">
        <v>5171</v>
      </c>
      <c r="AM201" s="28" t="s">
        <v>3494</v>
      </c>
      <c r="AN201" s="47" t="s">
        <v>1585</v>
      </c>
      <c r="AO201" s="58" t="s">
        <v>1603</v>
      </c>
      <c r="AP201" s="28"/>
      <c r="AQ201" s="28">
        <v>0</v>
      </c>
      <c r="AR201" s="28">
        <f t="shared" si="60"/>
        <v>-302</v>
      </c>
      <c r="AS201" s="28" t="s">
        <v>5610</v>
      </c>
      <c r="AT201" s="28"/>
      <c r="AU201" s="47" t="s">
        <v>5614</v>
      </c>
    </row>
    <row r="202" spans="2:47" s="47" customFormat="1" ht="10.8" x14ac:dyDescent="0.25">
      <c r="B202" s="47" t="str">
        <f t="shared" si="62"/>
        <v>Fibmax</v>
      </c>
      <c r="C202" s="196">
        <v>46326</v>
      </c>
      <c r="D202" s="36">
        <f t="shared" si="61"/>
        <v>199</v>
      </c>
      <c r="E202" s="55" t="s">
        <v>1</v>
      </c>
      <c r="F202" s="66" t="s">
        <v>653</v>
      </c>
      <c r="G202" s="66"/>
      <c r="H202" s="67" t="s">
        <v>396</v>
      </c>
      <c r="I202" s="66" t="s">
        <v>397</v>
      </c>
      <c r="J202" s="158">
        <v>100</v>
      </c>
      <c r="K202" s="158">
        <v>0</v>
      </c>
      <c r="L202" s="56">
        <v>18.9761655</v>
      </c>
      <c r="M202" s="56">
        <v>73.032601099999994</v>
      </c>
      <c r="N202" s="58">
        <v>18.97616</v>
      </c>
      <c r="O202" s="58">
        <v>73.032600000000002</v>
      </c>
      <c r="P202" s="66" t="s">
        <v>624</v>
      </c>
      <c r="Q202" s="56" t="s">
        <v>1603</v>
      </c>
      <c r="R202" s="28" t="s">
        <v>874</v>
      </c>
      <c r="S202" s="28" t="s">
        <v>1994</v>
      </c>
      <c r="T202" s="58" t="s">
        <v>1621</v>
      </c>
      <c r="U202" s="28" t="s">
        <v>1606</v>
      </c>
      <c r="V202" s="28" t="s">
        <v>1607</v>
      </c>
      <c r="W202" s="28" t="s">
        <v>1963</v>
      </c>
      <c r="X202" s="28" t="s">
        <v>1686</v>
      </c>
      <c r="Y202" s="28" t="s">
        <v>1609</v>
      </c>
      <c r="Z202" s="28" t="str">
        <f>_xlfn.XLOOKUP(I202,'[2]Fibmax delivery'!$B:$B,'[2]Fibmax delivery'!$I:$I)</f>
        <v>Praveen Nigam</v>
      </c>
      <c r="AA202" s="28" t="s">
        <v>104</v>
      </c>
      <c r="AB202" s="28" t="s">
        <v>1995</v>
      </c>
      <c r="AC202" s="61">
        <v>45742</v>
      </c>
      <c r="AD202" s="61">
        <f t="shared" si="63"/>
        <v>46107</v>
      </c>
      <c r="AE202" s="28">
        <v>450</v>
      </c>
      <c r="AF202" s="28" t="s">
        <v>1030</v>
      </c>
      <c r="AG202" s="62">
        <f>AE202-K202</f>
        <v>450</v>
      </c>
      <c r="AH202" s="28" t="s">
        <v>1585</v>
      </c>
      <c r="AI202" s="28" t="s">
        <v>1603</v>
      </c>
      <c r="AJ202" s="28"/>
      <c r="AK202" s="28" t="s">
        <v>1612</v>
      </c>
      <c r="AL202" s="28" t="s">
        <v>5172</v>
      </c>
      <c r="AM202" s="28" t="s">
        <v>4949</v>
      </c>
      <c r="AN202" s="47" t="s">
        <v>1585</v>
      </c>
      <c r="AO202" s="58" t="s">
        <v>1603</v>
      </c>
      <c r="AP202" s="28"/>
      <c r="AQ202" s="28">
        <v>0</v>
      </c>
      <c r="AR202" s="28">
        <f t="shared" si="60"/>
        <v>-450</v>
      </c>
      <c r="AS202" s="28" t="s">
        <v>1603</v>
      </c>
      <c r="AT202" s="28"/>
      <c r="AU202" s="47" t="s">
        <v>5614</v>
      </c>
    </row>
    <row r="203" spans="2:47" s="47" customFormat="1" ht="13.8" x14ac:dyDescent="0.3">
      <c r="B203" s="47" t="str">
        <f t="shared" si="62"/>
        <v>Fibmax</v>
      </c>
      <c r="C203" s="196">
        <v>46142</v>
      </c>
      <c r="D203" s="36">
        <f t="shared" si="61"/>
        <v>200</v>
      </c>
      <c r="E203" s="55" t="s">
        <v>1</v>
      </c>
      <c r="F203" s="56" t="s">
        <v>627</v>
      </c>
      <c r="G203" s="56"/>
      <c r="H203" s="66">
        <v>5225</v>
      </c>
      <c r="I203" s="66" t="s">
        <v>398</v>
      </c>
      <c r="J203" s="158">
        <v>100</v>
      </c>
      <c r="K203" s="158">
        <v>0</v>
      </c>
      <c r="L203" s="56">
        <v>19.1772691</v>
      </c>
      <c r="M203" s="56">
        <v>72.962207300000003</v>
      </c>
      <c r="N203" s="58">
        <v>19.177475959999999</v>
      </c>
      <c r="O203" s="58">
        <v>72.962503369999993</v>
      </c>
      <c r="P203" s="66" t="s">
        <v>591</v>
      </c>
      <c r="Q203" s="56" t="s">
        <v>1678</v>
      </c>
      <c r="R203" s="28" t="s">
        <v>875</v>
      </c>
      <c r="S203" s="28" t="s">
        <v>1996</v>
      </c>
      <c r="T203" s="58" t="s">
        <v>1621</v>
      </c>
      <c r="U203" s="28" t="s">
        <v>1606</v>
      </c>
      <c r="V203" s="28" t="s">
        <v>1607</v>
      </c>
      <c r="W203" s="28" t="s">
        <v>1963</v>
      </c>
      <c r="X203" s="28" t="s">
        <v>1984</v>
      </c>
      <c r="Y203" s="28" t="s">
        <v>1680</v>
      </c>
      <c r="Z203" s="28" t="str">
        <f>_xlfn.XLOOKUP(I203,'[2]Fibmax delivery'!$B:$B,'[2]Fibmax delivery'!$I:$I)</f>
        <v>Yogesh Deshpande</v>
      </c>
      <c r="AA203" s="28" t="s">
        <v>104</v>
      </c>
      <c r="AB203" s="59">
        <v>10004760</v>
      </c>
      <c r="AC203" s="61">
        <v>45741</v>
      </c>
      <c r="AD203" s="61">
        <f>AC203+365</f>
        <v>46106</v>
      </c>
      <c r="AE203" s="28">
        <v>100</v>
      </c>
      <c r="AF203" s="28" t="s">
        <v>1618</v>
      </c>
      <c r="AG203" s="28"/>
      <c r="AH203" s="28" t="s">
        <v>1585</v>
      </c>
      <c r="AI203" s="28" t="s">
        <v>1603</v>
      </c>
      <c r="AJ203" s="28"/>
      <c r="AK203" s="28" t="s">
        <v>1612</v>
      </c>
      <c r="AL203" s="28" t="s">
        <v>5173</v>
      </c>
      <c r="AM203" s="28" t="s">
        <v>3494</v>
      </c>
      <c r="AN203" s="47" t="s">
        <v>1585</v>
      </c>
      <c r="AO203" s="58" t="s">
        <v>1603</v>
      </c>
      <c r="AP203" s="28"/>
      <c r="AQ203" s="28">
        <v>0</v>
      </c>
      <c r="AR203" s="28">
        <f t="shared" si="60"/>
        <v>-100</v>
      </c>
      <c r="AS203" s="28" t="s">
        <v>1603</v>
      </c>
      <c r="AT203" s="28"/>
      <c r="AU203" s="47" t="s">
        <v>5616</v>
      </c>
    </row>
    <row r="204" spans="2:47" s="47" customFormat="1" ht="10.8" x14ac:dyDescent="0.25">
      <c r="C204" s="196"/>
      <c r="D204" s="36">
        <f t="shared" si="61"/>
        <v>201</v>
      </c>
      <c r="E204" s="55" t="s">
        <v>1</v>
      </c>
      <c r="F204" s="66" t="s">
        <v>665</v>
      </c>
      <c r="G204" s="66"/>
      <c r="H204" s="67" t="s">
        <v>399</v>
      </c>
      <c r="I204" s="66" t="s">
        <v>400</v>
      </c>
      <c r="J204" s="158">
        <v>177.73600000000002</v>
      </c>
      <c r="K204" s="158">
        <v>0</v>
      </c>
      <c r="L204" s="56">
        <v>19.098597900000001</v>
      </c>
      <c r="M204" s="56">
        <v>72.884389499999997</v>
      </c>
      <c r="N204" s="58">
        <v>19.098590000000002</v>
      </c>
      <c r="O204" s="58">
        <v>72.884379999999993</v>
      </c>
      <c r="P204" s="66" t="s">
        <v>591</v>
      </c>
      <c r="Q204" s="56" t="s">
        <v>1707</v>
      </c>
      <c r="R204" s="28" t="s">
        <v>876</v>
      </c>
      <c r="S204" s="28" t="s">
        <v>1997</v>
      </c>
      <c r="T204" s="177" t="s">
        <v>1998</v>
      </c>
      <c r="U204" s="28" t="s">
        <v>1606</v>
      </c>
      <c r="V204" s="28" t="s">
        <v>1607</v>
      </c>
      <c r="W204" s="28" t="s">
        <v>1963</v>
      </c>
      <c r="X204" s="28" t="s">
        <v>1984</v>
      </c>
      <c r="Y204" s="28" t="s">
        <v>1617</v>
      </c>
      <c r="Z204" s="28" t="str">
        <f>_xlfn.XLOOKUP(I204,'[2]Fibmax delivery'!$B:$B,'[2]Fibmax delivery'!$I:$I)</f>
        <v>Yogesh Deshpande</v>
      </c>
      <c r="AA204" s="28" t="s">
        <v>104</v>
      </c>
      <c r="AB204" s="28" t="s">
        <v>1603</v>
      </c>
      <c r="AC204" s="28" t="s">
        <v>1603</v>
      </c>
      <c r="AD204" s="28" t="s">
        <v>1603</v>
      </c>
      <c r="AE204" s="28">
        <v>0</v>
      </c>
      <c r="AF204" s="28" t="s">
        <v>1610</v>
      </c>
      <c r="AG204" s="28"/>
      <c r="AH204" s="28" t="s">
        <v>1611</v>
      </c>
      <c r="AI204" s="28" t="s">
        <v>1603</v>
      </c>
      <c r="AJ204" s="28"/>
      <c r="AK204" s="28" t="s">
        <v>1612</v>
      </c>
      <c r="AL204" s="28" t="s">
        <v>1603</v>
      </c>
      <c r="AM204" s="28" t="s">
        <v>1603</v>
      </c>
      <c r="AN204" s="47" t="s">
        <v>1611</v>
      </c>
      <c r="AO204" s="58" t="s">
        <v>1603</v>
      </c>
      <c r="AP204" s="28"/>
      <c r="AQ204" s="28">
        <v>0</v>
      </c>
      <c r="AR204" s="28">
        <f t="shared" si="60"/>
        <v>0</v>
      </c>
      <c r="AS204" s="28" t="s">
        <v>1603</v>
      </c>
      <c r="AT204" s="28"/>
    </row>
    <row r="205" spans="2:47" s="47" customFormat="1" ht="10.8" x14ac:dyDescent="0.25">
      <c r="B205" s="47" t="str">
        <f t="shared" ref="B205:B212" si="64">U205</f>
        <v>Fibmax</v>
      </c>
      <c r="C205" s="196">
        <v>46326</v>
      </c>
      <c r="D205" s="36">
        <f t="shared" si="61"/>
        <v>202</v>
      </c>
      <c r="E205" s="55" t="s">
        <v>1</v>
      </c>
      <c r="F205" s="56" t="s">
        <v>633</v>
      </c>
      <c r="G205" s="56"/>
      <c r="H205" s="66" t="s">
        <v>401</v>
      </c>
      <c r="I205" s="66" t="s">
        <v>402</v>
      </c>
      <c r="J205" s="158">
        <v>168.00000000000003</v>
      </c>
      <c r="K205" s="158">
        <v>168.00000000000003</v>
      </c>
      <c r="L205" s="56">
        <v>19.295529999999999</v>
      </c>
      <c r="M205" s="56">
        <v>73.207756000000003</v>
      </c>
      <c r="N205" s="58">
        <v>19.2957927092089</v>
      </c>
      <c r="O205" s="58">
        <v>73.207448420787401</v>
      </c>
      <c r="P205" s="66" t="s">
        <v>597</v>
      </c>
      <c r="Q205" s="56" t="s">
        <v>1603</v>
      </c>
      <c r="R205" s="28" t="s">
        <v>877</v>
      </c>
      <c r="S205" s="28" t="s">
        <v>1999</v>
      </c>
      <c r="T205" s="58" t="s">
        <v>1621</v>
      </c>
      <c r="U205" s="28" t="s">
        <v>1606</v>
      </c>
      <c r="V205" s="28" t="s">
        <v>1607</v>
      </c>
      <c r="W205" s="28" t="s">
        <v>2000</v>
      </c>
      <c r="X205" s="28" t="s">
        <v>1709</v>
      </c>
      <c r="Y205" s="28" t="s">
        <v>1638</v>
      </c>
      <c r="Z205" s="28" t="str">
        <f>_xlfn.XLOOKUP(I205,'[2]Fibmax delivery'!$B:$B,'[2]Fibmax delivery'!$I:$I)</f>
        <v>Yogesh Deshpande</v>
      </c>
      <c r="AA205" s="28" t="s">
        <v>104</v>
      </c>
      <c r="AB205" s="28" t="s">
        <v>2001</v>
      </c>
      <c r="AC205" s="61">
        <v>45742</v>
      </c>
      <c r="AD205" s="61">
        <f t="shared" ref="AD205:AD206" si="65">AC205+365</f>
        <v>46107</v>
      </c>
      <c r="AE205" s="28">
        <v>168</v>
      </c>
      <c r="AF205" s="28" t="s">
        <v>1030</v>
      </c>
      <c r="AG205" s="62">
        <f t="shared" ref="AG205:AG212" si="66">AE205-K205</f>
        <v>0</v>
      </c>
      <c r="AH205" s="28" t="s">
        <v>1585</v>
      </c>
      <c r="AI205" s="28" t="s">
        <v>1603</v>
      </c>
      <c r="AJ205" s="28"/>
      <c r="AK205" s="28" t="s">
        <v>1612</v>
      </c>
      <c r="AL205" s="28" t="s">
        <v>5174</v>
      </c>
      <c r="AM205" s="28" t="s">
        <v>3494</v>
      </c>
      <c r="AN205" s="47" t="s">
        <v>1585</v>
      </c>
      <c r="AO205" s="58" t="s">
        <v>1603</v>
      </c>
      <c r="AP205" s="28"/>
      <c r="AQ205" s="28">
        <v>0</v>
      </c>
      <c r="AR205" s="28">
        <f t="shared" si="60"/>
        <v>-168</v>
      </c>
      <c r="AS205" s="28" t="s">
        <v>1603</v>
      </c>
      <c r="AT205" s="28"/>
      <c r="AU205" s="47" t="s">
        <v>5614</v>
      </c>
    </row>
    <row r="206" spans="2:47" s="47" customFormat="1" ht="10.8" x14ac:dyDescent="0.25">
      <c r="B206" s="47" t="str">
        <f t="shared" si="64"/>
        <v>Fibmax</v>
      </c>
      <c r="C206" s="196">
        <v>46326</v>
      </c>
      <c r="D206" s="36">
        <f t="shared" si="61"/>
        <v>203</v>
      </c>
      <c r="E206" s="55" t="s">
        <v>1</v>
      </c>
      <c r="F206" s="56" t="s">
        <v>633</v>
      </c>
      <c r="G206" s="56"/>
      <c r="H206" s="66" t="s">
        <v>403</v>
      </c>
      <c r="I206" s="66" t="s">
        <v>404</v>
      </c>
      <c r="J206" s="158">
        <v>280</v>
      </c>
      <c r="K206" s="158">
        <v>280</v>
      </c>
      <c r="L206" s="56">
        <v>19.284457499999998</v>
      </c>
      <c r="M206" s="56">
        <v>73.197752399999999</v>
      </c>
      <c r="N206" s="58">
        <v>19.283307468961201</v>
      </c>
      <c r="O206" s="58">
        <v>73.197430879614103</v>
      </c>
      <c r="P206" s="66" t="s">
        <v>597</v>
      </c>
      <c r="Q206" s="56" t="s">
        <v>1603</v>
      </c>
      <c r="R206" s="28" t="s">
        <v>878</v>
      </c>
      <c r="S206" s="28" t="s">
        <v>2002</v>
      </c>
      <c r="T206" s="58" t="s">
        <v>1646</v>
      </c>
      <c r="U206" s="28" t="s">
        <v>1606</v>
      </c>
      <c r="V206" s="28" t="s">
        <v>1607</v>
      </c>
      <c r="W206" s="28" t="s">
        <v>2000</v>
      </c>
      <c r="X206" s="28" t="s">
        <v>1709</v>
      </c>
      <c r="Y206" s="28" t="s">
        <v>1638</v>
      </c>
      <c r="Z206" s="28" t="str">
        <f>_xlfn.XLOOKUP(I206,'[2]Fibmax delivery'!$B:$B,'[2]Fibmax delivery'!$I:$I)</f>
        <v>Yogesh Deshpande</v>
      </c>
      <c r="AA206" s="28" t="s">
        <v>104</v>
      </c>
      <c r="AB206" s="28" t="s">
        <v>2003</v>
      </c>
      <c r="AC206" s="61">
        <v>45742</v>
      </c>
      <c r="AD206" s="61">
        <f t="shared" si="65"/>
        <v>46107</v>
      </c>
      <c r="AE206" s="28">
        <v>280</v>
      </c>
      <c r="AF206" s="28" t="s">
        <v>1030</v>
      </c>
      <c r="AG206" s="62">
        <f t="shared" si="66"/>
        <v>0</v>
      </c>
      <c r="AH206" s="28" t="s">
        <v>1585</v>
      </c>
      <c r="AI206" s="28" t="s">
        <v>1603</v>
      </c>
      <c r="AJ206" s="28"/>
      <c r="AK206" s="28" t="s">
        <v>1612</v>
      </c>
      <c r="AL206" s="28" t="s">
        <v>5175</v>
      </c>
      <c r="AM206" s="28" t="s">
        <v>4949</v>
      </c>
      <c r="AN206" s="47" t="s">
        <v>1585</v>
      </c>
      <c r="AO206" s="58" t="s">
        <v>1603</v>
      </c>
      <c r="AP206" s="28"/>
      <c r="AQ206" s="28">
        <v>0</v>
      </c>
      <c r="AR206" s="28">
        <f t="shared" si="60"/>
        <v>-280</v>
      </c>
      <c r="AS206" s="28" t="s">
        <v>1603</v>
      </c>
      <c r="AT206" s="28"/>
      <c r="AU206" s="47" t="s">
        <v>5614</v>
      </c>
    </row>
    <row r="207" spans="2:47" s="47" customFormat="1" ht="10.8" x14ac:dyDescent="0.25">
      <c r="B207" s="47" t="str">
        <f t="shared" si="64"/>
        <v>Fibmax</v>
      </c>
      <c r="C207" s="196">
        <v>46173</v>
      </c>
      <c r="D207" s="36">
        <f t="shared" si="61"/>
        <v>204</v>
      </c>
      <c r="E207" s="55" t="s">
        <v>1</v>
      </c>
      <c r="F207" s="66" t="s">
        <v>598</v>
      </c>
      <c r="G207" s="66"/>
      <c r="H207" s="66" t="s">
        <v>405</v>
      </c>
      <c r="I207" s="66" t="s">
        <v>406</v>
      </c>
      <c r="J207" s="158">
        <v>112.00000000000001</v>
      </c>
      <c r="K207" s="158">
        <v>112.00000000000001</v>
      </c>
      <c r="L207" s="56">
        <v>19.251600700000001</v>
      </c>
      <c r="M207" s="56">
        <v>73.1520139</v>
      </c>
      <c r="N207" s="58">
        <v>19.251060397026301</v>
      </c>
      <c r="O207" s="58">
        <v>73.1513206423637</v>
      </c>
      <c r="P207" s="66" t="s">
        <v>597</v>
      </c>
      <c r="Q207" s="56" t="s">
        <v>1603</v>
      </c>
      <c r="R207" s="28" t="s">
        <v>879</v>
      </c>
      <c r="S207" s="28" t="s">
        <v>2004</v>
      </c>
      <c r="T207" s="58" t="s">
        <v>1621</v>
      </c>
      <c r="U207" s="28" t="s">
        <v>1606</v>
      </c>
      <c r="V207" s="28" t="s">
        <v>1607</v>
      </c>
      <c r="W207" s="28" t="s">
        <v>2000</v>
      </c>
      <c r="X207" s="28" t="s">
        <v>1709</v>
      </c>
      <c r="Y207" s="28" t="s">
        <v>1638</v>
      </c>
      <c r="Z207" s="28" t="str">
        <f>_xlfn.XLOOKUP(I207,'[2]Fibmax delivery'!$B:$B,'[2]Fibmax delivery'!$I:$I)</f>
        <v>Yogesh Deshpande</v>
      </c>
      <c r="AA207" s="28" t="s">
        <v>104</v>
      </c>
      <c r="AB207" s="28" t="s">
        <v>2005</v>
      </c>
      <c r="AC207" s="61">
        <v>45740</v>
      </c>
      <c r="AD207" s="61">
        <v>46105</v>
      </c>
      <c r="AE207" s="28">
        <v>112</v>
      </c>
      <c r="AF207" s="28" t="s">
        <v>1030</v>
      </c>
      <c r="AG207" s="62">
        <f t="shared" si="66"/>
        <v>0</v>
      </c>
      <c r="AH207" s="28" t="s">
        <v>1585</v>
      </c>
      <c r="AI207" s="28" t="s">
        <v>1603</v>
      </c>
      <c r="AJ207" s="28"/>
      <c r="AK207" s="28" t="s">
        <v>1612</v>
      </c>
      <c r="AL207" s="28" t="s">
        <v>5176</v>
      </c>
      <c r="AM207" s="28" t="s">
        <v>3494</v>
      </c>
      <c r="AN207" s="47" t="s">
        <v>1585</v>
      </c>
      <c r="AO207" s="58" t="s">
        <v>1603</v>
      </c>
      <c r="AP207" s="28"/>
      <c r="AQ207" s="28">
        <v>0</v>
      </c>
      <c r="AR207" s="28">
        <f t="shared" si="60"/>
        <v>-112</v>
      </c>
      <c r="AS207" s="28" t="s">
        <v>1603</v>
      </c>
      <c r="AT207" s="28"/>
      <c r="AU207" s="47" t="s">
        <v>5614</v>
      </c>
    </row>
    <row r="208" spans="2:47" s="47" customFormat="1" ht="10.8" x14ac:dyDescent="0.25">
      <c r="B208" s="47" t="str">
        <f t="shared" si="64"/>
        <v>Fibmax</v>
      </c>
      <c r="C208" s="196">
        <v>46356</v>
      </c>
      <c r="D208" s="36">
        <f t="shared" si="61"/>
        <v>205</v>
      </c>
      <c r="E208" s="55" t="s">
        <v>1</v>
      </c>
      <c r="F208" s="57" t="s">
        <v>600</v>
      </c>
      <c r="G208" s="57"/>
      <c r="H208" s="66" t="s">
        <v>407</v>
      </c>
      <c r="I208" s="66" t="s">
        <v>408</v>
      </c>
      <c r="J208" s="158">
        <v>112.00000000000001</v>
      </c>
      <c r="K208" s="158">
        <v>112.00000000000001</v>
      </c>
      <c r="L208" s="56">
        <v>19.2475725</v>
      </c>
      <c r="M208" s="56">
        <v>73.150047000000001</v>
      </c>
      <c r="N208" s="58">
        <v>19.248360395997</v>
      </c>
      <c r="O208" s="58">
        <v>73.149422181149006</v>
      </c>
      <c r="P208" s="66" t="s">
        <v>597</v>
      </c>
      <c r="Q208" s="56" t="s">
        <v>1603</v>
      </c>
      <c r="R208" s="28" t="s">
        <v>880</v>
      </c>
      <c r="S208" s="28" t="s">
        <v>2006</v>
      </c>
      <c r="T208" s="58" t="s">
        <v>1621</v>
      </c>
      <c r="U208" s="28" t="s">
        <v>1606</v>
      </c>
      <c r="V208" s="28" t="s">
        <v>1607</v>
      </c>
      <c r="W208" s="28" t="s">
        <v>2000</v>
      </c>
      <c r="X208" s="28" t="s">
        <v>1642</v>
      </c>
      <c r="Y208" s="28" t="s">
        <v>1638</v>
      </c>
      <c r="Z208" s="28" t="str">
        <f>_xlfn.XLOOKUP(I208,'[2]Fibmax delivery'!$B:$B,'[2]Fibmax delivery'!$I:$I)</f>
        <v>Yogesh Deshpande</v>
      </c>
      <c r="AA208" s="28" t="s">
        <v>104</v>
      </c>
      <c r="AB208" s="28" t="s">
        <v>2007</v>
      </c>
      <c r="AC208" s="61">
        <v>45742</v>
      </c>
      <c r="AD208" s="61">
        <f t="shared" ref="AD208:AD212" si="67">AC208+365</f>
        <v>46107</v>
      </c>
      <c r="AE208" s="28">
        <v>112</v>
      </c>
      <c r="AF208" s="28" t="s">
        <v>1030</v>
      </c>
      <c r="AG208" s="62">
        <f t="shared" si="66"/>
        <v>0</v>
      </c>
      <c r="AH208" s="28" t="s">
        <v>1585</v>
      </c>
      <c r="AI208" s="28" t="s">
        <v>1600</v>
      </c>
      <c r="AJ208" s="28"/>
      <c r="AK208" s="28" t="s">
        <v>4905</v>
      </c>
      <c r="AL208" s="28" t="s">
        <v>5177</v>
      </c>
      <c r="AM208" s="28" t="s">
        <v>4949</v>
      </c>
      <c r="AN208" s="47" t="s">
        <v>1585</v>
      </c>
      <c r="AO208" s="58" t="s">
        <v>1603</v>
      </c>
      <c r="AP208" s="28"/>
      <c r="AQ208" s="28">
        <v>0</v>
      </c>
      <c r="AR208" s="28">
        <f t="shared" si="60"/>
        <v>-112</v>
      </c>
      <c r="AS208" s="28" t="s">
        <v>5610</v>
      </c>
      <c r="AT208" s="28"/>
      <c r="AU208" s="47" t="s">
        <v>5614</v>
      </c>
    </row>
    <row r="209" spans="2:47" s="47" customFormat="1" ht="10.8" x14ac:dyDescent="0.25">
      <c r="B209" s="47" t="str">
        <f t="shared" si="64"/>
        <v>Fibmax</v>
      </c>
      <c r="C209" s="196">
        <v>46356</v>
      </c>
      <c r="D209" s="36">
        <f t="shared" si="61"/>
        <v>206</v>
      </c>
      <c r="E209" s="55" t="s">
        <v>1</v>
      </c>
      <c r="F209" s="57" t="s">
        <v>600</v>
      </c>
      <c r="G209" s="57"/>
      <c r="H209" s="66" t="s">
        <v>409</v>
      </c>
      <c r="I209" s="66" t="s">
        <v>410</v>
      </c>
      <c r="J209" s="158">
        <v>168.00000000000003</v>
      </c>
      <c r="K209" s="158">
        <v>168.00000000000003</v>
      </c>
      <c r="L209" s="56">
        <v>19.249484800000001</v>
      </c>
      <c r="M209" s="56">
        <v>73.149105199999994</v>
      </c>
      <c r="N209" s="58">
        <v>19.249658714159398</v>
      </c>
      <c r="O209" s="58">
        <v>73.149248115531805</v>
      </c>
      <c r="P209" s="66" t="s">
        <v>597</v>
      </c>
      <c r="Q209" s="56" t="s">
        <v>1603</v>
      </c>
      <c r="R209" s="28" t="s">
        <v>881</v>
      </c>
      <c r="S209" s="28" t="s">
        <v>2008</v>
      </c>
      <c r="T209" s="58" t="s">
        <v>1621</v>
      </c>
      <c r="U209" s="28" t="s">
        <v>1606</v>
      </c>
      <c r="V209" s="28" t="s">
        <v>1607</v>
      </c>
      <c r="W209" s="28" t="s">
        <v>2000</v>
      </c>
      <c r="X209" s="28" t="s">
        <v>1630</v>
      </c>
      <c r="Y209" s="28" t="s">
        <v>1638</v>
      </c>
      <c r="Z209" s="28" t="str">
        <f>_xlfn.XLOOKUP(I209,'[2]Fibmax delivery'!$B:$B,'[2]Fibmax delivery'!$I:$I)</f>
        <v>Yogesh Deshpande</v>
      </c>
      <c r="AA209" s="28" t="s">
        <v>104</v>
      </c>
      <c r="AB209" s="28" t="s">
        <v>2009</v>
      </c>
      <c r="AC209" s="61">
        <v>45742</v>
      </c>
      <c r="AD209" s="61">
        <f t="shared" si="67"/>
        <v>46107</v>
      </c>
      <c r="AE209" s="28">
        <v>168</v>
      </c>
      <c r="AF209" s="28" t="s">
        <v>1030</v>
      </c>
      <c r="AG209" s="62">
        <f t="shared" si="66"/>
        <v>0</v>
      </c>
      <c r="AH209" s="28" t="s">
        <v>1585</v>
      </c>
      <c r="AI209" s="28" t="s">
        <v>1600</v>
      </c>
      <c r="AJ209" s="28"/>
      <c r="AK209" s="28" t="s">
        <v>2010</v>
      </c>
      <c r="AL209" s="28" t="s">
        <v>5178</v>
      </c>
      <c r="AM209" s="28" t="s">
        <v>4949</v>
      </c>
      <c r="AN209" s="47" t="s">
        <v>1585</v>
      </c>
      <c r="AO209" s="58" t="s">
        <v>1603</v>
      </c>
      <c r="AP209" s="28"/>
      <c r="AQ209" s="28">
        <v>0</v>
      </c>
      <c r="AR209" s="28">
        <f t="shared" si="60"/>
        <v>-168</v>
      </c>
      <c r="AS209" s="28" t="s">
        <v>5610</v>
      </c>
      <c r="AT209" s="28"/>
      <c r="AU209" s="47" t="s">
        <v>5614</v>
      </c>
    </row>
    <row r="210" spans="2:47" s="47" customFormat="1" ht="10.8" x14ac:dyDescent="0.25">
      <c r="B210" s="47" t="str">
        <f t="shared" si="64"/>
        <v>Fibmax</v>
      </c>
      <c r="C210" s="196">
        <v>46356</v>
      </c>
      <c r="D210" s="36">
        <f t="shared" si="61"/>
        <v>207</v>
      </c>
      <c r="E210" s="55" t="s">
        <v>1</v>
      </c>
      <c r="F210" s="57" t="s">
        <v>600</v>
      </c>
      <c r="G210" s="57"/>
      <c r="H210" s="66" t="s">
        <v>411</v>
      </c>
      <c r="I210" s="66" t="s">
        <v>412</v>
      </c>
      <c r="J210" s="158">
        <v>280</v>
      </c>
      <c r="K210" s="158">
        <v>280</v>
      </c>
      <c r="L210" s="56">
        <v>19.252231800000001</v>
      </c>
      <c r="M210" s="56">
        <v>73.136722899999995</v>
      </c>
      <c r="N210" s="58">
        <v>19.2530242671757</v>
      </c>
      <c r="O210" s="58">
        <v>73.137219595721206</v>
      </c>
      <c r="P210" s="66" t="s">
        <v>597</v>
      </c>
      <c r="Q210" s="56" t="s">
        <v>1603</v>
      </c>
      <c r="R210" s="28" t="s">
        <v>882</v>
      </c>
      <c r="S210" s="28" t="s">
        <v>2011</v>
      </c>
      <c r="T210" s="58" t="s">
        <v>1621</v>
      </c>
      <c r="U210" s="28" t="s">
        <v>1606</v>
      </c>
      <c r="V210" s="28" t="s">
        <v>1607</v>
      </c>
      <c r="W210" s="28" t="s">
        <v>2000</v>
      </c>
      <c r="X210" s="28" t="s">
        <v>1630</v>
      </c>
      <c r="Y210" s="28" t="s">
        <v>1638</v>
      </c>
      <c r="Z210" s="28" t="str">
        <f>_xlfn.XLOOKUP(I210,'[2]Fibmax delivery'!$B:$B,'[2]Fibmax delivery'!$I:$I)</f>
        <v>Yogesh Deshpande</v>
      </c>
      <c r="AA210" s="28" t="s">
        <v>104</v>
      </c>
      <c r="AB210" s="28" t="s">
        <v>2012</v>
      </c>
      <c r="AC210" s="61">
        <v>45742</v>
      </c>
      <c r="AD210" s="61">
        <f t="shared" si="67"/>
        <v>46107</v>
      </c>
      <c r="AE210" s="28">
        <v>280</v>
      </c>
      <c r="AF210" s="28" t="s">
        <v>1030</v>
      </c>
      <c r="AG210" s="62">
        <f t="shared" si="66"/>
        <v>0</v>
      </c>
      <c r="AH210" s="28" t="s">
        <v>1585</v>
      </c>
      <c r="AI210" s="28" t="s">
        <v>1600</v>
      </c>
      <c r="AJ210" s="28"/>
      <c r="AK210" s="28" t="s">
        <v>4906</v>
      </c>
      <c r="AL210" s="28" t="s">
        <v>5179</v>
      </c>
      <c r="AM210" s="28" t="s">
        <v>4949</v>
      </c>
      <c r="AN210" s="47" t="s">
        <v>1585</v>
      </c>
      <c r="AO210" s="58">
        <v>981839</v>
      </c>
      <c r="AP210" s="28"/>
      <c r="AQ210" s="28">
        <v>127</v>
      </c>
      <c r="AR210" s="28">
        <f t="shared" si="60"/>
        <v>-153</v>
      </c>
      <c r="AS210" s="28" t="s">
        <v>1603</v>
      </c>
      <c r="AT210" s="28"/>
      <c r="AU210" s="47" t="s">
        <v>5614</v>
      </c>
    </row>
    <row r="211" spans="2:47" s="47" customFormat="1" ht="10.8" x14ac:dyDescent="0.25">
      <c r="B211" s="47" t="str">
        <f t="shared" si="64"/>
        <v>Fibmax</v>
      </c>
      <c r="C211" s="196">
        <v>46356</v>
      </c>
      <c r="D211" s="36">
        <f t="shared" si="61"/>
        <v>208</v>
      </c>
      <c r="E211" s="55" t="s">
        <v>1</v>
      </c>
      <c r="F211" s="57" t="s">
        <v>600</v>
      </c>
      <c r="G211" s="57"/>
      <c r="H211" s="66" t="s">
        <v>413</v>
      </c>
      <c r="I211" s="66" t="s">
        <v>414</v>
      </c>
      <c r="J211" s="158">
        <v>280</v>
      </c>
      <c r="K211" s="158">
        <v>280</v>
      </c>
      <c r="L211" s="56">
        <v>19.2573136</v>
      </c>
      <c r="M211" s="56">
        <v>73.130253199999999</v>
      </c>
      <c r="N211" s="58">
        <v>19.258525881194402</v>
      </c>
      <c r="O211" s="58">
        <v>73.130830709062096</v>
      </c>
      <c r="P211" s="66" t="s">
        <v>597</v>
      </c>
      <c r="Q211" s="56" t="s">
        <v>1603</v>
      </c>
      <c r="R211" s="28" t="s">
        <v>883</v>
      </c>
      <c r="S211" s="28" t="s">
        <v>2013</v>
      </c>
      <c r="T211" s="58" t="s">
        <v>1646</v>
      </c>
      <c r="U211" s="28" t="s">
        <v>1606</v>
      </c>
      <c r="V211" s="28" t="s">
        <v>1607</v>
      </c>
      <c r="W211" s="28" t="s">
        <v>2000</v>
      </c>
      <c r="X211" s="28" t="s">
        <v>1686</v>
      </c>
      <c r="Y211" s="28" t="s">
        <v>1638</v>
      </c>
      <c r="Z211" s="28" t="str">
        <f>_xlfn.XLOOKUP(I211,'[2]Fibmax delivery'!$B:$B,'[2]Fibmax delivery'!$I:$I)</f>
        <v>Yogesh Deshpande</v>
      </c>
      <c r="AA211" s="28" t="s">
        <v>104</v>
      </c>
      <c r="AB211" s="28" t="s">
        <v>2014</v>
      </c>
      <c r="AC211" s="61">
        <v>45742</v>
      </c>
      <c r="AD211" s="61">
        <f t="shared" si="67"/>
        <v>46107</v>
      </c>
      <c r="AE211" s="28">
        <v>280</v>
      </c>
      <c r="AF211" s="28" t="s">
        <v>1030</v>
      </c>
      <c r="AG211" s="62">
        <f t="shared" si="66"/>
        <v>0</v>
      </c>
      <c r="AH211" s="28" t="s">
        <v>1585</v>
      </c>
      <c r="AI211" s="28" t="s">
        <v>1600</v>
      </c>
      <c r="AJ211" s="28"/>
      <c r="AK211" s="28" t="s">
        <v>4907</v>
      </c>
      <c r="AL211" s="28" t="s">
        <v>5180</v>
      </c>
      <c r="AM211" s="28" t="s">
        <v>4949</v>
      </c>
      <c r="AN211" s="47" t="s">
        <v>1585</v>
      </c>
      <c r="AO211" s="58" t="s">
        <v>1603</v>
      </c>
      <c r="AP211" s="28"/>
      <c r="AQ211" s="28">
        <v>0</v>
      </c>
      <c r="AR211" s="28">
        <f t="shared" si="60"/>
        <v>-280</v>
      </c>
      <c r="AS211" s="28" t="s">
        <v>5610</v>
      </c>
      <c r="AT211" s="28"/>
      <c r="AU211" s="47" t="s">
        <v>5614</v>
      </c>
    </row>
    <row r="212" spans="2:47" s="47" customFormat="1" ht="10.8" x14ac:dyDescent="0.25">
      <c r="B212" s="47" t="str">
        <f t="shared" si="64"/>
        <v>Fibmax</v>
      </c>
      <c r="C212" s="196">
        <v>46326</v>
      </c>
      <c r="D212" s="36">
        <f t="shared" si="61"/>
        <v>209</v>
      </c>
      <c r="E212" s="55" t="s">
        <v>1</v>
      </c>
      <c r="F212" s="57" t="s">
        <v>599</v>
      </c>
      <c r="G212" s="57"/>
      <c r="H212" s="66" t="s">
        <v>415</v>
      </c>
      <c r="I212" s="66" t="s">
        <v>416</v>
      </c>
      <c r="J212" s="158">
        <v>224.00000000000003</v>
      </c>
      <c r="K212" s="158">
        <v>224.00000000000003</v>
      </c>
      <c r="L212" s="56">
        <v>19.2500216</v>
      </c>
      <c r="M212" s="56">
        <v>73.128836100000001</v>
      </c>
      <c r="N212" s="58">
        <v>19.249958918137899</v>
      </c>
      <c r="O212" s="58">
        <v>73.127718028357094</v>
      </c>
      <c r="P212" s="66" t="s">
        <v>597</v>
      </c>
      <c r="Q212" s="56" t="s">
        <v>1603</v>
      </c>
      <c r="R212" s="28" t="s">
        <v>884</v>
      </c>
      <c r="S212" s="28" t="s">
        <v>2015</v>
      </c>
      <c r="T212" s="58" t="s">
        <v>1621</v>
      </c>
      <c r="U212" s="28" t="s">
        <v>1606</v>
      </c>
      <c r="V212" s="28" t="s">
        <v>1607</v>
      </c>
      <c r="W212" s="28" t="s">
        <v>2000</v>
      </c>
      <c r="X212" s="28" t="s">
        <v>1608</v>
      </c>
      <c r="Y212" s="28" t="s">
        <v>1638</v>
      </c>
      <c r="Z212" s="28" t="str">
        <f>_xlfn.XLOOKUP(I212,'[2]Fibmax delivery'!$B:$B,'[2]Fibmax delivery'!$I:$I)</f>
        <v>Yogesh Deshpande</v>
      </c>
      <c r="AA212" s="28" t="s">
        <v>104</v>
      </c>
      <c r="AB212" s="28" t="s">
        <v>2016</v>
      </c>
      <c r="AC212" s="61">
        <v>45742</v>
      </c>
      <c r="AD212" s="61">
        <f t="shared" si="67"/>
        <v>46107</v>
      </c>
      <c r="AE212" s="28">
        <v>224</v>
      </c>
      <c r="AF212" s="28" t="s">
        <v>1030</v>
      </c>
      <c r="AG212" s="62">
        <f t="shared" si="66"/>
        <v>0</v>
      </c>
      <c r="AH212" s="28" t="s">
        <v>1585</v>
      </c>
      <c r="AI212" s="28" t="s">
        <v>1603</v>
      </c>
      <c r="AJ212" s="28"/>
      <c r="AK212" s="28" t="s">
        <v>1612</v>
      </c>
      <c r="AL212" s="28" t="s">
        <v>5181</v>
      </c>
      <c r="AM212" s="28" t="s">
        <v>3494</v>
      </c>
      <c r="AN212" s="47" t="s">
        <v>1585</v>
      </c>
      <c r="AO212" s="58" t="s">
        <v>1603</v>
      </c>
      <c r="AP212" s="28"/>
      <c r="AQ212" s="28">
        <v>0</v>
      </c>
      <c r="AR212" s="28">
        <f t="shared" si="60"/>
        <v>-224</v>
      </c>
      <c r="AS212" s="28" t="s">
        <v>1603</v>
      </c>
      <c r="AT212" s="28"/>
      <c r="AU212" s="47" t="s">
        <v>5614</v>
      </c>
    </row>
    <row r="213" spans="2:47" s="47" customFormat="1" ht="10.8" x14ac:dyDescent="0.25">
      <c r="C213" s="196"/>
      <c r="D213" s="36">
        <f t="shared" si="61"/>
        <v>210</v>
      </c>
      <c r="E213" s="55" t="s">
        <v>1</v>
      </c>
      <c r="F213" s="57" t="s">
        <v>599</v>
      </c>
      <c r="G213" s="57"/>
      <c r="H213" s="66">
        <v>2366</v>
      </c>
      <c r="I213" s="66" t="s">
        <v>417</v>
      </c>
      <c r="J213" s="158">
        <v>280</v>
      </c>
      <c r="K213" s="158">
        <v>280</v>
      </c>
      <c r="L213" s="56">
        <v>19.254170599999998</v>
      </c>
      <c r="M213" s="56">
        <v>73.126234199999999</v>
      </c>
      <c r="N213" s="58">
        <v>19.253542426322898</v>
      </c>
      <c r="O213" s="58">
        <v>73.126437921657399</v>
      </c>
      <c r="P213" s="66" t="s">
        <v>597</v>
      </c>
      <c r="Q213" s="56" t="s">
        <v>1603</v>
      </c>
      <c r="R213" s="28" t="s">
        <v>885</v>
      </c>
      <c r="S213" s="28" t="s">
        <v>2017</v>
      </c>
      <c r="T213" s="58" t="s">
        <v>1621</v>
      </c>
      <c r="U213" s="28" t="s">
        <v>1606</v>
      </c>
      <c r="V213" s="28" t="s">
        <v>1607</v>
      </c>
      <c r="W213" s="28" t="s">
        <v>2000</v>
      </c>
      <c r="X213" s="28" t="s">
        <v>1616</v>
      </c>
      <c r="Y213" s="28" t="s">
        <v>1638</v>
      </c>
      <c r="Z213" s="28" t="str">
        <f>_xlfn.XLOOKUP(I213,'[2]Fibmax delivery'!$B:$B,'[2]Fibmax delivery'!$I:$I)</f>
        <v>Yogesh Deshpande</v>
      </c>
      <c r="AA213" s="28" t="s">
        <v>104</v>
      </c>
      <c r="AB213" s="28" t="s">
        <v>1603</v>
      </c>
      <c r="AC213" s="28" t="s">
        <v>1603</v>
      </c>
      <c r="AD213" s="28" t="s">
        <v>1603</v>
      </c>
      <c r="AE213" s="28">
        <v>0</v>
      </c>
      <c r="AF213" s="28" t="s">
        <v>1610</v>
      </c>
      <c r="AG213" s="28"/>
      <c r="AH213" s="28" t="s">
        <v>1611</v>
      </c>
      <c r="AI213" s="28" t="s">
        <v>1603</v>
      </c>
      <c r="AJ213" s="28"/>
      <c r="AK213" s="28" t="s">
        <v>1612</v>
      </c>
      <c r="AL213" s="28" t="s">
        <v>1603</v>
      </c>
      <c r="AM213" s="28" t="s">
        <v>1603</v>
      </c>
      <c r="AN213" s="47" t="s">
        <v>1611</v>
      </c>
      <c r="AO213" s="58" t="s">
        <v>1603</v>
      </c>
      <c r="AP213" s="28"/>
      <c r="AQ213" s="28">
        <v>0</v>
      </c>
      <c r="AR213" s="28">
        <f t="shared" si="60"/>
        <v>0</v>
      </c>
      <c r="AS213" s="28" t="s">
        <v>1603</v>
      </c>
      <c r="AT213" s="28"/>
    </row>
    <row r="214" spans="2:47" s="47" customFormat="1" ht="10.8" x14ac:dyDescent="0.25">
      <c r="C214" s="196"/>
      <c r="D214" s="36">
        <f t="shared" si="61"/>
        <v>211</v>
      </c>
      <c r="E214" s="55" t="s">
        <v>1</v>
      </c>
      <c r="F214" s="57" t="s">
        <v>599</v>
      </c>
      <c r="G214" s="57"/>
      <c r="H214" s="66" t="s">
        <v>418</v>
      </c>
      <c r="I214" s="66" t="s">
        <v>419</v>
      </c>
      <c r="J214" s="158">
        <v>280.00000000000006</v>
      </c>
      <c r="K214" s="158">
        <v>280.00000000000006</v>
      </c>
      <c r="L214" s="56">
        <v>19.241600300000002</v>
      </c>
      <c r="M214" s="56">
        <v>73.121993099999997</v>
      </c>
      <c r="N214" s="58">
        <v>19.240894150641399</v>
      </c>
      <c r="O214" s="58">
        <v>73.121281194545404</v>
      </c>
      <c r="P214" s="66" t="s">
        <v>597</v>
      </c>
      <c r="Q214" s="56" t="s">
        <v>1603</v>
      </c>
      <c r="R214" s="28" t="s">
        <v>886</v>
      </c>
      <c r="S214" s="28" t="s">
        <v>2018</v>
      </c>
      <c r="T214" s="177" t="s">
        <v>1979</v>
      </c>
      <c r="U214" s="28" t="s">
        <v>1606</v>
      </c>
      <c r="V214" s="28" t="s">
        <v>1607</v>
      </c>
      <c r="W214" s="28" t="s">
        <v>2000</v>
      </c>
      <c r="X214" s="28" t="s">
        <v>1616</v>
      </c>
      <c r="Y214" s="28" t="s">
        <v>1638</v>
      </c>
      <c r="Z214" s="28" t="str">
        <f>_xlfn.XLOOKUP(I214,'[2]Fibmax delivery'!$B:$B,'[2]Fibmax delivery'!$I:$I)</f>
        <v>Yogesh Deshpande</v>
      </c>
      <c r="AA214" s="28" t="s">
        <v>104</v>
      </c>
      <c r="AB214" s="28" t="s">
        <v>1603</v>
      </c>
      <c r="AC214" s="28" t="s">
        <v>1603</v>
      </c>
      <c r="AD214" s="28" t="s">
        <v>1603</v>
      </c>
      <c r="AE214" s="28">
        <v>0</v>
      </c>
      <c r="AF214" s="28" t="s">
        <v>1610</v>
      </c>
      <c r="AG214" s="28"/>
      <c r="AH214" s="28" t="s">
        <v>1611</v>
      </c>
      <c r="AI214" s="28" t="s">
        <v>1603</v>
      </c>
      <c r="AJ214" s="28"/>
      <c r="AK214" s="28" t="s">
        <v>1612</v>
      </c>
      <c r="AL214" s="28" t="s">
        <v>1603</v>
      </c>
      <c r="AM214" s="28" t="s">
        <v>1603</v>
      </c>
      <c r="AN214" s="47" t="s">
        <v>1611</v>
      </c>
      <c r="AO214" s="58" t="s">
        <v>1603</v>
      </c>
      <c r="AP214" s="28"/>
      <c r="AQ214" s="28">
        <v>0</v>
      </c>
      <c r="AR214" s="28">
        <f t="shared" si="60"/>
        <v>0</v>
      </c>
      <c r="AS214" s="28" t="s">
        <v>1603</v>
      </c>
      <c r="AT214" s="28"/>
    </row>
    <row r="215" spans="2:47" s="47" customFormat="1" ht="10.8" x14ac:dyDescent="0.25">
      <c r="C215" s="196"/>
      <c r="D215" s="36">
        <f t="shared" si="61"/>
        <v>212</v>
      </c>
      <c r="E215" s="55" t="s">
        <v>1</v>
      </c>
      <c r="F215" s="66" t="s">
        <v>645</v>
      </c>
      <c r="G215" s="66"/>
      <c r="H215" s="66" t="s">
        <v>420</v>
      </c>
      <c r="I215" s="66" t="s">
        <v>421</v>
      </c>
      <c r="J215" s="158">
        <v>268.8</v>
      </c>
      <c r="K215" s="158">
        <v>268.8</v>
      </c>
      <c r="L215" s="56">
        <v>18.986681799999999</v>
      </c>
      <c r="M215" s="56">
        <v>73.112317700000006</v>
      </c>
      <c r="N215" s="58">
        <v>18.987876</v>
      </c>
      <c r="O215" s="58">
        <v>73.112393999999995</v>
      </c>
      <c r="P215" s="66" t="s">
        <v>624</v>
      </c>
      <c r="Q215" s="56" t="s">
        <v>1603</v>
      </c>
      <c r="R215" s="28" t="s">
        <v>887</v>
      </c>
      <c r="S215" s="28" t="s">
        <v>2019</v>
      </c>
      <c r="T215" s="58" t="s">
        <v>1621</v>
      </c>
      <c r="U215" s="28" t="s">
        <v>1606</v>
      </c>
      <c r="V215" s="28" t="s">
        <v>1607</v>
      </c>
      <c r="W215" s="28" t="s">
        <v>2000</v>
      </c>
      <c r="X215" s="28" t="s">
        <v>1686</v>
      </c>
      <c r="Y215" s="28" t="s">
        <v>1609</v>
      </c>
      <c r="Z215" s="28" t="str">
        <f>_xlfn.XLOOKUP(I215,'[2]Fibmax delivery'!$B:$B,'[2]Fibmax delivery'!$I:$I)</f>
        <v>Praveen Nigam</v>
      </c>
      <c r="AA215" s="28" t="s">
        <v>1935</v>
      </c>
      <c r="AB215" s="28" t="s">
        <v>1603</v>
      </c>
      <c r="AC215" s="28" t="s">
        <v>1603</v>
      </c>
      <c r="AD215" s="28" t="s">
        <v>1603</v>
      </c>
      <c r="AE215" s="28">
        <v>0</v>
      </c>
      <c r="AF215" s="28" t="s">
        <v>1618</v>
      </c>
      <c r="AG215" s="28"/>
      <c r="AH215" s="28" t="s">
        <v>1627</v>
      </c>
      <c r="AI215" s="28" t="s">
        <v>1603</v>
      </c>
      <c r="AJ215" s="28"/>
      <c r="AK215" s="28" t="s">
        <v>1612</v>
      </c>
      <c r="AL215" s="28" t="s">
        <v>1603</v>
      </c>
      <c r="AM215" s="28" t="s">
        <v>1603</v>
      </c>
      <c r="AN215" s="47" t="s">
        <v>1627</v>
      </c>
      <c r="AO215" s="58" t="s">
        <v>1603</v>
      </c>
      <c r="AP215" s="28"/>
      <c r="AQ215" s="28">
        <v>0</v>
      </c>
      <c r="AR215" s="28">
        <f t="shared" si="60"/>
        <v>0</v>
      </c>
      <c r="AS215" s="28" t="s">
        <v>1603</v>
      </c>
      <c r="AT215" s="28"/>
      <c r="AU215" s="47" t="s">
        <v>5614</v>
      </c>
    </row>
    <row r="216" spans="2:47" s="47" customFormat="1" ht="10.8" x14ac:dyDescent="0.25">
      <c r="B216" s="47" t="str">
        <f t="shared" ref="B216:B228" si="68">U216</f>
        <v>Fibmax</v>
      </c>
      <c r="C216" s="196">
        <v>46418</v>
      </c>
      <c r="D216" s="36">
        <f t="shared" si="61"/>
        <v>213</v>
      </c>
      <c r="E216" s="55" t="s">
        <v>1</v>
      </c>
      <c r="F216" s="57" t="s">
        <v>601</v>
      </c>
      <c r="G216" s="57"/>
      <c r="H216" s="66" t="s">
        <v>422</v>
      </c>
      <c r="I216" s="66" t="s">
        <v>423</v>
      </c>
      <c r="J216" s="158">
        <v>112.00000000000001</v>
      </c>
      <c r="K216" s="158">
        <v>112.00000000000001</v>
      </c>
      <c r="L216" s="56">
        <v>19.219731899999999</v>
      </c>
      <c r="M216" s="56">
        <v>73.110335199999994</v>
      </c>
      <c r="N216" s="58">
        <v>19.220379999888799</v>
      </c>
      <c r="O216" s="58">
        <v>73.110712001499493</v>
      </c>
      <c r="P216" s="66" t="s">
        <v>597</v>
      </c>
      <c r="Q216" s="56" t="s">
        <v>1603</v>
      </c>
      <c r="R216" s="28" t="s">
        <v>888</v>
      </c>
      <c r="S216" s="28" t="s">
        <v>2020</v>
      </c>
      <c r="T216" s="58" t="s">
        <v>1621</v>
      </c>
      <c r="U216" s="28" t="s">
        <v>1606</v>
      </c>
      <c r="V216" s="28" t="s">
        <v>1607</v>
      </c>
      <c r="W216" s="28" t="s">
        <v>2000</v>
      </c>
      <c r="X216" s="28" t="s">
        <v>1686</v>
      </c>
      <c r="Y216" s="28" t="s">
        <v>1638</v>
      </c>
      <c r="Z216" s="28" t="str">
        <f>_xlfn.XLOOKUP(I216,'[2]Fibmax delivery'!$B:$B,'[2]Fibmax delivery'!$I:$I)</f>
        <v>Yogesh Deshpande</v>
      </c>
      <c r="AA216" s="28" t="s">
        <v>104</v>
      </c>
      <c r="AB216" s="28" t="s">
        <v>2021</v>
      </c>
      <c r="AC216" s="61">
        <v>45740</v>
      </c>
      <c r="AD216" s="61">
        <v>46105</v>
      </c>
      <c r="AE216" s="28">
        <v>112</v>
      </c>
      <c r="AF216" s="28" t="s">
        <v>1030</v>
      </c>
      <c r="AG216" s="62">
        <f t="shared" ref="AG216:AG228" si="69">AE216-K216</f>
        <v>0</v>
      </c>
      <c r="AH216" s="28" t="s">
        <v>1585</v>
      </c>
      <c r="AI216" s="28" t="s">
        <v>1603</v>
      </c>
      <c r="AJ216" s="28"/>
      <c r="AK216" s="28" t="s">
        <v>1612</v>
      </c>
      <c r="AL216" s="28" t="s">
        <v>5182</v>
      </c>
      <c r="AM216" s="28" t="s">
        <v>3494</v>
      </c>
      <c r="AN216" s="47" t="s">
        <v>1585</v>
      </c>
      <c r="AO216" s="58" t="s">
        <v>1603</v>
      </c>
      <c r="AP216" s="28"/>
      <c r="AQ216" s="28">
        <v>0</v>
      </c>
      <c r="AR216" s="28">
        <f t="shared" si="60"/>
        <v>-112</v>
      </c>
      <c r="AS216" s="28" t="s">
        <v>1603</v>
      </c>
      <c r="AT216" s="28"/>
      <c r="AU216" s="47" t="s">
        <v>5614</v>
      </c>
    </row>
    <row r="217" spans="2:47" s="47" customFormat="1" ht="10.8" x14ac:dyDescent="0.25">
      <c r="B217" s="47" t="str">
        <f t="shared" si="68"/>
        <v>Fibmax</v>
      </c>
      <c r="C217" s="196">
        <v>46418</v>
      </c>
      <c r="D217" s="36">
        <f t="shared" si="61"/>
        <v>214</v>
      </c>
      <c r="E217" s="55" t="s">
        <v>1</v>
      </c>
      <c r="F217" s="66" t="s">
        <v>654</v>
      </c>
      <c r="G217" s="66"/>
      <c r="H217" s="66" t="s">
        <v>424</v>
      </c>
      <c r="I217" s="66" t="s">
        <v>425</v>
      </c>
      <c r="J217" s="158">
        <v>224.00000000000003</v>
      </c>
      <c r="K217" s="158">
        <v>224.00000000000003</v>
      </c>
      <c r="L217" s="56">
        <v>19.039252699999999</v>
      </c>
      <c r="M217" s="56">
        <v>73.106245799999996</v>
      </c>
      <c r="N217" s="58">
        <v>19.0388726712989</v>
      </c>
      <c r="O217" s="58">
        <v>73.105199755184799</v>
      </c>
      <c r="P217" s="66" t="s">
        <v>624</v>
      </c>
      <c r="Q217" s="56" t="s">
        <v>1603</v>
      </c>
      <c r="R217" s="28" t="s">
        <v>889</v>
      </c>
      <c r="S217" s="28" t="s">
        <v>2022</v>
      </c>
      <c r="T217" s="58" t="s">
        <v>1646</v>
      </c>
      <c r="U217" s="28" t="s">
        <v>1606</v>
      </c>
      <c r="V217" s="28" t="s">
        <v>1607</v>
      </c>
      <c r="W217" s="28" t="s">
        <v>2000</v>
      </c>
      <c r="X217" s="28" t="s">
        <v>1686</v>
      </c>
      <c r="Y217" s="28" t="s">
        <v>1609</v>
      </c>
      <c r="Z217" s="28" t="str">
        <f>_xlfn.XLOOKUP(I217,'[2]Fibmax delivery'!$B:$B,'[2]Fibmax delivery'!$I:$I)</f>
        <v>Praveen Nigam</v>
      </c>
      <c r="AA217" s="28" t="s">
        <v>104</v>
      </c>
      <c r="AB217" s="28" t="s">
        <v>2023</v>
      </c>
      <c r="AC217" s="61">
        <v>45741</v>
      </c>
      <c r="AD217" s="61">
        <f t="shared" ref="AD217:AD228" si="70">AC217+365</f>
        <v>46106</v>
      </c>
      <c r="AE217" s="28">
        <v>224</v>
      </c>
      <c r="AF217" s="28" t="s">
        <v>1030</v>
      </c>
      <c r="AG217" s="62">
        <f t="shared" si="69"/>
        <v>0</v>
      </c>
      <c r="AH217" s="28" t="s">
        <v>1585</v>
      </c>
      <c r="AI217" s="28" t="s">
        <v>1603</v>
      </c>
      <c r="AJ217" s="28"/>
      <c r="AK217" s="28" t="s">
        <v>1612</v>
      </c>
      <c r="AL217" s="28" t="s">
        <v>5183</v>
      </c>
      <c r="AM217" s="28" t="s">
        <v>3494</v>
      </c>
      <c r="AN217" s="47" t="s">
        <v>1585</v>
      </c>
      <c r="AO217" s="58" t="s">
        <v>1603</v>
      </c>
      <c r="AP217" s="28"/>
      <c r="AQ217" s="28">
        <v>0</v>
      </c>
      <c r="AR217" s="28">
        <f t="shared" si="60"/>
        <v>-224</v>
      </c>
      <c r="AS217" s="28" t="s">
        <v>1603</v>
      </c>
      <c r="AT217" s="28"/>
      <c r="AU217" s="47" t="s">
        <v>5614</v>
      </c>
    </row>
    <row r="218" spans="2:47" s="47" customFormat="1" ht="10.8" x14ac:dyDescent="0.25">
      <c r="B218" s="47" t="str">
        <f t="shared" si="68"/>
        <v>Fibmax</v>
      </c>
      <c r="C218" s="196">
        <v>46446</v>
      </c>
      <c r="D218" s="36">
        <f t="shared" si="61"/>
        <v>215</v>
      </c>
      <c r="E218" s="55" t="s">
        <v>1</v>
      </c>
      <c r="F218" s="66" t="s">
        <v>645</v>
      </c>
      <c r="G218" s="66"/>
      <c r="H218" s="66">
        <v>4917</v>
      </c>
      <c r="I218" s="66" t="s">
        <v>426</v>
      </c>
      <c r="J218" s="158">
        <v>11.200000000000001</v>
      </c>
      <c r="K218" s="158">
        <v>11.200000000000001</v>
      </c>
      <c r="L218" s="56">
        <v>18.989291600000001</v>
      </c>
      <c r="M218" s="56">
        <v>73.104987499999993</v>
      </c>
      <c r="N218" s="58">
        <v>18.9909724</v>
      </c>
      <c r="O218" s="58">
        <v>73.104760200000001</v>
      </c>
      <c r="P218" s="66" t="s">
        <v>624</v>
      </c>
      <c r="Q218" s="56" t="s">
        <v>1603</v>
      </c>
      <c r="R218" s="28" t="s">
        <v>890</v>
      </c>
      <c r="S218" s="28" t="s">
        <v>2024</v>
      </c>
      <c r="T218" s="58" t="s">
        <v>1621</v>
      </c>
      <c r="U218" s="28" t="s">
        <v>1606</v>
      </c>
      <c r="V218" s="28" t="s">
        <v>1607</v>
      </c>
      <c r="W218" s="28" t="s">
        <v>2000</v>
      </c>
      <c r="X218" s="28" t="s">
        <v>1686</v>
      </c>
      <c r="Y218" s="28" t="s">
        <v>1609</v>
      </c>
      <c r="Z218" s="28" t="str">
        <f>_xlfn.XLOOKUP(I218,'[2]Fibmax delivery'!$B:$B,'[2]Fibmax delivery'!$I:$I)</f>
        <v>Praveen Nigam</v>
      </c>
      <c r="AA218" s="28" t="s">
        <v>104</v>
      </c>
      <c r="AB218" s="28" t="s">
        <v>2025</v>
      </c>
      <c r="AC218" s="61">
        <v>45741</v>
      </c>
      <c r="AD218" s="61">
        <f t="shared" si="70"/>
        <v>46106</v>
      </c>
      <c r="AE218" s="28">
        <v>11</v>
      </c>
      <c r="AF218" s="28" t="s">
        <v>1030</v>
      </c>
      <c r="AG218" s="62">
        <f t="shared" si="69"/>
        <v>-0.20000000000000107</v>
      </c>
      <c r="AH218" s="28" t="s">
        <v>1585</v>
      </c>
      <c r="AI218" s="28" t="s">
        <v>1603</v>
      </c>
      <c r="AJ218" s="28"/>
      <c r="AK218" s="28" t="s">
        <v>1612</v>
      </c>
      <c r="AL218" s="28" t="s">
        <v>5184</v>
      </c>
      <c r="AM218" s="28" t="s">
        <v>4949</v>
      </c>
      <c r="AN218" s="47" t="s">
        <v>1585</v>
      </c>
      <c r="AO218" s="58" t="s">
        <v>1603</v>
      </c>
      <c r="AP218" s="28"/>
      <c r="AQ218" s="28">
        <v>0</v>
      </c>
      <c r="AR218" s="28">
        <f t="shared" si="60"/>
        <v>-11</v>
      </c>
      <c r="AS218" s="28" t="s">
        <v>1603</v>
      </c>
      <c r="AT218" s="28"/>
      <c r="AU218" s="47" t="s">
        <v>5614</v>
      </c>
    </row>
    <row r="219" spans="2:47" s="47" customFormat="1" ht="10.8" x14ac:dyDescent="0.25">
      <c r="B219" s="47" t="str">
        <f t="shared" si="68"/>
        <v>Fibmax</v>
      </c>
      <c r="C219" s="196">
        <v>46446</v>
      </c>
      <c r="D219" s="36">
        <f t="shared" si="61"/>
        <v>216</v>
      </c>
      <c r="E219" s="55" t="s">
        <v>1</v>
      </c>
      <c r="F219" s="66" t="s">
        <v>652</v>
      </c>
      <c r="G219" s="66"/>
      <c r="H219" s="66" t="s">
        <v>427</v>
      </c>
      <c r="I219" s="66" t="s">
        <v>428</v>
      </c>
      <c r="J219" s="158">
        <v>224.00000000000003</v>
      </c>
      <c r="K219" s="158">
        <v>224.00000000000003</v>
      </c>
      <c r="L219" s="56">
        <v>19.050508799999999</v>
      </c>
      <c r="M219" s="56">
        <v>73.104490699999999</v>
      </c>
      <c r="N219" s="58">
        <v>19.051009997125401</v>
      </c>
      <c r="O219" s="58">
        <v>73.1040700038767</v>
      </c>
      <c r="P219" s="66" t="s">
        <v>624</v>
      </c>
      <c r="Q219" s="56" t="s">
        <v>1603</v>
      </c>
      <c r="R219" s="28" t="s">
        <v>891</v>
      </c>
      <c r="S219" s="28" t="s">
        <v>2026</v>
      </c>
      <c r="T219" s="58" t="s">
        <v>1621</v>
      </c>
      <c r="U219" s="28" t="s">
        <v>1606</v>
      </c>
      <c r="V219" s="28" t="s">
        <v>1607</v>
      </c>
      <c r="W219" s="28" t="s">
        <v>2000</v>
      </c>
      <c r="X219" s="28" t="s">
        <v>1686</v>
      </c>
      <c r="Y219" s="28" t="s">
        <v>1609</v>
      </c>
      <c r="Z219" s="28" t="str">
        <f>_xlfn.XLOOKUP(I219,'[2]Fibmax delivery'!$B:$B,'[2]Fibmax delivery'!$I:$I)</f>
        <v>Praveen Nigam</v>
      </c>
      <c r="AA219" s="28" t="s">
        <v>104</v>
      </c>
      <c r="AB219" s="28" t="s">
        <v>1651</v>
      </c>
      <c r="AC219" s="61">
        <v>45742</v>
      </c>
      <c r="AD219" s="61">
        <f t="shared" si="70"/>
        <v>46107</v>
      </c>
      <c r="AE219" s="28">
        <v>224</v>
      </c>
      <c r="AF219" s="28" t="s">
        <v>1030</v>
      </c>
      <c r="AG219" s="62">
        <f t="shared" si="69"/>
        <v>0</v>
      </c>
      <c r="AH219" s="28" t="s">
        <v>1585</v>
      </c>
      <c r="AI219" s="28" t="s">
        <v>1603</v>
      </c>
      <c r="AJ219" s="28"/>
      <c r="AK219" s="28" t="s">
        <v>1612</v>
      </c>
      <c r="AL219" s="28" t="s">
        <v>5185</v>
      </c>
      <c r="AM219" s="28" t="s">
        <v>4949</v>
      </c>
      <c r="AN219" s="47" t="s">
        <v>1585</v>
      </c>
      <c r="AO219" s="58" t="s">
        <v>1603</v>
      </c>
      <c r="AP219" s="28"/>
      <c r="AQ219" s="28">
        <v>0</v>
      </c>
      <c r="AR219" s="28">
        <f t="shared" si="60"/>
        <v>-224</v>
      </c>
      <c r="AS219" s="28" t="s">
        <v>1603</v>
      </c>
      <c r="AT219" s="28"/>
      <c r="AU219" s="47" t="s">
        <v>5614</v>
      </c>
    </row>
    <row r="220" spans="2:47" s="47" customFormat="1" ht="10.8" x14ac:dyDescent="0.25">
      <c r="B220" s="47" t="str">
        <f t="shared" si="68"/>
        <v>Fibmax</v>
      </c>
      <c r="C220" s="196">
        <v>46446</v>
      </c>
      <c r="D220" s="36">
        <f t="shared" si="61"/>
        <v>217</v>
      </c>
      <c r="E220" s="55" t="s">
        <v>1</v>
      </c>
      <c r="F220" s="57" t="s">
        <v>601</v>
      </c>
      <c r="G220" s="57"/>
      <c r="H220" s="66" t="s">
        <v>429</v>
      </c>
      <c r="I220" s="66" t="s">
        <v>430</v>
      </c>
      <c r="J220" s="158">
        <v>112.00000000000001</v>
      </c>
      <c r="K220" s="158">
        <v>112.00000000000001</v>
      </c>
      <c r="L220" s="56">
        <v>19.201869299999998</v>
      </c>
      <c r="M220" s="56">
        <v>73.095149699999993</v>
      </c>
      <c r="N220" s="58">
        <v>19.2015353093859</v>
      </c>
      <c r="O220" s="58">
        <v>73.096498666242894</v>
      </c>
      <c r="P220" s="66" t="s">
        <v>597</v>
      </c>
      <c r="Q220" s="56" t="s">
        <v>1603</v>
      </c>
      <c r="R220" s="28" t="s">
        <v>892</v>
      </c>
      <c r="S220" s="28" t="s">
        <v>2027</v>
      </c>
      <c r="T220" s="58" t="s">
        <v>1621</v>
      </c>
      <c r="U220" s="28" t="s">
        <v>1606</v>
      </c>
      <c r="V220" s="28" t="s">
        <v>1607</v>
      </c>
      <c r="W220" s="28" t="s">
        <v>2000</v>
      </c>
      <c r="X220" s="28" t="s">
        <v>1686</v>
      </c>
      <c r="Y220" s="28" t="s">
        <v>1638</v>
      </c>
      <c r="Z220" s="28" t="str">
        <f>_xlfn.XLOOKUP(I220,'[2]Fibmax delivery'!$B:$B,'[2]Fibmax delivery'!$I:$I)</f>
        <v>Yogesh Deshpande</v>
      </c>
      <c r="AA220" s="28" t="s">
        <v>104</v>
      </c>
      <c r="AB220" s="28" t="s">
        <v>2028</v>
      </c>
      <c r="AC220" s="61">
        <v>45742</v>
      </c>
      <c r="AD220" s="61">
        <f t="shared" si="70"/>
        <v>46107</v>
      </c>
      <c r="AE220" s="28">
        <v>112</v>
      </c>
      <c r="AF220" s="28" t="s">
        <v>1030</v>
      </c>
      <c r="AG220" s="62">
        <f t="shared" si="69"/>
        <v>0</v>
      </c>
      <c r="AH220" s="28" t="s">
        <v>1585</v>
      </c>
      <c r="AI220" s="28" t="s">
        <v>1603</v>
      </c>
      <c r="AJ220" s="28"/>
      <c r="AK220" s="28" t="s">
        <v>1612</v>
      </c>
      <c r="AL220" s="28" t="s">
        <v>5186</v>
      </c>
      <c r="AM220" s="28" t="s">
        <v>4949</v>
      </c>
      <c r="AN220" s="47" t="s">
        <v>1585</v>
      </c>
      <c r="AO220" s="58" t="s">
        <v>1603</v>
      </c>
      <c r="AP220" s="28"/>
      <c r="AQ220" s="28">
        <v>0</v>
      </c>
      <c r="AR220" s="28">
        <f t="shared" si="60"/>
        <v>-112</v>
      </c>
      <c r="AS220" s="28" t="s">
        <v>1603</v>
      </c>
      <c r="AT220" s="28"/>
      <c r="AU220" s="47" t="s">
        <v>5614</v>
      </c>
    </row>
    <row r="221" spans="2:47" s="47" customFormat="1" ht="10.8" x14ac:dyDescent="0.25">
      <c r="B221" s="47" t="str">
        <f t="shared" si="68"/>
        <v>Fibmax</v>
      </c>
      <c r="C221" s="196">
        <v>46446</v>
      </c>
      <c r="D221" s="36">
        <f t="shared" si="61"/>
        <v>218</v>
      </c>
      <c r="E221" s="55" t="s">
        <v>1</v>
      </c>
      <c r="F221" s="57" t="s">
        <v>601</v>
      </c>
      <c r="G221" s="57"/>
      <c r="H221" s="66">
        <v>2798</v>
      </c>
      <c r="I221" s="66" t="s">
        <v>431</v>
      </c>
      <c r="J221" s="158">
        <v>168.00000000000003</v>
      </c>
      <c r="K221" s="158">
        <v>168.00000000000003</v>
      </c>
      <c r="L221" s="56">
        <v>19.2178638</v>
      </c>
      <c r="M221" s="56">
        <v>73.087797800000004</v>
      </c>
      <c r="N221" s="58">
        <v>19.218976623585299</v>
      </c>
      <c r="O221" s="58">
        <v>73.086994377652303</v>
      </c>
      <c r="P221" s="66" t="s">
        <v>597</v>
      </c>
      <c r="Q221" s="56" t="s">
        <v>1603</v>
      </c>
      <c r="R221" s="28" t="s">
        <v>893</v>
      </c>
      <c r="S221" s="28" t="s">
        <v>2029</v>
      </c>
      <c r="T221" s="58" t="s">
        <v>1736</v>
      </c>
      <c r="U221" s="28" t="s">
        <v>1606</v>
      </c>
      <c r="V221" s="28" t="s">
        <v>1607</v>
      </c>
      <c r="W221" s="28" t="s">
        <v>2000</v>
      </c>
      <c r="X221" s="28" t="s">
        <v>1686</v>
      </c>
      <c r="Y221" s="28" t="s">
        <v>1638</v>
      </c>
      <c r="Z221" s="28" t="str">
        <f>_xlfn.XLOOKUP(I221,'[2]Fibmax delivery'!$B:$B,'[2]Fibmax delivery'!$I:$I)</f>
        <v>Yogesh Deshpande</v>
      </c>
      <c r="AA221" s="28" t="s">
        <v>104</v>
      </c>
      <c r="AB221" s="28" t="s">
        <v>2030</v>
      </c>
      <c r="AC221" s="61">
        <v>45741</v>
      </c>
      <c r="AD221" s="61">
        <f t="shared" si="70"/>
        <v>46106</v>
      </c>
      <c r="AE221" s="28">
        <v>168</v>
      </c>
      <c r="AF221" s="28" t="s">
        <v>1030</v>
      </c>
      <c r="AG221" s="62">
        <f t="shared" si="69"/>
        <v>0</v>
      </c>
      <c r="AH221" s="28" t="s">
        <v>1585</v>
      </c>
      <c r="AI221" s="28" t="s">
        <v>1603</v>
      </c>
      <c r="AJ221" s="28"/>
      <c r="AK221" s="28" t="s">
        <v>1612</v>
      </c>
      <c r="AL221" s="28" t="s">
        <v>5187</v>
      </c>
      <c r="AM221" s="28" t="s">
        <v>4949</v>
      </c>
      <c r="AN221" s="47" t="s">
        <v>1585</v>
      </c>
      <c r="AO221" s="58" t="s">
        <v>1603</v>
      </c>
      <c r="AP221" s="28"/>
      <c r="AQ221" s="28">
        <v>0</v>
      </c>
      <c r="AR221" s="28">
        <f t="shared" si="60"/>
        <v>-168</v>
      </c>
      <c r="AS221" s="28" t="s">
        <v>1603</v>
      </c>
      <c r="AT221" s="28"/>
      <c r="AU221" s="47" t="s">
        <v>5614</v>
      </c>
    </row>
    <row r="222" spans="2:47" s="47" customFormat="1" ht="10.8" x14ac:dyDescent="0.25">
      <c r="B222" s="47" t="str">
        <f t="shared" si="68"/>
        <v>Fibmax</v>
      </c>
      <c r="C222" s="196">
        <v>46173</v>
      </c>
      <c r="D222" s="36">
        <f t="shared" si="61"/>
        <v>219</v>
      </c>
      <c r="E222" s="55" t="s">
        <v>1</v>
      </c>
      <c r="F222" s="66" t="s">
        <v>632</v>
      </c>
      <c r="G222" s="66"/>
      <c r="H222" s="66" t="s">
        <v>432</v>
      </c>
      <c r="I222" s="66" t="s">
        <v>433</v>
      </c>
      <c r="J222" s="158">
        <v>224.00000000000003</v>
      </c>
      <c r="K222" s="158">
        <v>224.00000000000003</v>
      </c>
      <c r="L222" s="56">
        <v>19.073452700000001</v>
      </c>
      <c r="M222" s="56">
        <v>73.076526999999999</v>
      </c>
      <c r="N222" s="58">
        <v>19.0742228924891</v>
      </c>
      <c r="O222" s="58">
        <v>73.076344129324198</v>
      </c>
      <c r="P222" s="66" t="s">
        <v>624</v>
      </c>
      <c r="Q222" s="56" t="s">
        <v>1603</v>
      </c>
      <c r="R222" s="28" t="s">
        <v>894</v>
      </c>
      <c r="S222" s="28" t="s">
        <v>2031</v>
      </c>
      <c r="T222" s="58" t="s">
        <v>1621</v>
      </c>
      <c r="U222" s="28" t="s">
        <v>1606</v>
      </c>
      <c r="V222" s="28" t="s">
        <v>1607</v>
      </c>
      <c r="W222" s="28" t="s">
        <v>2000</v>
      </c>
      <c r="X222" s="28" t="s">
        <v>1616</v>
      </c>
      <c r="Y222" s="28" t="s">
        <v>1609</v>
      </c>
      <c r="Z222" s="28" t="str">
        <f>_xlfn.XLOOKUP(I222,'[2]Fibmax delivery'!$B:$B,'[2]Fibmax delivery'!$I:$I)</f>
        <v>Praveen Nigam</v>
      </c>
      <c r="AA222" s="28" t="s">
        <v>104</v>
      </c>
      <c r="AB222" s="28" t="s">
        <v>2032</v>
      </c>
      <c r="AC222" s="61">
        <v>45741</v>
      </c>
      <c r="AD222" s="61">
        <f t="shared" si="70"/>
        <v>46106</v>
      </c>
      <c r="AE222" s="28">
        <v>224</v>
      </c>
      <c r="AF222" s="28" t="s">
        <v>1030</v>
      </c>
      <c r="AG222" s="62">
        <f t="shared" si="69"/>
        <v>0</v>
      </c>
      <c r="AH222" s="28" t="s">
        <v>1585</v>
      </c>
      <c r="AI222" s="28" t="s">
        <v>1603</v>
      </c>
      <c r="AJ222" s="28"/>
      <c r="AK222" s="28" t="s">
        <v>1612</v>
      </c>
      <c r="AL222" s="28" t="s">
        <v>5188</v>
      </c>
      <c r="AM222" s="28" t="s">
        <v>4949</v>
      </c>
      <c r="AN222" s="47" t="s">
        <v>1585</v>
      </c>
      <c r="AO222" s="58" t="s">
        <v>1603</v>
      </c>
      <c r="AP222" s="28"/>
      <c r="AQ222" s="28">
        <v>0</v>
      </c>
      <c r="AR222" s="28">
        <f t="shared" si="60"/>
        <v>-224</v>
      </c>
      <c r="AS222" s="28" t="s">
        <v>1603</v>
      </c>
      <c r="AT222" s="28"/>
      <c r="AU222" s="47" t="s">
        <v>5614</v>
      </c>
    </row>
    <row r="223" spans="2:47" s="47" customFormat="1" ht="10.8" x14ac:dyDescent="0.25">
      <c r="B223" s="47" t="str">
        <f t="shared" si="68"/>
        <v>Fibmax</v>
      </c>
      <c r="C223" s="196">
        <v>46142</v>
      </c>
      <c r="D223" s="36">
        <f t="shared" si="61"/>
        <v>220</v>
      </c>
      <c r="E223" s="55" t="s">
        <v>1</v>
      </c>
      <c r="F223" s="66" t="s">
        <v>655</v>
      </c>
      <c r="G223" s="66"/>
      <c r="H223" s="66" t="s">
        <v>434</v>
      </c>
      <c r="I223" s="66" t="s">
        <v>435</v>
      </c>
      <c r="J223" s="158">
        <v>112.00000000000001</v>
      </c>
      <c r="K223" s="158">
        <v>112.00000000000001</v>
      </c>
      <c r="L223" s="56">
        <v>19.108067699999999</v>
      </c>
      <c r="M223" s="56">
        <v>73.065159300000005</v>
      </c>
      <c r="N223" s="58">
        <v>19.109639998597899</v>
      </c>
      <c r="O223" s="58">
        <v>73.065809997614096</v>
      </c>
      <c r="P223" s="66" t="s">
        <v>624</v>
      </c>
      <c r="Q223" s="56" t="s">
        <v>1603</v>
      </c>
      <c r="R223" s="28" t="s">
        <v>895</v>
      </c>
      <c r="S223" s="28" t="s">
        <v>2033</v>
      </c>
      <c r="T223" s="58" t="s">
        <v>1646</v>
      </c>
      <c r="U223" s="28" t="s">
        <v>1606</v>
      </c>
      <c r="V223" s="28" t="s">
        <v>1607</v>
      </c>
      <c r="W223" s="28" t="s">
        <v>2000</v>
      </c>
      <c r="X223" s="28" t="s">
        <v>1695</v>
      </c>
      <c r="Y223" s="28" t="s">
        <v>1638</v>
      </c>
      <c r="Z223" s="28" t="str">
        <f>_xlfn.XLOOKUP(I223,'[2]Fibmax delivery'!$B:$B,'[2]Fibmax delivery'!$I:$I)</f>
        <v>Praveen Nigam</v>
      </c>
      <c r="AA223" s="28" t="s">
        <v>104</v>
      </c>
      <c r="AB223" s="28" t="s">
        <v>1651</v>
      </c>
      <c r="AC223" s="61">
        <v>45742</v>
      </c>
      <c r="AD223" s="61">
        <f t="shared" si="70"/>
        <v>46107</v>
      </c>
      <c r="AE223" s="28">
        <v>112</v>
      </c>
      <c r="AF223" s="28" t="s">
        <v>1030</v>
      </c>
      <c r="AG223" s="62">
        <f t="shared" si="69"/>
        <v>0</v>
      </c>
      <c r="AH223" s="28" t="s">
        <v>1585</v>
      </c>
      <c r="AI223" s="28" t="s">
        <v>1603</v>
      </c>
      <c r="AJ223" s="28"/>
      <c r="AK223" s="28" t="s">
        <v>1612</v>
      </c>
      <c r="AL223" s="28" t="s">
        <v>5189</v>
      </c>
      <c r="AM223" s="28" t="s">
        <v>3494</v>
      </c>
      <c r="AN223" s="47" t="s">
        <v>1585</v>
      </c>
      <c r="AO223" s="58" t="s">
        <v>1603</v>
      </c>
      <c r="AP223" s="28"/>
      <c r="AQ223" s="28">
        <v>0</v>
      </c>
      <c r="AR223" s="28">
        <f t="shared" si="60"/>
        <v>-112</v>
      </c>
      <c r="AS223" s="28" t="s">
        <v>1603</v>
      </c>
      <c r="AT223" s="28"/>
      <c r="AU223" s="47" t="s">
        <v>5614</v>
      </c>
    </row>
    <row r="224" spans="2:47" s="47" customFormat="1" ht="10.8" x14ac:dyDescent="0.25">
      <c r="B224" s="47" t="str">
        <f t="shared" si="68"/>
        <v>Fibmax</v>
      </c>
      <c r="C224" s="196">
        <v>46142</v>
      </c>
      <c r="D224" s="36">
        <f t="shared" si="61"/>
        <v>221</v>
      </c>
      <c r="E224" s="55" t="s">
        <v>1</v>
      </c>
      <c r="F224" s="66" t="s">
        <v>656</v>
      </c>
      <c r="G224" s="66"/>
      <c r="H224" s="66" t="s">
        <v>436</v>
      </c>
      <c r="I224" s="66" t="s">
        <v>437</v>
      </c>
      <c r="J224" s="158">
        <v>246.40000000000003</v>
      </c>
      <c r="K224" s="158">
        <v>246.40000000000003</v>
      </c>
      <c r="L224" s="56">
        <v>18.926529299999999</v>
      </c>
      <c r="M224" s="56">
        <v>73.028029500000002</v>
      </c>
      <c r="N224" s="58">
        <v>18.925593993239001</v>
      </c>
      <c r="O224" s="58">
        <v>73.0287122971435</v>
      </c>
      <c r="P224" s="66" t="s">
        <v>656</v>
      </c>
      <c r="Q224" s="56" t="s">
        <v>1603</v>
      </c>
      <c r="R224" s="28" t="s">
        <v>896</v>
      </c>
      <c r="S224" s="28" t="s">
        <v>2034</v>
      </c>
      <c r="T224" s="58" t="s">
        <v>1621</v>
      </c>
      <c r="U224" s="28" t="s">
        <v>1606</v>
      </c>
      <c r="V224" s="28" t="s">
        <v>1607</v>
      </c>
      <c r="W224" s="28" t="s">
        <v>2000</v>
      </c>
      <c r="X224" s="28" t="s">
        <v>1695</v>
      </c>
      <c r="Y224" s="28" t="s">
        <v>1609</v>
      </c>
      <c r="Z224" s="28" t="str">
        <f>_xlfn.XLOOKUP(I224,'[2]Fibmax delivery'!$B:$B,'[2]Fibmax delivery'!$I:$I)</f>
        <v>Praveen Nigam</v>
      </c>
      <c r="AA224" s="28" t="s">
        <v>104</v>
      </c>
      <c r="AB224" s="28" t="s">
        <v>2035</v>
      </c>
      <c r="AC224" s="61">
        <v>45741</v>
      </c>
      <c r="AD224" s="61">
        <f t="shared" si="70"/>
        <v>46106</v>
      </c>
      <c r="AE224" s="28">
        <v>246</v>
      </c>
      <c r="AF224" s="28" t="s">
        <v>1030</v>
      </c>
      <c r="AG224" s="62">
        <f t="shared" si="69"/>
        <v>-0.40000000000003411</v>
      </c>
      <c r="AH224" s="28" t="s">
        <v>1585</v>
      </c>
      <c r="AI224" s="28" t="s">
        <v>1603</v>
      </c>
      <c r="AJ224" s="28"/>
      <c r="AK224" s="28" t="s">
        <v>1612</v>
      </c>
      <c r="AL224" s="28" t="s">
        <v>5190</v>
      </c>
      <c r="AM224" s="28" t="s">
        <v>4949</v>
      </c>
      <c r="AN224" s="47" t="s">
        <v>1585</v>
      </c>
      <c r="AO224" s="58" t="s">
        <v>1603</v>
      </c>
      <c r="AP224" s="28"/>
      <c r="AQ224" s="28">
        <v>0</v>
      </c>
      <c r="AR224" s="28">
        <f t="shared" si="60"/>
        <v>-246</v>
      </c>
      <c r="AS224" s="28" t="s">
        <v>1603</v>
      </c>
      <c r="AT224" s="28"/>
      <c r="AU224" s="47" t="s">
        <v>5614</v>
      </c>
    </row>
    <row r="225" spans="2:48" s="47" customFormat="1" ht="10.8" x14ac:dyDescent="0.25">
      <c r="B225" s="47" t="str">
        <f t="shared" si="68"/>
        <v>Fibmax</v>
      </c>
      <c r="C225" s="196">
        <v>46356</v>
      </c>
      <c r="D225" s="36">
        <f t="shared" si="61"/>
        <v>222</v>
      </c>
      <c r="E225" s="55" t="s">
        <v>1</v>
      </c>
      <c r="F225" s="66" t="s">
        <v>648</v>
      </c>
      <c r="G225" s="66"/>
      <c r="H225" s="66" t="s">
        <v>438</v>
      </c>
      <c r="I225" s="66" t="s">
        <v>439</v>
      </c>
      <c r="J225" s="158">
        <v>280</v>
      </c>
      <c r="K225" s="158">
        <v>280</v>
      </c>
      <c r="L225" s="56">
        <v>19.022584299999998</v>
      </c>
      <c r="M225" s="56">
        <v>73.017643800000002</v>
      </c>
      <c r="N225" s="58">
        <v>19.021919019203398</v>
      </c>
      <c r="O225" s="58">
        <v>73.015895967984406</v>
      </c>
      <c r="P225" s="66" t="s">
        <v>589</v>
      </c>
      <c r="Q225" s="56" t="s">
        <v>1603</v>
      </c>
      <c r="R225" s="28" t="s">
        <v>897</v>
      </c>
      <c r="S225" s="28" t="s">
        <v>2036</v>
      </c>
      <c r="T225" s="58" t="s">
        <v>1646</v>
      </c>
      <c r="U225" s="28" t="s">
        <v>1606</v>
      </c>
      <c r="V225" s="28" t="s">
        <v>1607</v>
      </c>
      <c r="W225" s="28" t="s">
        <v>2000</v>
      </c>
      <c r="X225" s="28" t="s">
        <v>1642</v>
      </c>
      <c r="Y225" s="28" t="s">
        <v>1609</v>
      </c>
      <c r="Z225" s="28" t="str">
        <f>_xlfn.XLOOKUP(I225,'[2]Fibmax delivery'!$B:$B,'[2]Fibmax delivery'!$I:$I)</f>
        <v>Praveen Nigam</v>
      </c>
      <c r="AA225" s="28" t="s">
        <v>104</v>
      </c>
      <c r="AB225" s="28" t="s">
        <v>2037</v>
      </c>
      <c r="AC225" s="61">
        <v>45741</v>
      </c>
      <c r="AD225" s="61">
        <f t="shared" si="70"/>
        <v>46106</v>
      </c>
      <c r="AE225" s="28">
        <v>280</v>
      </c>
      <c r="AF225" s="28" t="s">
        <v>1030</v>
      </c>
      <c r="AG225" s="62">
        <f t="shared" si="69"/>
        <v>0</v>
      </c>
      <c r="AH225" s="28" t="s">
        <v>1585</v>
      </c>
      <c r="AI225" s="28" t="s">
        <v>1600</v>
      </c>
      <c r="AJ225" s="28"/>
      <c r="AK225" s="28" t="s">
        <v>4908</v>
      </c>
      <c r="AL225" s="28" t="s">
        <v>5191</v>
      </c>
      <c r="AM225" s="28" t="s">
        <v>3494</v>
      </c>
      <c r="AN225" s="47" t="s">
        <v>1585</v>
      </c>
      <c r="AO225" s="58" t="s">
        <v>1603</v>
      </c>
      <c r="AP225" s="28"/>
      <c r="AQ225" s="28">
        <v>175</v>
      </c>
      <c r="AR225" s="28">
        <f t="shared" si="60"/>
        <v>-105</v>
      </c>
      <c r="AS225" s="28" t="s">
        <v>1603</v>
      </c>
      <c r="AT225" s="28"/>
      <c r="AU225" s="47" t="s">
        <v>5614</v>
      </c>
    </row>
    <row r="226" spans="2:48" s="47" customFormat="1" ht="10.8" x14ac:dyDescent="0.25">
      <c r="B226" s="47" t="str">
        <f t="shared" si="68"/>
        <v>Fibmax</v>
      </c>
      <c r="C226" s="196">
        <v>46356</v>
      </c>
      <c r="D226" s="36">
        <f t="shared" si="61"/>
        <v>223</v>
      </c>
      <c r="E226" s="55" t="s">
        <v>1</v>
      </c>
      <c r="F226" s="66" t="s">
        <v>607</v>
      </c>
      <c r="G226" s="66"/>
      <c r="H226" s="66" t="s">
        <v>440</v>
      </c>
      <c r="I226" s="66" t="s">
        <v>441</v>
      </c>
      <c r="J226" s="158">
        <v>280</v>
      </c>
      <c r="K226" s="158">
        <v>280</v>
      </c>
      <c r="L226" s="56">
        <v>19.1166217</v>
      </c>
      <c r="M226" s="56">
        <v>73.0043486</v>
      </c>
      <c r="N226" s="58">
        <v>19.116622298665799</v>
      </c>
      <c r="O226" s="58">
        <v>73.005199397354701</v>
      </c>
      <c r="P226" s="66" t="s">
        <v>589</v>
      </c>
      <c r="Q226" s="56" t="s">
        <v>1603</v>
      </c>
      <c r="R226" s="28" t="s">
        <v>898</v>
      </c>
      <c r="S226" s="28" t="s">
        <v>2038</v>
      </c>
      <c r="T226" s="58" t="s">
        <v>1646</v>
      </c>
      <c r="U226" s="28" t="s">
        <v>1606</v>
      </c>
      <c r="V226" s="28" t="s">
        <v>1607</v>
      </c>
      <c r="W226" s="28" t="s">
        <v>2000</v>
      </c>
      <c r="X226" s="28" t="s">
        <v>1616</v>
      </c>
      <c r="Y226" s="28" t="s">
        <v>1609</v>
      </c>
      <c r="Z226" s="28" t="str">
        <f>_xlfn.XLOOKUP(I226,'[2]Fibmax delivery'!$B:$B,'[2]Fibmax delivery'!$I:$I)</f>
        <v>Praveen Nigam</v>
      </c>
      <c r="AA226" s="28" t="s">
        <v>104</v>
      </c>
      <c r="AB226" s="28" t="s">
        <v>2039</v>
      </c>
      <c r="AC226" s="61">
        <v>45741</v>
      </c>
      <c r="AD226" s="61">
        <f t="shared" si="70"/>
        <v>46106</v>
      </c>
      <c r="AE226" s="28">
        <v>280</v>
      </c>
      <c r="AF226" s="28" t="s">
        <v>1030</v>
      </c>
      <c r="AG226" s="62">
        <f t="shared" si="69"/>
        <v>0</v>
      </c>
      <c r="AH226" s="28" t="s">
        <v>1585</v>
      </c>
      <c r="AI226" s="28" t="s">
        <v>1600</v>
      </c>
      <c r="AJ226" s="28"/>
      <c r="AK226" s="28" t="s">
        <v>4909</v>
      </c>
      <c r="AL226" s="28" t="s">
        <v>5192</v>
      </c>
      <c r="AM226" s="28" t="s">
        <v>3494</v>
      </c>
      <c r="AN226" s="47" t="s">
        <v>1585</v>
      </c>
      <c r="AO226" s="58" t="s">
        <v>1603</v>
      </c>
      <c r="AP226" s="28"/>
      <c r="AQ226" s="28">
        <v>0</v>
      </c>
      <c r="AR226" s="28">
        <f t="shared" si="60"/>
        <v>-280</v>
      </c>
      <c r="AS226" s="28" t="s">
        <v>1603</v>
      </c>
      <c r="AT226" s="28"/>
      <c r="AU226" s="47" t="s">
        <v>5614</v>
      </c>
      <c r="AV226" s="47" t="s">
        <v>5620</v>
      </c>
    </row>
    <row r="227" spans="2:48" s="47" customFormat="1" ht="10.8" x14ac:dyDescent="0.25">
      <c r="B227" s="47" t="str">
        <f t="shared" si="68"/>
        <v>Fibmax</v>
      </c>
      <c r="C227" s="196">
        <v>46356</v>
      </c>
      <c r="D227" s="36">
        <f t="shared" si="61"/>
        <v>224</v>
      </c>
      <c r="E227" s="55" t="s">
        <v>1</v>
      </c>
      <c r="F227" s="66" t="s">
        <v>607</v>
      </c>
      <c r="G227" s="66"/>
      <c r="H227" s="66" t="s">
        <v>442</v>
      </c>
      <c r="I227" s="66" t="s">
        <v>443</v>
      </c>
      <c r="J227" s="158">
        <v>280</v>
      </c>
      <c r="K227" s="158">
        <v>280</v>
      </c>
      <c r="L227" s="56">
        <v>19.127092999999999</v>
      </c>
      <c r="M227" s="56">
        <v>73.0019116</v>
      </c>
      <c r="N227" s="58">
        <v>19.1257439859959</v>
      </c>
      <c r="O227" s="58">
        <v>73.001285107548199</v>
      </c>
      <c r="P227" s="66" t="s">
        <v>589</v>
      </c>
      <c r="Q227" s="56" t="s">
        <v>1603</v>
      </c>
      <c r="R227" s="28" t="s">
        <v>899</v>
      </c>
      <c r="S227" s="28" t="s">
        <v>2040</v>
      </c>
      <c r="T227" s="58" t="s">
        <v>1621</v>
      </c>
      <c r="U227" s="28" t="s">
        <v>1606</v>
      </c>
      <c r="V227" s="28" t="s">
        <v>1607</v>
      </c>
      <c r="W227" s="28" t="s">
        <v>2000</v>
      </c>
      <c r="X227" s="28" t="s">
        <v>1642</v>
      </c>
      <c r="Y227" s="28" t="s">
        <v>1609</v>
      </c>
      <c r="Z227" s="28" t="str">
        <f>_xlfn.XLOOKUP(I227,'[2]Fibmax delivery'!$B:$B,'[2]Fibmax delivery'!$I:$I)</f>
        <v>Praveen Nigam</v>
      </c>
      <c r="AA227" s="28" t="s">
        <v>104</v>
      </c>
      <c r="AB227" s="28" t="s">
        <v>2041</v>
      </c>
      <c r="AC227" s="61">
        <v>45741</v>
      </c>
      <c r="AD227" s="61">
        <f t="shared" si="70"/>
        <v>46106</v>
      </c>
      <c r="AE227" s="28">
        <v>280</v>
      </c>
      <c r="AF227" s="28" t="s">
        <v>1030</v>
      </c>
      <c r="AG227" s="62">
        <f t="shared" si="69"/>
        <v>0</v>
      </c>
      <c r="AH227" s="28" t="s">
        <v>1585</v>
      </c>
      <c r="AI227" s="28" t="s">
        <v>1600</v>
      </c>
      <c r="AJ227" s="28"/>
      <c r="AK227" s="28" t="s">
        <v>2042</v>
      </c>
      <c r="AL227" s="28" t="s">
        <v>5193</v>
      </c>
      <c r="AM227" s="28" t="s">
        <v>4949</v>
      </c>
      <c r="AN227" s="47" t="s">
        <v>1585</v>
      </c>
      <c r="AO227" s="58" t="s">
        <v>1603</v>
      </c>
      <c r="AP227" s="28"/>
      <c r="AQ227" s="28">
        <v>0</v>
      </c>
      <c r="AR227" s="28">
        <f t="shared" si="60"/>
        <v>-280</v>
      </c>
      <c r="AS227" s="28" t="s">
        <v>1603</v>
      </c>
      <c r="AT227" s="28"/>
      <c r="AU227" s="47" t="s">
        <v>5614</v>
      </c>
    </row>
    <row r="228" spans="2:48" s="47" customFormat="1" ht="10.8" x14ac:dyDescent="0.25">
      <c r="B228" s="47" t="str">
        <f t="shared" si="68"/>
        <v>Fibmax</v>
      </c>
      <c r="C228" s="196">
        <v>46356</v>
      </c>
      <c r="D228" s="36">
        <f t="shared" si="61"/>
        <v>225</v>
      </c>
      <c r="E228" s="55" t="s">
        <v>1</v>
      </c>
      <c r="F228" s="66" t="s">
        <v>657</v>
      </c>
      <c r="G228" s="66"/>
      <c r="H228" s="66">
        <v>1640</v>
      </c>
      <c r="I228" s="66" t="s">
        <v>444</v>
      </c>
      <c r="J228" s="158">
        <v>168.00000000000003</v>
      </c>
      <c r="K228" s="158">
        <v>168.00000000000003</v>
      </c>
      <c r="L228" s="56">
        <v>19.080851500000001</v>
      </c>
      <c r="M228" s="56">
        <v>72.998694</v>
      </c>
      <c r="N228" s="58">
        <v>19.0804610465864</v>
      </c>
      <c r="O228" s="58">
        <v>72.997984013917005</v>
      </c>
      <c r="P228" s="66" t="s">
        <v>589</v>
      </c>
      <c r="Q228" s="56" t="s">
        <v>1603</v>
      </c>
      <c r="R228" s="28" t="s">
        <v>900</v>
      </c>
      <c r="S228" s="28" t="s">
        <v>2043</v>
      </c>
      <c r="T228" s="58" t="s">
        <v>1621</v>
      </c>
      <c r="U228" s="28" t="s">
        <v>1606</v>
      </c>
      <c r="V228" s="28" t="s">
        <v>1607</v>
      </c>
      <c r="W228" s="28" t="s">
        <v>2000</v>
      </c>
      <c r="X228" s="28" t="s">
        <v>1616</v>
      </c>
      <c r="Y228" s="28" t="s">
        <v>1609</v>
      </c>
      <c r="Z228" s="28" t="str">
        <f>_xlfn.XLOOKUP(I228,'[2]Fibmax delivery'!$B:$B,'[2]Fibmax delivery'!$I:$I)</f>
        <v>Praveen Nigam</v>
      </c>
      <c r="AA228" s="28" t="s">
        <v>104</v>
      </c>
      <c r="AB228" s="28" t="s">
        <v>1651</v>
      </c>
      <c r="AC228" s="61">
        <v>45742</v>
      </c>
      <c r="AD228" s="61">
        <f t="shared" si="70"/>
        <v>46107</v>
      </c>
      <c r="AE228" s="28">
        <v>168</v>
      </c>
      <c r="AF228" s="28" t="s">
        <v>1030</v>
      </c>
      <c r="AG228" s="62">
        <f t="shared" si="69"/>
        <v>0</v>
      </c>
      <c r="AH228" s="28" t="s">
        <v>1585</v>
      </c>
      <c r="AI228" s="28" t="s">
        <v>1600</v>
      </c>
      <c r="AJ228" s="28"/>
      <c r="AK228" s="28" t="s">
        <v>2044</v>
      </c>
      <c r="AL228" s="28" t="s">
        <v>5194</v>
      </c>
      <c r="AM228" s="28" t="s">
        <v>3494</v>
      </c>
      <c r="AN228" s="47" t="s">
        <v>1585</v>
      </c>
      <c r="AO228" s="58" t="s">
        <v>1603</v>
      </c>
      <c r="AP228" s="28"/>
      <c r="AQ228" s="28">
        <v>0</v>
      </c>
      <c r="AR228" s="28">
        <f t="shared" si="60"/>
        <v>-168</v>
      </c>
      <c r="AS228" s="28" t="s">
        <v>1603</v>
      </c>
      <c r="AT228" s="28"/>
      <c r="AU228" s="47" t="s">
        <v>5614</v>
      </c>
    </row>
    <row r="229" spans="2:48" s="47" customFormat="1" ht="10.8" x14ac:dyDescent="0.25">
      <c r="C229" s="196"/>
      <c r="D229" s="36">
        <f t="shared" si="61"/>
        <v>226</v>
      </c>
      <c r="E229" s="55" t="s">
        <v>1</v>
      </c>
      <c r="F229" s="66" t="s">
        <v>607</v>
      </c>
      <c r="G229" s="66"/>
      <c r="H229" s="66" t="s">
        <v>445</v>
      </c>
      <c r="I229" s="66" t="s">
        <v>446</v>
      </c>
      <c r="J229" s="158">
        <v>280</v>
      </c>
      <c r="K229" s="158">
        <v>280</v>
      </c>
      <c r="L229" s="56">
        <v>19.123761399999999</v>
      </c>
      <c r="M229" s="56">
        <v>72.996983499999999</v>
      </c>
      <c r="N229" s="58">
        <v>19.124963325856299</v>
      </c>
      <c r="O229" s="58">
        <v>72.997477141032505</v>
      </c>
      <c r="P229" s="66" t="s">
        <v>589</v>
      </c>
      <c r="Q229" s="56" t="s">
        <v>1603</v>
      </c>
      <c r="R229" s="28" t="s">
        <v>901</v>
      </c>
      <c r="S229" s="28" t="s">
        <v>2045</v>
      </c>
      <c r="T229" s="58" t="s">
        <v>1621</v>
      </c>
      <c r="U229" s="28" t="s">
        <v>1606</v>
      </c>
      <c r="V229" s="28" t="s">
        <v>1607</v>
      </c>
      <c r="W229" s="28" t="s">
        <v>2000</v>
      </c>
      <c r="X229" s="28" t="s">
        <v>1642</v>
      </c>
      <c r="Y229" s="28" t="s">
        <v>1609</v>
      </c>
      <c r="Z229" s="28" t="str">
        <f>_xlfn.XLOOKUP(I229,'[2]Fibmax delivery'!$B:$B,'[2]Fibmax delivery'!$I:$I)</f>
        <v>Praveen Nigam</v>
      </c>
      <c r="AA229" s="28" t="s">
        <v>1935</v>
      </c>
      <c r="AB229" s="28" t="s">
        <v>1603</v>
      </c>
      <c r="AC229" s="28" t="s">
        <v>1603</v>
      </c>
      <c r="AD229" s="28" t="s">
        <v>1603</v>
      </c>
      <c r="AE229" s="28">
        <v>0</v>
      </c>
      <c r="AF229" s="28" t="s">
        <v>1618</v>
      </c>
      <c r="AG229" s="28"/>
      <c r="AH229" s="28" t="s">
        <v>1627</v>
      </c>
      <c r="AI229" s="28" t="s">
        <v>1603</v>
      </c>
      <c r="AJ229" s="28"/>
      <c r="AK229" s="28" t="s">
        <v>1612</v>
      </c>
      <c r="AL229" s="28" t="s">
        <v>1603</v>
      </c>
      <c r="AM229" s="28" t="s">
        <v>1603</v>
      </c>
      <c r="AN229" s="47" t="s">
        <v>1627</v>
      </c>
      <c r="AO229" s="58" t="s">
        <v>1603</v>
      </c>
      <c r="AP229" s="28"/>
      <c r="AQ229" s="28">
        <v>0</v>
      </c>
      <c r="AR229" s="28">
        <f t="shared" si="60"/>
        <v>0</v>
      </c>
      <c r="AS229" s="28" t="s">
        <v>1603</v>
      </c>
      <c r="AT229" s="28"/>
      <c r="AU229" s="47" t="s">
        <v>5614</v>
      </c>
    </row>
    <row r="230" spans="2:48" s="47" customFormat="1" ht="10.8" x14ac:dyDescent="0.25">
      <c r="C230" s="196"/>
      <c r="D230" s="36">
        <f t="shared" si="61"/>
        <v>227</v>
      </c>
      <c r="E230" s="55" t="s">
        <v>1</v>
      </c>
      <c r="F230" s="66" t="s">
        <v>658</v>
      </c>
      <c r="G230" s="66"/>
      <c r="H230" s="66" t="s">
        <v>447</v>
      </c>
      <c r="I230" s="66" t="s">
        <v>448</v>
      </c>
      <c r="J230" s="158">
        <v>180.768</v>
      </c>
      <c r="K230" s="158">
        <v>180.768</v>
      </c>
      <c r="L230" s="56">
        <v>18.9637867</v>
      </c>
      <c r="M230" s="56">
        <v>72.824862499999995</v>
      </c>
      <c r="N230" s="58">
        <v>18.96426941</v>
      </c>
      <c r="O230" s="58">
        <v>72.824023240000002</v>
      </c>
      <c r="P230" s="66" t="s">
        <v>591</v>
      </c>
      <c r="Q230" s="56" t="s">
        <v>1899</v>
      </c>
      <c r="R230" s="28" t="s">
        <v>902</v>
      </c>
      <c r="S230" s="28" t="s">
        <v>2046</v>
      </c>
      <c r="T230" s="58" t="s">
        <v>1621</v>
      </c>
      <c r="U230" s="28" t="s">
        <v>1606</v>
      </c>
      <c r="V230" s="28" t="s">
        <v>1607</v>
      </c>
      <c r="W230" s="28" t="s">
        <v>2000</v>
      </c>
      <c r="X230" s="28" t="s">
        <v>1984</v>
      </c>
      <c r="Y230" s="28" t="s">
        <v>1761</v>
      </c>
      <c r="Z230" s="28" t="str">
        <f>_xlfn.XLOOKUP(I230,'[2]Fibmax delivery'!$B:$B,'[2]Fibmax delivery'!$I:$I)</f>
        <v>Prem Verma</v>
      </c>
      <c r="AA230" s="28" t="s">
        <v>104</v>
      </c>
      <c r="AB230" s="28" t="s">
        <v>1603</v>
      </c>
      <c r="AC230" s="28" t="s">
        <v>1603</v>
      </c>
      <c r="AD230" s="28" t="s">
        <v>1603</v>
      </c>
      <c r="AE230" s="28">
        <v>0</v>
      </c>
      <c r="AF230" s="28" t="s">
        <v>1610</v>
      </c>
      <c r="AG230" s="28"/>
      <c r="AH230" s="28" t="s">
        <v>1611</v>
      </c>
      <c r="AI230" s="28" t="s">
        <v>1603</v>
      </c>
      <c r="AJ230" s="28"/>
      <c r="AK230" s="28" t="s">
        <v>1612</v>
      </c>
      <c r="AL230" s="28" t="s">
        <v>1603</v>
      </c>
      <c r="AM230" s="28" t="s">
        <v>1603</v>
      </c>
      <c r="AN230" s="47" t="s">
        <v>1611</v>
      </c>
      <c r="AO230" s="58" t="s">
        <v>1603</v>
      </c>
      <c r="AP230" s="28"/>
      <c r="AQ230" s="28">
        <v>0</v>
      </c>
      <c r="AR230" s="28">
        <f t="shared" si="60"/>
        <v>0</v>
      </c>
      <c r="AS230" s="28" t="s">
        <v>1603</v>
      </c>
      <c r="AT230" s="28"/>
    </row>
    <row r="231" spans="2:48" s="47" customFormat="1" ht="10.8" x14ac:dyDescent="0.25">
      <c r="B231" s="47" t="str">
        <f t="shared" ref="B231:B232" si="71">U231</f>
        <v>Fibmax</v>
      </c>
      <c r="C231" s="196">
        <v>46356</v>
      </c>
      <c r="D231" s="36">
        <f t="shared" si="61"/>
        <v>228</v>
      </c>
      <c r="E231" s="55" t="s">
        <v>1</v>
      </c>
      <c r="F231" s="66" t="s">
        <v>659</v>
      </c>
      <c r="G231" s="66"/>
      <c r="H231" s="66">
        <v>4495</v>
      </c>
      <c r="I231" s="66" t="s">
        <v>449</v>
      </c>
      <c r="J231" s="158">
        <v>134.4</v>
      </c>
      <c r="K231" s="158">
        <v>134.4</v>
      </c>
      <c r="L231" s="56">
        <v>19.0823638</v>
      </c>
      <c r="M231" s="56">
        <v>72.996405999999993</v>
      </c>
      <c r="N231" s="58">
        <v>19.083031200000001</v>
      </c>
      <c r="O231" s="58">
        <v>72.996351599999997</v>
      </c>
      <c r="P231" s="66" t="s">
        <v>589</v>
      </c>
      <c r="Q231" s="56" t="s">
        <v>1603</v>
      </c>
      <c r="R231" s="28" t="s">
        <v>903</v>
      </c>
      <c r="S231" s="28" t="s">
        <v>2047</v>
      </c>
      <c r="T231" s="58" t="s">
        <v>1621</v>
      </c>
      <c r="U231" s="28" t="s">
        <v>1606</v>
      </c>
      <c r="V231" s="28" t="s">
        <v>1607</v>
      </c>
      <c r="W231" s="28" t="s">
        <v>2000</v>
      </c>
      <c r="X231" s="28" t="s">
        <v>1616</v>
      </c>
      <c r="Y231" s="28" t="s">
        <v>1609</v>
      </c>
      <c r="Z231" s="28" t="str">
        <f>_xlfn.XLOOKUP(I231,'[2]Fibmax delivery'!$B:$B,'[2]Fibmax delivery'!$I:$I)</f>
        <v>Praveen Nigam</v>
      </c>
      <c r="AA231" s="28" t="s">
        <v>104</v>
      </c>
      <c r="AB231" s="28" t="s">
        <v>2048</v>
      </c>
      <c r="AC231" s="61">
        <v>45741</v>
      </c>
      <c r="AD231" s="61">
        <f t="shared" ref="AD231:AD232" si="72">AC231+365</f>
        <v>46106</v>
      </c>
      <c r="AE231" s="28">
        <v>134</v>
      </c>
      <c r="AF231" s="28" t="s">
        <v>1030</v>
      </c>
      <c r="AG231" s="62">
        <f>AE231-K231</f>
        <v>-0.40000000000000568</v>
      </c>
      <c r="AH231" s="28" t="s">
        <v>1585</v>
      </c>
      <c r="AI231" s="28" t="s">
        <v>1600</v>
      </c>
      <c r="AJ231" s="28"/>
      <c r="AK231" s="28" t="s">
        <v>2049</v>
      </c>
      <c r="AL231" s="28" t="s">
        <v>5195</v>
      </c>
      <c r="AM231" s="28" t="s">
        <v>4949</v>
      </c>
      <c r="AN231" s="47" t="s">
        <v>1585</v>
      </c>
      <c r="AO231" s="58" t="s">
        <v>1603</v>
      </c>
      <c r="AP231" s="28"/>
      <c r="AQ231" s="28">
        <v>0</v>
      </c>
      <c r="AR231" s="28">
        <f t="shared" si="60"/>
        <v>-134</v>
      </c>
      <c r="AS231" s="28" t="s">
        <v>1603</v>
      </c>
      <c r="AT231" s="28"/>
      <c r="AU231" s="47" t="s">
        <v>5614</v>
      </c>
    </row>
    <row r="232" spans="2:48" s="47" customFormat="1" ht="10.8" x14ac:dyDescent="0.25">
      <c r="B232" s="47" t="str">
        <f t="shared" si="71"/>
        <v>Fibmax</v>
      </c>
      <c r="C232" s="196">
        <v>46356</v>
      </c>
      <c r="D232" s="36">
        <f t="shared" si="61"/>
        <v>229</v>
      </c>
      <c r="E232" s="55" t="s">
        <v>1</v>
      </c>
      <c r="F232" s="66" t="s">
        <v>607</v>
      </c>
      <c r="G232" s="66"/>
      <c r="H232" s="66" t="s">
        <v>450</v>
      </c>
      <c r="I232" s="66" t="s">
        <v>451</v>
      </c>
      <c r="J232" s="158">
        <v>280</v>
      </c>
      <c r="K232" s="158">
        <v>280</v>
      </c>
      <c r="L232" s="56">
        <v>19.1241576</v>
      </c>
      <c r="M232" s="56">
        <v>72.993288300000003</v>
      </c>
      <c r="N232" s="58">
        <v>19.124399495692199</v>
      </c>
      <c r="O232" s="58">
        <v>72.992291699861298</v>
      </c>
      <c r="P232" s="66" t="s">
        <v>589</v>
      </c>
      <c r="Q232" s="56" t="s">
        <v>1603</v>
      </c>
      <c r="R232" s="28" t="s">
        <v>904</v>
      </c>
      <c r="S232" s="28" t="s">
        <v>2050</v>
      </c>
      <c r="T232" s="58" t="s">
        <v>1646</v>
      </c>
      <c r="U232" s="28" t="s">
        <v>1606</v>
      </c>
      <c r="V232" s="28" t="s">
        <v>1607</v>
      </c>
      <c r="W232" s="28" t="s">
        <v>2000</v>
      </c>
      <c r="X232" s="28" t="s">
        <v>1642</v>
      </c>
      <c r="Y232" s="28" t="s">
        <v>1609</v>
      </c>
      <c r="Z232" s="28" t="str">
        <f>_xlfn.XLOOKUP(I232,'[2]Fibmax delivery'!$B:$B,'[2]Fibmax delivery'!$I:$I)</f>
        <v>Praveen Nigam</v>
      </c>
      <c r="AA232" s="28" t="s">
        <v>104</v>
      </c>
      <c r="AB232" s="28" t="s">
        <v>2051</v>
      </c>
      <c r="AC232" s="61">
        <v>45741</v>
      </c>
      <c r="AD232" s="61">
        <f t="shared" si="72"/>
        <v>46106</v>
      </c>
      <c r="AE232" s="28">
        <v>280</v>
      </c>
      <c r="AF232" s="28" t="s">
        <v>1030</v>
      </c>
      <c r="AG232" s="62">
        <f>AE232-K232</f>
        <v>0</v>
      </c>
      <c r="AH232" s="28" t="s">
        <v>1585</v>
      </c>
      <c r="AI232" s="28" t="s">
        <v>1600</v>
      </c>
      <c r="AJ232" s="28"/>
      <c r="AK232" s="28" t="s">
        <v>4910</v>
      </c>
      <c r="AL232" s="28" t="s">
        <v>5196</v>
      </c>
      <c r="AM232" s="28" t="s">
        <v>3494</v>
      </c>
      <c r="AN232" s="47" t="s">
        <v>1585</v>
      </c>
      <c r="AO232" s="58" t="s">
        <v>1603</v>
      </c>
      <c r="AP232" s="28"/>
      <c r="AQ232" s="28">
        <v>0</v>
      </c>
      <c r="AR232" s="28">
        <f t="shared" si="60"/>
        <v>-280</v>
      </c>
      <c r="AS232" s="28" t="s">
        <v>1603</v>
      </c>
      <c r="AT232" s="28"/>
      <c r="AU232" s="47" t="s">
        <v>5614</v>
      </c>
    </row>
    <row r="233" spans="2:48" s="47" customFormat="1" ht="10.8" x14ac:dyDescent="0.25">
      <c r="C233" s="196"/>
      <c r="D233" s="36">
        <f t="shared" si="61"/>
        <v>230</v>
      </c>
      <c r="E233" s="55" t="s">
        <v>1</v>
      </c>
      <c r="F233" s="66" t="s">
        <v>646</v>
      </c>
      <c r="G233" s="66"/>
      <c r="H233" s="66" t="s">
        <v>452</v>
      </c>
      <c r="I233" s="66" t="s">
        <v>453</v>
      </c>
      <c r="J233" s="158">
        <v>280</v>
      </c>
      <c r="K233" s="158">
        <v>280</v>
      </c>
      <c r="L233" s="56">
        <v>19.2010608</v>
      </c>
      <c r="M233" s="56">
        <v>72.990543400000007</v>
      </c>
      <c r="N233" s="58">
        <v>19.199804499999999</v>
      </c>
      <c r="O233" s="58">
        <v>72.991079299999996</v>
      </c>
      <c r="P233" s="66" t="s">
        <v>602</v>
      </c>
      <c r="Q233" s="56" t="s">
        <v>1603</v>
      </c>
      <c r="R233" s="28" t="s">
        <v>905</v>
      </c>
      <c r="S233" s="28" t="s">
        <v>2052</v>
      </c>
      <c r="T233" s="58" t="s">
        <v>1621</v>
      </c>
      <c r="U233" s="28" t="s">
        <v>1606</v>
      </c>
      <c r="V233" s="28" t="s">
        <v>1607</v>
      </c>
      <c r="W233" s="28" t="s">
        <v>2000</v>
      </c>
      <c r="X233" s="28" t="s">
        <v>1630</v>
      </c>
      <c r="Y233" s="28" t="s">
        <v>1638</v>
      </c>
      <c r="Z233" s="28" t="str">
        <f>_xlfn.XLOOKUP(I233,'[2]Fibmax delivery'!$B:$B,'[2]Fibmax delivery'!$I:$I)</f>
        <v>Yogesh Deshpande</v>
      </c>
      <c r="AA233" s="28" t="s">
        <v>1935</v>
      </c>
      <c r="AB233" s="28" t="s">
        <v>1603</v>
      </c>
      <c r="AC233" s="28" t="s">
        <v>1603</v>
      </c>
      <c r="AD233" s="28" t="s">
        <v>1603</v>
      </c>
      <c r="AE233" s="28">
        <v>0</v>
      </c>
      <c r="AF233" s="28" t="s">
        <v>1618</v>
      </c>
      <c r="AG233" s="28"/>
      <c r="AH233" s="28" t="s">
        <v>1627</v>
      </c>
      <c r="AI233" s="28" t="s">
        <v>1603</v>
      </c>
      <c r="AJ233" s="28"/>
      <c r="AK233" s="28" t="s">
        <v>1612</v>
      </c>
      <c r="AL233" s="28" t="s">
        <v>1603</v>
      </c>
      <c r="AM233" s="28" t="s">
        <v>3494</v>
      </c>
      <c r="AN233" s="47" t="s">
        <v>1627</v>
      </c>
      <c r="AO233" s="58" t="s">
        <v>1603</v>
      </c>
      <c r="AP233" s="28"/>
      <c r="AQ233" s="28">
        <v>0</v>
      </c>
      <c r="AR233" s="28">
        <f t="shared" si="60"/>
        <v>0</v>
      </c>
      <c r="AS233" s="28" t="s">
        <v>1603</v>
      </c>
      <c r="AT233" s="28"/>
      <c r="AU233" s="47" t="s">
        <v>5614</v>
      </c>
    </row>
    <row r="234" spans="2:48" s="47" customFormat="1" ht="10.8" x14ac:dyDescent="0.25">
      <c r="C234" s="196"/>
      <c r="D234" s="36">
        <f t="shared" si="61"/>
        <v>231</v>
      </c>
      <c r="E234" s="55" t="s">
        <v>1</v>
      </c>
      <c r="F234" s="66" t="s">
        <v>660</v>
      </c>
      <c r="G234" s="66"/>
      <c r="H234" s="66">
        <v>2245</v>
      </c>
      <c r="I234" s="66" t="s">
        <v>454</v>
      </c>
      <c r="J234" s="158">
        <v>280.00000000000006</v>
      </c>
      <c r="K234" s="158">
        <v>280.00000000000006</v>
      </c>
      <c r="L234" s="56">
        <v>19.2159218</v>
      </c>
      <c r="M234" s="56">
        <v>72.989805000000004</v>
      </c>
      <c r="N234" s="58">
        <v>19.216774986346799</v>
      </c>
      <c r="O234" s="58">
        <v>72.990870452495699</v>
      </c>
      <c r="P234" s="66" t="s">
        <v>602</v>
      </c>
      <c r="Q234" s="56" t="s">
        <v>1603</v>
      </c>
      <c r="R234" s="28" t="s">
        <v>906</v>
      </c>
      <c r="S234" s="28" t="s">
        <v>2053</v>
      </c>
      <c r="T234" s="58" t="s">
        <v>1621</v>
      </c>
      <c r="U234" s="28" t="s">
        <v>1606</v>
      </c>
      <c r="V234" s="28" t="s">
        <v>1607</v>
      </c>
      <c r="W234" s="28" t="s">
        <v>2000</v>
      </c>
      <c r="X234" s="28" t="s">
        <v>1616</v>
      </c>
      <c r="Y234" s="28" t="s">
        <v>1638</v>
      </c>
      <c r="Z234" s="28" t="str">
        <f>_xlfn.XLOOKUP(I234,'[2]Fibmax delivery'!$B:$B,'[2]Fibmax delivery'!$I:$I)</f>
        <v>Yogesh Deshpande</v>
      </c>
      <c r="AA234" s="28" t="s">
        <v>1935</v>
      </c>
      <c r="AB234" s="28" t="s">
        <v>1603</v>
      </c>
      <c r="AC234" s="28" t="s">
        <v>1603</v>
      </c>
      <c r="AD234" s="28" t="s">
        <v>1603</v>
      </c>
      <c r="AE234" s="28">
        <v>0</v>
      </c>
      <c r="AF234" s="28" t="s">
        <v>1618</v>
      </c>
      <c r="AG234" s="28"/>
      <c r="AH234" s="28" t="s">
        <v>1627</v>
      </c>
      <c r="AI234" s="28" t="s">
        <v>1603</v>
      </c>
      <c r="AJ234" s="28"/>
      <c r="AK234" s="28" t="s">
        <v>1612</v>
      </c>
      <c r="AL234" s="28" t="s">
        <v>1603</v>
      </c>
      <c r="AM234" s="28" t="s">
        <v>1603</v>
      </c>
      <c r="AN234" s="47" t="s">
        <v>1627</v>
      </c>
      <c r="AO234" s="58" t="s">
        <v>1603</v>
      </c>
      <c r="AP234" s="28"/>
      <c r="AQ234" s="28">
        <v>0</v>
      </c>
      <c r="AR234" s="28">
        <f t="shared" si="60"/>
        <v>0</v>
      </c>
      <c r="AS234" s="28" t="s">
        <v>1603</v>
      </c>
      <c r="AT234" s="28"/>
      <c r="AU234" s="47" t="s">
        <v>5614</v>
      </c>
    </row>
    <row r="235" spans="2:48" s="47" customFormat="1" ht="10.8" x14ac:dyDescent="0.25">
      <c r="B235" s="47" t="str">
        <f>U235</f>
        <v>Fibmax</v>
      </c>
      <c r="C235" s="196">
        <v>46356</v>
      </c>
      <c r="D235" s="36">
        <f t="shared" si="61"/>
        <v>232</v>
      </c>
      <c r="E235" s="55" t="s">
        <v>1</v>
      </c>
      <c r="F235" s="66" t="s">
        <v>622</v>
      </c>
      <c r="G235" s="66"/>
      <c r="H235" s="66" t="s">
        <v>455</v>
      </c>
      <c r="I235" s="66" t="s">
        <v>456</v>
      </c>
      <c r="J235" s="158">
        <v>168.00000000000003</v>
      </c>
      <c r="K235" s="158">
        <v>168.00000000000003</v>
      </c>
      <c r="L235" s="56">
        <v>19.253618400000001</v>
      </c>
      <c r="M235" s="56">
        <v>72.986413499999998</v>
      </c>
      <c r="N235" s="58">
        <v>19.253744661626399</v>
      </c>
      <c r="O235" s="58">
        <v>72.985615522000899</v>
      </c>
      <c r="P235" s="66" t="s">
        <v>602</v>
      </c>
      <c r="Q235" s="56" t="s">
        <v>1603</v>
      </c>
      <c r="R235" s="28" t="s">
        <v>907</v>
      </c>
      <c r="S235" s="28" t="s">
        <v>2054</v>
      </c>
      <c r="T235" s="58" t="s">
        <v>1621</v>
      </c>
      <c r="U235" s="28" t="s">
        <v>1606</v>
      </c>
      <c r="V235" s="28" t="s">
        <v>1607</v>
      </c>
      <c r="W235" s="28" t="s">
        <v>2000</v>
      </c>
      <c r="X235" s="28" t="s">
        <v>1616</v>
      </c>
      <c r="Y235" s="28" t="s">
        <v>1638</v>
      </c>
      <c r="Z235" s="28" t="str">
        <f>_xlfn.XLOOKUP(I235,'[2]Fibmax delivery'!$B:$B,'[2]Fibmax delivery'!$I:$I)</f>
        <v>Yogesh Deshpande</v>
      </c>
      <c r="AA235" s="28" t="s">
        <v>104</v>
      </c>
      <c r="AB235" s="28" t="s">
        <v>2055</v>
      </c>
      <c r="AC235" s="61">
        <v>45741</v>
      </c>
      <c r="AD235" s="61">
        <f>AC235+365</f>
        <v>46106</v>
      </c>
      <c r="AE235" s="28">
        <v>168</v>
      </c>
      <c r="AF235" s="28" t="s">
        <v>1030</v>
      </c>
      <c r="AG235" s="62">
        <f>AE235-K235</f>
        <v>0</v>
      </c>
      <c r="AH235" s="28" t="s">
        <v>1585</v>
      </c>
      <c r="AI235" s="28" t="s">
        <v>1600</v>
      </c>
      <c r="AJ235" s="28"/>
      <c r="AK235" s="28" t="s">
        <v>4911</v>
      </c>
      <c r="AL235" s="28" t="s">
        <v>5197</v>
      </c>
      <c r="AM235" s="28" t="s">
        <v>3494</v>
      </c>
      <c r="AN235" s="47" t="s">
        <v>1585</v>
      </c>
      <c r="AO235" s="58" t="s">
        <v>1603</v>
      </c>
      <c r="AP235" s="28"/>
      <c r="AQ235" s="28">
        <v>0</v>
      </c>
      <c r="AR235" s="28">
        <f t="shared" si="60"/>
        <v>-168</v>
      </c>
      <c r="AS235" s="28" t="s">
        <v>5610</v>
      </c>
      <c r="AT235" s="28"/>
      <c r="AU235" s="47" t="s">
        <v>5614</v>
      </c>
    </row>
    <row r="236" spans="2:48" s="47" customFormat="1" ht="10.8" x14ac:dyDescent="0.25">
      <c r="C236" s="196"/>
      <c r="D236" s="36">
        <f t="shared" si="61"/>
        <v>233</v>
      </c>
      <c r="E236" s="55" t="s">
        <v>1</v>
      </c>
      <c r="F236" s="66" t="s">
        <v>622</v>
      </c>
      <c r="G236" s="66"/>
      <c r="H236" s="66" t="s">
        <v>457</v>
      </c>
      <c r="I236" s="66" t="s">
        <v>458</v>
      </c>
      <c r="J236" s="158">
        <v>280</v>
      </c>
      <c r="K236" s="158">
        <v>280</v>
      </c>
      <c r="L236" s="56">
        <v>19.240359999999999</v>
      </c>
      <c r="M236" s="56">
        <v>72.981380000000001</v>
      </c>
      <c r="N236" s="58">
        <v>19.240063847056</v>
      </c>
      <c r="O236" s="58">
        <v>72.980875860597806</v>
      </c>
      <c r="P236" s="66" t="s">
        <v>602</v>
      </c>
      <c r="Q236" s="56" t="s">
        <v>1603</v>
      </c>
      <c r="R236" s="28" t="s">
        <v>908</v>
      </c>
      <c r="S236" s="28" t="s">
        <v>2056</v>
      </c>
      <c r="T236" s="58" t="s">
        <v>1621</v>
      </c>
      <c r="U236" s="28" t="s">
        <v>1606</v>
      </c>
      <c r="V236" s="28" t="s">
        <v>1607</v>
      </c>
      <c r="W236" s="28" t="s">
        <v>2000</v>
      </c>
      <c r="X236" s="28" t="s">
        <v>1630</v>
      </c>
      <c r="Y236" s="28" t="s">
        <v>1638</v>
      </c>
      <c r="Z236" s="28" t="str">
        <f>_xlfn.XLOOKUP(I236,'[2]Fibmax delivery'!$B:$B,'[2]Fibmax delivery'!$I:$I)</f>
        <v>Yogesh Deshpande</v>
      </c>
      <c r="AA236" s="28" t="s">
        <v>104</v>
      </c>
      <c r="AB236" s="28" t="s">
        <v>1603</v>
      </c>
      <c r="AC236" s="28" t="s">
        <v>1603</v>
      </c>
      <c r="AD236" s="28" t="s">
        <v>1603</v>
      </c>
      <c r="AE236" s="28">
        <v>0</v>
      </c>
      <c r="AF236" s="28" t="s">
        <v>1610</v>
      </c>
      <c r="AG236" s="28"/>
      <c r="AH236" s="28" t="s">
        <v>1611</v>
      </c>
      <c r="AI236" s="28" t="s">
        <v>1603</v>
      </c>
      <c r="AJ236" s="28"/>
      <c r="AK236" s="28" t="s">
        <v>1612</v>
      </c>
      <c r="AL236" s="28" t="s">
        <v>1603</v>
      </c>
      <c r="AM236" s="28" t="s">
        <v>1603</v>
      </c>
      <c r="AN236" s="47" t="s">
        <v>1611</v>
      </c>
      <c r="AO236" s="58" t="s">
        <v>1603</v>
      </c>
      <c r="AP236" s="28"/>
      <c r="AQ236" s="28">
        <v>0</v>
      </c>
      <c r="AR236" s="28">
        <f t="shared" si="60"/>
        <v>0</v>
      </c>
      <c r="AS236" s="28" t="s">
        <v>1603</v>
      </c>
      <c r="AT236" s="28"/>
    </row>
    <row r="237" spans="2:48" s="47" customFormat="1" ht="10.8" x14ac:dyDescent="0.25">
      <c r="C237" s="196"/>
      <c r="D237" s="36">
        <f t="shared" si="61"/>
        <v>234</v>
      </c>
      <c r="E237" s="55" t="s">
        <v>1</v>
      </c>
      <c r="F237" s="57" t="s">
        <v>622</v>
      </c>
      <c r="G237" s="57"/>
      <c r="H237" s="66" t="s">
        <v>459</v>
      </c>
      <c r="I237" s="66" t="s">
        <v>460</v>
      </c>
      <c r="J237" s="158">
        <v>280</v>
      </c>
      <c r="K237" s="158">
        <v>280</v>
      </c>
      <c r="L237" s="56">
        <v>19.187275400000001</v>
      </c>
      <c r="M237" s="56">
        <v>72.978280600000005</v>
      </c>
      <c r="N237" s="58">
        <v>19.187714493555301</v>
      </c>
      <c r="O237" s="58">
        <v>72.976992579088304</v>
      </c>
      <c r="P237" s="66" t="s">
        <v>602</v>
      </c>
      <c r="Q237" s="56" t="s">
        <v>1603</v>
      </c>
      <c r="R237" s="28" t="s">
        <v>909</v>
      </c>
      <c r="S237" s="28" t="s">
        <v>2057</v>
      </c>
      <c r="T237" s="58" t="s">
        <v>1646</v>
      </c>
      <c r="U237" s="28" t="s">
        <v>1606</v>
      </c>
      <c r="V237" s="28" t="s">
        <v>1607</v>
      </c>
      <c r="W237" s="28" t="s">
        <v>2000</v>
      </c>
      <c r="X237" s="28" t="s">
        <v>1608</v>
      </c>
      <c r="Y237" s="28" t="s">
        <v>1638</v>
      </c>
      <c r="Z237" s="28" t="str">
        <f>_xlfn.XLOOKUP(I237,'[2]Fibmax delivery'!$B:$B,'[2]Fibmax delivery'!$I:$I)</f>
        <v>Yogesh Deshpande</v>
      </c>
      <c r="AA237" s="28" t="s">
        <v>1935</v>
      </c>
      <c r="AB237" s="28" t="s">
        <v>1603</v>
      </c>
      <c r="AC237" s="28" t="s">
        <v>1603</v>
      </c>
      <c r="AD237" s="28" t="s">
        <v>1603</v>
      </c>
      <c r="AE237" s="28">
        <v>0</v>
      </c>
      <c r="AF237" s="28" t="s">
        <v>1618</v>
      </c>
      <c r="AG237" s="28"/>
      <c r="AH237" s="28" t="s">
        <v>1627</v>
      </c>
      <c r="AI237" s="28" t="s">
        <v>1603</v>
      </c>
      <c r="AJ237" s="28"/>
      <c r="AK237" s="28" t="s">
        <v>1612</v>
      </c>
      <c r="AL237" s="28" t="s">
        <v>1603</v>
      </c>
      <c r="AM237" s="28" t="s">
        <v>1603</v>
      </c>
      <c r="AN237" s="47" t="s">
        <v>1627</v>
      </c>
      <c r="AO237" s="58" t="s">
        <v>1603</v>
      </c>
      <c r="AP237" s="28"/>
      <c r="AQ237" s="28">
        <v>0</v>
      </c>
      <c r="AR237" s="28">
        <f t="shared" si="60"/>
        <v>0</v>
      </c>
      <c r="AS237" s="28" t="s">
        <v>1603</v>
      </c>
      <c r="AT237" s="28"/>
      <c r="AU237" s="47" t="s">
        <v>5614</v>
      </c>
    </row>
    <row r="238" spans="2:48" s="47" customFormat="1" ht="10.8" x14ac:dyDescent="0.25">
      <c r="B238" s="47" t="str">
        <f t="shared" ref="B238:B257" si="73">U238</f>
        <v>Fibmax</v>
      </c>
      <c r="C238" s="196">
        <v>46142</v>
      </c>
      <c r="D238" s="36">
        <f t="shared" si="61"/>
        <v>235</v>
      </c>
      <c r="E238" s="55" t="s">
        <v>1</v>
      </c>
      <c r="F238" s="56" t="s">
        <v>627</v>
      </c>
      <c r="G238" s="56"/>
      <c r="H238" s="66">
        <v>5286</v>
      </c>
      <c r="I238" s="66" t="s">
        <v>461</v>
      </c>
      <c r="J238" s="158">
        <v>56.000000000000007</v>
      </c>
      <c r="K238" s="158">
        <v>56.000000000000007</v>
      </c>
      <c r="L238" s="56">
        <v>19.173594000000001</v>
      </c>
      <c r="M238" s="56">
        <v>72.964435399999999</v>
      </c>
      <c r="N238" s="58">
        <v>19.1737396209646</v>
      </c>
      <c r="O238" s="58">
        <v>72.964184553550098</v>
      </c>
      <c r="P238" s="66" t="s">
        <v>591</v>
      </c>
      <c r="Q238" s="56" t="s">
        <v>1678</v>
      </c>
      <c r="R238" s="28" t="s">
        <v>910</v>
      </c>
      <c r="S238" s="28" t="s">
        <v>2058</v>
      </c>
      <c r="T238" s="58" t="s">
        <v>1621</v>
      </c>
      <c r="U238" s="28" t="s">
        <v>1606</v>
      </c>
      <c r="V238" s="28" t="s">
        <v>1607</v>
      </c>
      <c r="W238" s="28" t="s">
        <v>2000</v>
      </c>
      <c r="X238" s="28" t="s">
        <v>1984</v>
      </c>
      <c r="Y238" s="28" t="s">
        <v>1680</v>
      </c>
      <c r="Z238" s="28" t="str">
        <f>_xlfn.XLOOKUP(I238,'[2]Fibmax delivery'!$B:$B,'[2]Fibmax delivery'!$I:$I)</f>
        <v>Yogesh Deshpande</v>
      </c>
      <c r="AA238" s="28" t="s">
        <v>104</v>
      </c>
      <c r="AB238" s="28" t="s">
        <v>2059</v>
      </c>
      <c r="AC238" s="61">
        <v>45740</v>
      </c>
      <c r="AD238" s="61">
        <v>46105</v>
      </c>
      <c r="AE238" s="28">
        <v>56</v>
      </c>
      <c r="AF238" s="28" t="s">
        <v>1030</v>
      </c>
      <c r="AG238" s="62">
        <f t="shared" ref="AG238:AG254" si="74">AE238-K238</f>
        <v>0</v>
      </c>
      <c r="AH238" s="28" t="s">
        <v>1585</v>
      </c>
      <c r="AI238" s="28" t="s">
        <v>1603</v>
      </c>
      <c r="AJ238" s="28"/>
      <c r="AK238" s="28" t="s">
        <v>1612</v>
      </c>
      <c r="AL238" s="28" t="s">
        <v>5198</v>
      </c>
      <c r="AM238" s="28" t="s">
        <v>3494</v>
      </c>
      <c r="AN238" s="47" t="s">
        <v>1585</v>
      </c>
      <c r="AO238" s="58" t="s">
        <v>1603</v>
      </c>
      <c r="AP238" s="28"/>
      <c r="AQ238" s="28">
        <v>0</v>
      </c>
      <c r="AR238" s="28">
        <f t="shared" si="60"/>
        <v>-56</v>
      </c>
      <c r="AS238" s="28" t="s">
        <v>1603</v>
      </c>
      <c r="AT238" s="28"/>
      <c r="AU238" s="47" t="s">
        <v>5614</v>
      </c>
    </row>
    <row r="239" spans="2:48" s="47" customFormat="1" ht="10.8" x14ac:dyDescent="0.25">
      <c r="B239" s="47" t="str">
        <f t="shared" si="73"/>
        <v>Fibmax</v>
      </c>
      <c r="C239" s="196">
        <v>46326</v>
      </c>
      <c r="D239" s="36">
        <f t="shared" si="61"/>
        <v>236</v>
      </c>
      <c r="E239" s="55" t="s">
        <v>1</v>
      </c>
      <c r="F239" s="56" t="s">
        <v>594</v>
      </c>
      <c r="G239" s="56"/>
      <c r="H239" s="66" t="s">
        <v>462</v>
      </c>
      <c r="I239" s="66" t="s">
        <v>463</v>
      </c>
      <c r="J239" s="158">
        <v>112.00000000000001</v>
      </c>
      <c r="K239" s="158">
        <v>112.00000000000001</v>
      </c>
      <c r="L239" s="56">
        <v>19.220028899999999</v>
      </c>
      <c r="M239" s="56">
        <v>72.962123899999995</v>
      </c>
      <c r="N239" s="58">
        <v>19.219964557853501</v>
      </c>
      <c r="O239" s="58">
        <v>72.962394084547796</v>
      </c>
      <c r="P239" s="66" t="s">
        <v>602</v>
      </c>
      <c r="Q239" s="56" t="s">
        <v>1603</v>
      </c>
      <c r="R239" s="28" t="s">
        <v>911</v>
      </c>
      <c r="S239" s="28" t="s">
        <v>2060</v>
      </c>
      <c r="T239" s="177" t="s">
        <v>1672</v>
      </c>
      <c r="U239" s="28" t="s">
        <v>1606</v>
      </c>
      <c r="V239" s="28" t="s">
        <v>1607</v>
      </c>
      <c r="W239" s="28" t="s">
        <v>2000</v>
      </c>
      <c r="X239" s="28" t="s">
        <v>1608</v>
      </c>
      <c r="Y239" s="28" t="s">
        <v>1638</v>
      </c>
      <c r="Z239" s="28" t="str">
        <f>_xlfn.XLOOKUP(I239,'[2]Fibmax delivery'!$B:$B,'[2]Fibmax delivery'!$I:$I)</f>
        <v>Yogesh Deshpande</v>
      </c>
      <c r="AA239" s="28" t="s">
        <v>104</v>
      </c>
      <c r="AB239" s="28" t="s">
        <v>2061</v>
      </c>
      <c r="AC239" s="61">
        <v>45741</v>
      </c>
      <c r="AD239" s="61">
        <f>AC239+365</f>
        <v>46106</v>
      </c>
      <c r="AE239" s="28">
        <v>112</v>
      </c>
      <c r="AF239" s="28" t="s">
        <v>1030</v>
      </c>
      <c r="AG239" s="62">
        <f t="shared" si="74"/>
        <v>0</v>
      </c>
      <c r="AH239" s="28" t="s">
        <v>4851</v>
      </c>
      <c r="AI239" s="28" t="s">
        <v>1603</v>
      </c>
      <c r="AJ239" s="28"/>
      <c r="AK239" s="28" t="s">
        <v>1612</v>
      </c>
      <c r="AL239" s="28" t="s">
        <v>5199</v>
      </c>
      <c r="AM239" s="28" t="s">
        <v>4949</v>
      </c>
      <c r="AN239" s="47" t="s">
        <v>1585</v>
      </c>
      <c r="AO239" s="58" t="s">
        <v>1603</v>
      </c>
      <c r="AP239" s="28"/>
      <c r="AQ239" s="28">
        <v>0</v>
      </c>
      <c r="AR239" s="28">
        <f t="shared" si="60"/>
        <v>-112</v>
      </c>
      <c r="AS239" s="28" t="s">
        <v>1603</v>
      </c>
      <c r="AT239" s="28"/>
    </row>
    <row r="240" spans="2:48" s="47" customFormat="1" ht="10.8" x14ac:dyDescent="0.25">
      <c r="B240" s="47" t="str">
        <f t="shared" si="73"/>
        <v>Fibmax</v>
      </c>
      <c r="C240" s="196">
        <v>46142</v>
      </c>
      <c r="D240" s="36">
        <f t="shared" si="61"/>
        <v>237</v>
      </c>
      <c r="E240" s="55" t="s">
        <v>1</v>
      </c>
      <c r="F240" s="56" t="s">
        <v>627</v>
      </c>
      <c r="G240" s="56"/>
      <c r="H240" s="66">
        <v>1788</v>
      </c>
      <c r="I240" s="66" t="s">
        <v>464</v>
      </c>
      <c r="J240" s="158">
        <v>168.00000000000003</v>
      </c>
      <c r="K240" s="158">
        <v>168.00000000000003</v>
      </c>
      <c r="L240" s="56">
        <v>19.176400099999999</v>
      </c>
      <c r="M240" s="56">
        <v>72.959930700000001</v>
      </c>
      <c r="N240" s="58">
        <v>19.177714973000999</v>
      </c>
      <c r="O240" s="58">
        <v>72.959809972451794</v>
      </c>
      <c r="P240" s="66" t="s">
        <v>591</v>
      </c>
      <c r="Q240" s="56" t="s">
        <v>1678</v>
      </c>
      <c r="R240" s="28" t="s">
        <v>912</v>
      </c>
      <c r="S240" s="28" t="s">
        <v>2062</v>
      </c>
      <c r="T240" s="177" t="s">
        <v>1672</v>
      </c>
      <c r="U240" s="28" t="s">
        <v>1606</v>
      </c>
      <c r="V240" s="28" t="s">
        <v>1607</v>
      </c>
      <c r="W240" s="28" t="s">
        <v>2000</v>
      </c>
      <c r="X240" s="28" t="s">
        <v>1984</v>
      </c>
      <c r="Y240" s="28" t="s">
        <v>1680</v>
      </c>
      <c r="Z240" s="28" t="str">
        <f>_xlfn.XLOOKUP(I240,'[2]Fibmax delivery'!$B:$B,'[2]Fibmax delivery'!$I:$I)</f>
        <v>Yogesh Deshpande</v>
      </c>
      <c r="AA240" s="28" t="s">
        <v>104</v>
      </c>
      <c r="AB240" s="28" t="s">
        <v>2063</v>
      </c>
      <c r="AC240" s="61">
        <v>45740</v>
      </c>
      <c r="AD240" s="61">
        <v>46105</v>
      </c>
      <c r="AE240" s="28">
        <v>168</v>
      </c>
      <c r="AF240" s="28" t="s">
        <v>1030</v>
      </c>
      <c r="AG240" s="62">
        <f t="shared" si="74"/>
        <v>0</v>
      </c>
      <c r="AH240" s="28" t="s">
        <v>4851</v>
      </c>
      <c r="AI240" s="28" t="s">
        <v>1603</v>
      </c>
      <c r="AJ240" s="28"/>
      <c r="AK240" s="28" t="s">
        <v>1612</v>
      </c>
      <c r="AL240" s="28" t="s">
        <v>5200</v>
      </c>
      <c r="AM240" s="28" t="s">
        <v>4949</v>
      </c>
      <c r="AN240" s="47" t="s">
        <v>1585</v>
      </c>
      <c r="AO240" s="58" t="s">
        <v>1603</v>
      </c>
      <c r="AP240" s="28"/>
      <c r="AQ240" s="28">
        <v>0</v>
      </c>
      <c r="AR240" s="28">
        <f t="shared" si="60"/>
        <v>-168</v>
      </c>
      <c r="AS240" s="28" t="s">
        <v>1603</v>
      </c>
      <c r="AT240" s="28"/>
      <c r="AV240" s="47" t="s">
        <v>5620</v>
      </c>
    </row>
    <row r="241" spans="2:47" s="47" customFormat="1" ht="10.8" x14ac:dyDescent="0.25">
      <c r="B241" s="47" t="str">
        <f t="shared" si="73"/>
        <v>Fibmax</v>
      </c>
      <c r="C241" s="196">
        <v>46142</v>
      </c>
      <c r="D241" s="36">
        <f t="shared" si="61"/>
        <v>238</v>
      </c>
      <c r="E241" s="55" t="s">
        <v>1</v>
      </c>
      <c r="F241" s="66" t="s">
        <v>661</v>
      </c>
      <c r="G241" s="66"/>
      <c r="H241" s="66">
        <v>4014</v>
      </c>
      <c r="I241" s="66" t="s">
        <v>465</v>
      </c>
      <c r="J241" s="158">
        <v>168.00000000000003</v>
      </c>
      <c r="K241" s="158">
        <v>168.00000000000003</v>
      </c>
      <c r="L241" s="56">
        <v>19.035023899999999</v>
      </c>
      <c r="M241" s="56">
        <v>72.949213999999998</v>
      </c>
      <c r="N241" s="58">
        <v>19.035936899999999</v>
      </c>
      <c r="O241" s="58">
        <v>72.948627099999996</v>
      </c>
      <c r="P241" s="66" t="s">
        <v>591</v>
      </c>
      <c r="Q241" s="56" t="s">
        <v>1693</v>
      </c>
      <c r="R241" s="28" t="s">
        <v>913</v>
      </c>
      <c r="S241" s="28" t="s">
        <v>2064</v>
      </c>
      <c r="T241" s="58" t="s">
        <v>1621</v>
      </c>
      <c r="U241" s="28" t="s">
        <v>1606</v>
      </c>
      <c r="V241" s="28" t="s">
        <v>1607</v>
      </c>
      <c r="W241" s="28" t="s">
        <v>2000</v>
      </c>
      <c r="X241" s="28" t="s">
        <v>1984</v>
      </c>
      <c r="Y241" s="28" t="s">
        <v>1726</v>
      </c>
      <c r="Z241" s="28" t="str">
        <f>_xlfn.XLOOKUP(I241,'[2]Fibmax delivery'!$B:$B,'[2]Fibmax delivery'!$I:$I)</f>
        <v>Prem Verma</v>
      </c>
      <c r="AA241" s="28" t="s">
        <v>104</v>
      </c>
      <c r="AB241" s="28" t="s">
        <v>2065</v>
      </c>
      <c r="AC241" s="61">
        <v>45741</v>
      </c>
      <c r="AD241" s="61">
        <f t="shared" ref="AD241:AD243" si="75">AC241+365</f>
        <v>46106</v>
      </c>
      <c r="AE241" s="28">
        <v>168</v>
      </c>
      <c r="AF241" s="28" t="s">
        <v>1030</v>
      </c>
      <c r="AG241" s="62">
        <f t="shared" si="74"/>
        <v>0</v>
      </c>
      <c r="AH241" s="28" t="s">
        <v>1585</v>
      </c>
      <c r="AI241" s="28" t="s">
        <v>1603</v>
      </c>
      <c r="AJ241" s="28"/>
      <c r="AK241" s="28" t="s">
        <v>1612</v>
      </c>
      <c r="AL241" s="28" t="s">
        <v>5201</v>
      </c>
      <c r="AM241" s="28" t="s">
        <v>4949</v>
      </c>
      <c r="AN241" s="47" t="s">
        <v>1585</v>
      </c>
      <c r="AO241" s="58" t="s">
        <v>1603</v>
      </c>
      <c r="AP241" s="28"/>
      <c r="AQ241" s="28">
        <v>0</v>
      </c>
      <c r="AR241" s="28">
        <f t="shared" si="60"/>
        <v>-168</v>
      </c>
      <c r="AS241" s="28" t="s">
        <v>1603</v>
      </c>
      <c r="AT241" s="28"/>
      <c r="AU241" s="47" t="s">
        <v>5614</v>
      </c>
    </row>
    <row r="242" spans="2:47" s="47" customFormat="1" ht="10.8" x14ac:dyDescent="0.25">
      <c r="B242" s="47" t="str">
        <f t="shared" si="73"/>
        <v>Fibmax</v>
      </c>
      <c r="C242" s="196">
        <v>46142</v>
      </c>
      <c r="D242" s="36">
        <f t="shared" si="61"/>
        <v>239</v>
      </c>
      <c r="E242" s="55" t="s">
        <v>1</v>
      </c>
      <c r="F242" s="56" t="s">
        <v>623</v>
      </c>
      <c r="G242" s="56"/>
      <c r="H242" s="66">
        <v>2122</v>
      </c>
      <c r="I242" s="66" t="s">
        <v>466</v>
      </c>
      <c r="J242" s="158">
        <v>112.00000000000001</v>
      </c>
      <c r="K242" s="158">
        <v>112.00000000000001</v>
      </c>
      <c r="L242" s="56">
        <v>19.117486100000001</v>
      </c>
      <c r="M242" s="56">
        <v>72.938256100000004</v>
      </c>
      <c r="N242" s="58">
        <v>19.1176163968209</v>
      </c>
      <c r="O242" s="58">
        <v>72.938052076041302</v>
      </c>
      <c r="P242" s="66" t="s">
        <v>591</v>
      </c>
      <c r="Q242" s="56" t="s">
        <v>1690</v>
      </c>
      <c r="R242" s="28" t="s">
        <v>914</v>
      </c>
      <c r="S242" s="28" t="s">
        <v>2066</v>
      </c>
      <c r="T242" s="58" t="s">
        <v>1646</v>
      </c>
      <c r="U242" s="28" t="s">
        <v>1606</v>
      </c>
      <c r="V242" s="28" t="s">
        <v>1607</v>
      </c>
      <c r="W242" s="28" t="s">
        <v>2000</v>
      </c>
      <c r="X242" s="28" t="s">
        <v>1984</v>
      </c>
      <c r="Y242" s="28" t="s">
        <v>1680</v>
      </c>
      <c r="Z242" s="28" t="str">
        <f>_xlfn.XLOOKUP(I242,'[2]Fibmax delivery'!$B:$B,'[2]Fibmax delivery'!$I:$I)</f>
        <v>Yogesh Deshpande</v>
      </c>
      <c r="AA242" s="28" t="s">
        <v>104</v>
      </c>
      <c r="AB242" s="28" t="s">
        <v>2067</v>
      </c>
      <c r="AC242" s="61">
        <v>45741</v>
      </c>
      <c r="AD242" s="61">
        <f t="shared" si="75"/>
        <v>46106</v>
      </c>
      <c r="AE242" s="28">
        <v>112</v>
      </c>
      <c r="AF242" s="28" t="s">
        <v>1030</v>
      </c>
      <c r="AG242" s="62">
        <f t="shared" si="74"/>
        <v>0</v>
      </c>
      <c r="AH242" s="28" t="s">
        <v>1585</v>
      </c>
      <c r="AI242" s="28" t="s">
        <v>1603</v>
      </c>
      <c r="AJ242" s="28"/>
      <c r="AK242" s="28" t="s">
        <v>1612</v>
      </c>
      <c r="AL242" s="28" t="s">
        <v>5202</v>
      </c>
      <c r="AM242" s="28" t="s">
        <v>4949</v>
      </c>
      <c r="AN242" s="47" t="s">
        <v>1585</v>
      </c>
      <c r="AO242" s="58" t="s">
        <v>1603</v>
      </c>
      <c r="AP242" s="28"/>
      <c r="AQ242" s="28">
        <v>0</v>
      </c>
      <c r="AR242" s="28">
        <f t="shared" si="60"/>
        <v>-112</v>
      </c>
      <c r="AS242" s="28" t="s">
        <v>1603</v>
      </c>
      <c r="AT242" s="28"/>
      <c r="AU242" s="47" t="s">
        <v>5614</v>
      </c>
    </row>
    <row r="243" spans="2:47" s="47" customFormat="1" ht="10.8" x14ac:dyDescent="0.25">
      <c r="B243" s="47" t="str">
        <f t="shared" si="73"/>
        <v>Fibmax</v>
      </c>
      <c r="C243" s="196">
        <v>46173</v>
      </c>
      <c r="D243" s="36">
        <f t="shared" si="61"/>
        <v>240</v>
      </c>
      <c r="E243" s="55" t="s">
        <v>1</v>
      </c>
      <c r="F243" s="56" t="s">
        <v>627</v>
      </c>
      <c r="G243" s="56"/>
      <c r="H243" s="66">
        <v>6169</v>
      </c>
      <c r="I243" s="66" t="s">
        <v>467</v>
      </c>
      <c r="J243" s="158">
        <v>280</v>
      </c>
      <c r="K243" s="158">
        <v>280</v>
      </c>
      <c r="L243" s="56">
        <v>19.176698200000001</v>
      </c>
      <c r="M243" s="56">
        <v>72.9371972</v>
      </c>
      <c r="N243" s="58">
        <v>19.178233999025899</v>
      </c>
      <c r="O243" s="58">
        <v>72.938105004104301</v>
      </c>
      <c r="P243" s="66" t="s">
        <v>591</v>
      </c>
      <c r="Q243" s="56" t="s">
        <v>1678</v>
      </c>
      <c r="R243" s="28" t="s">
        <v>915</v>
      </c>
      <c r="S243" s="28" t="s">
        <v>2068</v>
      </c>
      <c r="T243" s="58" t="s">
        <v>1621</v>
      </c>
      <c r="U243" s="28" t="s">
        <v>1606</v>
      </c>
      <c r="V243" s="28" t="s">
        <v>1607</v>
      </c>
      <c r="W243" s="28" t="s">
        <v>2000</v>
      </c>
      <c r="X243" s="28" t="s">
        <v>1709</v>
      </c>
      <c r="Y243" s="28" t="s">
        <v>1680</v>
      </c>
      <c r="Z243" s="28" t="str">
        <f>_xlfn.XLOOKUP(I243,'[2]Fibmax delivery'!$B:$B,'[2]Fibmax delivery'!$I:$I)</f>
        <v>Yogesh Deshpande</v>
      </c>
      <c r="AA243" s="28" t="s">
        <v>104</v>
      </c>
      <c r="AB243" s="28">
        <v>10004745</v>
      </c>
      <c r="AC243" s="61">
        <v>45741</v>
      </c>
      <c r="AD243" s="61">
        <f t="shared" si="75"/>
        <v>46106</v>
      </c>
      <c r="AE243" s="28">
        <v>280</v>
      </c>
      <c r="AF243" s="28" t="s">
        <v>1030</v>
      </c>
      <c r="AG243" s="62">
        <f t="shared" si="74"/>
        <v>0</v>
      </c>
      <c r="AH243" s="28" t="s">
        <v>1585</v>
      </c>
      <c r="AI243" s="28" t="s">
        <v>1603</v>
      </c>
      <c r="AJ243" s="28"/>
      <c r="AK243" s="28" t="s">
        <v>1612</v>
      </c>
      <c r="AL243" s="28" t="s">
        <v>5203</v>
      </c>
      <c r="AM243" s="28" t="s">
        <v>3494</v>
      </c>
      <c r="AN243" s="47" t="s">
        <v>1585</v>
      </c>
      <c r="AO243" s="58" t="s">
        <v>5621</v>
      </c>
      <c r="AP243" s="28"/>
      <c r="AQ243" s="28">
        <v>0</v>
      </c>
      <c r="AR243" s="28">
        <f t="shared" si="60"/>
        <v>-280</v>
      </c>
      <c r="AS243" s="28" t="s">
        <v>1603</v>
      </c>
      <c r="AT243" s="28"/>
      <c r="AU243" s="47" t="s">
        <v>5614</v>
      </c>
    </row>
    <row r="244" spans="2:47" s="47" customFormat="1" ht="10.8" x14ac:dyDescent="0.25">
      <c r="B244" s="47" t="str">
        <f t="shared" si="73"/>
        <v>Fibmax</v>
      </c>
      <c r="C244" s="196">
        <v>46173</v>
      </c>
      <c r="D244" s="36">
        <f t="shared" si="61"/>
        <v>241</v>
      </c>
      <c r="E244" s="55" t="s">
        <v>1</v>
      </c>
      <c r="F244" s="56" t="s">
        <v>623</v>
      </c>
      <c r="G244" s="56"/>
      <c r="H244" s="66" t="s">
        <v>468</v>
      </c>
      <c r="I244" s="66" t="s">
        <v>469</v>
      </c>
      <c r="J244" s="158">
        <v>280</v>
      </c>
      <c r="K244" s="158">
        <v>280</v>
      </c>
      <c r="L244" s="56">
        <v>19.1154099</v>
      </c>
      <c r="M244" s="56">
        <v>72.9329635</v>
      </c>
      <c r="N244" s="58">
        <v>19.114699377217899</v>
      </c>
      <c r="O244" s="58">
        <v>72.9344111945978</v>
      </c>
      <c r="P244" s="66" t="s">
        <v>591</v>
      </c>
      <c r="Q244" s="56" t="s">
        <v>1690</v>
      </c>
      <c r="R244" s="28" t="s">
        <v>916</v>
      </c>
      <c r="S244" s="28" t="s">
        <v>2069</v>
      </c>
      <c r="T244" s="177" t="s">
        <v>1813</v>
      </c>
      <c r="U244" s="28" t="s">
        <v>1606</v>
      </c>
      <c r="V244" s="28" t="s">
        <v>1607</v>
      </c>
      <c r="W244" s="28" t="s">
        <v>2000</v>
      </c>
      <c r="X244" s="28" t="s">
        <v>1709</v>
      </c>
      <c r="Y244" s="28" t="s">
        <v>1680</v>
      </c>
      <c r="Z244" s="28" t="str">
        <f>_xlfn.XLOOKUP(I244,'[2]Fibmax delivery'!$B:$B,'[2]Fibmax delivery'!$I:$I)</f>
        <v>Yogesh Deshpande</v>
      </c>
      <c r="AA244" s="28" t="s">
        <v>104</v>
      </c>
      <c r="AB244" s="28" t="s">
        <v>2070</v>
      </c>
      <c r="AC244" s="61">
        <v>45740</v>
      </c>
      <c r="AD244" s="61">
        <v>46105</v>
      </c>
      <c r="AE244" s="28">
        <v>280</v>
      </c>
      <c r="AF244" s="28" t="s">
        <v>1030</v>
      </c>
      <c r="AG244" s="62">
        <f t="shared" si="74"/>
        <v>0</v>
      </c>
      <c r="AH244" s="28" t="s">
        <v>4851</v>
      </c>
      <c r="AI244" s="28" t="s">
        <v>1603</v>
      </c>
      <c r="AJ244" s="28"/>
      <c r="AK244" s="28" t="s">
        <v>1612</v>
      </c>
      <c r="AL244" s="28" t="s">
        <v>5204</v>
      </c>
      <c r="AM244" s="28" t="s">
        <v>4949</v>
      </c>
      <c r="AN244" s="47" t="s">
        <v>1585</v>
      </c>
      <c r="AO244" s="58" t="s">
        <v>1603</v>
      </c>
      <c r="AP244" s="28"/>
      <c r="AQ244" s="28">
        <v>0</v>
      </c>
      <c r="AR244" s="28">
        <f t="shared" si="60"/>
        <v>-280</v>
      </c>
      <c r="AS244" s="28" t="s">
        <v>1603</v>
      </c>
      <c r="AT244" s="28"/>
    </row>
    <row r="245" spans="2:47" s="47" customFormat="1" ht="10.8" x14ac:dyDescent="0.25">
      <c r="B245" s="47" t="str">
        <f t="shared" si="73"/>
        <v>Fibmax</v>
      </c>
      <c r="C245" s="196">
        <v>46173</v>
      </c>
      <c r="D245" s="36">
        <f t="shared" si="61"/>
        <v>242</v>
      </c>
      <c r="E245" s="55" t="s">
        <v>1</v>
      </c>
      <c r="F245" s="56" t="s">
        <v>623</v>
      </c>
      <c r="G245" s="56"/>
      <c r="H245" s="66" t="s">
        <v>470</v>
      </c>
      <c r="I245" s="66" t="s">
        <v>471</v>
      </c>
      <c r="J245" s="158">
        <v>134.4</v>
      </c>
      <c r="K245" s="158">
        <v>134.4</v>
      </c>
      <c r="L245" s="56">
        <v>19.119364099999999</v>
      </c>
      <c r="M245" s="56">
        <v>72.929781599999998</v>
      </c>
      <c r="N245" s="58">
        <v>19.119182581306301</v>
      </c>
      <c r="O245" s="58">
        <v>72.930345191328996</v>
      </c>
      <c r="P245" s="66" t="s">
        <v>591</v>
      </c>
      <c r="Q245" s="56" t="s">
        <v>1690</v>
      </c>
      <c r="R245" s="28" t="s">
        <v>917</v>
      </c>
      <c r="S245" s="28" t="s">
        <v>2071</v>
      </c>
      <c r="T245" s="177" t="s">
        <v>1615</v>
      </c>
      <c r="U245" s="28" t="s">
        <v>1606</v>
      </c>
      <c r="V245" s="28" t="s">
        <v>1607</v>
      </c>
      <c r="W245" s="28" t="s">
        <v>2000</v>
      </c>
      <c r="X245" s="28" t="s">
        <v>1709</v>
      </c>
      <c r="Y245" s="28" t="s">
        <v>1680</v>
      </c>
      <c r="Z245" s="28" t="str">
        <f>_xlfn.XLOOKUP(I245,'[2]Fibmax delivery'!$B:$B,'[2]Fibmax delivery'!$I:$I)</f>
        <v>Yogesh Deshpande</v>
      </c>
      <c r="AA245" s="28" t="s">
        <v>104</v>
      </c>
      <c r="AB245" s="28" t="s">
        <v>2072</v>
      </c>
      <c r="AC245" s="61">
        <v>45741</v>
      </c>
      <c r="AD245" s="61">
        <f t="shared" ref="AD245:AD247" si="76">AC245+365</f>
        <v>46106</v>
      </c>
      <c r="AE245" s="28">
        <v>134</v>
      </c>
      <c r="AF245" s="28" t="s">
        <v>1030</v>
      </c>
      <c r="AG245" s="62">
        <f t="shared" si="74"/>
        <v>-0.40000000000000568</v>
      </c>
      <c r="AH245" s="28" t="s">
        <v>4851</v>
      </c>
      <c r="AI245" s="28" t="s">
        <v>1603</v>
      </c>
      <c r="AJ245" s="28"/>
      <c r="AK245" s="28" t="s">
        <v>1612</v>
      </c>
      <c r="AL245" s="28" t="s">
        <v>5205</v>
      </c>
      <c r="AM245" s="28" t="s">
        <v>3494</v>
      </c>
      <c r="AN245" s="47" t="s">
        <v>1585</v>
      </c>
      <c r="AO245" s="58" t="s">
        <v>1603</v>
      </c>
      <c r="AP245" s="28"/>
      <c r="AQ245" s="28">
        <v>0</v>
      </c>
      <c r="AR245" s="28">
        <f t="shared" si="60"/>
        <v>-134</v>
      </c>
      <c r="AS245" s="28" t="s">
        <v>1603</v>
      </c>
      <c r="AT245" s="28"/>
    </row>
    <row r="246" spans="2:47" s="47" customFormat="1" ht="10.8" x14ac:dyDescent="0.25">
      <c r="B246" s="47" t="str">
        <f t="shared" si="73"/>
        <v>Fibmax</v>
      </c>
      <c r="C246" s="196">
        <v>46142</v>
      </c>
      <c r="D246" s="36">
        <f t="shared" si="61"/>
        <v>243</v>
      </c>
      <c r="E246" s="55" t="s">
        <v>1</v>
      </c>
      <c r="F246" s="57" t="s">
        <v>1790</v>
      </c>
      <c r="G246" s="57"/>
      <c r="H246" s="66">
        <v>5682</v>
      </c>
      <c r="I246" s="66" t="s">
        <v>472</v>
      </c>
      <c r="J246" s="158">
        <v>224.00000000000003</v>
      </c>
      <c r="K246" s="158">
        <v>224.00000000000003</v>
      </c>
      <c r="L246" s="56">
        <v>19.064810999999999</v>
      </c>
      <c r="M246" s="56">
        <v>72.924028399999997</v>
      </c>
      <c r="N246" s="58">
        <v>19.065973899999999</v>
      </c>
      <c r="O246" s="58">
        <v>72.923888300000002</v>
      </c>
      <c r="P246" s="66" t="s">
        <v>591</v>
      </c>
      <c r="Q246" s="56" t="s">
        <v>1693</v>
      </c>
      <c r="R246" s="28" t="s">
        <v>918</v>
      </c>
      <c r="S246" s="28" t="s">
        <v>2073</v>
      </c>
      <c r="T246" s="58" t="s">
        <v>1646</v>
      </c>
      <c r="U246" s="28" t="s">
        <v>1606</v>
      </c>
      <c r="V246" s="28" t="s">
        <v>1607</v>
      </c>
      <c r="W246" s="28" t="s">
        <v>2000</v>
      </c>
      <c r="X246" s="28" t="s">
        <v>1984</v>
      </c>
      <c r="Y246" s="28" t="s">
        <v>1792</v>
      </c>
      <c r="Z246" s="28" t="str">
        <f>_xlfn.XLOOKUP(I246,'[2]Fibmax delivery'!$B:$B,'[2]Fibmax delivery'!$I:$I)</f>
        <v>Yogesh Deshpande</v>
      </c>
      <c r="AA246" s="28" t="s">
        <v>104</v>
      </c>
      <c r="AB246" s="28" t="s">
        <v>2074</v>
      </c>
      <c r="AC246" s="61">
        <v>45741</v>
      </c>
      <c r="AD246" s="61">
        <f t="shared" si="76"/>
        <v>46106</v>
      </c>
      <c r="AE246" s="28">
        <v>224</v>
      </c>
      <c r="AF246" s="28" t="s">
        <v>1030</v>
      </c>
      <c r="AG246" s="62">
        <f t="shared" si="74"/>
        <v>0</v>
      </c>
      <c r="AH246" s="28" t="s">
        <v>1585</v>
      </c>
      <c r="AI246" s="28" t="s">
        <v>1603</v>
      </c>
      <c r="AJ246" s="28"/>
      <c r="AK246" s="28" t="s">
        <v>1612</v>
      </c>
      <c r="AL246" s="28" t="s">
        <v>5206</v>
      </c>
      <c r="AM246" s="28" t="s">
        <v>3494</v>
      </c>
      <c r="AN246" s="47" t="s">
        <v>1585</v>
      </c>
      <c r="AO246" s="58" t="s">
        <v>1603</v>
      </c>
      <c r="AP246" s="28"/>
      <c r="AQ246" s="28">
        <v>0</v>
      </c>
      <c r="AR246" s="28">
        <f t="shared" si="60"/>
        <v>-224</v>
      </c>
      <c r="AS246" s="28" t="s">
        <v>1603</v>
      </c>
      <c r="AT246" s="28"/>
      <c r="AU246" s="47" t="s">
        <v>5614</v>
      </c>
    </row>
    <row r="247" spans="2:47" s="47" customFormat="1" ht="10.8" x14ac:dyDescent="0.25">
      <c r="B247" s="47" t="str">
        <f t="shared" si="73"/>
        <v>Fibmax</v>
      </c>
      <c r="C247" s="196">
        <v>46142</v>
      </c>
      <c r="D247" s="36">
        <f t="shared" si="61"/>
        <v>244</v>
      </c>
      <c r="E247" s="55" t="s">
        <v>1</v>
      </c>
      <c r="F247" s="57" t="s">
        <v>1790</v>
      </c>
      <c r="G247" s="57"/>
      <c r="H247" s="66">
        <v>3901</v>
      </c>
      <c r="I247" s="66" t="s">
        <v>473</v>
      </c>
      <c r="J247" s="158">
        <v>280.00000000000006</v>
      </c>
      <c r="K247" s="158">
        <v>280.00000000000006</v>
      </c>
      <c r="L247" s="56">
        <v>19.062778000000002</v>
      </c>
      <c r="M247" s="56">
        <v>72.923714799999999</v>
      </c>
      <c r="N247" s="58">
        <v>19.061208296841802</v>
      </c>
      <c r="O247" s="58">
        <v>72.924562197513893</v>
      </c>
      <c r="P247" s="66" t="s">
        <v>591</v>
      </c>
      <c r="Q247" s="56" t="s">
        <v>1693</v>
      </c>
      <c r="R247" s="28" t="s">
        <v>919</v>
      </c>
      <c r="S247" s="28" t="s">
        <v>2075</v>
      </c>
      <c r="T247" s="58" t="s">
        <v>1621</v>
      </c>
      <c r="U247" s="28" t="s">
        <v>1606</v>
      </c>
      <c r="V247" s="28" t="s">
        <v>1607</v>
      </c>
      <c r="W247" s="28" t="s">
        <v>2000</v>
      </c>
      <c r="X247" s="28" t="s">
        <v>1984</v>
      </c>
      <c r="Y247" s="28" t="s">
        <v>1792</v>
      </c>
      <c r="Z247" s="28" t="str">
        <f>_xlfn.XLOOKUP(I247,'[2]Fibmax delivery'!$B:$B,'[2]Fibmax delivery'!$I:$I)</f>
        <v>Yogesh Deshpande</v>
      </c>
      <c r="AA247" s="28" t="s">
        <v>104</v>
      </c>
      <c r="AB247" s="28" t="s">
        <v>2076</v>
      </c>
      <c r="AC247" s="61">
        <v>45741</v>
      </c>
      <c r="AD247" s="61">
        <f t="shared" si="76"/>
        <v>46106</v>
      </c>
      <c r="AE247" s="28">
        <v>280</v>
      </c>
      <c r="AF247" s="28" t="s">
        <v>1030</v>
      </c>
      <c r="AG247" s="62">
        <f t="shared" si="74"/>
        <v>0</v>
      </c>
      <c r="AH247" s="28" t="s">
        <v>1585</v>
      </c>
      <c r="AI247" s="28" t="s">
        <v>1603</v>
      </c>
      <c r="AJ247" s="28"/>
      <c r="AK247" s="28" t="s">
        <v>1612</v>
      </c>
      <c r="AL247" s="28" t="s">
        <v>5207</v>
      </c>
      <c r="AM247" s="28" t="s">
        <v>4949</v>
      </c>
      <c r="AN247" s="47" t="s">
        <v>1585</v>
      </c>
      <c r="AO247" s="58" t="s">
        <v>1603</v>
      </c>
      <c r="AP247" s="28"/>
      <c r="AQ247" s="28">
        <v>0</v>
      </c>
      <c r="AR247" s="28">
        <f t="shared" si="60"/>
        <v>-280</v>
      </c>
      <c r="AS247" s="28" t="s">
        <v>1603</v>
      </c>
      <c r="AT247" s="28"/>
      <c r="AU247" s="47" t="s">
        <v>5614</v>
      </c>
    </row>
    <row r="248" spans="2:47" s="47" customFormat="1" ht="10.8" x14ac:dyDescent="0.25">
      <c r="B248" s="47" t="str">
        <f t="shared" si="73"/>
        <v>Fibmax</v>
      </c>
      <c r="C248" s="196">
        <v>46142</v>
      </c>
      <c r="D248" s="36">
        <f t="shared" si="61"/>
        <v>245</v>
      </c>
      <c r="E248" s="55" t="s">
        <v>1</v>
      </c>
      <c r="F248" s="57" t="s">
        <v>1696</v>
      </c>
      <c r="G248" s="57"/>
      <c r="H248" s="66">
        <v>2510</v>
      </c>
      <c r="I248" s="66" t="s">
        <v>474</v>
      </c>
      <c r="J248" s="158">
        <v>134.4</v>
      </c>
      <c r="K248" s="158">
        <v>134.4</v>
      </c>
      <c r="L248" s="56">
        <v>19.088918400000001</v>
      </c>
      <c r="M248" s="56">
        <v>72.897862900000007</v>
      </c>
      <c r="N248" s="58">
        <v>19.0882110155931</v>
      </c>
      <c r="O248" s="58">
        <v>72.898262425845601</v>
      </c>
      <c r="P248" s="66" t="s">
        <v>591</v>
      </c>
      <c r="Q248" s="56" t="s">
        <v>1697</v>
      </c>
      <c r="R248" s="28" t="s">
        <v>920</v>
      </c>
      <c r="S248" s="28" t="s">
        <v>2077</v>
      </c>
      <c r="T248" s="58" t="s">
        <v>1621</v>
      </c>
      <c r="U248" s="28" t="s">
        <v>1606</v>
      </c>
      <c r="V248" s="28" t="s">
        <v>1607</v>
      </c>
      <c r="W248" s="28" t="s">
        <v>2000</v>
      </c>
      <c r="X248" s="28" t="s">
        <v>1984</v>
      </c>
      <c r="Y248" s="28" t="s">
        <v>1792</v>
      </c>
      <c r="Z248" s="28" t="str">
        <f>_xlfn.XLOOKUP(I248,'[2]Fibmax delivery'!$B:$B,'[2]Fibmax delivery'!$I:$I)</f>
        <v>Yogesh Deshpande</v>
      </c>
      <c r="AA248" s="28" t="s">
        <v>104</v>
      </c>
      <c r="AB248" s="28" t="s">
        <v>2078</v>
      </c>
      <c r="AC248" s="61">
        <v>45740</v>
      </c>
      <c r="AD248" s="61">
        <v>46105</v>
      </c>
      <c r="AE248" s="28">
        <v>134</v>
      </c>
      <c r="AF248" s="28" t="s">
        <v>1030</v>
      </c>
      <c r="AG248" s="62">
        <f t="shared" si="74"/>
        <v>-0.40000000000000568</v>
      </c>
      <c r="AH248" s="28" t="s">
        <v>1585</v>
      </c>
      <c r="AI248" s="28" t="s">
        <v>1603</v>
      </c>
      <c r="AJ248" s="28"/>
      <c r="AK248" s="28" t="s">
        <v>1612</v>
      </c>
      <c r="AL248" s="28" t="s">
        <v>5208</v>
      </c>
      <c r="AM248" s="28" t="s">
        <v>4949</v>
      </c>
      <c r="AN248" s="47" t="s">
        <v>1585</v>
      </c>
      <c r="AO248" s="58" t="s">
        <v>1603</v>
      </c>
      <c r="AP248" s="28"/>
      <c r="AQ248" s="28">
        <v>0</v>
      </c>
      <c r="AR248" s="28">
        <f t="shared" si="60"/>
        <v>-134</v>
      </c>
      <c r="AS248" s="28" t="s">
        <v>1603</v>
      </c>
      <c r="AT248" s="28"/>
      <c r="AU248" s="47" t="s">
        <v>5614</v>
      </c>
    </row>
    <row r="249" spans="2:47" s="47" customFormat="1" ht="10.8" x14ac:dyDescent="0.25">
      <c r="B249" s="47" t="str">
        <f t="shared" si="73"/>
        <v>Fibmax</v>
      </c>
      <c r="C249" s="196">
        <v>46173</v>
      </c>
      <c r="D249" s="36">
        <f t="shared" si="61"/>
        <v>246</v>
      </c>
      <c r="E249" s="55" t="s">
        <v>1</v>
      </c>
      <c r="F249" s="57" t="s">
        <v>1811</v>
      </c>
      <c r="G249" s="57"/>
      <c r="H249" s="66">
        <v>3107</v>
      </c>
      <c r="I249" s="66" t="s">
        <v>475</v>
      </c>
      <c r="J249" s="158">
        <v>291.20000000000005</v>
      </c>
      <c r="K249" s="158">
        <v>291.20000000000005</v>
      </c>
      <c r="L249" s="56">
        <v>19.083311299999998</v>
      </c>
      <c r="M249" s="56">
        <v>72.889063199999995</v>
      </c>
      <c r="N249" s="58">
        <v>19.084757018064099</v>
      </c>
      <c r="O249" s="58">
        <v>72.8888079180647</v>
      </c>
      <c r="P249" s="66" t="s">
        <v>591</v>
      </c>
      <c r="Q249" s="56" t="s">
        <v>1707</v>
      </c>
      <c r="R249" s="28" t="s">
        <v>921</v>
      </c>
      <c r="S249" s="28" t="s">
        <v>2079</v>
      </c>
      <c r="T249" s="58" t="s">
        <v>1621</v>
      </c>
      <c r="U249" s="28" t="s">
        <v>1606</v>
      </c>
      <c r="V249" s="28" t="s">
        <v>1607</v>
      </c>
      <c r="W249" s="28" t="s">
        <v>2000</v>
      </c>
      <c r="X249" s="28" t="s">
        <v>2080</v>
      </c>
      <c r="Y249" s="28" t="s">
        <v>1680</v>
      </c>
      <c r="Z249" s="28" t="str">
        <f>_xlfn.XLOOKUP(I249,'[2]Fibmax delivery'!$B:$B,'[2]Fibmax delivery'!$I:$I)</f>
        <v>Yogesh Deshpande</v>
      </c>
      <c r="AA249" s="28" t="s">
        <v>104</v>
      </c>
      <c r="AB249" s="28" t="s">
        <v>2081</v>
      </c>
      <c r="AC249" s="61">
        <v>45740</v>
      </c>
      <c r="AD249" s="61">
        <v>46105</v>
      </c>
      <c r="AE249" s="28">
        <v>291</v>
      </c>
      <c r="AF249" s="28" t="s">
        <v>1030</v>
      </c>
      <c r="AG249" s="62">
        <f t="shared" si="74"/>
        <v>-0.20000000000004547</v>
      </c>
      <c r="AH249" s="28" t="s">
        <v>1585</v>
      </c>
      <c r="AI249" s="28" t="s">
        <v>1603</v>
      </c>
      <c r="AJ249" s="28"/>
      <c r="AK249" s="28" t="s">
        <v>1612</v>
      </c>
      <c r="AL249" s="28" t="s">
        <v>5209</v>
      </c>
      <c r="AM249" s="28" t="s">
        <v>4949</v>
      </c>
      <c r="AN249" s="47" t="s">
        <v>1585</v>
      </c>
      <c r="AO249" s="58" t="s">
        <v>1603</v>
      </c>
      <c r="AP249" s="28"/>
      <c r="AQ249" s="28">
        <v>0</v>
      </c>
      <c r="AR249" s="28">
        <f t="shared" si="60"/>
        <v>-291</v>
      </c>
      <c r="AS249" s="28" t="s">
        <v>1603</v>
      </c>
      <c r="AT249" s="28"/>
      <c r="AU249" s="47" t="s">
        <v>5614</v>
      </c>
    </row>
    <row r="250" spans="2:47" s="47" customFormat="1" ht="10.8" x14ac:dyDescent="0.25">
      <c r="B250" s="47" t="str">
        <f t="shared" si="73"/>
        <v>Fibmax</v>
      </c>
      <c r="C250" s="196">
        <v>46173</v>
      </c>
      <c r="D250" s="36">
        <f t="shared" si="61"/>
        <v>247</v>
      </c>
      <c r="E250" s="55" t="s">
        <v>1</v>
      </c>
      <c r="F250" s="56" t="s">
        <v>596</v>
      </c>
      <c r="G250" s="56"/>
      <c r="H250" s="66">
        <v>744</v>
      </c>
      <c r="I250" s="66" t="s">
        <v>476</v>
      </c>
      <c r="J250" s="158">
        <v>112.00000000000001</v>
      </c>
      <c r="K250" s="158">
        <v>112.00000000000001</v>
      </c>
      <c r="L250" s="56">
        <v>19.115304600000002</v>
      </c>
      <c r="M250" s="56">
        <v>72.880909900000006</v>
      </c>
      <c r="N250" s="58">
        <v>19.115919191429001</v>
      </c>
      <c r="O250" s="58">
        <v>72.881160591519901</v>
      </c>
      <c r="P250" s="66" t="s">
        <v>591</v>
      </c>
      <c r="Q250" s="56" t="s">
        <v>1700</v>
      </c>
      <c r="R250" s="28" t="s">
        <v>922</v>
      </c>
      <c r="S250" s="28" t="s">
        <v>2082</v>
      </c>
      <c r="T250" s="58" t="s">
        <v>1736</v>
      </c>
      <c r="U250" s="28" t="s">
        <v>1606</v>
      </c>
      <c r="V250" s="28" t="s">
        <v>1607</v>
      </c>
      <c r="W250" s="28" t="s">
        <v>2000</v>
      </c>
      <c r="X250" s="28" t="s">
        <v>1616</v>
      </c>
      <c r="Y250" s="28" t="s">
        <v>1626</v>
      </c>
      <c r="Z250" s="28" t="str">
        <f>_xlfn.XLOOKUP(I250,'[2]Fibmax delivery'!$B:$B,'[2]Fibmax delivery'!$I:$I)</f>
        <v>Satish Singh</v>
      </c>
      <c r="AA250" s="28" t="s">
        <v>104</v>
      </c>
      <c r="AB250" s="28" t="s">
        <v>2083</v>
      </c>
      <c r="AC250" s="61">
        <v>45740</v>
      </c>
      <c r="AD250" s="61">
        <v>46105</v>
      </c>
      <c r="AE250" s="28">
        <v>112</v>
      </c>
      <c r="AF250" s="28" t="s">
        <v>1030</v>
      </c>
      <c r="AG250" s="62">
        <f t="shared" si="74"/>
        <v>0</v>
      </c>
      <c r="AH250" s="28" t="s">
        <v>1585</v>
      </c>
      <c r="AI250" s="28" t="s">
        <v>1603</v>
      </c>
      <c r="AJ250" s="28"/>
      <c r="AK250" s="28" t="s">
        <v>1612</v>
      </c>
      <c r="AL250" s="28" t="s">
        <v>5210</v>
      </c>
      <c r="AM250" s="28" t="s">
        <v>4949</v>
      </c>
      <c r="AN250" s="47" t="s">
        <v>1585</v>
      </c>
      <c r="AO250" s="58" t="s">
        <v>1603</v>
      </c>
      <c r="AP250" s="28"/>
      <c r="AQ250" s="28">
        <v>0</v>
      </c>
      <c r="AR250" s="28">
        <f t="shared" si="60"/>
        <v>-112</v>
      </c>
      <c r="AS250" s="28" t="s">
        <v>1603</v>
      </c>
      <c r="AT250" s="28"/>
      <c r="AU250" s="47" t="s">
        <v>5614</v>
      </c>
    </row>
    <row r="251" spans="2:47" s="47" customFormat="1" ht="10.8" x14ac:dyDescent="0.25">
      <c r="B251" s="47" t="str">
        <f t="shared" si="73"/>
        <v>Fibmax</v>
      </c>
      <c r="C251" s="196">
        <v>46173</v>
      </c>
      <c r="D251" s="36">
        <f t="shared" si="61"/>
        <v>248</v>
      </c>
      <c r="E251" s="55" t="s">
        <v>1</v>
      </c>
      <c r="F251" s="56" t="s">
        <v>593</v>
      </c>
      <c r="G251" s="56"/>
      <c r="H251" s="66">
        <v>1659</v>
      </c>
      <c r="I251" s="66" t="s">
        <v>477</v>
      </c>
      <c r="J251" s="158">
        <v>224.00000000000003</v>
      </c>
      <c r="K251" s="158">
        <v>224.00000000000003</v>
      </c>
      <c r="L251" s="56">
        <v>19.205674399999999</v>
      </c>
      <c r="M251" s="56">
        <v>72.877266300000002</v>
      </c>
      <c r="N251" s="58">
        <v>19.206848155575798</v>
      </c>
      <c r="O251" s="58">
        <v>72.877247189527907</v>
      </c>
      <c r="P251" s="66" t="s">
        <v>591</v>
      </c>
      <c r="Q251" s="56" t="s">
        <v>1619</v>
      </c>
      <c r="R251" s="28" t="s">
        <v>923</v>
      </c>
      <c r="S251" s="28" t="s">
        <v>2084</v>
      </c>
      <c r="T251" s="58" t="s">
        <v>1621</v>
      </c>
      <c r="U251" s="28" t="s">
        <v>1606</v>
      </c>
      <c r="V251" s="28" t="s">
        <v>1607</v>
      </c>
      <c r="W251" s="28" t="s">
        <v>2000</v>
      </c>
      <c r="X251" s="28" t="s">
        <v>2080</v>
      </c>
      <c r="Y251" s="28" t="s">
        <v>1617</v>
      </c>
      <c r="Z251" s="28" t="str">
        <f>_xlfn.XLOOKUP(I251,'[2]Fibmax delivery'!$B:$B,'[2]Fibmax delivery'!$I:$I)</f>
        <v>Satish Singh</v>
      </c>
      <c r="AA251" s="28" t="s">
        <v>104</v>
      </c>
      <c r="AB251" s="28" t="s">
        <v>2085</v>
      </c>
      <c r="AC251" s="61">
        <v>45740</v>
      </c>
      <c r="AD251" s="61">
        <v>46105</v>
      </c>
      <c r="AE251" s="28">
        <v>224</v>
      </c>
      <c r="AF251" s="28" t="s">
        <v>1030</v>
      </c>
      <c r="AG251" s="62">
        <f t="shared" si="74"/>
        <v>0</v>
      </c>
      <c r="AH251" s="28" t="s">
        <v>1585</v>
      </c>
      <c r="AI251" s="28" t="s">
        <v>1603</v>
      </c>
      <c r="AJ251" s="28"/>
      <c r="AK251" s="28" t="s">
        <v>1612</v>
      </c>
      <c r="AL251" s="28" t="s">
        <v>5211</v>
      </c>
      <c r="AM251" s="28" t="s">
        <v>4949</v>
      </c>
      <c r="AN251" s="47" t="s">
        <v>1585</v>
      </c>
      <c r="AO251" s="58" t="s">
        <v>1603</v>
      </c>
      <c r="AP251" s="28"/>
      <c r="AQ251" s="28">
        <v>0</v>
      </c>
      <c r="AR251" s="28">
        <f t="shared" si="60"/>
        <v>-224</v>
      </c>
      <c r="AS251" s="28" t="s">
        <v>1603</v>
      </c>
      <c r="AT251" s="28"/>
      <c r="AU251" s="47" t="s">
        <v>5614</v>
      </c>
    </row>
    <row r="252" spans="2:47" s="47" customFormat="1" ht="10.8" x14ac:dyDescent="0.25">
      <c r="B252" s="47" t="str">
        <f t="shared" si="73"/>
        <v>Fibmax</v>
      </c>
      <c r="C252" s="196">
        <v>46173</v>
      </c>
      <c r="D252" s="36">
        <f t="shared" si="61"/>
        <v>249</v>
      </c>
      <c r="E252" s="55" t="s">
        <v>1</v>
      </c>
      <c r="F252" s="56" t="s">
        <v>596</v>
      </c>
      <c r="G252" s="56"/>
      <c r="H252" s="66">
        <v>1365</v>
      </c>
      <c r="I252" s="66" t="s">
        <v>478</v>
      </c>
      <c r="J252" s="158">
        <v>134.4</v>
      </c>
      <c r="K252" s="158">
        <v>134.4</v>
      </c>
      <c r="L252" s="56">
        <v>19.104551699999998</v>
      </c>
      <c r="M252" s="56">
        <v>72.8706727</v>
      </c>
      <c r="N252" s="58">
        <v>19.105555556406099</v>
      </c>
      <c r="O252" s="58">
        <v>72.870250000117295</v>
      </c>
      <c r="P252" s="66" t="s">
        <v>591</v>
      </c>
      <c r="Q252" s="56" t="s">
        <v>1700</v>
      </c>
      <c r="R252" s="28" t="s">
        <v>924</v>
      </c>
      <c r="S252" s="28" t="s">
        <v>2086</v>
      </c>
      <c r="T252" s="58" t="s">
        <v>1736</v>
      </c>
      <c r="U252" s="28" t="s">
        <v>1606</v>
      </c>
      <c r="V252" s="28" t="s">
        <v>1607</v>
      </c>
      <c r="W252" s="28" t="s">
        <v>2000</v>
      </c>
      <c r="X252" s="28" t="s">
        <v>1616</v>
      </c>
      <c r="Y252" s="28" t="s">
        <v>1626</v>
      </c>
      <c r="Z252" s="28" t="str">
        <f>_xlfn.XLOOKUP(I252,'[2]Fibmax delivery'!$B:$B,'[2]Fibmax delivery'!$I:$I)</f>
        <v>Satish Singh</v>
      </c>
      <c r="AA252" s="28" t="s">
        <v>104</v>
      </c>
      <c r="AB252" s="28" t="s">
        <v>1651</v>
      </c>
      <c r="AC252" s="61">
        <v>45742</v>
      </c>
      <c r="AD252" s="61">
        <f>AC252+365</f>
        <v>46107</v>
      </c>
      <c r="AE252" s="28">
        <v>134</v>
      </c>
      <c r="AF252" s="28" t="s">
        <v>1030</v>
      </c>
      <c r="AG252" s="62">
        <f t="shared" si="74"/>
        <v>-0.40000000000000568</v>
      </c>
      <c r="AH252" s="28" t="s">
        <v>1585</v>
      </c>
      <c r="AI252" s="28" t="s">
        <v>1603</v>
      </c>
      <c r="AJ252" s="28"/>
      <c r="AK252" s="28" t="s">
        <v>1612</v>
      </c>
      <c r="AL252" s="28" t="s">
        <v>5212</v>
      </c>
      <c r="AM252" s="28" t="s">
        <v>4949</v>
      </c>
      <c r="AN252" s="47" t="s">
        <v>1585</v>
      </c>
      <c r="AO252" s="58" t="s">
        <v>1603</v>
      </c>
      <c r="AP252" s="28"/>
      <c r="AQ252" s="28">
        <v>0</v>
      </c>
      <c r="AR252" s="28">
        <f t="shared" si="60"/>
        <v>-134</v>
      </c>
      <c r="AS252" s="28" t="s">
        <v>1603</v>
      </c>
      <c r="AT252" s="28"/>
      <c r="AU252" s="47" t="s">
        <v>5614</v>
      </c>
    </row>
    <row r="253" spans="2:47" s="47" customFormat="1" ht="10.8" x14ac:dyDescent="0.25">
      <c r="B253" s="47" t="str">
        <f t="shared" si="73"/>
        <v>Fibmax</v>
      </c>
      <c r="C253" s="196">
        <v>46173</v>
      </c>
      <c r="D253" s="36">
        <f t="shared" si="61"/>
        <v>250</v>
      </c>
      <c r="E253" s="55" t="s">
        <v>1</v>
      </c>
      <c r="F253" s="57" t="s">
        <v>612</v>
      </c>
      <c r="G253" s="57"/>
      <c r="H253" s="66" t="s">
        <v>479</v>
      </c>
      <c r="I253" s="66" t="s">
        <v>480</v>
      </c>
      <c r="J253" s="158">
        <v>291.20000000000005</v>
      </c>
      <c r="K253" s="158">
        <v>291.20000000000005</v>
      </c>
      <c r="L253" s="56">
        <v>19.277192500000002</v>
      </c>
      <c r="M253" s="56">
        <v>72.864538999999994</v>
      </c>
      <c r="N253" s="58">
        <v>19.2776536303063</v>
      </c>
      <c r="O253" s="58">
        <v>72.864294068477093</v>
      </c>
      <c r="P253" s="66" t="s">
        <v>611</v>
      </c>
      <c r="Q253" s="56" t="s">
        <v>1603</v>
      </c>
      <c r="R253" s="28" t="s">
        <v>925</v>
      </c>
      <c r="S253" s="28" t="s">
        <v>2087</v>
      </c>
      <c r="T253" s="58" t="s">
        <v>1621</v>
      </c>
      <c r="U253" s="28" t="s">
        <v>1606</v>
      </c>
      <c r="V253" s="28" t="s">
        <v>1607</v>
      </c>
      <c r="W253" s="28" t="s">
        <v>2000</v>
      </c>
      <c r="X253" s="28" t="s">
        <v>1616</v>
      </c>
      <c r="Y253" s="28" t="s">
        <v>1617</v>
      </c>
      <c r="Z253" s="28" t="str">
        <f>_xlfn.XLOOKUP(I253,'[2]Fibmax delivery'!$B:$B,'[2]Fibmax delivery'!$I:$I)</f>
        <v>Satish Singh</v>
      </c>
      <c r="AA253" s="28" t="s">
        <v>104</v>
      </c>
      <c r="AB253" s="28" t="s">
        <v>2088</v>
      </c>
      <c r="AC253" s="61">
        <v>45740</v>
      </c>
      <c r="AD253" s="61">
        <v>46105</v>
      </c>
      <c r="AE253" s="28">
        <v>291</v>
      </c>
      <c r="AF253" s="28" t="s">
        <v>1030</v>
      </c>
      <c r="AG253" s="62">
        <f t="shared" si="74"/>
        <v>-0.20000000000004547</v>
      </c>
      <c r="AH253" s="28" t="s">
        <v>1585</v>
      </c>
      <c r="AI253" s="28" t="s">
        <v>1603</v>
      </c>
      <c r="AJ253" s="28"/>
      <c r="AK253" s="28" t="s">
        <v>1612</v>
      </c>
      <c r="AL253" s="28" t="s">
        <v>5213</v>
      </c>
      <c r="AM253" s="28" t="s">
        <v>4949</v>
      </c>
      <c r="AN253" s="47" t="s">
        <v>1585</v>
      </c>
      <c r="AO253" s="58" t="s">
        <v>5621</v>
      </c>
      <c r="AP253" s="28"/>
      <c r="AQ253" s="28">
        <v>259</v>
      </c>
      <c r="AR253" s="28">
        <f t="shared" si="60"/>
        <v>-32</v>
      </c>
      <c r="AS253" s="28" t="s">
        <v>1603</v>
      </c>
      <c r="AT253" s="28"/>
      <c r="AU253" s="47" t="s">
        <v>5614</v>
      </c>
    </row>
    <row r="254" spans="2:47" s="47" customFormat="1" ht="10.8" x14ac:dyDescent="0.25">
      <c r="B254" s="47" t="str">
        <f t="shared" si="73"/>
        <v>Fibmax</v>
      </c>
      <c r="C254" s="196">
        <v>46112</v>
      </c>
      <c r="D254" s="36">
        <f t="shared" si="61"/>
        <v>251</v>
      </c>
      <c r="E254" s="55" t="s">
        <v>1</v>
      </c>
      <c r="F254" s="57" t="s">
        <v>612</v>
      </c>
      <c r="G254" s="57"/>
      <c r="H254" s="66">
        <v>596</v>
      </c>
      <c r="I254" s="66" t="s">
        <v>481</v>
      </c>
      <c r="J254" s="158">
        <v>134.4</v>
      </c>
      <c r="K254" s="158">
        <v>134.4</v>
      </c>
      <c r="L254" s="56">
        <v>19.2991703</v>
      </c>
      <c r="M254" s="56">
        <v>72.860452300000006</v>
      </c>
      <c r="N254" s="58">
        <v>19.298533623798999</v>
      </c>
      <c r="O254" s="58">
        <v>72.861216635254394</v>
      </c>
      <c r="P254" s="66" t="s">
        <v>611</v>
      </c>
      <c r="Q254" s="56" t="s">
        <v>1603</v>
      </c>
      <c r="R254" s="28" t="s">
        <v>926</v>
      </c>
      <c r="S254" s="28" t="s">
        <v>2089</v>
      </c>
      <c r="T254" s="58" t="s">
        <v>1646</v>
      </c>
      <c r="U254" s="28" t="s">
        <v>1606</v>
      </c>
      <c r="V254" s="28" t="s">
        <v>1607</v>
      </c>
      <c r="W254" s="28" t="s">
        <v>2000</v>
      </c>
      <c r="X254" s="28" t="s">
        <v>1616</v>
      </c>
      <c r="Y254" s="28" t="s">
        <v>1617</v>
      </c>
      <c r="Z254" s="28" t="str">
        <f>_xlfn.XLOOKUP(I254,'[2]Fibmax delivery'!$B:$B,'[2]Fibmax delivery'!$I:$I)</f>
        <v>Satish Singh</v>
      </c>
      <c r="AA254" s="28" t="s">
        <v>104</v>
      </c>
      <c r="AB254" s="28" t="s">
        <v>2090</v>
      </c>
      <c r="AC254" s="61">
        <v>45740</v>
      </c>
      <c r="AD254" s="61">
        <v>46105</v>
      </c>
      <c r="AE254" s="28">
        <v>134</v>
      </c>
      <c r="AF254" s="28" t="s">
        <v>1030</v>
      </c>
      <c r="AG254" s="62">
        <f t="shared" si="74"/>
        <v>-0.40000000000000568</v>
      </c>
      <c r="AH254" s="28" t="s">
        <v>1585</v>
      </c>
      <c r="AI254" s="28" t="s">
        <v>1603</v>
      </c>
      <c r="AJ254" s="28"/>
      <c r="AK254" s="28" t="s">
        <v>1612</v>
      </c>
      <c r="AL254" s="28" t="s">
        <v>5214</v>
      </c>
      <c r="AM254" s="28" t="s">
        <v>3494</v>
      </c>
      <c r="AN254" s="47" t="s">
        <v>1585</v>
      </c>
      <c r="AO254" s="58" t="s">
        <v>1603</v>
      </c>
      <c r="AP254" s="28"/>
      <c r="AQ254" s="28">
        <v>0</v>
      </c>
      <c r="AR254" s="28">
        <f t="shared" si="60"/>
        <v>-134</v>
      </c>
      <c r="AS254" s="28" t="s">
        <v>1603</v>
      </c>
      <c r="AT254" s="28"/>
      <c r="AU254" s="47" t="s">
        <v>5614</v>
      </c>
    </row>
    <row r="255" spans="2:47" s="47" customFormat="1" ht="13.8" x14ac:dyDescent="0.3">
      <c r="B255" s="47" t="str">
        <f t="shared" si="73"/>
        <v>Fibmax</v>
      </c>
      <c r="C255" s="196">
        <v>46326</v>
      </c>
      <c r="D255" s="36">
        <f t="shared" si="61"/>
        <v>252</v>
      </c>
      <c r="E255" s="55" t="s">
        <v>1</v>
      </c>
      <c r="F255" s="57" t="s">
        <v>1717</v>
      </c>
      <c r="G255" s="57"/>
      <c r="H255" s="66">
        <v>6154</v>
      </c>
      <c r="I255" s="66" t="s">
        <v>482</v>
      </c>
      <c r="J255" s="158">
        <v>246.40000000000003</v>
      </c>
      <c r="K255" s="158">
        <v>246.40000000000003</v>
      </c>
      <c r="L255" s="56">
        <v>19.223552999999999</v>
      </c>
      <c r="M255" s="56">
        <v>72.860029299999994</v>
      </c>
      <c r="N255" s="58">
        <v>19.224070099999999</v>
      </c>
      <c r="O255" s="58">
        <v>72.8583043</v>
      </c>
      <c r="P255" s="66" t="s">
        <v>591</v>
      </c>
      <c r="Q255" s="56" t="s">
        <v>1718</v>
      </c>
      <c r="R255" s="28" t="s">
        <v>927</v>
      </c>
      <c r="S255" s="28" t="s">
        <v>2091</v>
      </c>
      <c r="T255" s="58" t="s">
        <v>1621</v>
      </c>
      <c r="U255" s="28" t="s">
        <v>1606</v>
      </c>
      <c r="V255" s="28" t="s">
        <v>1607</v>
      </c>
      <c r="W255" s="28" t="s">
        <v>2000</v>
      </c>
      <c r="X255" s="28" t="s">
        <v>1608</v>
      </c>
      <c r="Y255" s="28" t="s">
        <v>1617</v>
      </c>
      <c r="Z255" s="28" t="str">
        <f>_xlfn.XLOOKUP(I255,'[2]Fibmax delivery'!$B:$B,'[2]Fibmax delivery'!$I:$I)</f>
        <v>Satish Singh</v>
      </c>
      <c r="AA255" s="28" t="s">
        <v>104</v>
      </c>
      <c r="AB255" s="59">
        <v>10004760</v>
      </c>
      <c r="AC255" s="61">
        <v>45741</v>
      </c>
      <c r="AD255" s="61">
        <f>AC255+365</f>
        <v>46106</v>
      </c>
      <c r="AE255" s="28">
        <v>246</v>
      </c>
      <c r="AF255" s="28" t="s">
        <v>1618</v>
      </c>
      <c r="AG255" s="28"/>
      <c r="AH255" s="28" t="s">
        <v>1585</v>
      </c>
      <c r="AI255" s="28" t="s">
        <v>1603</v>
      </c>
      <c r="AJ255" s="28"/>
      <c r="AK255" s="28" t="s">
        <v>1612</v>
      </c>
      <c r="AL255" s="28" t="s">
        <v>5215</v>
      </c>
      <c r="AM255" s="28" t="s">
        <v>3494</v>
      </c>
      <c r="AN255" s="47" t="s">
        <v>1585</v>
      </c>
      <c r="AO255" s="58" t="s">
        <v>1603</v>
      </c>
      <c r="AP255" s="28"/>
      <c r="AQ255" s="28">
        <v>0</v>
      </c>
      <c r="AR255" s="28">
        <f t="shared" si="60"/>
        <v>-246</v>
      </c>
      <c r="AS255" s="28" t="s">
        <v>1603</v>
      </c>
      <c r="AT255" s="28"/>
      <c r="AU255" s="47" t="s">
        <v>5616</v>
      </c>
    </row>
    <row r="256" spans="2:47" s="47" customFormat="1" ht="10.8" x14ac:dyDescent="0.25">
      <c r="B256" s="47" t="str">
        <f t="shared" si="73"/>
        <v>Fibmax</v>
      </c>
      <c r="C256" s="196">
        <v>46326</v>
      </c>
      <c r="D256" s="36">
        <f t="shared" si="61"/>
        <v>253</v>
      </c>
      <c r="E256" s="55" t="s">
        <v>1</v>
      </c>
      <c r="F256" s="57" t="s">
        <v>1717</v>
      </c>
      <c r="G256" s="57"/>
      <c r="H256" s="66">
        <v>5980</v>
      </c>
      <c r="I256" s="66" t="s">
        <v>483</v>
      </c>
      <c r="J256" s="158">
        <v>44.800000000000004</v>
      </c>
      <c r="K256" s="158">
        <v>44.800000000000004</v>
      </c>
      <c r="L256" s="56">
        <v>19.2405288</v>
      </c>
      <c r="M256" s="56">
        <v>72.859909500000001</v>
      </c>
      <c r="N256" s="58">
        <v>19.240347597037399</v>
      </c>
      <c r="O256" s="58">
        <v>72.8595732783062</v>
      </c>
      <c r="P256" s="66" t="s">
        <v>591</v>
      </c>
      <c r="Q256" s="56" t="s">
        <v>1613</v>
      </c>
      <c r="R256" s="28" t="s">
        <v>928</v>
      </c>
      <c r="S256" s="28" t="s">
        <v>2092</v>
      </c>
      <c r="T256" s="58" t="s">
        <v>1621</v>
      </c>
      <c r="U256" s="28" t="s">
        <v>1606</v>
      </c>
      <c r="V256" s="28" t="s">
        <v>1607</v>
      </c>
      <c r="W256" s="28" t="s">
        <v>2000</v>
      </c>
      <c r="X256" s="28" t="s">
        <v>1608</v>
      </c>
      <c r="Y256" s="28" t="s">
        <v>1617</v>
      </c>
      <c r="Z256" s="28" t="str">
        <f>_xlfn.XLOOKUP(I256,'[2]Fibmax delivery'!$B:$B,'[2]Fibmax delivery'!$I:$I)</f>
        <v>Satish Singh</v>
      </c>
      <c r="AA256" s="28" t="s">
        <v>104</v>
      </c>
      <c r="AB256" s="28" t="s">
        <v>2093</v>
      </c>
      <c r="AC256" s="61">
        <v>45741</v>
      </c>
      <c r="AD256" s="61">
        <f>AC256+365</f>
        <v>46106</v>
      </c>
      <c r="AE256" s="28">
        <v>45</v>
      </c>
      <c r="AF256" s="28" t="s">
        <v>1030</v>
      </c>
      <c r="AG256" s="62">
        <f>AE256-K256</f>
        <v>0.19999999999999574</v>
      </c>
      <c r="AH256" s="28" t="s">
        <v>1585</v>
      </c>
      <c r="AI256" s="28" t="s">
        <v>1603</v>
      </c>
      <c r="AJ256" s="28"/>
      <c r="AK256" s="28" t="s">
        <v>1612</v>
      </c>
      <c r="AL256" s="28" t="s">
        <v>5216</v>
      </c>
      <c r="AM256" s="28" t="s">
        <v>3494</v>
      </c>
      <c r="AN256" s="47" t="s">
        <v>1585</v>
      </c>
      <c r="AO256" s="58" t="s">
        <v>1603</v>
      </c>
      <c r="AP256" s="28"/>
      <c r="AQ256" s="28">
        <v>0</v>
      </c>
      <c r="AR256" s="28">
        <f t="shared" si="60"/>
        <v>-45</v>
      </c>
      <c r="AS256" s="28" t="s">
        <v>1603</v>
      </c>
      <c r="AT256" s="28"/>
      <c r="AU256" s="47" t="s">
        <v>5614</v>
      </c>
    </row>
    <row r="257" spans="2:47" s="47" customFormat="1" ht="10.8" x14ac:dyDescent="0.25">
      <c r="B257" s="47" t="str">
        <f t="shared" si="73"/>
        <v>Fibmax</v>
      </c>
      <c r="C257" s="196">
        <v>46356</v>
      </c>
      <c r="D257" s="36">
        <f t="shared" si="61"/>
        <v>254</v>
      </c>
      <c r="E257" s="55" t="s">
        <v>1</v>
      </c>
      <c r="F257" s="56" t="s">
        <v>592</v>
      </c>
      <c r="G257" s="56"/>
      <c r="H257" s="66" t="s">
        <v>484</v>
      </c>
      <c r="I257" s="66" t="s">
        <v>485</v>
      </c>
      <c r="J257" s="158">
        <v>224.00000000000003</v>
      </c>
      <c r="K257" s="158">
        <v>224.00000000000003</v>
      </c>
      <c r="L257" s="56">
        <v>19.2453775</v>
      </c>
      <c r="M257" s="56">
        <v>72.858670599999996</v>
      </c>
      <c r="N257" s="58">
        <v>19.246767440834301</v>
      </c>
      <c r="O257" s="58">
        <v>72.859130111303898</v>
      </c>
      <c r="P257" s="66" t="s">
        <v>591</v>
      </c>
      <c r="Q257" s="56" t="s">
        <v>1613</v>
      </c>
      <c r="R257" s="28" t="s">
        <v>929</v>
      </c>
      <c r="S257" s="28" t="s">
        <v>2094</v>
      </c>
      <c r="T257" s="58" t="s">
        <v>1621</v>
      </c>
      <c r="U257" s="28" t="s">
        <v>1606</v>
      </c>
      <c r="V257" s="28" t="s">
        <v>1607</v>
      </c>
      <c r="W257" s="28" t="s">
        <v>2000</v>
      </c>
      <c r="X257" s="28" t="s">
        <v>2080</v>
      </c>
      <c r="Y257" s="28" t="s">
        <v>1626</v>
      </c>
      <c r="Z257" s="28" t="str">
        <f>_xlfn.XLOOKUP(I257,'[2]Fibmax delivery'!$B:$B,'[2]Fibmax delivery'!$I:$I)</f>
        <v>Satish Singh</v>
      </c>
      <c r="AA257" s="28" t="s">
        <v>104</v>
      </c>
      <c r="AB257" s="58" t="s">
        <v>2095</v>
      </c>
      <c r="AC257" s="61">
        <v>45740</v>
      </c>
      <c r="AD257" s="61">
        <v>46105</v>
      </c>
      <c r="AE257" s="28">
        <v>224</v>
      </c>
      <c r="AF257" s="28" t="s">
        <v>1030</v>
      </c>
      <c r="AG257" s="62">
        <f>AE257-K257</f>
        <v>0</v>
      </c>
      <c r="AH257" s="28" t="s">
        <v>1585</v>
      </c>
      <c r="AI257" s="28" t="s">
        <v>1600</v>
      </c>
      <c r="AJ257" s="28"/>
      <c r="AK257" s="28" t="s">
        <v>4912</v>
      </c>
      <c r="AL257" s="28" t="s">
        <v>5217</v>
      </c>
      <c r="AM257" s="28" t="s">
        <v>3494</v>
      </c>
      <c r="AN257" s="47" t="s">
        <v>1585</v>
      </c>
      <c r="AO257" s="58">
        <v>124158</v>
      </c>
      <c r="AP257" s="28" t="s">
        <v>4931</v>
      </c>
      <c r="AQ257" s="28">
        <v>172</v>
      </c>
      <c r="AR257" s="28">
        <f t="shared" si="60"/>
        <v>-52</v>
      </c>
      <c r="AS257" s="28" t="s">
        <v>1603</v>
      </c>
      <c r="AT257" s="28"/>
      <c r="AU257" s="47" t="s">
        <v>5614</v>
      </c>
    </row>
    <row r="258" spans="2:47" s="47" customFormat="1" ht="10.8" x14ac:dyDescent="0.25">
      <c r="C258" s="196"/>
      <c r="D258" s="36">
        <f t="shared" si="61"/>
        <v>255</v>
      </c>
      <c r="E258" s="55" t="s">
        <v>1</v>
      </c>
      <c r="F258" s="57" t="s">
        <v>1717</v>
      </c>
      <c r="G258" s="57"/>
      <c r="H258" s="66">
        <v>6015</v>
      </c>
      <c r="I258" s="66" t="s">
        <v>486</v>
      </c>
      <c r="J258" s="158">
        <v>280</v>
      </c>
      <c r="K258" s="158">
        <v>280</v>
      </c>
      <c r="L258" s="56">
        <v>19.229373299999999</v>
      </c>
      <c r="M258" s="56">
        <v>72.858224000000007</v>
      </c>
      <c r="N258" s="58">
        <v>19.2277106359615</v>
      </c>
      <c r="O258" s="58">
        <v>72.858014307530695</v>
      </c>
      <c r="P258" s="66" t="s">
        <v>591</v>
      </c>
      <c r="Q258" s="56" t="s">
        <v>1718</v>
      </c>
      <c r="R258" s="28" t="s">
        <v>930</v>
      </c>
      <c r="S258" s="28" t="s">
        <v>2096</v>
      </c>
      <c r="T258" s="58" t="s">
        <v>1621</v>
      </c>
      <c r="U258" s="28" t="s">
        <v>1606</v>
      </c>
      <c r="V258" s="28" t="s">
        <v>1607</v>
      </c>
      <c r="W258" s="28" t="s">
        <v>2000</v>
      </c>
      <c r="X258" s="28" t="s">
        <v>1608</v>
      </c>
      <c r="Y258" s="28" t="s">
        <v>1617</v>
      </c>
      <c r="Z258" s="28" t="str">
        <f>_xlfn.XLOOKUP(I258,'[2]Fibmax delivery'!$B:$B,'[2]Fibmax delivery'!$I:$I)</f>
        <v>Satish Singh</v>
      </c>
      <c r="AA258" s="28" t="s">
        <v>1935</v>
      </c>
      <c r="AB258" s="28" t="s">
        <v>1603</v>
      </c>
      <c r="AC258" s="28" t="s">
        <v>1603</v>
      </c>
      <c r="AD258" s="28" t="s">
        <v>1603</v>
      </c>
      <c r="AE258" s="28">
        <v>0</v>
      </c>
      <c r="AF258" s="28" t="s">
        <v>1618</v>
      </c>
      <c r="AG258" s="28"/>
      <c r="AH258" s="28" t="s">
        <v>1627</v>
      </c>
      <c r="AI258" s="28" t="s">
        <v>1603</v>
      </c>
      <c r="AJ258" s="28"/>
      <c r="AK258" s="28" t="s">
        <v>1612</v>
      </c>
      <c r="AL258" s="28" t="s">
        <v>1603</v>
      </c>
      <c r="AM258" s="28" t="s">
        <v>1603</v>
      </c>
      <c r="AN258" s="47" t="s">
        <v>1627</v>
      </c>
      <c r="AO258" s="58" t="s">
        <v>1603</v>
      </c>
      <c r="AP258" s="28"/>
      <c r="AQ258" s="28">
        <v>0</v>
      </c>
      <c r="AR258" s="28">
        <f t="shared" si="60"/>
        <v>0</v>
      </c>
      <c r="AS258" s="28" t="s">
        <v>1603</v>
      </c>
      <c r="AT258" s="28"/>
      <c r="AU258" s="47" t="s">
        <v>5614</v>
      </c>
    </row>
    <row r="259" spans="2:47" s="47" customFormat="1" ht="10.8" x14ac:dyDescent="0.25">
      <c r="B259" s="47" t="str">
        <f t="shared" ref="B259:B264" si="77">U259</f>
        <v>Fibmax</v>
      </c>
      <c r="C259" s="196">
        <v>46446</v>
      </c>
      <c r="D259" s="36">
        <f t="shared" si="61"/>
        <v>256</v>
      </c>
      <c r="E259" s="55" t="s">
        <v>1</v>
      </c>
      <c r="F259" s="56" t="s">
        <v>590</v>
      </c>
      <c r="G259" s="56"/>
      <c r="H259" s="66" t="s">
        <v>487</v>
      </c>
      <c r="I259" s="66" t="s">
        <v>488</v>
      </c>
      <c r="J259" s="158">
        <v>257.60000000000002</v>
      </c>
      <c r="K259" s="158">
        <v>257.60000000000002</v>
      </c>
      <c r="L259" s="56">
        <v>19.163462500000001</v>
      </c>
      <c r="M259" s="56">
        <v>72.996739899999994</v>
      </c>
      <c r="N259" s="58">
        <v>19.163201134034001</v>
      </c>
      <c r="O259" s="58">
        <v>72.995409439669999</v>
      </c>
      <c r="P259" s="66" t="s">
        <v>589</v>
      </c>
      <c r="Q259" s="56" t="s">
        <v>1603</v>
      </c>
      <c r="R259" s="28" t="s">
        <v>931</v>
      </c>
      <c r="S259" s="28" t="s">
        <v>2097</v>
      </c>
      <c r="T259" s="177" t="s">
        <v>1615</v>
      </c>
      <c r="U259" s="28" t="s">
        <v>1606</v>
      </c>
      <c r="V259" s="28" t="s">
        <v>1607</v>
      </c>
      <c r="W259" s="28" t="s">
        <v>2000</v>
      </c>
      <c r="X259" s="28" t="s">
        <v>1686</v>
      </c>
      <c r="Y259" s="28" t="s">
        <v>1609</v>
      </c>
      <c r="Z259" s="28" t="str">
        <f>_xlfn.XLOOKUP(I259,'[2]Fibmax delivery'!$B:$B,'[2]Fibmax delivery'!$I:$I)</f>
        <v>Praveen Nigam</v>
      </c>
      <c r="AA259" s="28" t="s">
        <v>104</v>
      </c>
      <c r="AB259" s="28" t="s">
        <v>2098</v>
      </c>
      <c r="AC259" s="61">
        <v>45741</v>
      </c>
      <c r="AD259" s="61">
        <f t="shared" ref="AD259:AD262" si="78">AC259+365</f>
        <v>46106</v>
      </c>
      <c r="AE259" s="28">
        <v>258</v>
      </c>
      <c r="AF259" s="28" t="s">
        <v>1030</v>
      </c>
      <c r="AG259" s="62">
        <f t="shared" ref="AG259:AG264" si="79">AE259-K259</f>
        <v>0.39999999999997726</v>
      </c>
      <c r="AH259" s="28" t="s">
        <v>4851</v>
      </c>
      <c r="AI259" s="28" t="s">
        <v>1603</v>
      </c>
      <c r="AJ259" s="28"/>
      <c r="AK259" s="28" t="s">
        <v>1612</v>
      </c>
      <c r="AL259" s="28" t="s">
        <v>5218</v>
      </c>
      <c r="AM259" s="28" t="s">
        <v>3494</v>
      </c>
      <c r="AN259" s="47" t="s">
        <v>1585</v>
      </c>
      <c r="AO259" s="58" t="s">
        <v>1603</v>
      </c>
      <c r="AP259" s="28"/>
      <c r="AQ259" s="28">
        <v>0</v>
      </c>
      <c r="AR259" s="28">
        <f t="shared" si="60"/>
        <v>-258</v>
      </c>
      <c r="AS259" s="28" t="s">
        <v>1603</v>
      </c>
      <c r="AT259" s="28"/>
    </row>
    <row r="260" spans="2:47" s="47" customFormat="1" ht="10.8" x14ac:dyDescent="0.25">
      <c r="B260" s="47" t="str">
        <f t="shared" si="77"/>
        <v>Fibmax</v>
      </c>
      <c r="C260" s="196">
        <v>46173</v>
      </c>
      <c r="D260" s="36">
        <f t="shared" si="61"/>
        <v>257</v>
      </c>
      <c r="E260" s="55" t="s">
        <v>1</v>
      </c>
      <c r="F260" s="57" t="s">
        <v>613</v>
      </c>
      <c r="G260" s="57"/>
      <c r="H260" s="66" t="s">
        <v>489</v>
      </c>
      <c r="I260" s="66" t="s">
        <v>490</v>
      </c>
      <c r="J260" s="158">
        <v>256.70400000000006</v>
      </c>
      <c r="K260" s="158">
        <v>256.70400000000006</v>
      </c>
      <c r="L260" s="56">
        <v>19.0143399</v>
      </c>
      <c r="M260" s="56">
        <v>72.852916699999994</v>
      </c>
      <c r="N260" s="58">
        <v>19.015175482611799</v>
      </c>
      <c r="O260" s="58">
        <v>72.851785172891695</v>
      </c>
      <c r="P260" s="66" t="s">
        <v>591</v>
      </c>
      <c r="Q260" s="56" t="s">
        <v>1722</v>
      </c>
      <c r="R260" s="28" t="s">
        <v>932</v>
      </c>
      <c r="S260" s="28" t="s">
        <v>2099</v>
      </c>
      <c r="T260" s="58" t="s">
        <v>1621</v>
      </c>
      <c r="U260" s="28" t="s">
        <v>1606</v>
      </c>
      <c r="V260" s="28" t="s">
        <v>1607</v>
      </c>
      <c r="W260" s="28" t="s">
        <v>2000</v>
      </c>
      <c r="X260" s="28" t="s">
        <v>2080</v>
      </c>
      <c r="Y260" s="28" t="s">
        <v>1726</v>
      </c>
      <c r="Z260" s="28" t="str">
        <f>_xlfn.XLOOKUP(I260,'[2]Fibmax delivery'!$B:$B,'[2]Fibmax delivery'!$I:$I)</f>
        <v>Prem Verma</v>
      </c>
      <c r="AA260" s="28" t="s">
        <v>104</v>
      </c>
      <c r="AB260" s="28" t="s">
        <v>2100</v>
      </c>
      <c r="AC260" s="61">
        <v>45741</v>
      </c>
      <c r="AD260" s="61">
        <f t="shared" si="78"/>
        <v>46106</v>
      </c>
      <c r="AE260" s="28">
        <v>257</v>
      </c>
      <c r="AF260" s="28" t="s">
        <v>1030</v>
      </c>
      <c r="AG260" s="62">
        <f t="shared" si="79"/>
        <v>0.29599999999993543</v>
      </c>
      <c r="AH260" s="28" t="s">
        <v>1585</v>
      </c>
      <c r="AI260" s="28" t="s">
        <v>1603</v>
      </c>
      <c r="AJ260" s="28"/>
      <c r="AK260" s="28" t="s">
        <v>1612</v>
      </c>
      <c r="AL260" s="28" t="s">
        <v>5219</v>
      </c>
      <c r="AM260" s="28" t="s">
        <v>4949</v>
      </c>
      <c r="AN260" s="47" t="s">
        <v>1585</v>
      </c>
      <c r="AO260" s="58" t="s">
        <v>1603</v>
      </c>
      <c r="AP260" s="28"/>
      <c r="AQ260" s="28">
        <v>0</v>
      </c>
      <c r="AR260" s="28">
        <f t="shared" si="60"/>
        <v>-257</v>
      </c>
      <c r="AS260" s="28" t="s">
        <v>1603</v>
      </c>
      <c r="AT260" s="28"/>
      <c r="AU260" s="47" t="s">
        <v>5614</v>
      </c>
    </row>
    <row r="261" spans="2:47" s="47" customFormat="1" ht="10.8" x14ac:dyDescent="0.25">
      <c r="B261" s="47" t="str">
        <f t="shared" si="77"/>
        <v>Fibmax</v>
      </c>
      <c r="C261" s="196">
        <v>46173</v>
      </c>
      <c r="D261" s="36">
        <f t="shared" si="61"/>
        <v>258</v>
      </c>
      <c r="E261" s="55" t="s">
        <v>1</v>
      </c>
      <c r="F261" s="66" t="s">
        <v>663</v>
      </c>
      <c r="G261" s="66"/>
      <c r="H261" s="66">
        <v>6479</v>
      </c>
      <c r="I261" s="66" t="s">
        <v>491</v>
      </c>
      <c r="J261" s="158">
        <v>190.4</v>
      </c>
      <c r="K261" s="158">
        <v>190.4</v>
      </c>
      <c r="L261" s="56">
        <v>19.042490000000001</v>
      </c>
      <c r="M261" s="56">
        <v>72.851996700000001</v>
      </c>
      <c r="N261" s="58">
        <v>19.041599996628101</v>
      </c>
      <c r="O261" s="58">
        <v>72.852800003817805</v>
      </c>
      <c r="P261" s="66" t="s">
        <v>591</v>
      </c>
      <c r="Q261" s="56" t="s">
        <v>1743</v>
      </c>
      <c r="R261" s="28" t="s">
        <v>933</v>
      </c>
      <c r="S261" s="28" t="s">
        <v>2101</v>
      </c>
      <c r="T261" s="58" t="s">
        <v>1621</v>
      </c>
      <c r="U261" s="28" t="s">
        <v>1606</v>
      </c>
      <c r="V261" s="28" t="s">
        <v>1607</v>
      </c>
      <c r="W261" s="28" t="s">
        <v>2000</v>
      </c>
      <c r="X261" s="28" t="s">
        <v>2080</v>
      </c>
      <c r="Y261" s="28" t="s">
        <v>1726</v>
      </c>
      <c r="Z261" s="28" t="str">
        <f>_xlfn.XLOOKUP(I261,'[2]Fibmax delivery'!$B:$B,'[2]Fibmax delivery'!$I:$I)</f>
        <v>Prem Verma</v>
      </c>
      <c r="AA261" s="28" t="s">
        <v>104</v>
      </c>
      <c r="AB261" s="28" t="s">
        <v>1651</v>
      </c>
      <c r="AC261" s="61">
        <v>45742</v>
      </c>
      <c r="AD261" s="61">
        <f t="shared" si="78"/>
        <v>46107</v>
      </c>
      <c r="AE261" s="28">
        <v>190</v>
      </c>
      <c r="AF261" s="28" t="s">
        <v>1030</v>
      </c>
      <c r="AG261" s="62">
        <f t="shared" si="79"/>
        <v>-0.40000000000000568</v>
      </c>
      <c r="AH261" s="28" t="s">
        <v>1585</v>
      </c>
      <c r="AI261" s="28" t="s">
        <v>1603</v>
      </c>
      <c r="AJ261" s="28"/>
      <c r="AK261" s="28" t="s">
        <v>1612</v>
      </c>
      <c r="AL261" s="28" t="s">
        <v>5220</v>
      </c>
      <c r="AM261" s="28" t="s">
        <v>4949</v>
      </c>
      <c r="AN261" s="47" t="s">
        <v>1585</v>
      </c>
      <c r="AO261" s="58" t="s">
        <v>1603</v>
      </c>
      <c r="AP261" s="28"/>
      <c r="AQ261" s="28">
        <v>0</v>
      </c>
      <c r="AR261" s="28">
        <f t="shared" ref="AR261:AR324" si="80">AQ261-AE261</f>
        <v>-190</v>
      </c>
      <c r="AS261" s="28" t="s">
        <v>1603</v>
      </c>
      <c r="AT261" s="28"/>
      <c r="AU261" s="47" t="s">
        <v>5614</v>
      </c>
    </row>
    <row r="262" spans="2:47" s="47" customFormat="1" ht="10.8" x14ac:dyDescent="0.25">
      <c r="B262" s="47" t="str">
        <f t="shared" si="77"/>
        <v>Fibmax</v>
      </c>
      <c r="C262" s="196">
        <v>46173</v>
      </c>
      <c r="D262" s="36">
        <f t="shared" ref="D262:D325" si="81">D261+1</f>
        <v>259</v>
      </c>
      <c r="E262" s="55" t="s">
        <v>1</v>
      </c>
      <c r="F262" s="56" t="s">
        <v>594</v>
      </c>
      <c r="G262" s="56"/>
      <c r="H262" s="66">
        <v>2477</v>
      </c>
      <c r="I262" s="66" t="s">
        <v>492</v>
      </c>
      <c r="J262" s="158">
        <v>134.4</v>
      </c>
      <c r="K262" s="158">
        <v>134.4</v>
      </c>
      <c r="L262" s="56">
        <v>19.0759291</v>
      </c>
      <c r="M262" s="56">
        <v>72.851809399999993</v>
      </c>
      <c r="N262" s="58">
        <v>19.075513656614799</v>
      </c>
      <c r="O262" s="58">
        <v>72.850991610357099</v>
      </c>
      <c r="P262" s="66" t="s">
        <v>591</v>
      </c>
      <c r="Q262" s="56" t="s">
        <v>1624</v>
      </c>
      <c r="R262" s="28" t="s">
        <v>934</v>
      </c>
      <c r="S262" s="28" t="s">
        <v>2102</v>
      </c>
      <c r="T262" s="58" t="s">
        <v>1646</v>
      </c>
      <c r="U262" s="28" t="s">
        <v>1606</v>
      </c>
      <c r="V262" s="28" t="s">
        <v>1607</v>
      </c>
      <c r="W262" s="28" t="s">
        <v>2000</v>
      </c>
      <c r="X262" s="28" t="s">
        <v>2080</v>
      </c>
      <c r="Y262" s="28" t="s">
        <v>1626</v>
      </c>
      <c r="Z262" s="28" t="str">
        <f>_xlfn.XLOOKUP(I262,'[2]Fibmax delivery'!$B:$B,'[2]Fibmax delivery'!$I:$I)</f>
        <v>Satish Singh</v>
      </c>
      <c r="AA262" s="28" t="s">
        <v>104</v>
      </c>
      <c r="AB262" s="28" t="s">
        <v>2103</v>
      </c>
      <c r="AC262" s="61">
        <v>45742</v>
      </c>
      <c r="AD262" s="61">
        <f t="shared" si="78"/>
        <v>46107</v>
      </c>
      <c r="AE262" s="28">
        <v>134</v>
      </c>
      <c r="AF262" s="28" t="s">
        <v>1030</v>
      </c>
      <c r="AG262" s="62">
        <f t="shared" si="79"/>
        <v>-0.40000000000000568</v>
      </c>
      <c r="AH262" s="28" t="s">
        <v>1585</v>
      </c>
      <c r="AI262" s="28" t="s">
        <v>1603</v>
      </c>
      <c r="AJ262" s="28"/>
      <c r="AK262" s="28" t="s">
        <v>1612</v>
      </c>
      <c r="AL262" s="28" t="s">
        <v>5221</v>
      </c>
      <c r="AM262" s="28" t="s">
        <v>4949</v>
      </c>
      <c r="AN262" s="47" t="s">
        <v>1585</v>
      </c>
      <c r="AO262" s="58" t="s">
        <v>1603</v>
      </c>
      <c r="AP262" s="28"/>
      <c r="AQ262" s="28">
        <v>0</v>
      </c>
      <c r="AR262" s="28">
        <f t="shared" si="80"/>
        <v>-134</v>
      </c>
      <c r="AS262" s="28" t="s">
        <v>1603</v>
      </c>
      <c r="AT262" s="28"/>
      <c r="AU262" s="47" t="s">
        <v>5614</v>
      </c>
    </row>
    <row r="263" spans="2:47" s="47" customFormat="1" ht="10.8" x14ac:dyDescent="0.25">
      <c r="B263" s="47" t="str">
        <f t="shared" si="77"/>
        <v>Fibmax</v>
      </c>
      <c r="C263" s="196">
        <v>46446</v>
      </c>
      <c r="D263" s="36">
        <f t="shared" si="81"/>
        <v>260</v>
      </c>
      <c r="E263" s="55" t="s">
        <v>1</v>
      </c>
      <c r="F263" s="57" t="s">
        <v>612</v>
      </c>
      <c r="G263" s="57"/>
      <c r="H263" s="66" t="s">
        <v>493</v>
      </c>
      <c r="I263" s="66" t="s">
        <v>494</v>
      </c>
      <c r="J263" s="158">
        <v>224.00000000000003</v>
      </c>
      <c r="K263" s="158">
        <v>224.00000000000003</v>
      </c>
      <c r="L263" s="56">
        <v>19.3037171</v>
      </c>
      <c r="M263" s="56">
        <v>72.8514579</v>
      </c>
      <c r="N263" s="58">
        <v>19.304202657566201</v>
      </c>
      <c r="O263" s="58">
        <v>72.852258487213305</v>
      </c>
      <c r="P263" s="66" t="s">
        <v>611</v>
      </c>
      <c r="Q263" s="56" t="s">
        <v>1603</v>
      </c>
      <c r="R263" s="28" t="s">
        <v>935</v>
      </c>
      <c r="S263" s="28" t="s">
        <v>2104</v>
      </c>
      <c r="T263" s="58" t="s">
        <v>1621</v>
      </c>
      <c r="U263" s="28" t="s">
        <v>1606</v>
      </c>
      <c r="V263" s="28" t="s">
        <v>1607</v>
      </c>
      <c r="W263" s="28" t="s">
        <v>2000</v>
      </c>
      <c r="X263" s="28" t="s">
        <v>1686</v>
      </c>
      <c r="Y263" s="28" t="s">
        <v>1617</v>
      </c>
      <c r="Z263" s="28" t="str">
        <f>_xlfn.XLOOKUP(I263,'[2]Fibmax delivery'!$B:$B,'[2]Fibmax delivery'!$I:$I)</f>
        <v>Satish Singh</v>
      </c>
      <c r="AA263" s="28" t="s">
        <v>104</v>
      </c>
      <c r="AB263" s="28" t="s">
        <v>2105</v>
      </c>
      <c r="AC263" s="61">
        <v>45740</v>
      </c>
      <c r="AD263" s="61">
        <v>46105</v>
      </c>
      <c r="AE263" s="28">
        <v>224</v>
      </c>
      <c r="AF263" s="28" t="s">
        <v>1030</v>
      </c>
      <c r="AG263" s="62">
        <f t="shared" si="79"/>
        <v>0</v>
      </c>
      <c r="AH263" s="28" t="s">
        <v>1585</v>
      </c>
      <c r="AI263" s="28" t="s">
        <v>1603</v>
      </c>
      <c r="AJ263" s="28"/>
      <c r="AK263" s="28" t="s">
        <v>1612</v>
      </c>
      <c r="AL263" s="28" t="s">
        <v>5222</v>
      </c>
      <c r="AM263" s="28" t="s">
        <v>4949</v>
      </c>
      <c r="AN263" s="47" t="s">
        <v>1585</v>
      </c>
      <c r="AO263" s="58" t="s">
        <v>1603</v>
      </c>
      <c r="AP263" s="28"/>
      <c r="AQ263" s="28">
        <v>0</v>
      </c>
      <c r="AR263" s="28">
        <f t="shared" si="80"/>
        <v>-224</v>
      </c>
      <c r="AS263" s="28" t="s">
        <v>1603</v>
      </c>
      <c r="AT263" s="28"/>
      <c r="AU263" s="47" t="s">
        <v>5614</v>
      </c>
    </row>
    <row r="264" spans="2:47" s="47" customFormat="1" ht="10.8" x14ac:dyDescent="0.25">
      <c r="B264" s="47" t="str">
        <f t="shared" si="77"/>
        <v>Fibmax</v>
      </c>
      <c r="C264" s="196">
        <v>45961</v>
      </c>
      <c r="D264" s="36">
        <f t="shared" si="81"/>
        <v>261</v>
      </c>
      <c r="E264" s="55" t="s">
        <v>1</v>
      </c>
      <c r="F264" s="57" t="s">
        <v>612</v>
      </c>
      <c r="G264" s="57"/>
      <c r="H264" s="66" t="s">
        <v>495</v>
      </c>
      <c r="I264" s="66" t="s">
        <v>496</v>
      </c>
      <c r="J264" s="158">
        <v>89.600000000000009</v>
      </c>
      <c r="K264" s="158">
        <v>89.600000000000009</v>
      </c>
      <c r="L264" s="56">
        <v>19.299500599999998</v>
      </c>
      <c r="M264" s="56">
        <v>72.848852399999998</v>
      </c>
      <c r="N264" s="58">
        <v>19.299913636141401</v>
      </c>
      <c r="O264" s="58">
        <v>72.848161648253196</v>
      </c>
      <c r="P264" s="66" t="s">
        <v>611</v>
      </c>
      <c r="Q264" s="56" t="s">
        <v>1603</v>
      </c>
      <c r="R264" s="28" t="s">
        <v>936</v>
      </c>
      <c r="S264" s="28" t="s">
        <v>2106</v>
      </c>
      <c r="T264" s="58" t="s">
        <v>1621</v>
      </c>
      <c r="U264" s="28" t="s">
        <v>1606</v>
      </c>
      <c r="V264" s="28" t="s">
        <v>1607</v>
      </c>
      <c r="W264" s="28" t="s">
        <v>2000</v>
      </c>
      <c r="X264" s="28" t="s">
        <v>1894</v>
      </c>
      <c r="Y264" s="28" t="s">
        <v>1617</v>
      </c>
      <c r="Z264" s="28" t="str">
        <f>_xlfn.XLOOKUP(I264,'[2]Fibmax delivery'!$B:$B,'[2]Fibmax delivery'!$I:$I)</f>
        <v>Satish Singh</v>
      </c>
      <c r="AA264" s="28" t="s">
        <v>104</v>
      </c>
      <c r="AB264" s="28" t="s">
        <v>2107</v>
      </c>
      <c r="AC264" s="61">
        <v>45742</v>
      </c>
      <c r="AD264" s="61">
        <f>AC264+365</f>
        <v>46107</v>
      </c>
      <c r="AE264" s="28">
        <v>90</v>
      </c>
      <c r="AF264" s="28" t="s">
        <v>1030</v>
      </c>
      <c r="AG264" s="62">
        <f t="shared" si="79"/>
        <v>0.39999999999999147</v>
      </c>
      <c r="AH264" s="28" t="s">
        <v>1585</v>
      </c>
      <c r="AI264" s="28" t="s">
        <v>1603</v>
      </c>
      <c r="AJ264" s="28"/>
      <c r="AK264" s="28" t="s">
        <v>1612</v>
      </c>
      <c r="AL264" s="28" t="s">
        <v>5223</v>
      </c>
      <c r="AM264" s="28" t="s">
        <v>4949</v>
      </c>
      <c r="AN264" s="47" t="s">
        <v>1585</v>
      </c>
      <c r="AO264" s="58" t="s">
        <v>1603</v>
      </c>
      <c r="AP264" s="28"/>
      <c r="AQ264" s="28">
        <v>0</v>
      </c>
      <c r="AR264" s="28">
        <f t="shared" si="80"/>
        <v>-90</v>
      </c>
      <c r="AS264" s="28" t="s">
        <v>1603</v>
      </c>
      <c r="AT264" s="28"/>
      <c r="AU264" s="47" t="s">
        <v>5614</v>
      </c>
    </row>
    <row r="265" spans="2:47" s="47" customFormat="1" ht="10.8" x14ac:dyDescent="0.25">
      <c r="C265" s="196"/>
      <c r="D265" s="36">
        <f t="shared" si="81"/>
        <v>262</v>
      </c>
      <c r="E265" s="55" t="s">
        <v>1</v>
      </c>
      <c r="F265" s="56" t="s">
        <v>595</v>
      </c>
      <c r="G265" s="56"/>
      <c r="H265" s="66">
        <v>5155</v>
      </c>
      <c r="I265" s="66" t="s">
        <v>497</v>
      </c>
      <c r="J265" s="158">
        <v>145.60000000000002</v>
      </c>
      <c r="K265" s="158">
        <v>145.60000000000002</v>
      </c>
      <c r="L265" s="56">
        <v>19.113458699999999</v>
      </c>
      <c r="M265" s="56">
        <v>72.848636900000002</v>
      </c>
      <c r="N265" s="58">
        <v>19.113010989091201</v>
      </c>
      <c r="O265" s="58">
        <v>72.847829420398796</v>
      </c>
      <c r="P265" s="66" t="s">
        <v>591</v>
      </c>
      <c r="Q265" s="56" t="s">
        <v>1700</v>
      </c>
      <c r="R265" s="28" t="s">
        <v>937</v>
      </c>
      <c r="S265" s="28" t="s">
        <v>2108</v>
      </c>
      <c r="T265" s="58" t="s">
        <v>1621</v>
      </c>
      <c r="U265" s="28" t="s">
        <v>1606</v>
      </c>
      <c r="V265" s="28" t="s">
        <v>1607</v>
      </c>
      <c r="W265" s="28" t="s">
        <v>2000</v>
      </c>
      <c r="X265" s="28" t="s">
        <v>2080</v>
      </c>
      <c r="Y265" s="28" t="s">
        <v>1626</v>
      </c>
      <c r="Z265" s="28" t="str">
        <f>_xlfn.XLOOKUP(I265,'[2]Fibmax delivery'!$B:$B,'[2]Fibmax delivery'!$I:$I)</f>
        <v>Satish Singh</v>
      </c>
      <c r="AA265" s="28" t="s">
        <v>1935</v>
      </c>
      <c r="AB265" s="28" t="s">
        <v>1603</v>
      </c>
      <c r="AC265" s="28" t="s">
        <v>1603</v>
      </c>
      <c r="AD265" s="28" t="s">
        <v>1603</v>
      </c>
      <c r="AE265" s="28">
        <v>0</v>
      </c>
      <c r="AF265" s="28" t="s">
        <v>1610</v>
      </c>
      <c r="AG265" s="28"/>
      <c r="AH265" s="28" t="s">
        <v>1611</v>
      </c>
      <c r="AI265" s="28" t="s">
        <v>1603</v>
      </c>
      <c r="AJ265" s="28"/>
      <c r="AK265" s="28" t="s">
        <v>1612</v>
      </c>
      <c r="AL265" s="28" t="s">
        <v>1603</v>
      </c>
      <c r="AM265" s="28" t="s">
        <v>1603</v>
      </c>
      <c r="AN265" s="47" t="s">
        <v>1611</v>
      </c>
      <c r="AO265" s="58" t="s">
        <v>1603</v>
      </c>
      <c r="AP265" s="28"/>
      <c r="AQ265" s="28">
        <v>0</v>
      </c>
      <c r="AR265" s="28">
        <f t="shared" si="80"/>
        <v>0</v>
      </c>
      <c r="AS265" s="28" t="s">
        <v>1603</v>
      </c>
      <c r="AT265" s="28"/>
    </row>
    <row r="266" spans="2:47" s="47" customFormat="1" ht="10.8" x14ac:dyDescent="0.25">
      <c r="C266" s="196"/>
      <c r="D266" s="36">
        <f t="shared" si="81"/>
        <v>263</v>
      </c>
      <c r="E266" s="55" t="s">
        <v>1</v>
      </c>
      <c r="F266" s="57" t="s">
        <v>1764</v>
      </c>
      <c r="G266" s="57"/>
      <c r="H266" s="66">
        <v>5898</v>
      </c>
      <c r="I266" s="66" t="s">
        <v>498</v>
      </c>
      <c r="J266" s="158">
        <v>134.4</v>
      </c>
      <c r="K266" s="158">
        <v>134.4</v>
      </c>
      <c r="L266" s="56">
        <v>19.0667145</v>
      </c>
      <c r="M266" s="56">
        <v>72.848566199999993</v>
      </c>
      <c r="N266" s="58">
        <v>19.065704210314902</v>
      </c>
      <c r="O266" s="58">
        <v>72.849432575238595</v>
      </c>
      <c r="P266" s="66" t="s">
        <v>591</v>
      </c>
      <c r="Q266" s="56" t="s">
        <v>1624</v>
      </c>
      <c r="R266" s="28" t="s">
        <v>938</v>
      </c>
      <c r="S266" s="28" t="s">
        <v>2109</v>
      </c>
      <c r="T266" s="58" t="s">
        <v>1621</v>
      </c>
      <c r="U266" s="28" t="s">
        <v>1606</v>
      </c>
      <c r="V266" s="28" t="s">
        <v>1607</v>
      </c>
      <c r="W266" s="28" t="s">
        <v>2000</v>
      </c>
      <c r="X266" s="28" t="s">
        <v>1630</v>
      </c>
      <c r="Y266" s="28" t="s">
        <v>1745</v>
      </c>
      <c r="Z266" s="28" t="str">
        <f>_xlfn.XLOOKUP(I266,'[2]Fibmax delivery'!$B:$B,'[2]Fibmax delivery'!$I:$I)</f>
        <v>Prem Verma</v>
      </c>
      <c r="AA266" s="28" t="s">
        <v>104</v>
      </c>
      <c r="AB266" s="28" t="s">
        <v>1603</v>
      </c>
      <c r="AC266" s="28" t="s">
        <v>1603</v>
      </c>
      <c r="AD266" s="28" t="s">
        <v>1603</v>
      </c>
      <c r="AE266" s="28">
        <v>0</v>
      </c>
      <c r="AF266" s="28" t="s">
        <v>1610</v>
      </c>
      <c r="AG266" s="28"/>
      <c r="AH266" s="28" t="s">
        <v>1611</v>
      </c>
      <c r="AI266" s="28" t="s">
        <v>1603</v>
      </c>
      <c r="AJ266" s="28"/>
      <c r="AK266" s="28" t="s">
        <v>1612</v>
      </c>
      <c r="AL266" s="28" t="s">
        <v>1603</v>
      </c>
      <c r="AM266" s="28" t="s">
        <v>1603</v>
      </c>
      <c r="AN266" s="47" t="s">
        <v>1611</v>
      </c>
      <c r="AO266" s="58" t="s">
        <v>1603</v>
      </c>
      <c r="AP266" s="28"/>
      <c r="AQ266" s="28">
        <v>0</v>
      </c>
      <c r="AR266" s="28">
        <f t="shared" si="80"/>
        <v>0</v>
      </c>
      <c r="AS266" s="28" t="s">
        <v>1603</v>
      </c>
      <c r="AT266" s="28"/>
    </row>
    <row r="267" spans="2:47" s="47" customFormat="1" ht="10.8" x14ac:dyDescent="0.25">
      <c r="B267" s="47" t="str">
        <f t="shared" ref="B267:B285" si="82">U267</f>
        <v>Fibmax</v>
      </c>
      <c r="C267" s="196">
        <v>46446</v>
      </c>
      <c r="D267" s="36">
        <f t="shared" si="81"/>
        <v>264</v>
      </c>
      <c r="E267" s="55" t="s">
        <v>1</v>
      </c>
      <c r="F267" s="57" t="s">
        <v>612</v>
      </c>
      <c r="G267" s="57"/>
      <c r="H267" s="66">
        <v>5627</v>
      </c>
      <c r="I267" s="66" t="s">
        <v>499</v>
      </c>
      <c r="J267" s="158">
        <v>161.28000000000003</v>
      </c>
      <c r="K267" s="158">
        <v>161.28000000000003</v>
      </c>
      <c r="L267" s="56">
        <v>19.3030987</v>
      </c>
      <c r="M267" s="56">
        <v>72.847746000000001</v>
      </c>
      <c r="N267" s="58">
        <v>19.301756401857901</v>
      </c>
      <c r="O267" s="58">
        <v>72.848332585906306</v>
      </c>
      <c r="P267" s="66" t="s">
        <v>611</v>
      </c>
      <c r="Q267" s="56" t="s">
        <v>1603</v>
      </c>
      <c r="R267" s="28" t="s">
        <v>939</v>
      </c>
      <c r="S267" s="28" t="s">
        <v>2110</v>
      </c>
      <c r="T267" s="58" t="s">
        <v>1621</v>
      </c>
      <c r="U267" s="28" t="s">
        <v>1606</v>
      </c>
      <c r="V267" s="28" t="s">
        <v>1607</v>
      </c>
      <c r="W267" s="28" t="s">
        <v>2000</v>
      </c>
      <c r="X267" s="28" t="s">
        <v>1686</v>
      </c>
      <c r="Y267" s="28" t="s">
        <v>1617</v>
      </c>
      <c r="Z267" s="28" t="str">
        <f>_xlfn.XLOOKUP(I267,'[2]Fibmax delivery'!$B:$B,'[2]Fibmax delivery'!$I:$I)</f>
        <v>Satish Singh</v>
      </c>
      <c r="AA267" s="28" t="s">
        <v>104</v>
      </c>
      <c r="AB267" s="28" t="s">
        <v>2111</v>
      </c>
      <c r="AC267" s="61">
        <v>45742</v>
      </c>
      <c r="AD267" s="61">
        <f t="shared" ref="AD267:AD270" si="83">AC267+365</f>
        <v>46107</v>
      </c>
      <c r="AE267" s="28">
        <v>161</v>
      </c>
      <c r="AF267" s="28" t="s">
        <v>1030</v>
      </c>
      <c r="AG267" s="62">
        <f t="shared" ref="AG267:AG285" si="84">AE267-K267</f>
        <v>-0.28000000000002956</v>
      </c>
      <c r="AH267" s="28" t="s">
        <v>1585</v>
      </c>
      <c r="AI267" s="28" t="s">
        <v>1603</v>
      </c>
      <c r="AJ267" s="28"/>
      <c r="AK267" s="28" t="s">
        <v>1612</v>
      </c>
      <c r="AL267" s="28" t="s">
        <v>5224</v>
      </c>
      <c r="AM267" s="28" t="s">
        <v>3494</v>
      </c>
      <c r="AN267" s="47" t="s">
        <v>1585</v>
      </c>
      <c r="AO267" s="58" t="s">
        <v>1603</v>
      </c>
      <c r="AP267" s="28"/>
      <c r="AQ267" s="28">
        <v>0</v>
      </c>
      <c r="AR267" s="28">
        <f t="shared" si="80"/>
        <v>-161</v>
      </c>
      <c r="AS267" s="28" t="s">
        <v>1603</v>
      </c>
      <c r="AT267" s="28"/>
      <c r="AU267" s="47" t="s">
        <v>5614</v>
      </c>
    </row>
    <row r="268" spans="2:47" s="47" customFormat="1" ht="10.8" x14ac:dyDescent="0.25">
      <c r="B268" s="47" t="str">
        <f t="shared" si="82"/>
        <v>Fibmax</v>
      </c>
      <c r="C268" s="196">
        <v>46356</v>
      </c>
      <c r="D268" s="36">
        <f t="shared" si="81"/>
        <v>265</v>
      </c>
      <c r="E268" s="55" t="s">
        <v>1</v>
      </c>
      <c r="F268" s="57" t="s">
        <v>1764</v>
      </c>
      <c r="G268" s="57"/>
      <c r="H268" s="66">
        <v>3386</v>
      </c>
      <c r="I268" s="66" t="s">
        <v>500</v>
      </c>
      <c r="J268" s="158">
        <v>280.00000000000006</v>
      </c>
      <c r="K268" s="158">
        <v>280.00000000000006</v>
      </c>
      <c r="L268" s="56">
        <v>19.061541500000001</v>
      </c>
      <c r="M268" s="56">
        <v>72.838875599999994</v>
      </c>
      <c r="N268" s="58">
        <v>19.061532566255099</v>
      </c>
      <c r="O268" s="58">
        <v>72.837447390867396</v>
      </c>
      <c r="P268" s="66" t="s">
        <v>591</v>
      </c>
      <c r="Q268" s="56" t="s">
        <v>1628</v>
      </c>
      <c r="R268" s="28" t="s">
        <v>940</v>
      </c>
      <c r="S268" s="28" t="s">
        <v>2112</v>
      </c>
      <c r="T268" s="58" t="s">
        <v>1736</v>
      </c>
      <c r="U268" s="28" t="s">
        <v>1606</v>
      </c>
      <c r="V268" s="28" t="s">
        <v>1607</v>
      </c>
      <c r="W268" s="28" t="s">
        <v>2000</v>
      </c>
      <c r="X268" s="28" t="s">
        <v>1630</v>
      </c>
      <c r="Y268" s="28" t="s">
        <v>2113</v>
      </c>
      <c r="Z268" s="28" t="str">
        <f>_xlfn.XLOOKUP(I268,'[2]Fibmax delivery'!$B:$B,'[2]Fibmax delivery'!$I:$I)</f>
        <v>Prem Verma</v>
      </c>
      <c r="AA268" s="28" t="s">
        <v>104</v>
      </c>
      <c r="AB268" s="58">
        <v>10004879</v>
      </c>
      <c r="AC268" s="61">
        <v>45742</v>
      </c>
      <c r="AD268" s="61">
        <f t="shared" si="83"/>
        <v>46107</v>
      </c>
      <c r="AE268" s="28">
        <v>280</v>
      </c>
      <c r="AF268" s="28" t="s">
        <v>1030</v>
      </c>
      <c r="AG268" s="62">
        <f t="shared" si="84"/>
        <v>0</v>
      </c>
      <c r="AH268" s="28" t="s">
        <v>1585</v>
      </c>
      <c r="AI268" s="28" t="s">
        <v>1600</v>
      </c>
      <c r="AJ268" s="28"/>
      <c r="AK268" s="28" t="s">
        <v>2114</v>
      </c>
      <c r="AL268" s="28" t="s">
        <v>5225</v>
      </c>
      <c r="AM268" s="28" t="s">
        <v>4949</v>
      </c>
      <c r="AN268" s="47" t="s">
        <v>1585</v>
      </c>
      <c r="AO268" s="58">
        <v>79718</v>
      </c>
      <c r="AP268" s="28" t="s">
        <v>4931</v>
      </c>
      <c r="AQ268" s="28">
        <v>186</v>
      </c>
      <c r="AR268" s="28">
        <f t="shared" si="80"/>
        <v>-94</v>
      </c>
      <c r="AS268" s="28" t="s">
        <v>1603</v>
      </c>
      <c r="AT268" s="28"/>
      <c r="AU268" s="47" t="s">
        <v>5614</v>
      </c>
    </row>
    <row r="269" spans="2:47" s="47" customFormat="1" ht="10.8" x14ac:dyDescent="0.25">
      <c r="B269" s="47" t="str">
        <f t="shared" si="82"/>
        <v>Fibmax</v>
      </c>
      <c r="C269" s="196">
        <v>46173</v>
      </c>
      <c r="D269" s="36">
        <f t="shared" si="81"/>
        <v>266</v>
      </c>
      <c r="E269" s="55" t="s">
        <v>1</v>
      </c>
      <c r="F269" s="58" t="s">
        <v>1747</v>
      </c>
      <c r="G269" s="58"/>
      <c r="H269" s="66" t="s">
        <v>501</v>
      </c>
      <c r="I269" s="66" t="s">
        <v>502</v>
      </c>
      <c r="J269" s="158">
        <v>224.00000000000003</v>
      </c>
      <c r="K269" s="158">
        <v>224.00000000000003</v>
      </c>
      <c r="L269" s="56">
        <v>19.020187499999999</v>
      </c>
      <c r="M269" s="56">
        <v>72.836113800000007</v>
      </c>
      <c r="N269" s="58">
        <v>19.021691100000002</v>
      </c>
      <c r="O269" s="58">
        <v>72.835129699999996</v>
      </c>
      <c r="P269" s="66" t="s">
        <v>591</v>
      </c>
      <c r="Q269" s="56" t="s">
        <v>1743</v>
      </c>
      <c r="R269" s="28" t="s">
        <v>941</v>
      </c>
      <c r="S269" s="28" t="s">
        <v>2115</v>
      </c>
      <c r="T269" s="58" t="s">
        <v>1646</v>
      </c>
      <c r="U269" s="28" t="s">
        <v>1606</v>
      </c>
      <c r="V269" s="28" t="s">
        <v>1607</v>
      </c>
      <c r="W269" s="28" t="s">
        <v>2000</v>
      </c>
      <c r="X269" s="28" t="s">
        <v>2080</v>
      </c>
      <c r="Y269" s="28" t="s">
        <v>1680</v>
      </c>
      <c r="Z269" s="28" t="str">
        <f>_xlfn.XLOOKUP(I269,'[2]Fibmax delivery'!$B:$B,'[2]Fibmax delivery'!$I:$I)</f>
        <v>Prem Verma</v>
      </c>
      <c r="AA269" s="28" t="s">
        <v>104</v>
      </c>
      <c r="AB269" s="28" t="s">
        <v>2116</v>
      </c>
      <c r="AC269" s="61">
        <v>45742</v>
      </c>
      <c r="AD269" s="61">
        <f t="shared" si="83"/>
        <v>46107</v>
      </c>
      <c r="AE269" s="28">
        <v>224</v>
      </c>
      <c r="AF269" s="28" t="s">
        <v>1030</v>
      </c>
      <c r="AG269" s="62">
        <f t="shared" si="84"/>
        <v>0</v>
      </c>
      <c r="AH269" s="28" t="s">
        <v>1585</v>
      </c>
      <c r="AI269" s="28" t="s">
        <v>1603</v>
      </c>
      <c r="AJ269" s="28"/>
      <c r="AK269" s="28" t="s">
        <v>1612</v>
      </c>
      <c r="AL269" s="28" t="s">
        <v>5226</v>
      </c>
      <c r="AM269" s="28" t="s">
        <v>4949</v>
      </c>
      <c r="AN269" s="47" t="s">
        <v>1585</v>
      </c>
      <c r="AO269" s="58" t="s">
        <v>1603</v>
      </c>
      <c r="AP269" s="28"/>
      <c r="AQ269" s="28">
        <v>0</v>
      </c>
      <c r="AR269" s="28">
        <f t="shared" si="80"/>
        <v>-224</v>
      </c>
      <c r="AS269" s="28" t="s">
        <v>1603</v>
      </c>
      <c r="AT269" s="28"/>
      <c r="AU269" s="47" t="s">
        <v>5614</v>
      </c>
    </row>
    <row r="270" spans="2:47" s="47" customFormat="1" ht="10.8" x14ac:dyDescent="0.25">
      <c r="B270" s="47" t="str">
        <f t="shared" si="82"/>
        <v>Fibmax</v>
      </c>
      <c r="C270" s="196">
        <v>46356</v>
      </c>
      <c r="D270" s="36">
        <f t="shared" si="81"/>
        <v>267</v>
      </c>
      <c r="E270" s="55" t="s">
        <v>1</v>
      </c>
      <c r="F270" s="56" t="s">
        <v>595</v>
      </c>
      <c r="G270" s="56"/>
      <c r="H270" s="66" t="s">
        <v>503</v>
      </c>
      <c r="I270" s="66" t="s">
        <v>504</v>
      </c>
      <c r="J270" s="158">
        <v>89.600000000000009</v>
      </c>
      <c r="K270" s="158">
        <v>89.600000000000009</v>
      </c>
      <c r="L270" s="56">
        <v>19.106957999999999</v>
      </c>
      <c r="M270" s="56">
        <v>72.835895500000007</v>
      </c>
      <c r="N270" s="58">
        <v>19.1071921624374</v>
      </c>
      <c r="O270" s="58">
        <v>72.836650046593803</v>
      </c>
      <c r="P270" s="66" t="s">
        <v>591</v>
      </c>
      <c r="Q270" s="56" t="s">
        <v>1633</v>
      </c>
      <c r="R270" s="28" t="s">
        <v>942</v>
      </c>
      <c r="S270" s="28" t="s">
        <v>2117</v>
      </c>
      <c r="T270" s="58" t="s">
        <v>1621</v>
      </c>
      <c r="U270" s="28" t="s">
        <v>1606</v>
      </c>
      <c r="V270" s="28" t="s">
        <v>1607</v>
      </c>
      <c r="W270" s="28" t="s">
        <v>2000</v>
      </c>
      <c r="X270" s="28" t="s">
        <v>2080</v>
      </c>
      <c r="Y270" s="28" t="s">
        <v>1626</v>
      </c>
      <c r="Z270" s="28" t="str">
        <f>_xlfn.XLOOKUP(I270,'[2]Fibmax delivery'!$B:$B,'[2]Fibmax delivery'!$I:$I)</f>
        <v>Satish Singh</v>
      </c>
      <c r="AA270" s="28" t="s">
        <v>104</v>
      </c>
      <c r="AB270" s="28">
        <v>10004814</v>
      </c>
      <c r="AC270" s="61">
        <v>45742</v>
      </c>
      <c r="AD270" s="61">
        <f t="shared" si="83"/>
        <v>46107</v>
      </c>
      <c r="AE270" s="28">
        <v>90</v>
      </c>
      <c r="AF270" s="28" t="s">
        <v>1030</v>
      </c>
      <c r="AG270" s="62">
        <f t="shared" si="84"/>
        <v>0.39999999999999147</v>
      </c>
      <c r="AH270" s="28" t="s">
        <v>1585</v>
      </c>
      <c r="AI270" s="28" t="s">
        <v>1600</v>
      </c>
      <c r="AJ270" s="28"/>
      <c r="AK270" s="28" t="s">
        <v>4913</v>
      </c>
      <c r="AL270" s="28" t="s">
        <v>5227</v>
      </c>
      <c r="AM270" s="28" t="s">
        <v>4949</v>
      </c>
      <c r="AN270" s="47" t="s">
        <v>1585</v>
      </c>
      <c r="AO270" s="58" t="s">
        <v>1603</v>
      </c>
      <c r="AP270" s="28" t="s">
        <v>4931</v>
      </c>
      <c r="AQ270" s="28">
        <v>96</v>
      </c>
      <c r="AR270" s="28">
        <f t="shared" si="80"/>
        <v>6</v>
      </c>
      <c r="AS270" s="28" t="s">
        <v>5609</v>
      </c>
      <c r="AT270" s="28"/>
      <c r="AU270" s="47" t="s">
        <v>5614</v>
      </c>
    </row>
    <row r="271" spans="2:47" s="47" customFormat="1" ht="10.8" x14ac:dyDescent="0.25">
      <c r="B271" s="47" t="str">
        <f t="shared" si="82"/>
        <v>Fibmax</v>
      </c>
      <c r="C271" s="196">
        <v>46173</v>
      </c>
      <c r="D271" s="36">
        <f t="shared" si="81"/>
        <v>268</v>
      </c>
      <c r="E271" s="55" t="s">
        <v>1</v>
      </c>
      <c r="F271" s="66" t="s">
        <v>664</v>
      </c>
      <c r="G271" s="66"/>
      <c r="H271" s="66">
        <v>3604</v>
      </c>
      <c r="I271" s="66" t="s">
        <v>505</v>
      </c>
      <c r="J271" s="158">
        <v>56.000000000000007</v>
      </c>
      <c r="K271" s="158">
        <v>56.000000000000007</v>
      </c>
      <c r="L271" s="56">
        <v>18.921868100000001</v>
      </c>
      <c r="M271" s="56">
        <v>72.828517300000001</v>
      </c>
      <c r="N271" s="58">
        <v>18.921856984677099</v>
      </c>
      <c r="O271" s="58">
        <v>72.828064453436895</v>
      </c>
      <c r="P271" s="66" t="s">
        <v>591</v>
      </c>
      <c r="Q271" s="56" t="s">
        <v>1830</v>
      </c>
      <c r="R271" s="28" t="s">
        <v>943</v>
      </c>
      <c r="S271" s="28" t="s">
        <v>2118</v>
      </c>
      <c r="T271" s="58" t="s">
        <v>1736</v>
      </c>
      <c r="U271" s="28" t="s">
        <v>1606</v>
      </c>
      <c r="V271" s="28" t="s">
        <v>1607</v>
      </c>
      <c r="W271" s="28" t="s">
        <v>2000</v>
      </c>
      <c r="X271" s="28" t="s">
        <v>2080</v>
      </c>
      <c r="Y271" s="28" t="s">
        <v>1745</v>
      </c>
      <c r="Z271" s="28" t="str">
        <f>_xlfn.XLOOKUP(I271,'[2]Fibmax delivery'!$B:$B,'[2]Fibmax delivery'!$I:$I)</f>
        <v>Prem Verma</v>
      </c>
      <c r="AA271" s="28" t="s">
        <v>104</v>
      </c>
      <c r="AB271" s="28">
        <v>10004707</v>
      </c>
      <c r="AC271" s="61">
        <v>45740</v>
      </c>
      <c r="AD271" s="61">
        <v>46105</v>
      </c>
      <c r="AE271" s="28">
        <v>56</v>
      </c>
      <c r="AF271" s="28" t="s">
        <v>1030</v>
      </c>
      <c r="AG271" s="62">
        <f t="shared" si="84"/>
        <v>0</v>
      </c>
      <c r="AH271" s="28" t="s">
        <v>1585</v>
      </c>
      <c r="AI271" s="28" t="s">
        <v>1603</v>
      </c>
      <c r="AJ271" s="28"/>
      <c r="AK271" s="28" t="s">
        <v>1612</v>
      </c>
      <c r="AL271" s="28" t="s">
        <v>5228</v>
      </c>
      <c r="AM271" s="28" t="s">
        <v>4949</v>
      </c>
      <c r="AN271" s="47" t="s">
        <v>1585</v>
      </c>
      <c r="AO271" s="58" t="s">
        <v>1603</v>
      </c>
      <c r="AP271" s="28" t="s">
        <v>5027</v>
      </c>
      <c r="AQ271" s="28">
        <v>30</v>
      </c>
      <c r="AR271" s="28">
        <f t="shared" si="80"/>
        <v>-26</v>
      </c>
      <c r="AS271" s="28" t="s">
        <v>1603</v>
      </c>
      <c r="AT271" s="28"/>
      <c r="AU271" s="47" t="s">
        <v>5614</v>
      </c>
    </row>
    <row r="272" spans="2:47" s="47" customFormat="1" ht="10.8" x14ac:dyDescent="0.25">
      <c r="B272" s="47" t="str">
        <f t="shared" si="82"/>
        <v>Fibmax</v>
      </c>
      <c r="C272" s="196">
        <v>46356</v>
      </c>
      <c r="D272" s="36">
        <f t="shared" si="81"/>
        <v>269</v>
      </c>
      <c r="E272" s="55" t="s">
        <v>1</v>
      </c>
      <c r="F272" s="57" t="s">
        <v>1764</v>
      </c>
      <c r="G272" s="57"/>
      <c r="H272" s="66">
        <v>5541</v>
      </c>
      <c r="I272" s="66" t="s">
        <v>506</v>
      </c>
      <c r="J272" s="158">
        <v>235.20000000000002</v>
      </c>
      <c r="K272" s="158">
        <v>235.20000000000002</v>
      </c>
      <c r="L272" s="56">
        <v>19.059820899999998</v>
      </c>
      <c r="M272" s="56">
        <v>72.826074000000006</v>
      </c>
      <c r="N272" s="58">
        <v>19.0597044316645</v>
      </c>
      <c r="O272" s="58">
        <v>72.824492882103399</v>
      </c>
      <c r="P272" s="66" t="s">
        <v>591</v>
      </c>
      <c r="Q272" s="56" t="s">
        <v>1628</v>
      </c>
      <c r="R272" s="28" t="s">
        <v>944</v>
      </c>
      <c r="S272" s="28" t="s">
        <v>2119</v>
      </c>
      <c r="T272" s="58" t="s">
        <v>1621</v>
      </c>
      <c r="U272" s="28" t="s">
        <v>1606</v>
      </c>
      <c r="V272" s="28" t="s">
        <v>1607</v>
      </c>
      <c r="W272" s="28" t="s">
        <v>2000</v>
      </c>
      <c r="X272" s="28" t="s">
        <v>1630</v>
      </c>
      <c r="Y272" s="28" t="s">
        <v>1745</v>
      </c>
      <c r="Z272" s="28" t="str">
        <f>_xlfn.XLOOKUP(I272,'[2]Fibmax delivery'!$B:$B,'[2]Fibmax delivery'!$I:$I)</f>
        <v>Prem Verma</v>
      </c>
      <c r="AA272" s="28" t="s">
        <v>104</v>
      </c>
      <c r="AB272" s="58">
        <v>10004701</v>
      </c>
      <c r="AC272" s="61">
        <v>45740</v>
      </c>
      <c r="AD272" s="61">
        <v>46105</v>
      </c>
      <c r="AE272" s="28">
        <v>235</v>
      </c>
      <c r="AF272" s="28" t="s">
        <v>1030</v>
      </c>
      <c r="AG272" s="62">
        <f t="shared" si="84"/>
        <v>-0.20000000000001705</v>
      </c>
      <c r="AH272" s="28" t="s">
        <v>1585</v>
      </c>
      <c r="AI272" s="28" t="s">
        <v>1600</v>
      </c>
      <c r="AJ272" s="28"/>
      <c r="AK272" s="28" t="s">
        <v>4914</v>
      </c>
      <c r="AL272" s="28" t="s">
        <v>5229</v>
      </c>
      <c r="AM272" s="28" t="s">
        <v>4949</v>
      </c>
      <c r="AN272" s="47" t="s">
        <v>1585</v>
      </c>
      <c r="AO272" s="58">
        <v>919813</v>
      </c>
      <c r="AP272" s="28" t="s">
        <v>4931</v>
      </c>
      <c r="AQ272" s="28">
        <v>230</v>
      </c>
      <c r="AR272" s="28">
        <f t="shared" si="80"/>
        <v>-5</v>
      </c>
      <c r="AS272" s="28" t="s">
        <v>5610</v>
      </c>
      <c r="AT272" s="28"/>
      <c r="AU272" s="47" t="s">
        <v>5614</v>
      </c>
    </row>
    <row r="273" spans="2:47" s="47" customFormat="1" ht="10.8" x14ac:dyDescent="0.25">
      <c r="B273" s="47" t="str">
        <f t="shared" si="82"/>
        <v>Fibmax</v>
      </c>
      <c r="C273" s="196">
        <v>46326</v>
      </c>
      <c r="D273" s="36">
        <f t="shared" si="81"/>
        <v>270</v>
      </c>
      <c r="E273" s="55" t="s">
        <v>1</v>
      </c>
      <c r="F273" s="66" t="s">
        <v>622</v>
      </c>
      <c r="G273" s="66"/>
      <c r="H273" s="66" t="s">
        <v>507</v>
      </c>
      <c r="I273" s="66" t="s">
        <v>508</v>
      </c>
      <c r="J273" s="158">
        <v>280</v>
      </c>
      <c r="K273" s="158">
        <v>280</v>
      </c>
      <c r="L273" s="56">
        <v>19.2653544</v>
      </c>
      <c r="M273" s="56">
        <v>72.965212500000007</v>
      </c>
      <c r="N273" s="58">
        <v>19.266421102644099</v>
      </c>
      <c r="O273" s="58">
        <v>72.965584629054106</v>
      </c>
      <c r="P273" s="66" t="s">
        <v>602</v>
      </c>
      <c r="Q273" s="56" t="s">
        <v>1603</v>
      </c>
      <c r="R273" s="28" t="s">
        <v>945</v>
      </c>
      <c r="S273" s="28" t="s">
        <v>2120</v>
      </c>
      <c r="T273" s="58" t="s">
        <v>1736</v>
      </c>
      <c r="U273" s="28" t="s">
        <v>1606</v>
      </c>
      <c r="V273" s="28" t="s">
        <v>1607</v>
      </c>
      <c r="W273" s="28" t="s">
        <v>2000</v>
      </c>
      <c r="X273" s="28" t="s">
        <v>1608</v>
      </c>
      <c r="Y273" s="28" t="s">
        <v>1638</v>
      </c>
      <c r="Z273" s="28" t="str">
        <f>_xlfn.XLOOKUP(I273,'[2]Fibmax delivery'!$B:$B,'[2]Fibmax delivery'!$I:$I)</f>
        <v>Yogesh Deshpande</v>
      </c>
      <c r="AA273" s="28" t="s">
        <v>104</v>
      </c>
      <c r="AB273" s="28" t="s">
        <v>2121</v>
      </c>
      <c r="AC273" s="61">
        <v>45742</v>
      </c>
      <c r="AD273" s="61">
        <f>AC273+365</f>
        <v>46107</v>
      </c>
      <c r="AE273" s="28">
        <v>280</v>
      </c>
      <c r="AF273" s="28" t="s">
        <v>1030</v>
      </c>
      <c r="AG273" s="62">
        <f t="shared" si="84"/>
        <v>0</v>
      </c>
      <c r="AH273" s="28" t="s">
        <v>1585</v>
      </c>
      <c r="AI273" s="28" t="s">
        <v>1603</v>
      </c>
      <c r="AJ273" s="28"/>
      <c r="AK273" s="28" t="s">
        <v>1612</v>
      </c>
      <c r="AL273" s="28" t="s">
        <v>5230</v>
      </c>
      <c r="AM273" s="28" t="s">
        <v>4949</v>
      </c>
      <c r="AN273" s="47" t="s">
        <v>1585</v>
      </c>
      <c r="AO273" s="58" t="s">
        <v>1603</v>
      </c>
      <c r="AP273" s="28"/>
      <c r="AQ273" s="28">
        <v>0</v>
      </c>
      <c r="AR273" s="28">
        <f t="shared" si="80"/>
        <v>-280</v>
      </c>
      <c r="AS273" s="28" t="s">
        <v>1603</v>
      </c>
      <c r="AT273" s="28"/>
      <c r="AU273" s="47" t="s">
        <v>5614</v>
      </c>
    </row>
    <row r="274" spans="2:47" s="47" customFormat="1" ht="10.8" x14ac:dyDescent="0.25">
      <c r="B274" s="47" t="str">
        <f t="shared" si="82"/>
        <v>Fibmax</v>
      </c>
      <c r="C274" s="196">
        <v>46326</v>
      </c>
      <c r="D274" s="36">
        <f t="shared" si="81"/>
        <v>271</v>
      </c>
      <c r="E274" s="55" t="s">
        <v>1</v>
      </c>
      <c r="F274" s="66" t="s">
        <v>622</v>
      </c>
      <c r="G274" s="66"/>
      <c r="H274" s="66">
        <v>2628</v>
      </c>
      <c r="I274" s="66" t="s">
        <v>509</v>
      </c>
      <c r="J274" s="158">
        <v>168.00000000000003</v>
      </c>
      <c r="K274" s="158">
        <v>168.00000000000003</v>
      </c>
      <c r="L274" s="56">
        <v>19.201914500000001</v>
      </c>
      <c r="M274" s="56">
        <v>72.951278099999996</v>
      </c>
      <c r="N274" s="58">
        <v>19.200602829962602</v>
      </c>
      <c r="O274" s="58">
        <v>72.951465959164693</v>
      </c>
      <c r="P274" s="66" t="s">
        <v>602</v>
      </c>
      <c r="Q274" s="56" t="s">
        <v>1603</v>
      </c>
      <c r="R274" s="28" t="s">
        <v>946</v>
      </c>
      <c r="S274" s="28" t="s">
        <v>2122</v>
      </c>
      <c r="T274" s="58" t="s">
        <v>1621</v>
      </c>
      <c r="U274" s="28" t="s">
        <v>1606</v>
      </c>
      <c r="V274" s="28" t="s">
        <v>1607</v>
      </c>
      <c r="W274" s="28" t="s">
        <v>2000</v>
      </c>
      <c r="X274" s="28" t="s">
        <v>1608</v>
      </c>
      <c r="Y274" s="28" t="s">
        <v>1638</v>
      </c>
      <c r="Z274" s="28" t="str">
        <f>_xlfn.XLOOKUP(I274,'[2]Fibmax delivery'!$B:$B,'[2]Fibmax delivery'!$I:$I)</f>
        <v>Yogesh Deshpande</v>
      </c>
      <c r="AA274" s="28" t="s">
        <v>104</v>
      </c>
      <c r="AB274" s="28" t="s">
        <v>2123</v>
      </c>
      <c r="AC274" s="61">
        <v>45740</v>
      </c>
      <c r="AD274" s="61">
        <v>46105</v>
      </c>
      <c r="AE274" s="28">
        <v>168</v>
      </c>
      <c r="AF274" s="28" t="s">
        <v>1030</v>
      </c>
      <c r="AG274" s="62">
        <f t="shared" si="84"/>
        <v>0</v>
      </c>
      <c r="AH274" s="28" t="s">
        <v>1585</v>
      </c>
      <c r="AI274" s="28" t="s">
        <v>1603</v>
      </c>
      <c r="AJ274" s="28"/>
      <c r="AK274" s="28" t="s">
        <v>1612</v>
      </c>
      <c r="AL274" s="28" t="s">
        <v>5231</v>
      </c>
      <c r="AM274" s="28" t="s">
        <v>3494</v>
      </c>
      <c r="AN274" s="47" t="s">
        <v>1585</v>
      </c>
      <c r="AO274" s="58" t="s">
        <v>1603</v>
      </c>
      <c r="AP274" s="28"/>
      <c r="AQ274" s="28">
        <v>0</v>
      </c>
      <c r="AR274" s="28">
        <f t="shared" si="80"/>
        <v>-168</v>
      </c>
      <c r="AS274" s="28" t="s">
        <v>1603</v>
      </c>
      <c r="AT274" s="28"/>
      <c r="AU274" s="47" t="s">
        <v>5614</v>
      </c>
    </row>
    <row r="275" spans="2:47" s="47" customFormat="1" ht="10.8" x14ac:dyDescent="0.25">
      <c r="B275" s="47" t="str">
        <f t="shared" si="82"/>
        <v>Fibmax</v>
      </c>
      <c r="C275" s="196">
        <v>46112</v>
      </c>
      <c r="D275" s="36">
        <f t="shared" si="81"/>
        <v>272</v>
      </c>
      <c r="E275" s="55" t="s">
        <v>1</v>
      </c>
      <c r="F275" s="57" t="s">
        <v>1790</v>
      </c>
      <c r="G275" s="57"/>
      <c r="H275" s="66" t="s">
        <v>510</v>
      </c>
      <c r="I275" s="66" t="s">
        <v>511</v>
      </c>
      <c r="J275" s="158">
        <v>56.000000000000007</v>
      </c>
      <c r="K275" s="158">
        <v>56.000000000000007</v>
      </c>
      <c r="L275" s="56">
        <v>19.0598025</v>
      </c>
      <c r="M275" s="56">
        <v>72.916259499999995</v>
      </c>
      <c r="N275" s="58">
        <v>19.0598137397991</v>
      </c>
      <c r="O275" s="58">
        <v>72.916413266950798</v>
      </c>
      <c r="P275" s="66" t="s">
        <v>591</v>
      </c>
      <c r="Q275" s="56" t="s">
        <v>1693</v>
      </c>
      <c r="R275" s="28" t="s">
        <v>947</v>
      </c>
      <c r="S275" s="28" t="s">
        <v>2124</v>
      </c>
      <c r="T275" s="58" t="s">
        <v>1646</v>
      </c>
      <c r="U275" s="28" t="s">
        <v>1606</v>
      </c>
      <c r="V275" s="28" t="s">
        <v>1607</v>
      </c>
      <c r="W275" s="28" t="s">
        <v>2000</v>
      </c>
      <c r="X275" s="28" t="s">
        <v>1709</v>
      </c>
      <c r="Y275" s="28" t="s">
        <v>1680</v>
      </c>
      <c r="Z275" s="28" t="str">
        <f>_xlfn.XLOOKUP(I275,'[2]Fibmax delivery'!$B:$B,'[2]Fibmax delivery'!$I:$I)</f>
        <v>Yogesh Deshpande</v>
      </c>
      <c r="AA275" s="28" t="s">
        <v>104</v>
      </c>
      <c r="AB275" s="28" t="s">
        <v>2125</v>
      </c>
      <c r="AC275" s="61">
        <v>45740</v>
      </c>
      <c r="AD275" s="61">
        <v>46105</v>
      </c>
      <c r="AE275" s="28">
        <v>56</v>
      </c>
      <c r="AF275" s="28" t="s">
        <v>1030</v>
      </c>
      <c r="AG275" s="62">
        <f t="shared" si="84"/>
        <v>0</v>
      </c>
      <c r="AH275" s="28" t="s">
        <v>1585</v>
      </c>
      <c r="AI275" s="28" t="s">
        <v>1603</v>
      </c>
      <c r="AJ275" s="28"/>
      <c r="AK275" s="28" t="s">
        <v>1612</v>
      </c>
      <c r="AL275" s="28" t="s">
        <v>5232</v>
      </c>
      <c r="AM275" s="28" t="s">
        <v>4949</v>
      </c>
      <c r="AN275" s="47" t="s">
        <v>1585</v>
      </c>
      <c r="AO275" s="58" t="s">
        <v>1603</v>
      </c>
      <c r="AP275" s="28"/>
      <c r="AQ275" s="28">
        <v>0</v>
      </c>
      <c r="AR275" s="28">
        <f t="shared" si="80"/>
        <v>-56</v>
      </c>
      <c r="AS275" s="28" t="s">
        <v>1603</v>
      </c>
      <c r="AT275" s="28"/>
      <c r="AU275" s="47" t="s">
        <v>5614</v>
      </c>
    </row>
    <row r="276" spans="2:47" s="47" customFormat="1" ht="10.8" x14ac:dyDescent="0.25">
      <c r="B276" s="47" t="str">
        <f t="shared" si="82"/>
        <v>Fibmax</v>
      </c>
      <c r="C276" s="196">
        <v>46142</v>
      </c>
      <c r="D276" s="36">
        <f t="shared" si="81"/>
        <v>273</v>
      </c>
      <c r="E276" s="55" t="s">
        <v>1</v>
      </c>
      <c r="F276" s="66" t="s">
        <v>610</v>
      </c>
      <c r="G276" s="66"/>
      <c r="H276" s="66">
        <v>2958</v>
      </c>
      <c r="I276" s="66" t="s">
        <v>512</v>
      </c>
      <c r="J276" s="158">
        <v>224.00000000000003</v>
      </c>
      <c r="K276" s="158">
        <v>224.00000000000003</v>
      </c>
      <c r="L276" s="56">
        <v>19.0586664</v>
      </c>
      <c r="M276" s="56">
        <v>72.902379100000005</v>
      </c>
      <c r="N276" s="58">
        <v>19.058647835082098</v>
      </c>
      <c r="O276" s="58">
        <v>72.900629058727304</v>
      </c>
      <c r="P276" s="66" t="s">
        <v>591</v>
      </c>
      <c r="Q276" s="56" t="s">
        <v>1930</v>
      </c>
      <c r="R276" s="28" t="s">
        <v>948</v>
      </c>
      <c r="S276" s="28" t="s">
        <v>2126</v>
      </c>
      <c r="T276" s="58" t="s">
        <v>1646</v>
      </c>
      <c r="U276" s="28" t="s">
        <v>1606</v>
      </c>
      <c r="V276" s="28" t="s">
        <v>1607</v>
      </c>
      <c r="W276" s="28" t="s">
        <v>2000</v>
      </c>
      <c r="X276" s="28" t="s">
        <v>1608</v>
      </c>
      <c r="Y276" s="28" t="s">
        <v>1680</v>
      </c>
      <c r="Z276" s="28" t="str">
        <f>_xlfn.XLOOKUP(I276,'[2]Fibmax delivery'!$B:$B,'[2]Fibmax delivery'!$I:$I)</f>
        <v>Yogesh Deshpande</v>
      </c>
      <c r="AA276" s="28" t="s">
        <v>104</v>
      </c>
      <c r="AB276" s="28" t="s">
        <v>2127</v>
      </c>
      <c r="AC276" s="61">
        <v>45742</v>
      </c>
      <c r="AD276" s="61">
        <f>AC276+365</f>
        <v>46107</v>
      </c>
      <c r="AE276" s="28">
        <v>224</v>
      </c>
      <c r="AF276" s="28" t="s">
        <v>1030</v>
      </c>
      <c r="AG276" s="62">
        <f t="shared" si="84"/>
        <v>0</v>
      </c>
      <c r="AH276" s="28" t="s">
        <v>1585</v>
      </c>
      <c r="AI276" s="28" t="s">
        <v>1600</v>
      </c>
      <c r="AJ276" s="28"/>
      <c r="AK276" s="28" t="s">
        <v>4915</v>
      </c>
      <c r="AL276" s="28" t="s">
        <v>5233</v>
      </c>
      <c r="AM276" s="28" t="s">
        <v>4949</v>
      </c>
      <c r="AN276" s="47" t="s">
        <v>1585</v>
      </c>
      <c r="AO276" s="58">
        <v>712961</v>
      </c>
      <c r="AP276" s="28"/>
      <c r="AQ276" s="28">
        <v>210</v>
      </c>
      <c r="AR276" s="28">
        <f t="shared" si="80"/>
        <v>-14</v>
      </c>
      <c r="AS276" s="28" t="s">
        <v>5610</v>
      </c>
      <c r="AT276" s="28"/>
      <c r="AU276" s="47" t="s">
        <v>5614</v>
      </c>
    </row>
    <row r="277" spans="2:47" s="47" customFormat="1" ht="10.8" x14ac:dyDescent="0.25">
      <c r="B277" s="47" t="str">
        <f t="shared" si="82"/>
        <v>Fibmax</v>
      </c>
      <c r="C277" s="196">
        <v>46142</v>
      </c>
      <c r="D277" s="36">
        <f t="shared" si="81"/>
        <v>274</v>
      </c>
      <c r="E277" s="55" t="s">
        <v>1</v>
      </c>
      <c r="F277" s="56" t="s">
        <v>592</v>
      </c>
      <c r="G277" s="56"/>
      <c r="H277" s="66" t="s">
        <v>513</v>
      </c>
      <c r="I277" s="66" t="s">
        <v>514</v>
      </c>
      <c r="J277" s="158">
        <v>230.72000000000003</v>
      </c>
      <c r="K277" s="158">
        <v>230.72000000000003</v>
      </c>
      <c r="L277" s="56">
        <v>19.248333299999999</v>
      </c>
      <c r="M277" s="56">
        <v>72.869976300000005</v>
      </c>
      <c r="N277" s="58">
        <v>19.249352408337199</v>
      </c>
      <c r="O277" s="58">
        <v>72.870197346063506</v>
      </c>
      <c r="P277" s="66" t="s">
        <v>591</v>
      </c>
      <c r="Q277" s="56" t="s">
        <v>1613</v>
      </c>
      <c r="R277" s="28" t="s">
        <v>949</v>
      </c>
      <c r="S277" s="28" t="s">
        <v>2128</v>
      </c>
      <c r="T277" s="58" t="s">
        <v>1621</v>
      </c>
      <c r="U277" s="28" t="s">
        <v>1606</v>
      </c>
      <c r="V277" s="28" t="s">
        <v>1607</v>
      </c>
      <c r="W277" s="28" t="s">
        <v>2000</v>
      </c>
      <c r="X277" s="28" t="s">
        <v>1608</v>
      </c>
      <c r="Y277" s="28" t="s">
        <v>1617</v>
      </c>
      <c r="Z277" s="28" t="str">
        <f>_xlfn.XLOOKUP(I277,'[2]Fibmax delivery'!$B:$B,'[2]Fibmax delivery'!$I:$I)</f>
        <v>Satish Singh</v>
      </c>
      <c r="AA277" s="28" t="s">
        <v>104</v>
      </c>
      <c r="AB277" s="58">
        <v>10004723</v>
      </c>
      <c r="AC277" s="61">
        <v>45740</v>
      </c>
      <c r="AD277" s="61">
        <v>46105</v>
      </c>
      <c r="AE277" s="28">
        <v>231</v>
      </c>
      <c r="AF277" s="28" t="s">
        <v>1030</v>
      </c>
      <c r="AG277" s="62">
        <f t="shared" si="84"/>
        <v>0.27999999999997272</v>
      </c>
      <c r="AH277" s="28" t="s">
        <v>1585</v>
      </c>
      <c r="AI277" s="28" t="s">
        <v>1600</v>
      </c>
      <c r="AJ277" s="28"/>
      <c r="AK277" s="28" t="s">
        <v>4916</v>
      </c>
      <c r="AL277" s="28" t="s">
        <v>5234</v>
      </c>
      <c r="AM277" s="28" t="s">
        <v>4949</v>
      </c>
      <c r="AN277" s="47" t="s">
        <v>1585</v>
      </c>
      <c r="AO277" s="58">
        <v>356844</v>
      </c>
      <c r="AP277" s="28" t="s">
        <v>4931</v>
      </c>
      <c r="AQ277" s="28">
        <v>198</v>
      </c>
      <c r="AR277" s="28">
        <f t="shared" si="80"/>
        <v>-33</v>
      </c>
      <c r="AS277" s="28" t="s">
        <v>1603</v>
      </c>
      <c r="AT277" s="28"/>
      <c r="AU277" s="47" t="s">
        <v>5614</v>
      </c>
    </row>
    <row r="278" spans="2:47" s="47" customFormat="1" ht="10.8" x14ac:dyDescent="0.25">
      <c r="B278" s="47" t="str">
        <f t="shared" si="82"/>
        <v>Fibmax</v>
      </c>
      <c r="C278" s="196">
        <v>46446</v>
      </c>
      <c r="D278" s="36">
        <f t="shared" si="81"/>
        <v>275</v>
      </c>
      <c r="E278" s="55" t="s">
        <v>1</v>
      </c>
      <c r="F278" s="57" t="s">
        <v>612</v>
      </c>
      <c r="G278" s="57"/>
      <c r="H278" s="66" t="s">
        <v>515</v>
      </c>
      <c r="I278" s="66" t="s">
        <v>516</v>
      </c>
      <c r="J278" s="158">
        <v>156.80000000000001</v>
      </c>
      <c r="K278" s="158">
        <v>156.80000000000001</v>
      </c>
      <c r="L278" s="56">
        <v>19.299422700000001</v>
      </c>
      <c r="M278" s="56">
        <v>72.867677200000003</v>
      </c>
      <c r="N278" s="58">
        <v>19.300544593893601</v>
      </c>
      <c r="O278" s="58">
        <v>72.868294254264498</v>
      </c>
      <c r="P278" s="66" t="s">
        <v>611</v>
      </c>
      <c r="Q278" s="56" t="s">
        <v>1603</v>
      </c>
      <c r="R278" s="28" t="s">
        <v>950</v>
      </c>
      <c r="S278" s="28" t="s">
        <v>2129</v>
      </c>
      <c r="T278" s="58" t="s">
        <v>1621</v>
      </c>
      <c r="U278" s="28" t="s">
        <v>1606</v>
      </c>
      <c r="V278" s="28" t="s">
        <v>1607</v>
      </c>
      <c r="W278" s="28" t="s">
        <v>2000</v>
      </c>
      <c r="X278" s="28" t="s">
        <v>1686</v>
      </c>
      <c r="Y278" s="28" t="s">
        <v>1617</v>
      </c>
      <c r="Z278" s="28" t="str">
        <f>_xlfn.XLOOKUP(I278,'[2]Fibmax delivery'!$B:$B,'[2]Fibmax delivery'!$I:$I)</f>
        <v>Satish Singh</v>
      </c>
      <c r="AA278" s="28" t="s">
        <v>104</v>
      </c>
      <c r="AB278" s="28" t="s">
        <v>2130</v>
      </c>
      <c r="AC278" s="61">
        <v>45740</v>
      </c>
      <c r="AD278" s="61">
        <v>46105</v>
      </c>
      <c r="AE278" s="28">
        <v>157</v>
      </c>
      <c r="AF278" s="28" t="s">
        <v>1030</v>
      </c>
      <c r="AG278" s="62">
        <f t="shared" si="84"/>
        <v>0.19999999999998863</v>
      </c>
      <c r="AH278" s="28" t="s">
        <v>1585</v>
      </c>
      <c r="AI278" s="28" t="s">
        <v>1603</v>
      </c>
      <c r="AJ278" s="28"/>
      <c r="AK278" s="28" t="s">
        <v>1612</v>
      </c>
      <c r="AL278" s="28" t="s">
        <v>5235</v>
      </c>
      <c r="AM278" s="28" t="s">
        <v>4949</v>
      </c>
      <c r="AN278" s="47" t="s">
        <v>1585</v>
      </c>
      <c r="AO278" s="58" t="s">
        <v>1603</v>
      </c>
      <c r="AP278" s="28"/>
      <c r="AQ278" s="28">
        <v>0</v>
      </c>
      <c r="AR278" s="28">
        <f t="shared" si="80"/>
        <v>-157</v>
      </c>
      <c r="AS278" s="28" t="s">
        <v>1603</v>
      </c>
      <c r="AT278" s="28"/>
      <c r="AU278" s="47" t="s">
        <v>5614</v>
      </c>
    </row>
    <row r="279" spans="2:47" s="47" customFormat="1" ht="10.8" x14ac:dyDescent="0.25">
      <c r="B279" s="47" t="str">
        <f t="shared" si="82"/>
        <v>Fibmax</v>
      </c>
      <c r="C279" s="196">
        <v>46142</v>
      </c>
      <c r="D279" s="36">
        <f t="shared" si="81"/>
        <v>276</v>
      </c>
      <c r="E279" s="55" t="s">
        <v>1</v>
      </c>
      <c r="F279" s="58" t="s">
        <v>1742</v>
      </c>
      <c r="G279" s="58"/>
      <c r="H279" s="66" t="s">
        <v>517</v>
      </c>
      <c r="I279" s="66" t="s">
        <v>518</v>
      </c>
      <c r="J279" s="158">
        <v>162.84800000000001</v>
      </c>
      <c r="K279" s="158">
        <v>162.84800000000001</v>
      </c>
      <c r="L279" s="56">
        <v>19.0375893</v>
      </c>
      <c r="M279" s="56">
        <v>72.842927700000004</v>
      </c>
      <c r="N279" s="58">
        <v>19.036920001102899</v>
      </c>
      <c r="O279" s="58">
        <v>72.841659998285195</v>
      </c>
      <c r="P279" s="66" t="s">
        <v>591</v>
      </c>
      <c r="Q279" s="56" t="s">
        <v>1743</v>
      </c>
      <c r="R279" s="28" t="s">
        <v>951</v>
      </c>
      <c r="S279" s="28" t="s">
        <v>2131</v>
      </c>
      <c r="T279" s="58" t="s">
        <v>1621</v>
      </c>
      <c r="U279" s="28" t="s">
        <v>1606</v>
      </c>
      <c r="V279" s="28" t="s">
        <v>1607</v>
      </c>
      <c r="W279" s="28" t="s">
        <v>2000</v>
      </c>
      <c r="X279" s="28" t="s">
        <v>1616</v>
      </c>
      <c r="Y279" s="28" t="s">
        <v>1745</v>
      </c>
      <c r="Z279" s="28" t="str">
        <f>_xlfn.XLOOKUP(I279,'[2]Fibmax delivery'!$B:$B,'[2]Fibmax delivery'!$I:$I)</f>
        <v>Prem Verma</v>
      </c>
      <c r="AA279" s="28" t="s">
        <v>104</v>
      </c>
      <c r="AB279" s="28" t="s">
        <v>1651</v>
      </c>
      <c r="AC279" s="61">
        <v>45742</v>
      </c>
      <c r="AD279" s="61">
        <f>AC279+365</f>
        <v>46107</v>
      </c>
      <c r="AE279" s="28">
        <v>163</v>
      </c>
      <c r="AF279" s="28" t="s">
        <v>1030</v>
      </c>
      <c r="AG279" s="62">
        <f t="shared" si="84"/>
        <v>0.15199999999998681</v>
      </c>
      <c r="AH279" s="28" t="s">
        <v>1585</v>
      </c>
      <c r="AI279" s="28" t="s">
        <v>1600</v>
      </c>
      <c r="AJ279" s="28"/>
      <c r="AK279" s="28" t="s">
        <v>4917</v>
      </c>
      <c r="AL279" s="28" t="s">
        <v>5236</v>
      </c>
      <c r="AM279" s="28" t="s">
        <v>4949</v>
      </c>
      <c r="AN279" s="47" t="s">
        <v>1585</v>
      </c>
      <c r="AO279" s="58" t="s">
        <v>1603</v>
      </c>
      <c r="AP279" s="28"/>
      <c r="AQ279" s="28">
        <v>0</v>
      </c>
      <c r="AR279" s="28">
        <f t="shared" si="80"/>
        <v>-163</v>
      </c>
      <c r="AS279" s="28" t="s">
        <v>1603</v>
      </c>
      <c r="AT279" s="28"/>
      <c r="AU279" s="47" t="s">
        <v>5614</v>
      </c>
    </row>
    <row r="280" spans="2:47" s="47" customFormat="1" ht="10.8" x14ac:dyDescent="0.25">
      <c r="B280" s="47" t="str">
        <f t="shared" si="82"/>
        <v>Fibmax</v>
      </c>
      <c r="C280" s="196">
        <v>46173</v>
      </c>
      <c r="D280" s="36">
        <f t="shared" si="81"/>
        <v>277</v>
      </c>
      <c r="E280" s="55" t="s">
        <v>1</v>
      </c>
      <c r="F280" s="56" t="s">
        <v>594</v>
      </c>
      <c r="G280" s="56"/>
      <c r="H280" s="66">
        <v>142</v>
      </c>
      <c r="I280" s="66" t="s">
        <v>519</v>
      </c>
      <c r="J280" s="158">
        <v>145.60000000000002</v>
      </c>
      <c r="K280" s="158">
        <v>145.60000000000002</v>
      </c>
      <c r="L280" s="56">
        <v>19.079526900000001</v>
      </c>
      <c r="M280" s="56">
        <v>72.840919400000004</v>
      </c>
      <c r="N280" s="58">
        <v>19.080594989106601</v>
      </c>
      <c r="O280" s="58">
        <v>72.840905097784102</v>
      </c>
      <c r="P280" s="66" t="s">
        <v>591</v>
      </c>
      <c r="Q280" s="56" t="s">
        <v>1628</v>
      </c>
      <c r="R280" s="28" t="s">
        <v>952</v>
      </c>
      <c r="S280" s="28" t="s">
        <v>2132</v>
      </c>
      <c r="T280" s="58" t="s">
        <v>1621</v>
      </c>
      <c r="U280" s="28" t="s">
        <v>1606</v>
      </c>
      <c r="V280" s="28" t="s">
        <v>1607</v>
      </c>
      <c r="W280" s="28" t="s">
        <v>2000</v>
      </c>
      <c r="X280" s="28" t="s">
        <v>2080</v>
      </c>
      <c r="Y280" s="28" t="s">
        <v>1626</v>
      </c>
      <c r="Z280" s="28" t="str">
        <f>_xlfn.XLOOKUP(I280,'[2]Fibmax delivery'!$B:$B,'[2]Fibmax delivery'!$I:$I)</f>
        <v>Satish Singh</v>
      </c>
      <c r="AA280" s="28" t="s">
        <v>104</v>
      </c>
      <c r="AB280" s="28" t="s">
        <v>2133</v>
      </c>
      <c r="AC280" s="61">
        <v>45740</v>
      </c>
      <c r="AD280" s="61">
        <v>46105</v>
      </c>
      <c r="AE280" s="28">
        <v>146</v>
      </c>
      <c r="AF280" s="28" t="s">
        <v>1030</v>
      </c>
      <c r="AG280" s="62">
        <f t="shared" si="84"/>
        <v>0.39999999999997726</v>
      </c>
      <c r="AH280" s="28" t="s">
        <v>1585</v>
      </c>
      <c r="AI280" s="28" t="s">
        <v>1603</v>
      </c>
      <c r="AJ280" s="28"/>
      <c r="AK280" s="28" t="s">
        <v>1612</v>
      </c>
      <c r="AL280" s="28" t="s">
        <v>5237</v>
      </c>
      <c r="AM280" s="28" t="s">
        <v>4949</v>
      </c>
      <c r="AN280" s="47" t="s">
        <v>1585</v>
      </c>
      <c r="AO280" s="58" t="s">
        <v>1603</v>
      </c>
      <c r="AP280" s="28"/>
      <c r="AQ280" s="28">
        <v>0</v>
      </c>
      <c r="AR280" s="28">
        <f t="shared" si="80"/>
        <v>-146</v>
      </c>
      <c r="AS280" s="28" t="s">
        <v>1603</v>
      </c>
      <c r="AT280" s="28"/>
      <c r="AU280" s="47" t="s">
        <v>5614</v>
      </c>
    </row>
    <row r="281" spans="2:47" s="47" customFormat="1" ht="10.8" x14ac:dyDescent="0.25">
      <c r="B281" s="47" t="str">
        <f t="shared" si="82"/>
        <v>Fibmax</v>
      </c>
      <c r="C281" s="196">
        <v>46142</v>
      </c>
      <c r="D281" s="36">
        <f t="shared" si="81"/>
        <v>278</v>
      </c>
      <c r="E281" s="55" t="s">
        <v>1</v>
      </c>
      <c r="F281" s="56" t="s">
        <v>596</v>
      </c>
      <c r="G281" s="56"/>
      <c r="H281" s="66" t="s">
        <v>520</v>
      </c>
      <c r="I281" s="66" t="s">
        <v>521</v>
      </c>
      <c r="J281" s="158">
        <v>190.4</v>
      </c>
      <c r="K281" s="158">
        <v>190.4</v>
      </c>
      <c r="L281" s="56">
        <v>19.111752599999999</v>
      </c>
      <c r="M281" s="56">
        <v>72.836869300000004</v>
      </c>
      <c r="N281" s="58">
        <v>19.112701951970202</v>
      </c>
      <c r="O281" s="58">
        <v>72.837106859852994</v>
      </c>
      <c r="P281" s="66" t="s">
        <v>591</v>
      </c>
      <c r="Q281" s="56" t="s">
        <v>1633</v>
      </c>
      <c r="R281" s="28" t="s">
        <v>953</v>
      </c>
      <c r="S281" s="28" t="s">
        <v>2134</v>
      </c>
      <c r="T281" s="58" t="s">
        <v>1646</v>
      </c>
      <c r="U281" s="28" t="s">
        <v>1606</v>
      </c>
      <c r="V281" s="28" t="s">
        <v>1607</v>
      </c>
      <c r="W281" s="28" t="s">
        <v>2000</v>
      </c>
      <c r="X281" s="28" t="s">
        <v>1616</v>
      </c>
      <c r="Y281" s="28" t="s">
        <v>1626</v>
      </c>
      <c r="Z281" s="28" t="str">
        <f>_xlfn.XLOOKUP(I281,'[2]Fibmax delivery'!$B:$B,'[2]Fibmax delivery'!$I:$I)</f>
        <v>Satish Singh</v>
      </c>
      <c r="AA281" s="28" t="s">
        <v>104</v>
      </c>
      <c r="AB281" s="28" t="s">
        <v>2135</v>
      </c>
      <c r="AC281" s="61">
        <v>45742</v>
      </c>
      <c r="AD281" s="61">
        <f t="shared" ref="AD281:AD285" si="85">AC281+365</f>
        <v>46107</v>
      </c>
      <c r="AE281" s="28">
        <v>190</v>
      </c>
      <c r="AF281" s="28" t="s">
        <v>1030</v>
      </c>
      <c r="AG281" s="62">
        <f t="shared" si="84"/>
        <v>-0.40000000000000568</v>
      </c>
      <c r="AH281" s="28" t="s">
        <v>1585</v>
      </c>
      <c r="AI281" s="28" t="s">
        <v>1600</v>
      </c>
      <c r="AJ281" s="28"/>
      <c r="AK281" s="28" t="s">
        <v>2136</v>
      </c>
      <c r="AL281" s="28" t="s">
        <v>5238</v>
      </c>
      <c r="AM281" s="28" t="s">
        <v>4949</v>
      </c>
      <c r="AN281" s="47" t="s">
        <v>1585</v>
      </c>
      <c r="AO281" s="58" t="s">
        <v>1603</v>
      </c>
      <c r="AP281" s="28" t="s">
        <v>4931</v>
      </c>
      <c r="AQ281" s="28">
        <v>0</v>
      </c>
      <c r="AR281" s="28">
        <f t="shared" si="80"/>
        <v>-190</v>
      </c>
      <c r="AS281" s="28" t="s">
        <v>1603</v>
      </c>
      <c r="AT281" s="28"/>
      <c r="AU281" s="47" t="s">
        <v>5614</v>
      </c>
    </row>
    <row r="282" spans="2:47" s="47" customFormat="1" ht="10.8" x14ac:dyDescent="0.25">
      <c r="B282" s="47" t="str">
        <f t="shared" si="82"/>
        <v>Fibmax</v>
      </c>
      <c r="C282" s="196">
        <v>46142</v>
      </c>
      <c r="D282" s="36">
        <f t="shared" si="81"/>
        <v>279</v>
      </c>
      <c r="E282" s="55" t="s">
        <v>1</v>
      </c>
      <c r="F282" s="57" t="s">
        <v>600</v>
      </c>
      <c r="G282" s="57"/>
      <c r="H282" s="66" t="s">
        <v>522</v>
      </c>
      <c r="I282" s="66" t="s">
        <v>523</v>
      </c>
      <c r="J282" s="158">
        <v>168.00000000000003</v>
      </c>
      <c r="K282" s="158">
        <v>168.00000000000003</v>
      </c>
      <c r="L282" s="56">
        <v>19.2567263</v>
      </c>
      <c r="M282" s="56">
        <v>73.138617100000005</v>
      </c>
      <c r="N282" s="58">
        <v>19.2568004143438</v>
      </c>
      <c r="O282" s="58">
        <v>73.139033247756203</v>
      </c>
      <c r="P282" s="66" t="s">
        <v>597</v>
      </c>
      <c r="Q282" s="56" t="s">
        <v>1603</v>
      </c>
      <c r="R282" s="28" t="s">
        <v>954</v>
      </c>
      <c r="S282" s="28" t="s">
        <v>2137</v>
      </c>
      <c r="T282" s="58" t="s">
        <v>1621</v>
      </c>
      <c r="U282" s="28" t="s">
        <v>1606</v>
      </c>
      <c r="V282" s="28" t="s">
        <v>1607</v>
      </c>
      <c r="W282" s="28" t="s">
        <v>2000</v>
      </c>
      <c r="X282" s="28" t="s">
        <v>1630</v>
      </c>
      <c r="Y282" s="28" t="s">
        <v>1638</v>
      </c>
      <c r="Z282" s="28" t="str">
        <f>_xlfn.XLOOKUP(I282,'[2]Fibmax delivery'!$B:$B,'[2]Fibmax delivery'!$I:$I)</f>
        <v>Yogesh Deshpande</v>
      </c>
      <c r="AA282" s="28" t="s">
        <v>104</v>
      </c>
      <c r="AB282" s="28" t="s">
        <v>2138</v>
      </c>
      <c r="AC282" s="61">
        <v>45742</v>
      </c>
      <c r="AD282" s="61">
        <f t="shared" si="85"/>
        <v>46107</v>
      </c>
      <c r="AE282" s="28">
        <v>168</v>
      </c>
      <c r="AF282" s="28" t="s">
        <v>1030</v>
      </c>
      <c r="AG282" s="62">
        <f t="shared" si="84"/>
        <v>0</v>
      </c>
      <c r="AH282" s="28" t="s">
        <v>1585</v>
      </c>
      <c r="AI282" s="28" t="s">
        <v>1600</v>
      </c>
      <c r="AJ282" s="28"/>
      <c r="AK282" s="28" t="s">
        <v>2139</v>
      </c>
      <c r="AL282" s="28" t="s">
        <v>5239</v>
      </c>
      <c r="AM282" s="28" t="s">
        <v>3494</v>
      </c>
      <c r="AN282" s="47" t="s">
        <v>1585</v>
      </c>
      <c r="AO282" s="58" t="s">
        <v>1603</v>
      </c>
      <c r="AP282" s="28"/>
      <c r="AQ282" s="28">
        <v>0</v>
      </c>
      <c r="AR282" s="28">
        <f t="shared" si="80"/>
        <v>-168</v>
      </c>
      <c r="AS282" s="28" t="s">
        <v>5610</v>
      </c>
      <c r="AT282" s="28"/>
      <c r="AU282" s="47" t="s">
        <v>5614</v>
      </c>
    </row>
    <row r="283" spans="2:47" s="47" customFormat="1" ht="10.8" x14ac:dyDescent="0.25">
      <c r="B283" s="47" t="str">
        <f t="shared" si="82"/>
        <v>Fibmax</v>
      </c>
      <c r="C283" s="196">
        <v>46446</v>
      </c>
      <c r="D283" s="36">
        <f t="shared" si="81"/>
        <v>280</v>
      </c>
      <c r="E283" s="55" t="s">
        <v>1</v>
      </c>
      <c r="F283" s="57" t="s">
        <v>601</v>
      </c>
      <c r="G283" s="57"/>
      <c r="H283" s="66">
        <v>5590</v>
      </c>
      <c r="I283" s="66" t="s">
        <v>524</v>
      </c>
      <c r="J283" s="158">
        <v>224.00000000000003</v>
      </c>
      <c r="K283" s="158">
        <v>224.00000000000003</v>
      </c>
      <c r="L283" s="56">
        <v>19.2223018</v>
      </c>
      <c r="M283" s="56">
        <v>73.086736099999996</v>
      </c>
      <c r="N283" s="58">
        <v>19.222933554922498</v>
      </c>
      <c r="O283" s="58">
        <v>73.086665962625801</v>
      </c>
      <c r="P283" s="66" t="s">
        <v>597</v>
      </c>
      <c r="Q283" s="56" t="s">
        <v>1603</v>
      </c>
      <c r="R283" s="28" t="s">
        <v>955</v>
      </c>
      <c r="S283" s="28" t="s">
        <v>2140</v>
      </c>
      <c r="T283" s="58" t="s">
        <v>1621</v>
      </c>
      <c r="U283" s="28" t="s">
        <v>1606</v>
      </c>
      <c r="V283" s="28" t="s">
        <v>1607</v>
      </c>
      <c r="W283" s="28" t="s">
        <v>2000</v>
      </c>
      <c r="X283" s="28" t="s">
        <v>1686</v>
      </c>
      <c r="Y283" s="28" t="s">
        <v>1638</v>
      </c>
      <c r="Z283" s="28" t="str">
        <f>_xlfn.XLOOKUP(I283,'[2]Fibmax delivery'!$B:$B,'[2]Fibmax delivery'!$I:$I)</f>
        <v>Yogesh Deshpande</v>
      </c>
      <c r="AA283" s="28" t="s">
        <v>104</v>
      </c>
      <c r="AB283" s="28" t="s">
        <v>2141</v>
      </c>
      <c r="AC283" s="61">
        <v>45742</v>
      </c>
      <c r="AD283" s="61">
        <f t="shared" si="85"/>
        <v>46107</v>
      </c>
      <c r="AE283" s="28">
        <v>224</v>
      </c>
      <c r="AF283" s="28" t="s">
        <v>1030</v>
      </c>
      <c r="AG283" s="62">
        <f t="shared" si="84"/>
        <v>0</v>
      </c>
      <c r="AH283" s="28" t="s">
        <v>1585</v>
      </c>
      <c r="AI283" s="28" t="s">
        <v>1603</v>
      </c>
      <c r="AJ283" s="28"/>
      <c r="AK283" s="28" t="s">
        <v>1612</v>
      </c>
      <c r="AL283" s="28" t="s">
        <v>5240</v>
      </c>
      <c r="AM283" s="28" t="s">
        <v>3494</v>
      </c>
      <c r="AN283" s="47" t="s">
        <v>1585</v>
      </c>
      <c r="AO283" s="58" t="s">
        <v>1603</v>
      </c>
      <c r="AP283" s="28"/>
      <c r="AQ283" s="28">
        <v>0</v>
      </c>
      <c r="AR283" s="28">
        <f t="shared" si="80"/>
        <v>-224</v>
      </c>
      <c r="AS283" s="28" t="s">
        <v>1603</v>
      </c>
      <c r="AT283" s="28"/>
      <c r="AU283" s="47" t="s">
        <v>5614</v>
      </c>
    </row>
    <row r="284" spans="2:47" s="47" customFormat="1" ht="10.8" x14ac:dyDescent="0.25">
      <c r="B284" s="47" t="str">
        <f t="shared" si="82"/>
        <v>Fibmax</v>
      </c>
      <c r="C284" s="196">
        <v>46112</v>
      </c>
      <c r="D284" s="36">
        <f t="shared" si="81"/>
        <v>281</v>
      </c>
      <c r="E284" s="55" t="s">
        <v>1</v>
      </c>
      <c r="F284" s="57" t="s">
        <v>601</v>
      </c>
      <c r="G284" s="57"/>
      <c r="H284" s="66" t="s">
        <v>525</v>
      </c>
      <c r="I284" s="66" t="s">
        <v>526</v>
      </c>
      <c r="J284" s="158">
        <v>168.00000000000003</v>
      </c>
      <c r="K284" s="158">
        <v>168.00000000000003</v>
      </c>
      <c r="L284" s="56">
        <v>19.229961100000001</v>
      </c>
      <c r="M284" s="56">
        <v>73.083527000000004</v>
      </c>
      <c r="N284" s="58">
        <v>19.230509998019699</v>
      </c>
      <c r="O284" s="58">
        <v>73.083629999482596</v>
      </c>
      <c r="P284" s="66" t="s">
        <v>597</v>
      </c>
      <c r="Q284" s="56" t="s">
        <v>1603</v>
      </c>
      <c r="R284" s="28" t="s">
        <v>956</v>
      </c>
      <c r="S284" s="28" t="s">
        <v>2142</v>
      </c>
      <c r="T284" s="58" t="s">
        <v>1621</v>
      </c>
      <c r="U284" s="28" t="s">
        <v>1606</v>
      </c>
      <c r="V284" s="28" t="s">
        <v>1607</v>
      </c>
      <c r="W284" s="28" t="s">
        <v>2000</v>
      </c>
      <c r="X284" s="28" t="s">
        <v>1616</v>
      </c>
      <c r="Y284" s="28" t="s">
        <v>1638</v>
      </c>
      <c r="Z284" s="28" t="str">
        <f>_xlfn.XLOOKUP(I284,'[2]Fibmax delivery'!$B:$B,'[2]Fibmax delivery'!$I:$I)</f>
        <v>Yogesh Deshpande</v>
      </c>
      <c r="AA284" s="28" t="s">
        <v>104</v>
      </c>
      <c r="AB284" s="28" t="s">
        <v>1651</v>
      </c>
      <c r="AC284" s="61">
        <v>45742</v>
      </c>
      <c r="AD284" s="61">
        <f t="shared" si="85"/>
        <v>46107</v>
      </c>
      <c r="AE284" s="28">
        <v>168</v>
      </c>
      <c r="AF284" s="28" t="s">
        <v>1030</v>
      </c>
      <c r="AG284" s="62">
        <f t="shared" si="84"/>
        <v>0</v>
      </c>
      <c r="AH284" s="28" t="s">
        <v>1585</v>
      </c>
      <c r="AI284" s="28" t="s">
        <v>1603</v>
      </c>
      <c r="AJ284" s="28"/>
      <c r="AK284" s="28" t="s">
        <v>1612</v>
      </c>
      <c r="AL284" s="28" t="s">
        <v>5241</v>
      </c>
      <c r="AM284" s="28" t="s">
        <v>3494</v>
      </c>
      <c r="AN284" s="47" t="s">
        <v>1585</v>
      </c>
      <c r="AO284" s="58" t="s">
        <v>1603</v>
      </c>
      <c r="AP284" s="28"/>
      <c r="AQ284" s="28">
        <v>0</v>
      </c>
      <c r="AR284" s="28">
        <f t="shared" si="80"/>
        <v>-168</v>
      </c>
      <c r="AS284" s="28" t="s">
        <v>1603</v>
      </c>
      <c r="AT284" s="28"/>
      <c r="AU284" s="47" t="s">
        <v>5614</v>
      </c>
    </row>
    <row r="285" spans="2:47" s="47" customFormat="1" ht="10.8" x14ac:dyDescent="0.25">
      <c r="B285" s="47" t="str">
        <f t="shared" si="82"/>
        <v>Fibmax</v>
      </c>
      <c r="C285" s="196">
        <v>46142</v>
      </c>
      <c r="D285" s="36">
        <f t="shared" si="81"/>
        <v>282</v>
      </c>
      <c r="E285" s="55" t="s">
        <v>1</v>
      </c>
      <c r="F285" s="66" t="s">
        <v>649</v>
      </c>
      <c r="G285" s="66"/>
      <c r="H285" s="66" t="s">
        <v>527</v>
      </c>
      <c r="I285" s="66" t="s">
        <v>528</v>
      </c>
      <c r="J285" s="158">
        <v>224.00000000000003</v>
      </c>
      <c r="K285" s="158">
        <v>224.00000000000003</v>
      </c>
      <c r="L285" s="56">
        <v>19.0543133</v>
      </c>
      <c r="M285" s="56">
        <v>73.064767000000003</v>
      </c>
      <c r="N285" s="58">
        <v>19.0527960031758</v>
      </c>
      <c r="O285" s="58">
        <v>73.064957998264404</v>
      </c>
      <c r="P285" s="66" t="s">
        <v>624</v>
      </c>
      <c r="Q285" s="56" t="s">
        <v>1603</v>
      </c>
      <c r="R285" s="28" t="s">
        <v>957</v>
      </c>
      <c r="S285" s="28" t="s">
        <v>2143</v>
      </c>
      <c r="T285" s="58" t="s">
        <v>1621</v>
      </c>
      <c r="U285" s="28" t="s">
        <v>1606</v>
      </c>
      <c r="V285" s="28" t="s">
        <v>1607</v>
      </c>
      <c r="W285" s="28" t="s">
        <v>2000</v>
      </c>
      <c r="X285" s="28" t="s">
        <v>1630</v>
      </c>
      <c r="Y285" s="28" t="s">
        <v>1609</v>
      </c>
      <c r="Z285" s="28" t="str">
        <f>_xlfn.XLOOKUP(I285,'[2]Fibmax delivery'!$B:$B,'[2]Fibmax delivery'!$I:$I)</f>
        <v>Praveen Nigam</v>
      </c>
      <c r="AA285" s="28" t="s">
        <v>104</v>
      </c>
      <c r="AB285" s="28" t="s">
        <v>1651</v>
      </c>
      <c r="AC285" s="61">
        <v>45742</v>
      </c>
      <c r="AD285" s="61">
        <f t="shared" si="85"/>
        <v>46107</v>
      </c>
      <c r="AE285" s="28">
        <v>224</v>
      </c>
      <c r="AF285" s="28" t="s">
        <v>1030</v>
      </c>
      <c r="AG285" s="62">
        <f t="shared" si="84"/>
        <v>0</v>
      </c>
      <c r="AH285" s="28" t="s">
        <v>1585</v>
      </c>
      <c r="AI285" s="28" t="s">
        <v>1600</v>
      </c>
      <c r="AJ285" s="28"/>
      <c r="AK285" s="28" t="s">
        <v>4918</v>
      </c>
      <c r="AL285" s="28" t="s">
        <v>5242</v>
      </c>
      <c r="AM285" s="28" t="s">
        <v>4949</v>
      </c>
      <c r="AN285" s="47" t="s">
        <v>1585</v>
      </c>
      <c r="AO285" s="58" t="s">
        <v>1603</v>
      </c>
      <c r="AP285" s="28"/>
      <c r="AQ285" s="28">
        <v>0</v>
      </c>
      <c r="AR285" s="28">
        <f t="shared" si="80"/>
        <v>-224</v>
      </c>
      <c r="AS285" s="28" t="s">
        <v>5610</v>
      </c>
      <c r="AT285" s="28"/>
      <c r="AU285" s="47" t="s">
        <v>5614</v>
      </c>
    </row>
    <row r="286" spans="2:47" s="47" customFormat="1" ht="10.8" x14ac:dyDescent="0.25">
      <c r="C286" s="196"/>
      <c r="D286" s="36">
        <f t="shared" si="81"/>
        <v>283</v>
      </c>
      <c r="E286" s="55" t="s">
        <v>1</v>
      </c>
      <c r="F286" s="66" t="s">
        <v>622</v>
      </c>
      <c r="G286" s="66"/>
      <c r="H286" s="66" t="s">
        <v>529</v>
      </c>
      <c r="I286" s="66" t="s">
        <v>530</v>
      </c>
      <c r="J286" s="158">
        <v>168.00000000000003</v>
      </c>
      <c r="K286" s="158">
        <v>168.00000000000003</v>
      </c>
      <c r="L286" s="56">
        <v>19.202115200000001</v>
      </c>
      <c r="M286" s="56">
        <v>72.946056100000007</v>
      </c>
      <c r="N286" s="58">
        <v>19.201558404352301</v>
      </c>
      <c r="O286" s="58">
        <v>72.946737522983994</v>
      </c>
      <c r="P286" s="66" t="s">
        <v>602</v>
      </c>
      <c r="Q286" s="56" t="s">
        <v>1603</v>
      </c>
      <c r="R286" s="28" t="s">
        <v>958</v>
      </c>
      <c r="S286" s="28" t="s">
        <v>2144</v>
      </c>
      <c r="T286" s="177" t="s">
        <v>1637</v>
      </c>
      <c r="U286" s="28" t="s">
        <v>1606</v>
      </c>
      <c r="V286" s="28" t="s">
        <v>1607</v>
      </c>
      <c r="W286" s="28" t="s">
        <v>2000</v>
      </c>
      <c r="X286" s="28" t="s">
        <v>1608</v>
      </c>
      <c r="Y286" s="28" t="s">
        <v>1638</v>
      </c>
      <c r="Z286" s="28" t="str">
        <f>_xlfn.XLOOKUP(I286,'[2]Fibmax delivery'!$B:$B,'[2]Fibmax delivery'!$I:$I)</f>
        <v>Yogesh Deshpande</v>
      </c>
      <c r="AA286" s="28" t="s">
        <v>1935</v>
      </c>
      <c r="AB286" s="28" t="s">
        <v>1603</v>
      </c>
      <c r="AC286" s="28" t="s">
        <v>1603</v>
      </c>
      <c r="AD286" s="28" t="s">
        <v>1603</v>
      </c>
      <c r="AE286" s="28">
        <v>0</v>
      </c>
      <c r="AF286" s="28" t="s">
        <v>1618</v>
      </c>
      <c r="AG286" s="28"/>
      <c r="AH286" s="28" t="s">
        <v>1627</v>
      </c>
      <c r="AI286" s="28" t="s">
        <v>1603</v>
      </c>
      <c r="AJ286" s="28"/>
      <c r="AK286" s="28" t="s">
        <v>1612</v>
      </c>
      <c r="AL286" s="28" t="s">
        <v>1603</v>
      </c>
      <c r="AM286" s="28" t="s">
        <v>1603</v>
      </c>
      <c r="AN286" s="47" t="s">
        <v>1627</v>
      </c>
      <c r="AO286" s="58" t="s">
        <v>1603</v>
      </c>
      <c r="AP286" s="28"/>
      <c r="AQ286" s="28">
        <v>0</v>
      </c>
      <c r="AR286" s="28">
        <f t="shared" si="80"/>
        <v>0</v>
      </c>
      <c r="AS286" s="28" t="s">
        <v>1603</v>
      </c>
      <c r="AT286" s="28"/>
      <c r="AU286" s="47" t="s">
        <v>5614</v>
      </c>
    </row>
    <row r="287" spans="2:47" s="47" customFormat="1" ht="10.8" x14ac:dyDescent="0.25">
      <c r="B287" s="47" t="str">
        <f t="shared" ref="B287:B289" si="86">U287</f>
        <v>Fibmax</v>
      </c>
      <c r="C287" s="196">
        <v>46173</v>
      </c>
      <c r="D287" s="36">
        <f t="shared" si="81"/>
        <v>284</v>
      </c>
      <c r="E287" s="55" t="s">
        <v>1</v>
      </c>
      <c r="F287" s="57" t="s">
        <v>1801</v>
      </c>
      <c r="G287" s="57"/>
      <c r="H287" s="66">
        <v>1924</v>
      </c>
      <c r="I287" s="66" t="s">
        <v>531</v>
      </c>
      <c r="J287" s="158">
        <v>280</v>
      </c>
      <c r="K287" s="158">
        <v>280</v>
      </c>
      <c r="L287" s="56">
        <v>19.1486728</v>
      </c>
      <c r="M287" s="56">
        <v>72.927873500000004</v>
      </c>
      <c r="N287" s="58">
        <v>19.147175600000001</v>
      </c>
      <c r="O287" s="58">
        <v>72.927527400000002</v>
      </c>
      <c r="P287" s="66" t="s">
        <v>591</v>
      </c>
      <c r="Q287" s="56" t="s">
        <v>1690</v>
      </c>
      <c r="R287" s="28" t="s">
        <v>959</v>
      </c>
      <c r="S287" s="28" t="s">
        <v>2145</v>
      </c>
      <c r="T287" s="58" t="s">
        <v>1621</v>
      </c>
      <c r="U287" s="28" t="s">
        <v>1606</v>
      </c>
      <c r="V287" s="28" t="s">
        <v>1607</v>
      </c>
      <c r="W287" s="28" t="s">
        <v>2000</v>
      </c>
      <c r="X287" s="28" t="s">
        <v>2080</v>
      </c>
      <c r="Y287" s="28" t="s">
        <v>1680</v>
      </c>
      <c r="Z287" s="28" t="str">
        <f>_xlfn.XLOOKUP(I287,'[2]Fibmax delivery'!$B:$B,'[2]Fibmax delivery'!$I:$I)</f>
        <v>Yogesh Deshpande</v>
      </c>
      <c r="AA287" s="28" t="s">
        <v>104</v>
      </c>
      <c r="AB287" s="28">
        <v>10005005</v>
      </c>
      <c r="AC287" s="61">
        <v>45784</v>
      </c>
      <c r="AD287" s="61">
        <f t="shared" ref="AD287:AD289" si="87">AC287+365</f>
        <v>46149</v>
      </c>
      <c r="AE287" s="28">
        <v>280</v>
      </c>
      <c r="AF287" s="28" t="s">
        <v>5598</v>
      </c>
      <c r="AG287" s="64">
        <f>AE287-K287</f>
        <v>0</v>
      </c>
      <c r="AH287" s="47" t="s">
        <v>1585</v>
      </c>
      <c r="AI287" s="28" t="s">
        <v>1603</v>
      </c>
      <c r="AJ287" s="28"/>
      <c r="AK287" s="28" t="s">
        <v>1612</v>
      </c>
      <c r="AL287" s="28" t="s">
        <v>5243</v>
      </c>
      <c r="AM287" s="28" t="s">
        <v>4949</v>
      </c>
      <c r="AN287" s="47" t="s">
        <v>4855</v>
      </c>
      <c r="AO287" s="58" t="s">
        <v>1603</v>
      </c>
      <c r="AP287" s="28"/>
      <c r="AQ287" s="28">
        <v>0</v>
      </c>
      <c r="AR287" s="28">
        <f t="shared" si="80"/>
        <v>-280</v>
      </c>
      <c r="AS287" s="28" t="s">
        <v>1603</v>
      </c>
      <c r="AT287" s="28"/>
      <c r="AU287" s="47" t="s">
        <v>5614</v>
      </c>
    </row>
    <row r="288" spans="2:47" s="47" customFormat="1" ht="10.8" x14ac:dyDescent="0.25">
      <c r="B288" s="47" t="str">
        <f t="shared" si="86"/>
        <v>Fibmax</v>
      </c>
      <c r="C288" s="196">
        <v>46173</v>
      </c>
      <c r="D288" s="36">
        <f t="shared" si="81"/>
        <v>285</v>
      </c>
      <c r="E288" s="55" t="s">
        <v>1</v>
      </c>
      <c r="F288" s="66" t="s">
        <v>610</v>
      </c>
      <c r="G288" s="66"/>
      <c r="H288" s="66">
        <v>1490</v>
      </c>
      <c r="I288" s="66" t="s">
        <v>532</v>
      </c>
      <c r="J288" s="158">
        <v>280</v>
      </c>
      <c r="K288" s="158">
        <v>280</v>
      </c>
      <c r="L288" s="56">
        <v>19.043963900000001</v>
      </c>
      <c r="M288" s="56">
        <v>72.909341999999995</v>
      </c>
      <c r="N288" s="58">
        <v>19.0453866708731</v>
      </c>
      <c r="O288" s="58">
        <v>72.909499221249106</v>
      </c>
      <c r="P288" s="66" t="s">
        <v>591</v>
      </c>
      <c r="Q288" s="56" t="s">
        <v>1693</v>
      </c>
      <c r="R288" s="28" t="s">
        <v>960</v>
      </c>
      <c r="S288" s="28" t="s">
        <v>2146</v>
      </c>
      <c r="T288" s="58" t="s">
        <v>1621</v>
      </c>
      <c r="U288" s="28" t="s">
        <v>1606</v>
      </c>
      <c r="V288" s="28" t="s">
        <v>1607</v>
      </c>
      <c r="W288" s="28" t="s">
        <v>2000</v>
      </c>
      <c r="X288" s="28" t="s">
        <v>2080</v>
      </c>
      <c r="Y288" s="28" t="s">
        <v>1680</v>
      </c>
      <c r="Z288" s="28" t="str">
        <f>_xlfn.XLOOKUP(I288,'[2]Fibmax delivery'!$B:$B,'[2]Fibmax delivery'!$I:$I)</f>
        <v>Yogesh Deshpande</v>
      </c>
      <c r="AA288" s="28" t="s">
        <v>104</v>
      </c>
      <c r="AB288" s="28" t="s">
        <v>1651</v>
      </c>
      <c r="AC288" s="61">
        <v>45742</v>
      </c>
      <c r="AD288" s="61">
        <f t="shared" si="87"/>
        <v>46107</v>
      </c>
      <c r="AE288" s="28">
        <v>280</v>
      </c>
      <c r="AF288" s="28" t="s">
        <v>1030</v>
      </c>
      <c r="AG288" s="62">
        <f>AE288-K288</f>
        <v>0</v>
      </c>
      <c r="AH288" s="28" t="s">
        <v>1585</v>
      </c>
      <c r="AI288" s="28" t="s">
        <v>1603</v>
      </c>
      <c r="AJ288" s="28"/>
      <c r="AK288" s="28" t="s">
        <v>1612</v>
      </c>
      <c r="AL288" s="28" t="s">
        <v>5244</v>
      </c>
      <c r="AM288" s="28" t="s">
        <v>4949</v>
      </c>
      <c r="AN288" s="47" t="s">
        <v>1585</v>
      </c>
      <c r="AO288" s="58" t="s">
        <v>1603</v>
      </c>
      <c r="AP288" s="28"/>
      <c r="AQ288" s="28">
        <v>0</v>
      </c>
      <c r="AR288" s="28">
        <f t="shared" si="80"/>
        <v>-280</v>
      </c>
      <c r="AS288" s="28" t="s">
        <v>1603</v>
      </c>
      <c r="AT288" s="28"/>
      <c r="AU288" s="47" t="s">
        <v>5614</v>
      </c>
    </row>
    <row r="289" spans="2:47" s="47" customFormat="1" ht="10.8" x14ac:dyDescent="0.25">
      <c r="B289" s="47" t="str">
        <f t="shared" si="86"/>
        <v>Fibmax</v>
      </c>
      <c r="C289" s="196">
        <v>46173</v>
      </c>
      <c r="D289" s="36">
        <f t="shared" si="81"/>
        <v>286</v>
      </c>
      <c r="E289" s="55" t="s">
        <v>1</v>
      </c>
      <c r="F289" s="66" t="s">
        <v>665</v>
      </c>
      <c r="G289" s="66"/>
      <c r="H289" s="66">
        <v>5687</v>
      </c>
      <c r="I289" s="66" t="s">
        <v>533</v>
      </c>
      <c r="J289" s="158">
        <v>280</v>
      </c>
      <c r="K289" s="158">
        <v>280</v>
      </c>
      <c r="L289" s="56">
        <v>19.1013351</v>
      </c>
      <c r="M289" s="56">
        <v>72.895625600000002</v>
      </c>
      <c r="N289" s="58">
        <v>19.099953500000002</v>
      </c>
      <c r="O289" s="58">
        <v>72.896204299999994</v>
      </c>
      <c r="P289" s="66" t="s">
        <v>591</v>
      </c>
      <c r="Q289" s="56" t="s">
        <v>1707</v>
      </c>
      <c r="R289" s="28" t="s">
        <v>961</v>
      </c>
      <c r="S289" s="28" t="s">
        <v>2147</v>
      </c>
      <c r="T289" s="58" t="s">
        <v>1621</v>
      </c>
      <c r="U289" s="28" t="s">
        <v>1606</v>
      </c>
      <c r="V289" s="28" t="s">
        <v>1607</v>
      </c>
      <c r="W289" s="28" t="s">
        <v>2000</v>
      </c>
      <c r="X289" s="28" t="s">
        <v>2080</v>
      </c>
      <c r="Y289" s="28" t="s">
        <v>1680</v>
      </c>
      <c r="Z289" s="28" t="str">
        <f>_xlfn.XLOOKUP(I289,'[2]Fibmax delivery'!$B:$B,'[2]Fibmax delivery'!$I:$I)</f>
        <v>Yogesh Deshpande</v>
      </c>
      <c r="AA289" s="28" t="s">
        <v>104</v>
      </c>
      <c r="AB289" s="28" t="s">
        <v>2148</v>
      </c>
      <c r="AC289" s="61">
        <v>45742</v>
      </c>
      <c r="AD289" s="61">
        <f t="shared" si="87"/>
        <v>46107</v>
      </c>
      <c r="AE289" s="28">
        <v>280</v>
      </c>
      <c r="AF289" s="28" t="s">
        <v>1030</v>
      </c>
      <c r="AG289" s="62">
        <f>AE289-K289</f>
        <v>0</v>
      </c>
      <c r="AH289" s="28" t="s">
        <v>1585</v>
      </c>
      <c r="AI289" s="28" t="s">
        <v>1603</v>
      </c>
      <c r="AJ289" s="28"/>
      <c r="AK289" s="28" t="s">
        <v>1612</v>
      </c>
      <c r="AL289" s="28" t="s">
        <v>5245</v>
      </c>
      <c r="AM289" s="28" t="s">
        <v>4949</v>
      </c>
      <c r="AN289" s="47" t="s">
        <v>1585</v>
      </c>
      <c r="AO289" s="58" t="s">
        <v>1603</v>
      </c>
      <c r="AP289" s="28"/>
      <c r="AQ289" s="28">
        <v>0</v>
      </c>
      <c r="AR289" s="28">
        <f t="shared" si="80"/>
        <v>-280</v>
      </c>
      <c r="AS289" s="28" t="s">
        <v>1603</v>
      </c>
      <c r="AT289" s="28"/>
      <c r="AU289" s="47" t="s">
        <v>5614</v>
      </c>
    </row>
    <row r="290" spans="2:47" s="47" customFormat="1" ht="10.8" x14ac:dyDescent="0.25">
      <c r="C290" s="196"/>
      <c r="D290" s="36">
        <f t="shared" si="81"/>
        <v>287</v>
      </c>
      <c r="E290" s="55" t="s">
        <v>1</v>
      </c>
      <c r="F290" s="56" t="s">
        <v>593</v>
      </c>
      <c r="G290" s="56"/>
      <c r="H290" s="66">
        <v>2367</v>
      </c>
      <c r="I290" s="66" t="s">
        <v>534</v>
      </c>
      <c r="J290" s="158">
        <v>179.20000000000002</v>
      </c>
      <c r="K290" s="158">
        <v>179.20000000000002</v>
      </c>
      <c r="L290" s="56">
        <v>19.2025319</v>
      </c>
      <c r="M290" s="56">
        <v>72.853463500000004</v>
      </c>
      <c r="N290" s="58">
        <v>19.201560001968002</v>
      </c>
      <c r="O290" s="58">
        <v>72.853120004143094</v>
      </c>
      <c r="P290" s="66" t="s">
        <v>591</v>
      </c>
      <c r="Q290" s="56" t="s">
        <v>1619</v>
      </c>
      <c r="R290" s="28" t="s">
        <v>962</v>
      </c>
      <c r="S290" s="28" t="s">
        <v>2149</v>
      </c>
      <c r="T290" s="177" t="s">
        <v>1615</v>
      </c>
      <c r="U290" s="28" t="s">
        <v>1606</v>
      </c>
      <c r="V290" s="28" t="s">
        <v>1607</v>
      </c>
      <c r="W290" s="28" t="s">
        <v>2000</v>
      </c>
      <c r="X290" s="28" t="s">
        <v>2080</v>
      </c>
      <c r="Y290" s="28" t="s">
        <v>1617</v>
      </c>
      <c r="Z290" s="28" t="str">
        <f>_xlfn.XLOOKUP(I290,'[2]Fibmax delivery'!$B:$B,'[2]Fibmax delivery'!$I:$I)</f>
        <v>Satish Singh</v>
      </c>
      <c r="AA290" s="28" t="s">
        <v>1935</v>
      </c>
      <c r="AB290" s="28" t="s">
        <v>1603</v>
      </c>
      <c r="AC290" s="28" t="s">
        <v>1603</v>
      </c>
      <c r="AD290" s="28" t="s">
        <v>1603</v>
      </c>
      <c r="AE290" s="28">
        <v>0</v>
      </c>
      <c r="AF290" s="28" t="s">
        <v>1618</v>
      </c>
      <c r="AG290" s="28"/>
      <c r="AH290" s="28" t="s">
        <v>1627</v>
      </c>
      <c r="AI290" s="28" t="s">
        <v>1603</v>
      </c>
      <c r="AJ290" s="28"/>
      <c r="AK290" s="28" t="s">
        <v>1612</v>
      </c>
      <c r="AL290" s="28" t="s">
        <v>1603</v>
      </c>
      <c r="AM290" s="28" t="s">
        <v>1603</v>
      </c>
      <c r="AN290" s="47" t="s">
        <v>1627</v>
      </c>
      <c r="AO290" s="58" t="s">
        <v>1603</v>
      </c>
      <c r="AP290" s="28"/>
      <c r="AQ290" s="28">
        <v>0</v>
      </c>
      <c r="AR290" s="28">
        <f t="shared" si="80"/>
        <v>0</v>
      </c>
      <c r="AS290" s="28" t="s">
        <v>1603</v>
      </c>
      <c r="AT290" s="28"/>
      <c r="AU290" s="47" t="s">
        <v>5614</v>
      </c>
    </row>
    <row r="291" spans="2:47" s="47" customFormat="1" ht="10.8" x14ac:dyDescent="0.25">
      <c r="B291" s="47" t="str">
        <f>U291</f>
        <v>Fibmax</v>
      </c>
      <c r="C291" s="196">
        <v>46326</v>
      </c>
      <c r="D291" s="36">
        <f t="shared" si="81"/>
        <v>288</v>
      </c>
      <c r="E291" s="55" t="s">
        <v>1</v>
      </c>
      <c r="F291" s="57" t="s">
        <v>1717</v>
      </c>
      <c r="G291" s="57"/>
      <c r="H291" s="66" t="s">
        <v>535</v>
      </c>
      <c r="I291" s="66" t="s">
        <v>536</v>
      </c>
      <c r="J291" s="158">
        <v>190.4</v>
      </c>
      <c r="K291" s="158">
        <v>190.4</v>
      </c>
      <c r="L291" s="56">
        <v>19.235066700000001</v>
      </c>
      <c r="M291" s="56">
        <v>72.851815000000002</v>
      </c>
      <c r="N291" s="58">
        <v>19.2352326058821</v>
      </c>
      <c r="O291" s="58">
        <v>72.853344789214702</v>
      </c>
      <c r="P291" s="66" t="s">
        <v>591</v>
      </c>
      <c r="Q291" s="56" t="s">
        <v>1718</v>
      </c>
      <c r="R291" s="28" t="s">
        <v>963</v>
      </c>
      <c r="S291" s="28" t="s">
        <v>2150</v>
      </c>
      <c r="T291" s="58" t="s">
        <v>1621</v>
      </c>
      <c r="U291" s="28" t="s">
        <v>1606</v>
      </c>
      <c r="V291" s="28" t="s">
        <v>1607</v>
      </c>
      <c r="W291" s="28" t="s">
        <v>2000</v>
      </c>
      <c r="X291" s="28" t="s">
        <v>1608</v>
      </c>
      <c r="Y291" s="28" t="s">
        <v>1617</v>
      </c>
      <c r="Z291" s="28" t="str">
        <f>_xlfn.XLOOKUP(I291,'[2]Fibmax delivery'!$B:$B,'[2]Fibmax delivery'!$I:$I)</f>
        <v>Satish Singh</v>
      </c>
      <c r="AA291" s="28" t="s">
        <v>104</v>
      </c>
      <c r="AB291" s="28" t="s">
        <v>2151</v>
      </c>
      <c r="AC291" s="61">
        <v>45740</v>
      </c>
      <c r="AD291" s="61">
        <v>46105</v>
      </c>
      <c r="AE291" s="28">
        <v>190</v>
      </c>
      <c r="AF291" s="28" t="s">
        <v>1030</v>
      </c>
      <c r="AG291" s="62">
        <f>AE291-K291</f>
        <v>-0.40000000000000568</v>
      </c>
      <c r="AH291" s="28" t="s">
        <v>1585</v>
      </c>
      <c r="AI291" s="28" t="s">
        <v>1603</v>
      </c>
      <c r="AJ291" s="28"/>
      <c r="AK291" s="28" t="s">
        <v>1612</v>
      </c>
      <c r="AL291" s="28" t="s">
        <v>5246</v>
      </c>
      <c r="AM291" s="28" t="s">
        <v>4949</v>
      </c>
      <c r="AN291" s="47" t="s">
        <v>1585</v>
      </c>
      <c r="AO291" s="58" t="s">
        <v>1603</v>
      </c>
      <c r="AP291" s="28"/>
      <c r="AQ291" s="28">
        <v>0</v>
      </c>
      <c r="AR291" s="28">
        <f t="shared" si="80"/>
        <v>-190</v>
      </c>
      <c r="AS291" s="28" t="s">
        <v>1603</v>
      </c>
      <c r="AT291" s="28"/>
      <c r="AU291" s="47" t="s">
        <v>5614</v>
      </c>
    </row>
    <row r="292" spans="2:47" s="47" customFormat="1" ht="10.8" x14ac:dyDescent="0.25">
      <c r="C292" s="196"/>
      <c r="D292" s="36">
        <f t="shared" si="81"/>
        <v>289</v>
      </c>
      <c r="E292" s="55" t="s">
        <v>1</v>
      </c>
      <c r="F292" s="56" t="s">
        <v>593</v>
      </c>
      <c r="G292" s="56"/>
      <c r="H292" s="66">
        <v>4131</v>
      </c>
      <c r="I292" s="66" t="s">
        <v>537</v>
      </c>
      <c r="J292" s="158">
        <v>224</v>
      </c>
      <c r="K292" s="158">
        <v>224</v>
      </c>
      <c r="L292" s="56">
        <v>19.250568699999999</v>
      </c>
      <c r="M292" s="56">
        <v>72.850376100000005</v>
      </c>
      <c r="N292" s="58">
        <v>19.249620045439599</v>
      </c>
      <c r="O292" s="58">
        <v>72.8497040605602</v>
      </c>
      <c r="P292" s="66" t="s">
        <v>591</v>
      </c>
      <c r="Q292" s="56" t="s">
        <v>1613</v>
      </c>
      <c r="R292" s="28" t="s">
        <v>964</v>
      </c>
      <c r="S292" s="28" t="s">
        <v>2152</v>
      </c>
      <c r="T292" s="58" t="s">
        <v>1621</v>
      </c>
      <c r="U292" s="28" t="s">
        <v>1606</v>
      </c>
      <c r="V292" s="28" t="s">
        <v>1607</v>
      </c>
      <c r="W292" s="28" t="s">
        <v>2000</v>
      </c>
      <c r="X292" s="28" t="s">
        <v>2080</v>
      </c>
      <c r="Y292" s="28" t="s">
        <v>1617</v>
      </c>
      <c r="Z292" s="28" t="str">
        <f>_xlfn.XLOOKUP(I292,'[2]Fibmax delivery'!$B:$B,'[2]Fibmax delivery'!$I:$I)</f>
        <v>Satish Singh</v>
      </c>
      <c r="AA292" s="28" t="s">
        <v>1935</v>
      </c>
      <c r="AB292" s="28" t="s">
        <v>1603</v>
      </c>
      <c r="AC292" s="28" t="s">
        <v>1603</v>
      </c>
      <c r="AD292" s="28" t="s">
        <v>1603</v>
      </c>
      <c r="AE292" s="28">
        <v>0</v>
      </c>
      <c r="AF292" s="28" t="s">
        <v>1618</v>
      </c>
      <c r="AG292" s="28"/>
      <c r="AH292" s="28" t="s">
        <v>1627</v>
      </c>
      <c r="AI292" s="28" t="s">
        <v>1603</v>
      </c>
      <c r="AJ292" s="28"/>
      <c r="AK292" s="28" t="s">
        <v>1612</v>
      </c>
      <c r="AL292" s="28" t="s">
        <v>1603</v>
      </c>
      <c r="AM292" s="28" t="s">
        <v>1603</v>
      </c>
      <c r="AN292" s="47" t="s">
        <v>1627</v>
      </c>
      <c r="AO292" s="58" t="s">
        <v>1603</v>
      </c>
      <c r="AP292" s="28"/>
      <c r="AQ292" s="28">
        <v>0</v>
      </c>
      <c r="AR292" s="28">
        <f t="shared" si="80"/>
        <v>0</v>
      </c>
      <c r="AS292" s="28" t="s">
        <v>1603</v>
      </c>
      <c r="AT292" s="28"/>
      <c r="AU292" s="47" t="s">
        <v>5614</v>
      </c>
    </row>
    <row r="293" spans="2:47" s="47" customFormat="1" ht="10.8" x14ac:dyDescent="0.25">
      <c r="C293" s="196"/>
      <c r="D293" s="36">
        <f t="shared" si="81"/>
        <v>290</v>
      </c>
      <c r="E293" s="55" t="s">
        <v>1</v>
      </c>
      <c r="F293" s="57" t="s">
        <v>612</v>
      </c>
      <c r="G293" s="57"/>
      <c r="H293" s="66" t="s">
        <v>538</v>
      </c>
      <c r="I293" s="66" t="s">
        <v>539</v>
      </c>
      <c r="J293" s="158">
        <v>134.4</v>
      </c>
      <c r="K293" s="158">
        <v>134.4</v>
      </c>
      <c r="L293" s="56">
        <v>19.304092000000001</v>
      </c>
      <c r="M293" s="56">
        <v>72.8474887</v>
      </c>
      <c r="N293" s="58">
        <v>19.304730001781198</v>
      </c>
      <c r="O293" s="58">
        <v>72.847909995710296</v>
      </c>
      <c r="P293" s="66" t="s">
        <v>611</v>
      </c>
      <c r="Q293" s="56" t="s">
        <v>1603</v>
      </c>
      <c r="R293" s="28" t="s">
        <v>965</v>
      </c>
      <c r="S293" s="28" t="s">
        <v>2153</v>
      </c>
      <c r="T293" s="58" t="s">
        <v>1621</v>
      </c>
      <c r="U293" s="28" t="s">
        <v>1606</v>
      </c>
      <c r="V293" s="28" t="s">
        <v>1607</v>
      </c>
      <c r="W293" s="28" t="s">
        <v>2000</v>
      </c>
      <c r="X293" s="28" t="s">
        <v>1686</v>
      </c>
      <c r="Y293" s="28" t="s">
        <v>1617</v>
      </c>
      <c r="Z293" s="28" t="str">
        <f>_xlfn.XLOOKUP(I293,'[2]Fibmax delivery'!$B:$B,'[2]Fibmax delivery'!$I:$I)</f>
        <v>Satish Singh</v>
      </c>
      <c r="AA293" s="28" t="s">
        <v>104</v>
      </c>
      <c r="AB293" s="28" t="s">
        <v>1603</v>
      </c>
      <c r="AC293" s="28" t="s">
        <v>1603</v>
      </c>
      <c r="AD293" s="28" t="s">
        <v>1603</v>
      </c>
      <c r="AE293" s="28">
        <v>0</v>
      </c>
      <c r="AF293" s="28" t="s">
        <v>1610</v>
      </c>
      <c r="AG293" s="28"/>
      <c r="AH293" s="28" t="s">
        <v>1611</v>
      </c>
      <c r="AI293" s="28" t="s">
        <v>1603</v>
      </c>
      <c r="AJ293" s="28"/>
      <c r="AK293" s="28" t="s">
        <v>1612</v>
      </c>
      <c r="AL293" s="28" t="s">
        <v>1603</v>
      </c>
      <c r="AM293" s="28" t="s">
        <v>1603</v>
      </c>
      <c r="AN293" s="47" t="s">
        <v>1611</v>
      </c>
      <c r="AO293" s="58" t="s">
        <v>1603</v>
      </c>
      <c r="AP293" s="28"/>
      <c r="AQ293" s="28">
        <v>0</v>
      </c>
      <c r="AR293" s="28">
        <f t="shared" si="80"/>
        <v>0</v>
      </c>
      <c r="AS293" s="28" t="s">
        <v>1603</v>
      </c>
      <c r="AT293" s="28"/>
    </row>
    <row r="294" spans="2:47" s="47" customFormat="1" ht="10.8" x14ac:dyDescent="0.25">
      <c r="B294" s="47" t="str">
        <f t="shared" ref="B294:B302" si="88">U294</f>
        <v>Fibmax</v>
      </c>
      <c r="C294" s="196">
        <v>46173</v>
      </c>
      <c r="D294" s="36">
        <f t="shared" si="81"/>
        <v>291</v>
      </c>
      <c r="E294" s="55" t="s">
        <v>1</v>
      </c>
      <c r="F294" s="66" t="s">
        <v>666</v>
      </c>
      <c r="G294" s="66"/>
      <c r="H294" s="66">
        <v>400</v>
      </c>
      <c r="I294" s="66" t="s">
        <v>540</v>
      </c>
      <c r="J294" s="158">
        <v>156.80000000000001</v>
      </c>
      <c r="K294" s="158">
        <v>156.80000000000001</v>
      </c>
      <c r="L294" s="56">
        <v>19.064724600000002</v>
      </c>
      <c r="M294" s="56">
        <v>72.830485100000004</v>
      </c>
      <c r="N294" s="58">
        <v>19.0643020176304</v>
      </c>
      <c r="O294" s="58">
        <v>72.829696175490497</v>
      </c>
      <c r="P294" s="66" t="s">
        <v>591</v>
      </c>
      <c r="Q294" s="56" t="s">
        <v>1628</v>
      </c>
      <c r="R294" s="28" t="s">
        <v>966</v>
      </c>
      <c r="S294" s="28" t="s">
        <v>2154</v>
      </c>
      <c r="T294" s="58" t="s">
        <v>1646</v>
      </c>
      <c r="U294" s="28" t="s">
        <v>1606</v>
      </c>
      <c r="V294" s="28" t="s">
        <v>1607</v>
      </c>
      <c r="W294" s="28" t="s">
        <v>2000</v>
      </c>
      <c r="X294" s="28" t="s">
        <v>2080</v>
      </c>
      <c r="Y294" s="28" t="s">
        <v>1745</v>
      </c>
      <c r="Z294" s="28" t="str">
        <f>_xlfn.XLOOKUP(I294,'[2]Fibmax delivery'!$B:$B,'[2]Fibmax delivery'!$I:$I)</f>
        <v>Satish Singh</v>
      </c>
      <c r="AA294" s="28" t="s">
        <v>104</v>
      </c>
      <c r="AB294" s="28" t="s">
        <v>2155</v>
      </c>
      <c r="AC294" s="61">
        <v>45742</v>
      </c>
      <c r="AD294" s="61">
        <f t="shared" ref="AD294:AD297" si="89">AC294+365</f>
        <v>46107</v>
      </c>
      <c r="AE294" s="28">
        <v>157</v>
      </c>
      <c r="AF294" s="28" t="s">
        <v>1030</v>
      </c>
      <c r="AG294" s="62">
        <f t="shared" ref="AG294:AG302" si="90">AE294-K294</f>
        <v>0.19999999999998863</v>
      </c>
      <c r="AH294" s="28" t="s">
        <v>1585</v>
      </c>
      <c r="AI294" s="28" t="s">
        <v>1603</v>
      </c>
      <c r="AJ294" s="28"/>
      <c r="AK294" s="28" t="s">
        <v>1612</v>
      </c>
      <c r="AL294" s="28" t="s">
        <v>5247</v>
      </c>
      <c r="AM294" s="28" t="s">
        <v>4949</v>
      </c>
      <c r="AN294" s="47" t="s">
        <v>1585</v>
      </c>
      <c r="AO294" s="58" t="s">
        <v>1603</v>
      </c>
      <c r="AP294" s="28"/>
      <c r="AQ294" s="28">
        <v>0</v>
      </c>
      <c r="AR294" s="28">
        <f t="shared" si="80"/>
        <v>-157</v>
      </c>
      <c r="AS294" s="28" t="s">
        <v>1603</v>
      </c>
      <c r="AT294" s="28"/>
      <c r="AU294" s="47" t="s">
        <v>5614</v>
      </c>
    </row>
    <row r="295" spans="2:47" s="47" customFormat="1" ht="10.8" x14ac:dyDescent="0.25">
      <c r="B295" s="47" t="str">
        <f t="shared" si="88"/>
        <v>Fibmax</v>
      </c>
      <c r="C295" s="196">
        <v>46326</v>
      </c>
      <c r="D295" s="36">
        <f t="shared" si="81"/>
        <v>292</v>
      </c>
      <c r="E295" s="55" t="s">
        <v>1</v>
      </c>
      <c r="F295" s="66" t="s">
        <v>619</v>
      </c>
      <c r="G295" s="66"/>
      <c r="H295" s="66">
        <v>3398</v>
      </c>
      <c r="I295" s="66" t="s">
        <v>541</v>
      </c>
      <c r="J295" s="158">
        <v>134.4</v>
      </c>
      <c r="K295" s="158">
        <v>134.4</v>
      </c>
      <c r="L295" s="56">
        <v>18.926440400000001</v>
      </c>
      <c r="M295" s="56">
        <v>72.823003600000007</v>
      </c>
      <c r="N295" s="58">
        <v>18.925810664001599</v>
      </c>
      <c r="O295" s="58">
        <v>72.822830255013798</v>
      </c>
      <c r="P295" s="66" t="s">
        <v>591</v>
      </c>
      <c r="Q295" s="56" t="s">
        <v>1830</v>
      </c>
      <c r="R295" s="28" t="s">
        <v>967</v>
      </c>
      <c r="S295" s="28" t="s">
        <v>2156</v>
      </c>
      <c r="T295" s="58" t="s">
        <v>1736</v>
      </c>
      <c r="U295" s="28" t="s">
        <v>1606</v>
      </c>
      <c r="V295" s="28" t="s">
        <v>1607</v>
      </c>
      <c r="W295" s="28" t="s">
        <v>2000</v>
      </c>
      <c r="X295" s="28" t="s">
        <v>2157</v>
      </c>
      <c r="Y295" s="28" t="s">
        <v>1745</v>
      </c>
      <c r="Z295" s="28" t="str">
        <f>_xlfn.XLOOKUP(I295,'[2]Fibmax delivery'!$B:$B,'[2]Fibmax delivery'!$I:$I)</f>
        <v>Prem Verma</v>
      </c>
      <c r="AA295" s="28" t="s">
        <v>104</v>
      </c>
      <c r="AB295" s="28" t="s">
        <v>2158</v>
      </c>
      <c r="AC295" s="61">
        <v>45742</v>
      </c>
      <c r="AD295" s="61">
        <f t="shared" si="89"/>
        <v>46107</v>
      </c>
      <c r="AE295" s="28">
        <v>134</v>
      </c>
      <c r="AF295" s="28" t="s">
        <v>1030</v>
      </c>
      <c r="AG295" s="62">
        <f t="shared" si="90"/>
        <v>-0.40000000000000568</v>
      </c>
      <c r="AH295" s="28" t="s">
        <v>1585</v>
      </c>
      <c r="AI295" s="28" t="s">
        <v>1603</v>
      </c>
      <c r="AJ295" s="28"/>
      <c r="AK295" s="28" t="s">
        <v>1612</v>
      </c>
      <c r="AL295" s="28" t="s">
        <v>5248</v>
      </c>
      <c r="AM295" s="28" t="s">
        <v>4949</v>
      </c>
      <c r="AN295" s="47" t="s">
        <v>1585</v>
      </c>
      <c r="AO295" s="58" t="s">
        <v>1603</v>
      </c>
      <c r="AP295" s="28"/>
      <c r="AQ295" s="28">
        <v>0</v>
      </c>
      <c r="AR295" s="28">
        <f t="shared" si="80"/>
        <v>-134</v>
      </c>
      <c r="AS295" s="28" t="s">
        <v>1603</v>
      </c>
      <c r="AT295" s="28"/>
      <c r="AU295" s="47" t="s">
        <v>5614</v>
      </c>
    </row>
    <row r="296" spans="2:47" s="47" customFormat="1" ht="10.8" x14ac:dyDescent="0.25">
      <c r="B296" s="47" t="str">
        <f t="shared" si="88"/>
        <v>Fibmax</v>
      </c>
      <c r="C296" s="196">
        <v>46142</v>
      </c>
      <c r="D296" s="36">
        <f t="shared" si="81"/>
        <v>293</v>
      </c>
      <c r="E296" s="55" t="s">
        <v>1</v>
      </c>
      <c r="F296" s="57" t="s">
        <v>1764</v>
      </c>
      <c r="G296" s="57"/>
      <c r="H296" s="66">
        <v>6006</v>
      </c>
      <c r="I296" s="66" t="s">
        <v>542</v>
      </c>
      <c r="J296" s="158">
        <v>145.60000000000002</v>
      </c>
      <c r="K296" s="158">
        <v>145.60000000000002</v>
      </c>
      <c r="L296" s="56">
        <v>19.059340899999999</v>
      </c>
      <c r="M296" s="56">
        <v>72.842685000000003</v>
      </c>
      <c r="N296" s="58">
        <v>19.058360700000001</v>
      </c>
      <c r="O296" s="58">
        <v>72.842981699999996</v>
      </c>
      <c r="P296" s="66" t="s">
        <v>591</v>
      </c>
      <c r="Q296" s="56" t="s">
        <v>1624</v>
      </c>
      <c r="R296" s="28" t="s">
        <v>968</v>
      </c>
      <c r="S296" s="28" t="s">
        <v>2159</v>
      </c>
      <c r="T296" s="58" t="s">
        <v>1621</v>
      </c>
      <c r="U296" s="28" t="s">
        <v>1606</v>
      </c>
      <c r="V296" s="28" t="s">
        <v>1607</v>
      </c>
      <c r="W296" s="28" t="s">
        <v>2000</v>
      </c>
      <c r="X296" s="28" t="s">
        <v>1616</v>
      </c>
      <c r="Y296" s="28" t="s">
        <v>1745</v>
      </c>
      <c r="Z296" s="28" t="str">
        <f>_xlfn.XLOOKUP(I296,'[2]Fibmax delivery'!$B:$B,'[2]Fibmax delivery'!$I:$I)</f>
        <v>Prem Verma</v>
      </c>
      <c r="AA296" s="28" t="s">
        <v>104</v>
      </c>
      <c r="AB296" s="28">
        <v>10005004</v>
      </c>
      <c r="AC296" s="61">
        <v>45784</v>
      </c>
      <c r="AD296" s="61">
        <f t="shared" si="89"/>
        <v>46149</v>
      </c>
      <c r="AE296" s="28">
        <v>150</v>
      </c>
      <c r="AF296" s="28" t="s">
        <v>5599</v>
      </c>
      <c r="AG296" s="64">
        <f t="shared" si="90"/>
        <v>4.3999999999999773</v>
      </c>
      <c r="AH296" s="47" t="s">
        <v>1585</v>
      </c>
      <c r="AI296" s="28" t="s">
        <v>1600</v>
      </c>
      <c r="AJ296" s="28"/>
      <c r="AK296" s="28" t="s">
        <v>4919</v>
      </c>
      <c r="AL296" s="28" t="s">
        <v>5249</v>
      </c>
      <c r="AM296" s="28" t="s">
        <v>4949</v>
      </c>
      <c r="AN296" s="47" t="s">
        <v>4855</v>
      </c>
      <c r="AO296" s="58" t="s">
        <v>1603</v>
      </c>
      <c r="AP296" s="28"/>
      <c r="AQ296" s="28">
        <v>0</v>
      </c>
      <c r="AR296" s="28">
        <f t="shared" si="80"/>
        <v>-150</v>
      </c>
      <c r="AS296" s="28" t="s">
        <v>1603</v>
      </c>
      <c r="AT296" s="28"/>
      <c r="AU296" s="47" t="s">
        <v>5614</v>
      </c>
    </row>
    <row r="297" spans="2:47" s="47" customFormat="1" ht="10.8" x14ac:dyDescent="0.25">
      <c r="B297" s="47" t="str">
        <f t="shared" si="88"/>
        <v>Fibmax</v>
      </c>
      <c r="C297" s="196">
        <v>46112</v>
      </c>
      <c r="D297" s="36">
        <f t="shared" si="81"/>
        <v>294</v>
      </c>
      <c r="E297" s="55" t="s">
        <v>1</v>
      </c>
      <c r="F297" s="66" t="s">
        <v>621</v>
      </c>
      <c r="G297" s="66"/>
      <c r="H297" s="66" t="s">
        <v>543</v>
      </c>
      <c r="I297" s="66" t="s">
        <v>544</v>
      </c>
      <c r="J297" s="158">
        <v>168.00000000000003</v>
      </c>
      <c r="K297" s="158">
        <v>168.00000000000003</v>
      </c>
      <c r="L297" s="56">
        <v>19.221662599999998</v>
      </c>
      <c r="M297" s="56">
        <v>73.145981699999993</v>
      </c>
      <c r="N297" s="58">
        <v>19.222805826750101</v>
      </c>
      <c r="O297" s="58">
        <v>73.145937494842997</v>
      </c>
      <c r="P297" s="66" t="s">
        <v>597</v>
      </c>
      <c r="Q297" s="56" t="s">
        <v>1603</v>
      </c>
      <c r="R297" s="28" t="s">
        <v>969</v>
      </c>
      <c r="S297" s="28" t="s">
        <v>2160</v>
      </c>
      <c r="T297" s="58" t="s">
        <v>1621</v>
      </c>
      <c r="U297" s="28" t="s">
        <v>1606</v>
      </c>
      <c r="V297" s="28" t="s">
        <v>1607</v>
      </c>
      <c r="W297" s="28" t="s">
        <v>2000</v>
      </c>
      <c r="X297" s="28" t="s">
        <v>1709</v>
      </c>
      <c r="Y297" s="28" t="s">
        <v>1638</v>
      </c>
      <c r="Z297" s="28" t="str">
        <f>_xlfn.XLOOKUP(I297,'[2]Fibmax delivery'!$B:$B,'[2]Fibmax delivery'!$I:$I)</f>
        <v>Yogesh Deshpande</v>
      </c>
      <c r="AA297" s="28" t="s">
        <v>104</v>
      </c>
      <c r="AB297" s="28" t="s">
        <v>2161</v>
      </c>
      <c r="AC297" s="61">
        <v>45742</v>
      </c>
      <c r="AD297" s="61">
        <f t="shared" si="89"/>
        <v>46107</v>
      </c>
      <c r="AE297" s="28">
        <v>168</v>
      </c>
      <c r="AF297" s="28" t="s">
        <v>1030</v>
      </c>
      <c r="AG297" s="62">
        <f t="shared" si="90"/>
        <v>0</v>
      </c>
      <c r="AH297" s="28" t="s">
        <v>1585</v>
      </c>
      <c r="AI297" s="28" t="s">
        <v>1603</v>
      </c>
      <c r="AJ297" s="28"/>
      <c r="AK297" s="28" t="s">
        <v>1612</v>
      </c>
      <c r="AL297" s="28" t="s">
        <v>5250</v>
      </c>
      <c r="AM297" s="28" t="s">
        <v>4949</v>
      </c>
      <c r="AN297" s="47" t="s">
        <v>1585</v>
      </c>
      <c r="AO297" s="58" t="s">
        <v>1603</v>
      </c>
      <c r="AP297" s="28"/>
      <c r="AQ297" s="28">
        <v>0</v>
      </c>
      <c r="AR297" s="28">
        <f t="shared" si="80"/>
        <v>-168</v>
      </c>
      <c r="AS297" s="28" t="s">
        <v>1603</v>
      </c>
      <c r="AT297" s="28"/>
      <c r="AU297" s="47" t="s">
        <v>5614</v>
      </c>
    </row>
    <row r="298" spans="2:47" s="47" customFormat="1" ht="10.8" x14ac:dyDescent="0.25">
      <c r="B298" s="47" t="str">
        <f t="shared" si="88"/>
        <v>Fibmax</v>
      </c>
      <c r="C298" s="196">
        <v>46142</v>
      </c>
      <c r="D298" s="36">
        <f t="shared" si="81"/>
        <v>295</v>
      </c>
      <c r="E298" s="55" t="s">
        <v>1</v>
      </c>
      <c r="F298" s="66" t="s">
        <v>645</v>
      </c>
      <c r="G298" s="66"/>
      <c r="H298" s="66" t="s">
        <v>545</v>
      </c>
      <c r="I298" s="66" t="s">
        <v>546</v>
      </c>
      <c r="J298" s="158">
        <v>291.20000000000005</v>
      </c>
      <c r="K298" s="158">
        <v>291.20000000000005</v>
      </c>
      <c r="L298" s="56">
        <v>18.995116599999999</v>
      </c>
      <c r="M298" s="56">
        <v>73.108257899999998</v>
      </c>
      <c r="N298" s="58">
        <v>18.994357324266499</v>
      </c>
      <c r="O298" s="58">
        <v>73.1070765031523</v>
      </c>
      <c r="P298" s="66" t="s">
        <v>624</v>
      </c>
      <c r="Q298" s="56" t="s">
        <v>1603</v>
      </c>
      <c r="R298" s="28" t="s">
        <v>970</v>
      </c>
      <c r="S298" s="28" t="s">
        <v>2162</v>
      </c>
      <c r="T298" s="58" t="s">
        <v>1621</v>
      </c>
      <c r="U298" s="28" t="s">
        <v>1606</v>
      </c>
      <c r="V298" s="28" t="s">
        <v>1607</v>
      </c>
      <c r="W298" s="28" t="s">
        <v>2000</v>
      </c>
      <c r="X298" s="28" t="s">
        <v>1695</v>
      </c>
      <c r="Y298" s="28" t="s">
        <v>1609</v>
      </c>
      <c r="Z298" s="28" t="str">
        <f>_xlfn.XLOOKUP(I298,'[2]Fibmax delivery'!$B:$B,'[2]Fibmax delivery'!$I:$I)</f>
        <v>Praveen Nigam</v>
      </c>
      <c r="AA298" s="28" t="s">
        <v>104</v>
      </c>
      <c r="AB298" s="28" t="s">
        <v>2163</v>
      </c>
      <c r="AC298" s="61">
        <v>45740</v>
      </c>
      <c r="AD298" s="61">
        <v>46105</v>
      </c>
      <c r="AE298" s="28">
        <v>291</v>
      </c>
      <c r="AF298" s="28" t="s">
        <v>1030</v>
      </c>
      <c r="AG298" s="62">
        <f t="shared" si="90"/>
        <v>-0.20000000000004547</v>
      </c>
      <c r="AH298" s="28" t="s">
        <v>1585</v>
      </c>
      <c r="AI298" s="28" t="s">
        <v>1603</v>
      </c>
      <c r="AJ298" s="28"/>
      <c r="AK298" s="28" t="s">
        <v>1612</v>
      </c>
      <c r="AL298" s="28" t="s">
        <v>5251</v>
      </c>
      <c r="AM298" s="28" t="s">
        <v>4949</v>
      </c>
      <c r="AN298" s="47" t="s">
        <v>1585</v>
      </c>
      <c r="AO298" s="58" t="s">
        <v>1603</v>
      </c>
      <c r="AP298" s="28"/>
      <c r="AQ298" s="28">
        <v>0</v>
      </c>
      <c r="AR298" s="28">
        <f t="shared" si="80"/>
        <v>-291</v>
      </c>
      <c r="AS298" s="28" t="s">
        <v>1603</v>
      </c>
      <c r="AT298" s="28"/>
      <c r="AU298" s="47" t="s">
        <v>5614</v>
      </c>
    </row>
    <row r="299" spans="2:47" s="47" customFormat="1" ht="10.8" x14ac:dyDescent="0.25">
      <c r="B299" s="47" t="str">
        <f t="shared" si="88"/>
        <v>Fibmax</v>
      </c>
      <c r="C299" s="196">
        <v>46446</v>
      </c>
      <c r="D299" s="36">
        <f t="shared" si="81"/>
        <v>296</v>
      </c>
      <c r="E299" s="55" t="s">
        <v>1</v>
      </c>
      <c r="F299" s="57" t="s">
        <v>601</v>
      </c>
      <c r="G299" s="57"/>
      <c r="H299" s="66" t="s">
        <v>547</v>
      </c>
      <c r="I299" s="66" t="s">
        <v>548</v>
      </c>
      <c r="J299" s="158">
        <v>224.00000000000003</v>
      </c>
      <c r="K299" s="158">
        <v>224.00000000000003</v>
      </c>
      <c r="L299" s="56">
        <v>19.2169022</v>
      </c>
      <c r="M299" s="56">
        <v>73.086456900000002</v>
      </c>
      <c r="N299" s="58">
        <v>19.215901187881499</v>
      </c>
      <c r="O299" s="58">
        <v>73.086798679759099</v>
      </c>
      <c r="P299" s="66" t="s">
        <v>597</v>
      </c>
      <c r="Q299" s="56" t="s">
        <v>1603</v>
      </c>
      <c r="R299" s="28" t="s">
        <v>971</v>
      </c>
      <c r="S299" s="28" t="s">
        <v>2164</v>
      </c>
      <c r="T299" s="58" t="s">
        <v>1621</v>
      </c>
      <c r="U299" s="28" t="s">
        <v>1606</v>
      </c>
      <c r="V299" s="28" t="s">
        <v>1607</v>
      </c>
      <c r="W299" s="28" t="s">
        <v>2000</v>
      </c>
      <c r="X299" s="28" t="s">
        <v>1686</v>
      </c>
      <c r="Y299" s="28" t="s">
        <v>1638</v>
      </c>
      <c r="Z299" s="28" t="str">
        <f>_xlfn.XLOOKUP(I299,'[2]Fibmax delivery'!$B:$B,'[2]Fibmax delivery'!$I:$I)</f>
        <v>Yogesh Deshpande</v>
      </c>
      <c r="AA299" s="28" t="s">
        <v>104</v>
      </c>
      <c r="AB299" s="28" t="s">
        <v>2165</v>
      </c>
      <c r="AC299" s="61">
        <v>45742</v>
      </c>
      <c r="AD299" s="61">
        <f t="shared" ref="AD299:AD302" si="91">AC299+365</f>
        <v>46107</v>
      </c>
      <c r="AE299" s="28">
        <v>224</v>
      </c>
      <c r="AF299" s="28" t="s">
        <v>1030</v>
      </c>
      <c r="AG299" s="62">
        <f t="shared" si="90"/>
        <v>0</v>
      </c>
      <c r="AH299" s="28" t="s">
        <v>1585</v>
      </c>
      <c r="AI299" s="28" t="s">
        <v>1603</v>
      </c>
      <c r="AJ299" s="28"/>
      <c r="AK299" s="28" t="s">
        <v>1612</v>
      </c>
      <c r="AL299" s="28" t="s">
        <v>5252</v>
      </c>
      <c r="AM299" s="28" t="s">
        <v>3494</v>
      </c>
      <c r="AN299" s="47" t="s">
        <v>1585</v>
      </c>
      <c r="AO299" s="58" t="s">
        <v>1603</v>
      </c>
      <c r="AP299" s="28"/>
      <c r="AQ299" s="28">
        <v>0</v>
      </c>
      <c r="AR299" s="28">
        <f t="shared" si="80"/>
        <v>-224</v>
      </c>
      <c r="AS299" s="28" t="s">
        <v>1603</v>
      </c>
      <c r="AT299" s="28"/>
      <c r="AU299" s="47" t="s">
        <v>5614</v>
      </c>
    </row>
    <row r="300" spans="2:47" s="47" customFormat="1" ht="10.8" x14ac:dyDescent="0.25">
      <c r="B300" s="47" t="str">
        <f t="shared" si="88"/>
        <v>Fibmax</v>
      </c>
      <c r="C300" s="196">
        <v>46142</v>
      </c>
      <c r="D300" s="36">
        <f t="shared" si="81"/>
        <v>297</v>
      </c>
      <c r="E300" s="55" t="s">
        <v>1</v>
      </c>
      <c r="F300" s="66" t="s">
        <v>667</v>
      </c>
      <c r="G300" s="66"/>
      <c r="H300" s="66" t="s">
        <v>549</v>
      </c>
      <c r="I300" s="66" t="s">
        <v>550</v>
      </c>
      <c r="J300" s="158">
        <v>280</v>
      </c>
      <c r="K300" s="158">
        <v>280</v>
      </c>
      <c r="L300" s="56">
        <v>19.0222783</v>
      </c>
      <c r="M300" s="56">
        <v>73.032296099999996</v>
      </c>
      <c r="N300" s="58">
        <v>19.021260003863201</v>
      </c>
      <c r="O300" s="58">
        <v>73.033170004093506</v>
      </c>
      <c r="P300" s="66" t="s">
        <v>589</v>
      </c>
      <c r="Q300" s="56" t="s">
        <v>1603</v>
      </c>
      <c r="R300" s="28" t="s">
        <v>972</v>
      </c>
      <c r="S300" s="28" t="s">
        <v>2166</v>
      </c>
      <c r="T300" s="58" t="s">
        <v>1646</v>
      </c>
      <c r="U300" s="28" t="s">
        <v>1606</v>
      </c>
      <c r="V300" s="28" t="s">
        <v>1607</v>
      </c>
      <c r="W300" s="28" t="s">
        <v>2000</v>
      </c>
      <c r="X300" s="28" t="s">
        <v>1630</v>
      </c>
      <c r="Y300" s="28" t="s">
        <v>1609</v>
      </c>
      <c r="Z300" s="28" t="str">
        <f>_xlfn.XLOOKUP(I300,'[2]Fibmax delivery'!$B:$B,'[2]Fibmax delivery'!$I:$I)</f>
        <v>Praveen Nigam</v>
      </c>
      <c r="AA300" s="28" t="s">
        <v>104</v>
      </c>
      <c r="AB300" s="28" t="s">
        <v>1651</v>
      </c>
      <c r="AC300" s="61">
        <v>45742</v>
      </c>
      <c r="AD300" s="61">
        <f t="shared" si="91"/>
        <v>46107</v>
      </c>
      <c r="AE300" s="28">
        <v>280</v>
      </c>
      <c r="AF300" s="28" t="s">
        <v>1030</v>
      </c>
      <c r="AG300" s="62">
        <f t="shared" si="90"/>
        <v>0</v>
      </c>
      <c r="AH300" s="28" t="s">
        <v>1585</v>
      </c>
      <c r="AI300" s="28" t="s">
        <v>1600</v>
      </c>
      <c r="AJ300" s="28"/>
      <c r="AK300" s="28" t="s">
        <v>4920</v>
      </c>
      <c r="AL300" s="28" t="s">
        <v>5253</v>
      </c>
      <c r="AM300" s="28" t="s">
        <v>4949</v>
      </c>
      <c r="AN300" s="47" t="s">
        <v>1585</v>
      </c>
      <c r="AO300" s="58" t="s">
        <v>1603</v>
      </c>
      <c r="AP300" s="28"/>
      <c r="AQ300" s="28">
        <v>0</v>
      </c>
      <c r="AR300" s="28">
        <f t="shared" si="80"/>
        <v>-280</v>
      </c>
      <c r="AS300" s="28" t="s">
        <v>5610</v>
      </c>
      <c r="AT300" s="28"/>
      <c r="AU300" s="47" t="s">
        <v>5614</v>
      </c>
    </row>
    <row r="301" spans="2:47" s="47" customFormat="1" ht="10.8" x14ac:dyDescent="0.25">
      <c r="B301" s="47" t="str">
        <f t="shared" si="88"/>
        <v>Fibmax</v>
      </c>
      <c r="C301" s="196">
        <v>46326</v>
      </c>
      <c r="D301" s="36">
        <f t="shared" si="81"/>
        <v>298</v>
      </c>
      <c r="E301" s="55" t="s">
        <v>1</v>
      </c>
      <c r="F301" s="66" t="s">
        <v>608</v>
      </c>
      <c r="G301" s="66"/>
      <c r="H301" s="66" t="s">
        <v>551</v>
      </c>
      <c r="I301" s="66" t="s">
        <v>552</v>
      </c>
      <c r="J301" s="158">
        <v>224.00000000000003</v>
      </c>
      <c r="K301" s="158">
        <v>224.00000000000003</v>
      </c>
      <c r="L301" s="56">
        <v>19.210279499999999</v>
      </c>
      <c r="M301" s="56">
        <v>72.964762800000003</v>
      </c>
      <c r="N301" s="58">
        <v>19.2096536402039</v>
      </c>
      <c r="O301" s="58">
        <v>72.9646262448953</v>
      </c>
      <c r="P301" s="66" t="s">
        <v>602</v>
      </c>
      <c r="Q301" s="56" t="s">
        <v>1603</v>
      </c>
      <c r="R301" s="28" t="s">
        <v>973</v>
      </c>
      <c r="S301" s="28" t="s">
        <v>2167</v>
      </c>
      <c r="T301" s="58" t="s">
        <v>1736</v>
      </c>
      <c r="U301" s="28" t="s">
        <v>1606</v>
      </c>
      <c r="V301" s="28" t="s">
        <v>1607</v>
      </c>
      <c r="W301" s="28" t="s">
        <v>2000</v>
      </c>
      <c r="X301" s="28" t="s">
        <v>1608</v>
      </c>
      <c r="Y301" s="28" t="s">
        <v>1638</v>
      </c>
      <c r="Z301" s="28" t="str">
        <f>_xlfn.XLOOKUP(I301,'[2]Fibmax delivery'!$B:$B,'[2]Fibmax delivery'!$I:$I)</f>
        <v>Yogesh Deshpande</v>
      </c>
      <c r="AA301" s="28" t="s">
        <v>104</v>
      </c>
      <c r="AB301" s="28" t="s">
        <v>2168</v>
      </c>
      <c r="AC301" s="61">
        <v>45742</v>
      </c>
      <c r="AD301" s="61">
        <f t="shared" si="91"/>
        <v>46107</v>
      </c>
      <c r="AE301" s="28">
        <v>224</v>
      </c>
      <c r="AF301" s="28" t="s">
        <v>1030</v>
      </c>
      <c r="AG301" s="62">
        <f t="shared" si="90"/>
        <v>0</v>
      </c>
      <c r="AH301" s="28" t="s">
        <v>1585</v>
      </c>
      <c r="AI301" s="28" t="s">
        <v>1603</v>
      </c>
      <c r="AJ301" s="28"/>
      <c r="AK301" s="28" t="s">
        <v>1612</v>
      </c>
      <c r="AL301" s="28" t="s">
        <v>5254</v>
      </c>
      <c r="AM301" s="28" t="s">
        <v>4949</v>
      </c>
      <c r="AN301" s="47" t="s">
        <v>1585</v>
      </c>
      <c r="AO301" s="58" t="s">
        <v>1603</v>
      </c>
      <c r="AP301" s="28"/>
      <c r="AQ301" s="28">
        <v>0</v>
      </c>
      <c r="AR301" s="28">
        <f t="shared" si="80"/>
        <v>-224</v>
      </c>
      <c r="AS301" s="28" t="s">
        <v>1603</v>
      </c>
      <c r="AT301" s="28"/>
      <c r="AU301" s="47" t="s">
        <v>5614</v>
      </c>
    </row>
    <row r="302" spans="2:47" s="47" customFormat="1" ht="10.8" x14ac:dyDescent="0.25">
      <c r="B302" s="47" t="str">
        <f t="shared" si="88"/>
        <v>Fibmax</v>
      </c>
      <c r="C302" s="196">
        <v>46326</v>
      </c>
      <c r="D302" s="36">
        <f t="shared" si="81"/>
        <v>299</v>
      </c>
      <c r="E302" s="55" t="s">
        <v>1</v>
      </c>
      <c r="F302" s="66" t="s">
        <v>622</v>
      </c>
      <c r="G302" s="66"/>
      <c r="H302" s="66">
        <v>4198</v>
      </c>
      <c r="I302" s="66" t="s">
        <v>553</v>
      </c>
      <c r="J302" s="158">
        <v>168.00000000000003</v>
      </c>
      <c r="K302" s="158">
        <v>168.00000000000003</v>
      </c>
      <c r="L302" s="56">
        <v>19.1994328</v>
      </c>
      <c r="M302" s="56">
        <v>72.945780499999998</v>
      </c>
      <c r="N302" s="58">
        <v>19.200016487793999</v>
      </c>
      <c r="O302" s="58">
        <v>72.945877208496</v>
      </c>
      <c r="P302" s="66" t="s">
        <v>602</v>
      </c>
      <c r="Q302" s="56" t="s">
        <v>1603</v>
      </c>
      <c r="R302" s="28" t="s">
        <v>974</v>
      </c>
      <c r="S302" s="28" t="s">
        <v>2169</v>
      </c>
      <c r="T302" s="58" t="s">
        <v>1621</v>
      </c>
      <c r="U302" s="28" t="s">
        <v>1606</v>
      </c>
      <c r="V302" s="28" t="s">
        <v>1607</v>
      </c>
      <c r="W302" s="28" t="s">
        <v>2000</v>
      </c>
      <c r="X302" s="28" t="s">
        <v>1608</v>
      </c>
      <c r="Y302" s="28" t="s">
        <v>1638</v>
      </c>
      <c r="Z302" s="28" t="str">
        <f>_xlfn.XLOOKUP(I302,'[2]Fibmax delivery'!$B:$B,'[2]Fibmax delivery'!$I:$I)</f>
        <v>Yogesh Deshpande</v>
      </c>
      <c r="AA302" s="28" t="s">
        <v>104</v>
      </c>
      <c r="AB302" s="28" t="s">
        <v>2170</v>
      </c>
      <c r="AC302" s="61">
        <v>45742</v>
      </c>
      <c r="AD302" s="61">
        <f t="shared" si="91"/>
        <v>46107</v>
      </c>
      <c r="AE302" s="28">
        <v>168</v>
      </c>
      <c r="AF302" s="28" t="s">
        <v>1030</v>
      </c>
      <c r="AG302" s="62">
        <f t="shared" si="90"/>
        <v>0</v>
      </c>
      <c r="AH302" s="28" t="s">
        <v>1585</v>
      </c>
      <c r="AI302" s="28" t="s">
        <v>1603</v>
      </c>
      <c r="AJ302" s="28"/>
      <c r="AK302" s="28" t="s">
        <v>1612</v>
      </c>
      <c r="AL302" s="28" t="s">
        <v>5255</v>
      </c>
      <c r="AM302" s="28" t="s">
        <v>4949</v>
      </c>
      <c r="AN302" s="47" t="s">
        <v>1585</v>
      </c>
      <c r="AO302" s="58" t="s">
        <v>1603</v>
      </c>
      <c r="AP302" s="28"/>
      <c r="AQ302" s="28">
        <v>0</v>
      </c>
      <c r="AR302" s="28">
        <f t="shared" si="80"/>
        <v>-168</v>
      </c>
      <c r="AS302" s="28" t="s">
        <v>1603</v>
      </c>
      <c r="AT302" s="28"/>
      <c r="AU302" s="47" t="s">
        <v>5614</v>
      </c>
    </row>
    <row r="303" spans="2:47" s="47" customFormat="1" ht="10.8" x14ac:dyDescent="0.25">
      <c r="C303" s="196"/>
      <c r="D303" s="36">
        <f t="shared" si="81"/>
        <v>300</v>
      </c>
      <c r="E303" s="55" t="s">
        <v>1</v>
      </c>
      <c r="F303" s="57" t="s">
        <v>1790</v>
      </c>
      <c r="G303" s="57"/>
      <c r="H303" s="66" t="s">
        <v>554</v>
      </c>
      <c r="I303" s="66" t="s">
        <v>555</v>
      </c>
      <c r="J303" s="158">
        <v>280.00000000000006</v>
      </c>
      <c r="K303" s="158">
        <v>280.00000000000006</v>
      </c>
      <c r="L303" s="56">
        <v>19.059838200000002</v>
      </c>
      <c r="M303" s="56">
        <v>72.927329599999993</v>
      </c>
      <c r="N303" s="58">
        <v>19.060899200000001</v>
      </c>
      <c r="O303" s="58">
        <v>72.928381099999996</v>
      </c>
      <c r="P303" s="66" t="s">
        <v>591</v>
      </c>
      <c r="Q303" s="56" t="s">
        <v>1693</v>
      </c>
      <c r="R303" s="28" t="s">
        <v>975</v>
      </c>
      <c r="S303" s="28" t="s">
        <v>2171</v>
      </c>
      <c r="T303" s="177" t="s">
        <v>1615</v>
      </c>
      <c r="U303" s="28" t="s">
        <v>1606</v>
      </c>
      <c r="V303" s="28" t="s">
        <v>1607</v>
      </c>
      <c r="W303" s="28" t="s">
        <v>2000</v>
      </c>
      <c r="X303" s="28" t="s">
        <v>2157</v>
      </c>
      <c r="Y303" s="28" t="s">
        <v>1680</v>
      </c>
      <c r="Z303" s="28" t="str">
        <f>_xlfn.XLOOKUP(I303,'[2]Fibmax delivery'!$B:$B,'[2]Fibmax delivery'!$I:$I)</f>
        <v>Yogesh Deshpande</v>
      </c>
      <c r="AA303" s="28" t="s">
        <v>1935</v>
      </c>
      <c r="AB303" s="28" t="s">
        <v>1603</v>
      </c>
      <c r="AC303" s="28" t="s">
        <v>1603</v>
      </c>
      <c r="AD303" s="28" t="s">
        <v>1603</v>
      </c>
      <c r="AE303" s="28">
        <v>0</v>
      </c>
      <c r="AF303" s="28" t="s">
        <v>1618</v>
      </c>
      <c r="AG303" s="28"/>
      <c r="AH303" s="28" t="s">
        <v>1627</v>
      </c>
      <c r="AI303" s="28" t="s">
        <v>1603</v>
      </c>
      <c r="AJ303" s="28"/>
      <c r="AK303" s="28" t="s">
        <v>1612</v>
      </c>
      <c r="AL303" s="28" t="s">
        <v>1603</v>
      </c>
      <c r="AM303" s="28" t="s">
        <v>1603</v>
      </c>
      <c r="AN303" s="47" t="s">
        <v>1627</v>
      </c>
      <c r="AO303" s="58" t="s">
        <v>1603</v>
      </c>
      <c r="AP303" s="28"/>
      <c r="AQ303" s="28">
        <v>0</v>
      </c>
      <c r="AR303" s="28">
        <f t="shared" si="80"/>
        <v>0</v>
      </c>
      <c r="AS303" s="28" t="s">
        <v>1603</v>
      </c>
      <c r="AT303" s="28"/>
      <c r="AU303" s="47" t="s">
        <v>5614</v>
      </c>
    </row>
    <row r="304" spans="2:47" s="47" customFormat="1" ht="10.8" x14ac:dyDescent="0.25">
      <c r="C304" s="196"/>
      <c r="D304" s="36">
        <f t="shared" si="81"/>
        <v>301</v>
      </c>
      <c r="E304" s="55" t="s">
        <v>1</v>
      </c>
      <c r="F304" s="57" t="s">
        <v>1790</v>
      </c>
      <c r="G304" s="57"/>
      <c r="H304" s="66" t="s">
        <v>556</v>
      </c>
      <c r="I304" s="66" t="s">
        <v>557</v>
      </c>
      <c r="J304" s="158">
        <v>112.00000000000001</v>
      </c>
      <c r="K304" s="158">
        <v>112.00000000000001</v>
      </c>
      <c r="L304" s="56">
        <v>19.060585499999998</v>
      </c>
      <c r="M304" s="56">
        <v>72.917011400000007</v>
      </c>
      <c r="N304" s="58">
        <v>19.0608110169197</v>
      </c>
      <c r="O304" s="58">
        <v>72.916546171828401</v>
      </c>
      <c r="P304" s="66" t="s">
        <v>591</v>
      </c>
      <c r="Q304" s="56" t="s">
        <v>1693</v>
      </c>
      <c r="R304" s="28" t="s">
        <v>976</v>
      </c>
      <c r="S304" s="28" t="s">
        <v>2172</v>
      </c>
      <c r="T304" s="177" t="s">
        <v>1615</v>
      </c>
      <c r="U304" s="28" t="s">
        <v>1606</v>
      </c>
      <c r="V304" s="28" t="s">
        <v>1607</v>
      </c>
      <c r="W304" s="28" t="s">
        <v>2000</v>
      </c>
      <c r="X304" s="28" t="s">
        <v>2157</v>
      </c>
      <c r="Y304" s="28" t="s">
        <v>1680</v>
      </c>
      <c r="Z304" s="28" t="str">
        <f>_xlfn.XLOOKUP(I304,'[2]Fibmax delivery'!$B:$B,'[2]Fibmax delivery'!$I:$I)</f>
        <v>Yogesh Deshpande</v>
      </c>
      <c r="AA304" s="28" t="s">
        <v>1935</v>
      </c>
      <c r="AB304" s="28" t="s">
        <v>1603</v>
      </c>
      <c r="AC304" s="28" t="s">
        <v>1603</v>
      </c>
      <c r="AD304" s="28" t="s">
        <v>1603</v>
      </c>
      <c r="AE304" s="28">
        <v>0</v>
      </c>
      <c r="AF304" s="28" t="s">
        <v>1618</v>
      </c>
      <c r="AG304" s="28"/>
      <c r="AH304" s="28" t="s">
        <v>1627</v>
      </c>
      <c r="AI304" s="28" t="s">
        <v>1603</v>
      </c>
      <c r="AJ304" s="28"/>
      <c r="AK304" s="28" t="s">
        <v>1612</v>
      </c>
      <c r="AL304" s="28" t="s">
        <v>1603</v>
      </c>
      <c r="AM304" s="28" t="s">
        <v>1603</v>
      </c>
      <c r="AN304" s="47" t="s">
        <v>1627</v>
      </c>
      <c r="AO304" s="58" t="s">
        <v>1603</v>
      </c>
      <c r="AP304" s="28"/>
      <c r="AQ304" s="28">
        <v>0</v>
      </c>
      <c r="AR304" s="28">
        <f t="shared" si="80"/>
        <v>0</v>
      </c>
      <c r="AS304" s="28" t="s">
        <v>1603</v>
      </c>
      <c r="AT304" s="28"/>
      <c r="AU304" s="47" t="s">
        <v>5614</v>
      </c>
    </row>
    <row r="305" spans="2:47" s="47" customFormat="1" ht="10.8" x14ac:dyDescent="0.25">
      <c r="C305" s="196"/>
      <c r="D305" s="36">
        <f t="shared" si="81"/>
        <v>302</v>
      </c>
      <c r="E305" s="55" t="s">
        <v>1</v>
      </c>
      <c r="F305" s="66" t="s">
        <v>668</v>
      </c>
      <c r="G305" s="66"/>
      <c r="H305" s="66" t="s">
        <v>558</v>
      </c>
      <c r="I305" s="66" t="s">
        <v>559</v>
      </c>
      <c r="J305" s="158">
        <v>280</v>
      </c>
      <c r="K305" s="158">
        <v>280</v>
      </c>
      <c r="L305" s="56">
        <v>19.109397300000001</v>
      </c>
      <c r="M305" s="56">
        <v>72.893712699999995</v>
      </c>
      <c r="N305" s="58">
        <v>19.111129399999999</v>
      </c>
      <c r="O305" s="58">
        <v>72.893300699999998</v>
      </c>
      <c r="P305" s="66" t="s">
        <v>591</v>
      </c>
      <c r="Q305" s="56" t="s">
        <v>1707</v>
      </c>
      <c r="R305" s="28" t="s">
        <v>977</v>
      </c>
      <c r="S305" s="28" t="s">
        <v>2173</v>
      </c>
      <c r="T305" s="177" t="s">
        <v>1615</v>
      </c>
      <c r="U305" s="28" t="s">
        <v>1606</v>
      </c>
      <c r="V305" s="28" t="s">
        <v>1607</v>
      </c>
      <c r="W305" s="28" t="s">
        <v>2000</v>
      </c>
      <c r="X305" s="28" t="s">
        <v>2157</v>
      </c>
      <c r="Y305" s="28" t="s">
        <v>1680</v>
      </c>
      <c r="Z305" s="28" t="str">
        <f>_xlfn.XLOOKUP(I305,'[2]Fibmax delivery'!$B:$B,'[2]Fibmax delivery'!$I:$I)</f>
        <v>Yogesh Deshpande</v>
      </c>
      <c r="AA305" s="28" t="s">
        <v>1935</v>
      </c>
      <c r="AB305" s="28" t="s">
        <v>1603</v>
      </c>
      <c r="AC305" s="28" t="s">
        <v>1603</v>
      </c>
      <c r="AD305" s="28" t="s">
        <v>1603</v>
      </c>
      <c r="AE305" s="28">
        <v>0</v>
      </c>
      <c r="AF305" s="28" t="s">
        <v>1618</v>
      </c>
      <c r="AG305" s="28"/>
      <c r="AH305" s="28" t="s">
        <v>1627</v>
      </c>
      <c r="AI305" s="28" t="s">
        <v>1603</v>
      </c>
      <c r="AJ305" s="28"/>
      <c r="AK305" s="28" t="s">
        <v>1612</v>
      </c>
      <c r="AL305" s="28" t="s">
        <v>1603</v>
      </c>
      <c r="AM305" s="28" t="s">
        <v>1603</v>
      </c>
      <c r="AN305" s="47" t="s">
        <v>1627</v>
      </c>
      <c r="AO305" s="58" t="s">
        <v>1603</v>
      </c>
      <c r="AP305" s="28"/>
      <c r="AQ305" s="28">
        <v>0</v>
      </c>
      <c r="AR305" s="28">
        <f t="shared" si="80"/>
        <v>0</v>
      </c>
      <c r="AS305" s="28" t="s">
        <v>1603</v>
      </c>
      <c r="AT305" s="28"/>
      <c r="AU305" s="47" t="s">
        <v>5614</v>
      </c>
    </row>
    <row r="306" spans="2:47" s="47" customFormat="1" ht="10.8" x14ac:dyDescent="0.25">
      <c r="B306" s="47" t="str">
        <f t="shared" ref="B306:B311" si="92">U306</f>
        <v>Fibmax</v>
      </c>
      <c r="C306" s="196">
        <v>46326</v>
      </c>
      <c r="D306" s="36">
        <f t="shared" si="81"/>
        <v>303</v>
      </c>
      <c r="E306" s="55" t="s">
        <v>1</v>
      </c>
      <c r="F306" s="57" t="s">
        <v>1811</v>
      </c>
      <c r="G306" s="57"/>
      <c r="H306" s="66" t="s">
        <v>560</v>
      </c>
      <c r="I306" s="66" t="s">
        <v>561</v>
      </c>
      <c r="J306" s="158">
        <v>78.400000000000006</v>
      </c>
      <c r="K306" s="158">
        <v>78.400000000000006</v>
      </c>
      <c r="L306" s="56">
        <v>19.079781000000001</v>
      </c>
      <c r="M306" s="56">
        <v>72.887782000000001</v>
      </c>
      <c r="N306" s="58">
        <v>19.080789529904699</v>
      </c>
      <c r="O306" s="58">
        <v>72.888474724282801</v>
      </c>
      <c r="P306" s="66" t="s">
        <v>591</v>
      </c>
      <c r="Q306" s="56" t="s">
        <v>1707</v>
      </c>
      <c r="R306" s="28" t="s">
        <v>978</v>
      </c>
      <c r="S306" s="28" t="s">
        <v>2174</v>
      </c>
      <c r="T306" s="58" t="s">
        <v>1621</v>
      </c>
      <c r="U306" s="28" t="s">
        <v>1606</v>
      </c>
      <c r="V306" s="28" t="s">
        <v>1607</v>
      </c>
      <c r="W306" s="28" t="s">
        <v>2000</v>
      </c>
      <c r="X306" s="28" t="s">
        <v>2157</v>
      </c>
      <c r="Y306" s="28" t="s">
        <v>1849</v>
      </c>
      <c r="Z306" s="28" t="str">
        <f>_xlfn.XLOOKUP(I306,'[2]Fibmax delivery'!$B:$B,'[2]Fibmax delivery'!$I:$I)</f>
        <v>Yogesh Deshpande</v>
      </c>
      <c r="AA306" s="28" t="s">
        <v>104</v>
      </c>
      <c r="AB306" s="28" t="s">
        <v>2175</v>
      </c>
      <c r="AC306" s="61">
        <v>45742</v>
      </c>
      <c r="AD306" s="61">
        <f t="shared" ref="AD306:AD311" si="93">AC306+365</f>
        <v>46107</v>
      </c>
      <c r="AE306" s="28">
        <v>78</v>
      </c>
      <c r="AF306" s="28" t="s">
        <v>1030</v>
      </c>
      <c r="AG306" s="62">
        <f t="shared" ref="AG306:AG311" si="94">AE306-K306</f>
        <v>-0.40000000000000568</v>
      </c>
      <c r="AH306" s="28" t="s">
        <v>1585</v>
      </c>
      <c r="AI306" s="28" t="s">
        <v>1603</v>
      </c>
      <c r="AJ306" s="28"/>
      <c r="AK306" s="28" t="s">
        <v>1612</v>
      </c>
      <c r="AL306" s="28" t="s">
        <v>5256</v>
      </c>
      <c r="AM306" s="28" t="s">
        <v>4949</v>
      </c>
      <c r="AN306" s="47" t="s">
        <v>1585</v>
      </c>
      <c r="AO306" s="58" t="s">
        <v>1603</v>
      </c>
      <c r="AP306" s="28"/>
      <c r="AQ306" s="28">
        <v>0</v>
      </c>
      <c r="AR306" s="28">
        <f t="shared" si="80"/>
        <v>-78</v>
      </c>
      <c r="AS306" s="28" t="s">
        <v>1603</v>
      </c>
      <c r="AT306" s="28"/>
      <c r="AU306" s="47" t="s">
        <v>5614</v>
      </c>
    </row>
    <row r="307" spans="2:47" s="47" customFormat="1" ht="10.8" x14ac:dyDescent="0.25">
      <c r="B307" s="47" t="str">
        <f t="shared" si="92"/>
        <v>Fibmax</v>
      </c>
      <c r="C307" s="196">
        <v>46356</v>
      </c>
      <c r="D307" s="36">
        <f t="shared" si="81"/>
        <v>304</v>
      </c>
      <c r="E307" s="55" t="s">
        <v>1</v>
      </c>
      <c r="F307" s="56" t="s">
        <v>593</v>
      </c>
      <c r="G307" s="56"/>
      <c r="H307" s="66">
        <v>379</v>
      </c>
      <c r="I307" s="66" t="s">
        <v>562</v>
      </c>
      <c r="J307" s="158">
        <v>190.4</v>
      </c>
      <c r="K307" s="158">
        <v>190.4</v>
      </c>
      <c r="L307" s="56">
        <v>19.201435199999999</v>
      </c>
      <c r="M307" s="56">
        <v>72.870690199999999</v>
      </c>
      <c r="N307" s="58">
        <v>19.200626622121799</v>
      </c>
      <c r="O307" s="58">
        <v>72.8720328716702</v>
      </c>
      <c r="P307" s="66" t="s">
        <v>591</v>
      </c>
      <c r="Q307" s="56" t="s">
        <v>1619</v>
      </c>
      <c r="R307" s="28" t="s">
        <v>979</v>
      </c>
      <c r="S307" s="28" t="s">
        <v>2176</v>
      </c>
      <c r="T307" s="58" t="s">
        <v>1736</v>
      </c>
      <c r="U307" s="28" t="s">
        <v>1606</v>
      </c>
      <c r="V307" s="28" t="s">
        <v>1607</v>
      </c>
      <c r="W307" s="28" t="s">
        <v>2000</v>
      </c>
      <c r="X307" s="28" t="s">
        <v>2177</v>
      </c>
      <c r="Y307" s="28" t="s">
        <v>1617</v>
      </c>
      <c r="Z307" s="28" t="str">
        <f>_xlfn.XLOOKUP(I307,'[2]Fibmax delivery'!$B:$B,'[2]Fibmax delivery'!$I:$I)</f>
        <v>Satish Singh</v>
      </c>
      <c r="AA307" s="28" t="s">
        <v>104</v>
      </c>
      <c r="AB307" s="28" t="s">
        <v>2178</v>
      </c>
      <c r="AC307" s="61">
        <v>45742</v>
      </c>
      <c r="AD307" s="61">
        <f t="shared" si="93"/>
        <v>46107</v>
      </c>
      <c r="AE307" s="28">
        <v>190</v>
      </c>
      <c r="AF307" s="28" t="s">
        <v>1030</v>
      </c>
      <c r="AG307" s="62">
        <f t="shared" si="94"/>
        <v>-0.40000000000000568</v>
      </c>
      <c r="AH307" s="28" t="s">
        <v>1585</v>
      </c>
      <c r="AI307" s="28" t="s">
        <v>1603</v>
      </c>
      <c r="AJ307" s="28"/>
      <c r="AK307" s="28" t="s">
        <v>1612</v>
      </c>
      <c r="AL307" s="28" t="s">
        <v>5257</v>
      </c>
      <c r="AM307" s="28" t="s">
        <v>4949</v>
      </c>
      <c r="AN307" s="47" t="s">
        <v>1585</v>
      </c>
      <c r="AO307" s="58" t="s">
        <v>1603</v>
      </c>
      <c r="AP307" s="28"/>
      <c r="AQ307" s="28">
        <v>0</v>
      </c>
      <c r="AR307" s="28">
        <f t="shared" si="80"/>
        <v>-190</v>
      </c>
      <c r="AS307" s="28" t="s">
        <v>1603</v>
      </c>
      <c r="AT307" s="28"/>
      <c r="AU307" s="47" t="s">
        <v>5614</v>
      </c>
    </row>
    <row r="308" spans="2:47" s="47" customFormat="1" ht="10.8" x14ac:dyDescent="0.25">
      <c r="B308" s="47" t="str">
        <f t="shared" si="92"/>
        <v>Fibmax</v>
      </c>
      <c r="C308" s="196">
        <v>46142</v>
      </c>
      <c r="D308" s="36">
        <f t="shared" si="81"/>
        <v>305</v>
      </c>
      <c r="E308" s="55" t="s">
        <v>1</v>
      </c>
      <c r="F308" s="57" t="s">
        <v>612</v>
      </c>
      <c r="G308" s="57"/>
      <c r="H308" s="66" t="s">
        <v>563</v>
      </c>
      <c r="I308" s="66" t="s">
        <v>564</v>
      </c>
      <c r="J308" s="158">
        <v>257.60000000000002</v>
      </c>
      <c r="K308" s="158">
        <v>257.60000000000002</v>
      </c>
      <c r="L308" s="56">
        <v>19.2800887</v>
      </c>
      <c r="M308" s="56">
        <v>72.867563099999998</v>
      </c>
      <c r="N308" s="58">
        <v>19.280140243300501</v>
      </c>
      <c r="O308" s="58">
        <v>72.867269661810298</v>
      </c>
      <c r="P308" s="66" t="s">
        <v>611</v>
      </c>
      <c r="Q308" s="56" t="s">
        <v>1603</v>
      </c>
      <c r="R308" s="28" t="s">
        <v>980</v>
      </c>
      <c r="S308" s="28" t="s">
        <v>2179</v>
      </c>
      <c r="T308" s="58" t="s">
        <v>1621</v>
      </c>
      <c r="U308" s="28" t="s">
        <v>1606</v>
      </c>
      <c r="V308" s="28" t="s">
        <v>1607</v>
      </c>
      <c r="W308" s="28" t="s">
        <v>2000</v>
      </c>
      <c r="X308" s="28" t="s">
        <v>1695</v>
      </c>
      <c r="Y308" s="28" t="s">
        <v>1617</v>
      </c>
      <c r="Z308" s="28" t="str">
        <f>_xlfn.XLOOKUP(I308,'[2]Fibmax delivery'!$B:$B,'[2]Fibmax delivery'!$I:$I)</f>
        <v>Satish Singh</v>
      </c>
      <c r="AA308" s="28" t="s">
        <v>104</v>
      </c>
      <c r="AB308" s="28" t="s">
        <v>2180</v>
      </c>
      <c r="AC308" s="61">
        <v>45742</v>
      </c>
      <c r="AD308" s="61">
        <f t="shared" si="93"/>
        <v>46107</v>
      </c>
      <c r="AE308" s="28">
        <v>258</v>
      </c>
      <c r="AF308" s="28" t="s">
        <v>1030</v>
      </c>
      <c r="AG308" s="62">
        <f t="shared" si="94"/>
        <v>0.39999999999997726</v>
      </c>
      <c r="AH308" s="28" t="s">
        <v>1585</v>
      </c>
      <c r="AI308" s="28" t="s">
        <v>1603</v>
      </c>
      <c r="AJ308" s="28"/>
      <c r="AK308" s="28" t="s">
        <v>1612</v>
      </c>
      <c r="AL308" s="28" t="s">
        <v>5258</v>
      </c>
      <c r="AM308" s="28" t="s">
        <v>3494</v>
      </c>
      <c r="AN308" s="47" t="s">
        <v>1585</v>
      </c>
      <c r="AO308" s="58" t="s">
        <v>1603</v>
      </c>
      <c r="AP308" s="28"/>
      <c r="AQ308" s="28">
        <v>0</v>
      </c>
      <c r="AR308" s="28">
        <f t="shared" si="80"/>
        <v>-258</v>
      </c>
      <c r="AS308" s="28" t="s">
        <v>1603</v>
      </c>
      <c r="AT308" s="28"/>
      <c r="AU308" s="47" t="s">
        <v>5614</v>
      </c>
    </row>
    <row r="309" spans="2:47" s="47" customFormat="1" ht="10.8" x14ac:dyDescent="0.25">
      <c r="B309" s="47" t="str">
        <f t="shared" si="92"/>
        <v>Fibmax</v>
      </c>
      <c r="C309" s="196">
        <v>46142</v>
      </c>
      <c r="D309" s="36">
        <f t="shared" si="81"/>
        <v>306</v>
      </c>
      <c r="E309" s="55" t="s">
        <v>1</v>
      </c>
      <c r="F309" s="57" t="s">
        <v>612</v>
      </c>
      <c r="G309" s="57"/>
      <c r="H309" s="66">
        <v>721</v>
      </c>
      <c r="I309" s="66" t="s">
        <v>565</v>
      </c>
      <c r="J309" s="158">
        <v>112.00000000000001</v>
      </c>
      <c r="K309" s="158">
        <v>112.00000000000001</v>
      </c>
      <c r="L309" s="56">
        <v>19.3071685</v>
      </c>
      <c r="M309" s="56">
        <v>72.861744799999997</v>
      </c>
      <c r="N309" s="58">
        <v>19.307064199574398</v>
      </c>
      <c r="O309" s="58">
        <v>72.862838095394395</v>
      </c>
      <c r="P309" s="66" t="s">
        <v>611</v>
      </c>
      <c r="Q309" s="56" t="s">
        <v>1603</v>
      </c>
      <c r="R309" s="28" t="s">
        <v>981</v>
      </c>
      <c r="S309" s="28" t="s">
        <v>2181</v>
      </c>
      <c r="T309" s="58" t="s">
        <v>1621</v>
      </c>
      <c r="U309" s="28" t="s">
        <v>1606</v>
      </c>
      <c r="V309" s="28" t="s">
        <v>1607</v>
      </c>
      <c r="W309" s="28" t="s">
        <v>2000</v>
      </c>
      <c r="X309" s="28" t="s">
        <v>1695</v>
      </c>
      <c r="Y309" s="28" t="s">
        <v>1617</v>
      </c>
      <c r="Z309" s="28" t="str">
        <f>_xlfn.XLOOKUP(I309,'[2]Fibmax delivery'!$B:$B,'[2]Fibmax delivery'!$I:$I)</f>
        <v>Satish Singh</v>
      </c>
      <c r="AA309" s="28" t="s">
        <v>104</v>
      </c>
      <c r="AB309" s="28" t="s">
        <v>2182</v>
      </c>
      <c r="AC309" s="61">
        <v>45742</v>
      </c>
      <c r="AD309" s="61">
        <f t="shared" si="93"/>
        <v>46107</v>
      </c>
      <c r="AE309" s="28">
        <v>112</v>
      </c>
      <c r="AF309" s="28" t="s">
        <v>1030</v>
      </c>
      <c r="AG309" s="62">
        <f t="shared" si="94"/>
        <v>0</v>
      </c>
      <c r="AH309" s="28" t="s">
        <v>1585</v>
      </c>
      <c r="AI309" s="28" t="s">
        <v>1603</v>
      </c>
      <c r="AJ309" s="28"/>
      <c r="AK309" s="28" t="s">
        <v>1612</v>
      </c>
      <c r="AL309" s="28" t="s">
        <v>5259</v>
      </c>
      <c r="AM309" s="28" t="s">
        <v>4949</v>
      </c>
      <c r="AN309" s="47" t="s">
        <v>1585</v>
      </c>
      <c r="AO309" s="58" t="s">
        <v>5621</v>
      </c>
      <c r="AP309" s="28"/>
      <c r="AQ309" s="28">
        <v>112</v>
      </c>
      <c r="AR309" s="28">
        <f t="shared" si="80"/>
        <v>0</v>
      </c>
      <c r="AS309" s="28" t="s">
        <v>1603</v>
      </c>
      <c r="AT309" s="28"/>
      <c r="AU309" s="47" t="s">
        <v>5614</v>
      </c>
    </row>
    <row r="310" spans="2:47" s="47" customFormat="1" ht="10.8" x14ac:dyDescent="0.25">
      <c r="B310" s="47" t="str">
        <f t="shared" si="92"/>
        <v>Fibmax</v>
      </c>
      <c r="C310" s="196">
        <v>46356</v>
      </c>
      <c r="D310" s="36">
        <f t="shared" si="81"/>
        <v>307</v>
      </c>
      <c r="E310" s="55" t="s">
        <v>1</v>
      </c>
      <c r="F310" s="56" t="s">
        <v>595</v>
      </c>
      <c r="G310" s="56"/>
      <c r="H310" s="66" t="s">
        <v>566</v>
      </c>
      <c r="I310" s="66" t="s">
        <v>567</v>
      </c>
      <c r="J310" s="158">
        <v>11.200000000000001</v>
      </c>
      <c r="K310" s="158">
        <v>11.200000000000001</v>
      </c>
      <c r="L310" s="56">
        <v>19.085804499999998</v>
      </c>
      <c r="M310" s="56">
        <v>72.854971500000005</v>
      </c>
      <c r="N310" s="58">
        <v>19.084587795815999</v>
      </c>
      <c r="O310" s="58">
        <v>72.855018696053904</v>
      </c>
      <c r="P310" s="66" t="s">
        <v>591</v>
      </c>
      <c r="Q310" s="56" t="s">
        <v>1624</v>
      </c>
      <c r="R310" s="28" t="s">
        <v>982</v>
      </c>
      <c r="S310" s="28" t="s">
        <v>2183</v>
      </c>
      <c r="T310" s="177" t="s">
        <v>1813</v>
      </c>
      <c r="U310" s="28" t="s">
        <v>1606</v>
      </c>
      <c r="V310" s="28" t="s">
        <v>1607</v>
      </c>
      <c r="W310" s="28" t="s">
        <v>2000</v>
      </c>
      <c r="X310" s="28" t="s">
        <v>2177</v>
      </c>
      <c r="Y310" s="28" t="s">
        <v>1626</v>
      </c>
      <c r="Z310" s="28" t="str">
        <f>_xlfn.XLOOKUP(I310,'[2]Fibmax delivery'!$B:$B,'[2]Fibmax delivery'!$I:$I)</f>
        <v>Satish Singh</v>
      </c>
      <c r="AA310" s="28" t="s">
        <v>104</v>
      </c>
      <c r="AB310" s="28" t="s">
        <v>2184</v>
      </c>
      <c r="AC310" s="61">
        <v>45742</v>
      </c>
      <c r="AD310" s="61">
        <f t="shared" si="93"/>
        <v>46107</v>
      </c>
      <c r="AE310" s="28">
        <v>11</v>
      </c>
      <c r="AF310" s="28" t="s">
        <v>1030</v>
      </c>
      <c r="AG310" s="62">
        <f t="shared" si="94"/>
        <v>-0.20000000000000107</v>
      </c>
      <c r="AH310" s="28" t="s">
        <v>4851</v>
      </c>
      <c r="AI310" s="28" t="s">
        <v>1603</v>
      </c>
      <c r="AJ310" s="28"/>
      <c r="AK310" s="28" t="s">
        <v>1612</v>
      </c>
      <c r="AL310" s="28" t="s">
        <v>5260</v>
      </c>
      <c r="AM310" s="28" t="s">
        <v>4949</v>
      </c>
      <c r="AN310" s="47" t="s">
        <v>1585</v>
      </c>
      <c r="AO310" s="58" t="s">
        <v>1603</v>
      </c>
      <c r="AP310" s="28"/>
      <c r="AQ310" s="28">
        <v>0</v>
      </c>
      <c r="AR310" s="28">
        <f t="shared" si="80"/>
        <v>-11</v>
      </c>
      <c r="AS310" s="28" t="s">
        <v>1603</v>
      </c>
      <c r="AT310" s="28"/>
    </row>
    <row r="311" spans="2:47" s="47" customFormat="1" ht="10.8" x14ac:dyDescent="0.25">
      <c r="B311" s="47" t="str">
        <f t="shared" si="92"/>
        <v>Fibmax</v>
      </c>
      <c r="C311" s="196">
        <v>46356</v>
      </c>
      <c r="D311" s="36">
        <f t="shared" si="81"/>
        <v>308</v>
      </c>
      <c r="E311" s="55" t="s">
        <v>1</v>
      </c>
      <c r="F311" s="56" t="s">
        <v>595</v>
      </c>
      <c r="G311" s="56"/>
      <c r="H311" s="66">
        <v>3411</v>
      </c>
      <c r="I311" s="66" t="s">
        <v>568</v>
      </c>
      <c r="J311" s="158">
        <v>16.8</v>
      </c>
      <c r="K311" s="158">
        <v>16.8</v>
      </c>
      <c r="L311" s="56">
        <v>19.0966752</v>
      </c>
      <c r="M311" s="56">
        <v>72.853712999999999</v>
      </c>
      <c r="N311" s="58">
        <v>19.096342137956999</v>
      </c>
      <c r="O311" s="58">
        <v>72.853821138682804</v>
      </c>
      <c r="P311" s="66" t="s">
        <v>591</v>
      </c>
      <c r="Q311" s="56" t="s">
        <v>1700</v>
      </c>
      <c r="R311" s="28" t="s">
        <v>983</v>
      </c>
      <c r="S311" s="28" t="s">
        <v>2185</v>
      </c>
      <c r="T311" s="58" t="s">
        <v>1736</v>
      </c>
      <c r="U311" s="28" t="s">
        <v>1606</v>
      </c>
      <c r="V311" s="28" t="s">
        <v>1607</v>
      </c>
      <c r="W311" s="28" t="s">
        <v>2000</v>
      </c>
      <c r="X311" s="28" t="s">
        <v>2177</v>
      </c>
      <c r="Y311" s="28" t="s">
        <v>1626</v>
      </c>
      <c r="Z311" s="28" t="str">
        <f>_xlfn.XLOOKUP(I311,'[2]Fibmax delivery'!$B:$B,'[2]Fibmax delivery'!$I:$I)</f>
        <v>Satish Singh</v>
      </c>
      <c r="AA311" s="28" t="s">
        <v>104</v>
      </c>
      <c r="AB311" s="28" t="s">
        <v>2186</v>
      </c>
      <c r="AC311" s="61">
        <v>45742</v>
      </c>
      <c r="AD311" s="61">
        <f t="shared" si="93"/>
        <v>46107</v>
      </c>
      <c r="AE311" s="28">
        <v>17</v>
      </c>
      <c r="AF311" s="28" t="s">
        <v>1030</v>
      </c>
      <c r="AG311" s="62">
        <f t="shared" si="94"/>
        <v>0.19999999999999929</v>
      </c>
      <c r="AH311" s="28" t="s">
        <v>1585</v>
      </c>
      <c r="AI311" s="28" t="s">
        <v>1603</v>
      </c>
      <c r="AJ311" s="28"/>
      <c r="AK311" s="28" t="s">
        <v>1612</v>
      </c>
      <c r="AL311" s="28" t="s">
        <v>5261</v>
      </c>
      <c r="AM311" s="28" t="s">
        <v>4949</v>
      </c>
      <c r="AN311" s="47" t="s">
        <v>1585</v>
      </c>
      <c r="AO311" s="58" t="s">
        <v>1603</v>
      </c>
      <c r="AP311" s="28"/>
      <c r="AQ311" s="28">
        <v>0</v>
      </c>
      <c r="AR311" s="28">
        <f t="shared" si="80"/>
        <v>-17</v>
      </c>
      <c r="AS311" s="28" t="s">
        <v>1603</v>
      </c>
      <c r="AT311" s="28"/>
      <c r="AU311" s="47" t="s">
        <v>5614</v>
      </c>
    </row>
    <row r="312" spans="2:47" s="47" customFormat="1" ht="10.8" x14ac:dyDescent="0.25">
      <c r="C312" s="196"/>
      <c r="D312" s="36">
        <f t="shared" si="81"/>
        <v>309</v>
      </c>
      <c r="E312" s="55" t="s">
        <v>1</v>
      </c>
      <c r="F312" s="57" t="s">
        <v>1772</v>
      </c>
      <c r="G312" s="57"/>
      <c r="H312" s="66" t="s">
        <v>569</v>
      </c>
      <c r="I312" s="66" t="s">
        <v>570</v>
      </c>
      <c r="J312" s="158">
        <v>168.00000000000003</v>
      </c>
      <c r="K312" s="158">
        <v>168.00000000000003</v>
      </c>
      <c r="L312" s="56">
        <v>19.0672803</v>
      </c>
      <c r="M312" s="56">
        <v>72.844472600000003</v>
      </c>
      <c r="N312" s="58">
        <v>19.066393999999999</v>
      </c>
      <c r="O312" s="58">
        <v>72.843346100000005</v>
      </c>
      <c r="P312" s="66" t="s">
        <v>591</v>
      </c>
      <c r="Q312" s="56" t="s">
        <v>1624</v>
      </c>
      <c r="R312" s="28" t="s">
        <v>984</v>
      </c>
      <c r="S312" s="28" t="s">
        <v>2187</v>
      </c>
      <c r="T312" s="177" t="s">
        <v>1979</v>
      </c>
      <c r="U312" s="28" t="s">
        <v>1606</v>
      </c>
      <c r="V312" s="28" t="s">
        <v>1607</v>
      </c>
      <c r="W312" s="28" t="s">
        <v>2000</v>
      </c>
      <c r="X312" s="28" t="s">
        <v>1608</v>
      </c>
      <c r="Y312" s="28" t="s">
        <v>1626</v>
      </c>
      <c r="Z312" s="28" t="str">
        <f>_xlfn.XLOOKUP(I312,'[2]Fibmax delivery'!$B:$B,'[2]Fibmax delivery'!$I:$I)</f>
        <v>Satish Singh</v>
      </c>
      <c r="AA312" s="28" t="s">
        <v>104</v>
      </c>
      <c r="AB312" s="28" t="s">
        <v>1603</v>
      </c>
      <c r="AC312" s="28" t="s">
        <v>1603</v>
      </c>
      <c r="AD312" s="28" t="s">
        <v>1603</v>
      </c>
      <c r="AE312" s="28">
        <v>0</v>
      </c>
      <c r="AF312" s="28" t="s">
        <v>1610</v>
      </c>
      <c r="AG312" s="28"/>
      <c r="AH312" s="28" t="s">
        <v>1611</v>
      </c>
      <c r="AI312" s="28" t="s">
        <v>1603</v>
      </c>
      <c r="AJ312" s="28"/>
      <c r="AK312" s="28" t="s">
        <v>1612</v>
      </c>
      <c r="AL312" s="28" t="s">
        <v>1603</v>
      </c>
      <c r="AM312" s="28" t="s">
        <v>1603</v>
      </c>
      <c r="AN312" s="47" t="s">
        <v>1611</v>
      </c>
      <c r="AO312" s="58" t="s">
        <v>1603</v>
      </c>
      <c r="AP312" s="28"/>
      <c r="AQ312" s="28">
        <v>0</v>
      </c>
      <c r="AR312" s="28">
        <f t="shared" si="80"/>
        <v>0</v>
      </c>
      <c r="AS312" s="28" t="s">
        <v>1603</v>
      </c>
      <c r="AT312" s="28"/>
    </row>
    <row r="313" spans="2:47" s="47" customFormat="1" ht="10.8" x14ac:dyDescent="0.25">
      <c r="C313" s="196"/>
      <c r="D313" s="36">
        <f t="shared" si="81"/>
        <v>310</v>
      </c>
      <c r="E313" s="55" t="s">
        <v>1</v>
      </c>
      <c r="F313" s="66" t="s">
        <v>669</v>
      </c>
      <c r="G313" s="66"/>
      <c r="H313" s="66">
        <v>111</v>
      </c>
      <c r="I313" s="66" t="s">
        <v>571</v>
      </c>
      <c r="J313" s="158">
        <v>25.088000000000005</v>
      </c>
      <c r="K313" s="158">
        <v>25.088000000000005</v>
      </c>
      <c r="L313" s="56">
        <v>18.9903227</v>
      </c>
      <c r="M313" s="56">
        <v>72.838408900000005</v>
      </c>
      <c r="N313" s="58">
        <v>18.9903002</v>
      </c>
      <c r="O313" s="58">
        <v>72.838475099999997</v>
      </c>
      <c r="P313" s="66" t="s">
        <v>591</v>
      </c>
      <c r="Q313" s="56" t="s">
        <v>1734</v>
      </c>
      <c r="R313" s="28" t="s">
        <v>985</v>
      </c>
      <c r="S313" s="28" t="s">
        <v>2188</v>
      </c>
      <c r="T313" s="58" t="s">
        <v>1736</v>
      </c>
      <c r="U313" s="28" t="s">
        <v>1606</v>
      </c>
      <c r="V313" s="28" t="s">
        <v>1607</v>
      </c>
      <c r="W313" s="28" t="s">
        <v>2000</v>
      </c>
      <c r="X313" s="28" t="s">
        <v>2177</v>
      </c>
      <c r="Y313" s="28" t="s">
        <v>1761</v>
      </c>
      <c r="Z313" s="28" t="str">
        <f>_xlfn.XLOOKUP(I313,'[2]Fibmax delivery'!$B:$B,'[2]Fibmax delivery'!$I:$I)</f>
        <v>Prem Verma</v>
      </c>
      <c r="AA313" s="28" t="s">
        <v>1935</v>
      </c>
      <c r="AB313" s="28" t="s">
        <v>1603</v>
      </c>
      <c r="AC313" s="28" t="s">
        <v>1603</v>
      </c>
      <c r="AD313" s="28" t="s">
        <v>1603</v>
      </c>
      <c r="AE313" s="28">
        <v>0</v>
      </c>
      <c r="AF313" s="28" t="s">
        <v>1618</v>
      </c>
      <c r="AG313" s="28"/>
      <c r="AH313" s="28" t="s">
        <v>1627</v>
      </c>
      <c r="AI313" s="28" t="s">
        <v>1603</v>
      </c>
      <c r="AJ313" s="28"/>
      <c r="AK313" s="28" t="s">
        <v>1612</v>
      </c>
      <c r="AL313" s="28" t="s">
        <v>1603</v>
      </c>
      <c r="AM313" s="28" t="s">
        <v>1603</v>
      </c>
      <c r="AN313" s="47" t="s">
        <v>1627</v>
      </c>
      <c r="AO313" s="58" t="s">
        <v>1603</v>
      </c>
      <c r="AP313" s="28"/>
      <c r="AQ313" s="28">
        <v>0</v>
      </c>
      <c r="AR313" s="28">
        <f t="shared" si="80"/>
        <v>0</v>
      </c>
      <c r="AS313" s="28" t="s">
        <v>1603</v>
      </c>
      <c r="AT313" s="28"/>
      <c r="AU313" s="47" t="s">
        <v>5614</v>
      </c>
    </row>
    <row r="314" spans="2:47" s="47" customFormat="1" ht="10.8" x14ac:dyDescent="0.25">
      <c r="B314" s="47" t="str">
        <f t="shared" ref="B314:B317" si="95">U314</f>
        <v>Fibmax</v>
      </c>
      <c r="C314" s="196">
        <v>46356</v>
      </c>
      <c r="D314" s="36">
        <f t="shared" si="81"/>
        <v>311</v>
      </c>
      <c r="E314" s="55" t="s">
        <v>1</v>
      </c>
      <c r="F314" s="66" t="s">
        <v>618</v>
      </c>
      <c r="G314" s="66"/>
      <c r="H314" s="66" t="s">
        <v>572</v>
      </c>
      <c r="I314" s="66" t="s">
        <v>573</v>
      </c>
      <c r="J314" s="158">
        <v>291.20000000000005</v>
      </c>
      <c r="K314" s="158">
        <v>291.20000000000005</v>
      </c>
      <c r="L314" s="56">
        <v>19.2246509</v>
      </c>
      <c r="M314" s="56">
        <v>72.830271699999997</v>
      </c>
      <c r="N314" s="58">
        <v>19.226132313700699</v>
      </c>
      <c r="O314" s="58">
        <v>72.830106361018395</v>
      </c>
      <c r="P314" s="66" t="s">
        <v>591</v>
      </c>
      <c r="Q314" s="56" t="s">
        <v>1718</v>
      </c>
      <c r="R314" s="28" t="s">
        <v>986</v>
      </c>
      <c r="S314" s="28" t="s">
        <v>2189</v>
      </c>
      <c r="T314" s="58" t="s">
        <v>1621</v>
      </c>
      <c r="U314" s="28" t="s">
        <v>1606</v>
      </c>
      <c r="V314" s="28" t="s">
        <v>1607</v>
      </c>
      <c r="W314" s="28" t="s">
        <v>2000</v>
      </c>
      <c r="X314" s="28" t="s">
        <v>2177</v>
      </c>
      <c r="Y314" s="28" t="s">
        <v>1617</v>
      </c>
      <c r="Z314" s="28" t="str">
        <f>_xlfn.XLOOKUP(I314,'[2]Fibmax delivery'!$B:$B,'[2]Fibmax delivery'!$I:$I)</f>
        <v>Satish Singh</v>
      </c>
      <c r="AA314" s="28" t="s">
        <v>104</v>
      </c>
      <c r="AB314" s="28" t="s">
        <v>2190</v>
      </c>
      <c r="AC314" s="61">
        <v>45740</v>
      </c>
      <c r="AD314" s="61">
        <v>46105</v>
      </c>
      <c r="AE314" s="28">
        <v>291</v>
      </c>
      <c r="AF314" s="28" t="s">
        <v>1030</v>
      </c>
      <c r="AG314" s="62">
        <f>AE314-K314</f>
        <v>-0.20000000000004547</v>
      </c>
      <c r="AH314" s="28" t="s">
        <v>1585</v>
      </c>
      <c r="AI314" s="28" t="s">
        <v>1603</v>
      </c>
      <c r="AJ314" s="28"/>
      <c r="AK314" s="28" t="s">
        <v>1612</v>
      </c>
      <c r="AL314" s="28" t="s">
        <v>5262</v>
      </c>
      <c r="AM314" s="28" t="s">
        <v>4949</v>
      </c>
      <c r="AN314" s="47" t="s">
        <v>1585</v>
      </c>
      <c r="AO314" s="58" t="s">
        <v>1603</v>
      </c>
      <c r="AP314" s="28"/>
      <c r="AQ314" s="28">
        <v>0</v>
      </c>
      <c r="AR314" s="28">
        <f t="shared" si="80"/>
        <v>-291</v>
      </c>
      <c r="AS314" s="28" t="s">
        <v>1603</v>
      </c>
      <c r="AT314" s="28"/>
      <c r="AU314" s="47" t="s">
        <v>5614</v>
      </c>
    </row>
    <row r="315" spans="2:47" s="47" customFormat="1" ht="10.8" x14ac:dyDescent="0.25">
      <c r="B315" s="47" t="str">
        <f t="shared" si="95"/>
        <v>Fibmax</v>
      </c>
      <c r="C315" s="196">
        <v>46356</v>
      </c>
      <c r="D315" s="36">
        <f t="shared" si="81"/>
        <v>312</v>
      </c>
      <c r="E315" s="55" t="s">
        <v>1</v>
      </c>
      <c r="F315" s="56" t="s">
        <v>594</v>
      </c>
      <c r="G315" s="56"/>
      <c r="H315" s="66">
        <v>5237</v>
      </c>
      <c r="I315" s="66" t="s">
        <v>574</v>
      </c>
      <c r="J315" s="158">
        <v>11.200000000000001</v>
      </c>
      <c r="K315" s="158">
        <v>11.200000000000001</v>
      </c>
      <c r="L315" s="56">
        <v>19.080178100000001</v>
      </c>
      <c r="M315" s="56">
        <v>72.829798299999993</v>
      </c>
      <c r="N315" s="58">
        <v>19.0801102854772</v>
      </c>
      <c r="O315" s="58">
        <v>72.829650277571801</v>
      </c>
      <c r="P315" s="66" t="s">
        <v>591</v>
      </c>
      <c r="Q315" s="56" t="s">
        <v>1628</v>
      </c>
      <c r="R315" s="28" t="s">
        <v>987</v>
      </c>
      <c r="S315" s="28" t="s">
        <v>2191</v>
      </c>
      <c r="T315" s="58" t="s">
        <v>1621</v>
      </c>
      <c r="U315" s="28" t="s">
        <v>1606</v>
      </c>
      <c r="V315" s="28" t="s">
        <v>1607</v>
      </c>
      <c r="W315" s="28" t="s">
        <v>2000</v>
      </c>
      <c r="X315" s="28" t="s">
        <v>2177</v>
      </c>
      <c r="Y315" s="28" t="s">
        <v>1740</v>
      </c>
      <c r="Z315" s="28" t="str">
        <f>_xlfn.XLOOKUP(I315,'[2]Fibmax delivery'!$B:$B,'[2]Fibmax delivery'!$I:$I)</f>
        <v>Satish Singh</v>
      </c>
      <c r="AA315" s="28" t="s">
        <v>104</v>
      </c>
      <c r="AB315" s="28" t="s">
        <v>2192</v>
      </c>
      <c r="AC315" s="61">
        <v>45742</v>
      </c>
      <c r="AD315" s="61">
        <f t="shared" ref="AD315:AD317" si="96">AC315+365</f>
        <v>46107</v>
      </c>
      <c r="AE315" s="28">
        <v>11</v>
      </c>
      <c r="AF315" s="28" t="s">
        <v>1030</v>
      </c>
      <c r="AG315" s="62">
        <f>AE315-K315</f>
        <v>-0.20000000000000107</v>
      </c>
      <c r="AH315" s="28" t="s">
        <v>1585</v>
      </c>
      <c r="AI315" s="28" t="s">
        <v>1603</v>
      </c>
      <c r="AJ315" s="28"/>
      <c r="AK315" s="28" t="s">
        <v>1612</v>
      </c>
      <c r="AL315" s="28" t="s">
        <v>5263</v>
      </c>
      <c r="AM315" s="28" t="s">
        <v>4949</v>
      </c>
      <c r="AN315" s="47" t="s">
        <v>1585</v>
      </c>
      <c r="AO315" s="58" t="s">
        <v>1603</v>
      </c>
      <c r="AP315" s="28"/>
      <c r="AQ315" s="28">
        <v>0</v>
      </c>
      <c r="AR315" s="28">
        <f t="shared" si="80"/>
        <v>-11</v>
      </c>
      <c r="AS315" s="28" t="s">
        <v>1603</v>
      </c>
      <c r="AT315" s="28"/>
      <c r="AU315" s="47" t="s">
        <v>5614</v>
      </c>
    </row>
    <row r="316" spans="2:47" s="47" customFormat="1" ht="10.8" x14ac:dyDescent="0.25">
      <c r="B316" s="47" t="str">
        <f t="shared" si="95"/>
        <v>Fibmax</v>
      </c>
      <c r="C316" s="196">
        <v>46356</v>
      </c>
      <c r="D316" s="36">
        <f t="shared" si="81"/>
        <v>313</v>
      </c>
      <c r="E316" s="55" t="s">
        <v>1</v>
      </c>
      <c r="F316" s="66" t="s">
        <v>670</v>
      </c>
      <c r="G316" s="66"/>
      <c r="H316" s="66" t="s">
        <v>575</v>
      </c>
      <c r="I316" s="66" t="s">
        <v>576</v>
      </c>
      <c r="J316" s="158">
        <v>234.93120000000005</v>
      </c>
      <c r="K316" s="158">
        <v>234.93120000000005</v>
      </c>
      <c r="L316" s="56">
        <v>18.967072099999999</v>
      </c>
      <c r="M316" s="56">
        <v>72.826477699999998</v>
      </c>
      <c r="N316" s="58">
        <v>18.967205499999999</v>
      </c>
      <c r="O316" s="58">
        <v>72.8278629</v>
      </c>
      <c r="P316" s="66" t="s">
        <v>591</v>
      </c>
      <c r="Q316" s="56" t="s">
        <v>1899</v>
      </c>
      <c r="R316" s="28" t="s">
        <v>988</v>
      </c>
      <c r="S316" s="28" t="s">
        <v>2193</v>
      </c>
      <c r="T316" s="177" t="s">
        <v>1637</v>
      </c>
      <c r="U316" s="28" t="s">
        <v>1606</v>
      </c>
      <c r="V316" s="28" t="s">
        <v>1607</v>
      </c>
      <c r="W316" s="28" t="s">
        <v>2000</v>
      </c>
      <c r="X316" s="28" t="s">
        <v>2177</v>
      </c>
      <c r="Y316" s="28" t="s">
        <v>1782</v>
      </c>
      <c r="Z316" s="28" t="str">
        <f>_xlfn.XLOOKUP(I316,'[2]Fibmax delivery'!$B:$B,'[2]Fibmax delivery'!$I:$I)</f>
        <v>Prem Verma</v>
      </c>
      <c r="AA316" s="28" t="s">
        <v>104</v>
      </c>
      <c r="AB316" s="28" t="s">
        <v>1651</v>
      </c>
      <c r="AC316" s="61">
        <v>45742</v>
      </c>
      <c r="AD316" s="61">
        <f t="shared" si="96"/>
        <v>46107</v>
      </c>
      <c r="AE316" s="28">
        <v>235</v>
      </c>
      <c r="AF316" s="28" t="s">
        <v>1030</v>
      </c>
      <c r="AG316" s="62">
        <f>AE316-K316</f>
        <v>6.8799999999953343E-2</v>
      </c>
      <c r="AH316" s="28" t="s">
        <v>4851</v>
      </c>
      <c r="AI316" s="28" t="s">
        <v>1603</v>
      </c>
      <c r="AJ316" s="28"/>
      <c r="AK316" s="28" t="s">
        <v>1612</v>
      </c>
      <c r="AL316" s="28" t="s">
        <v>5264</v>
      </c>
      <c r="AM316" s="28" t="s">
        <v>4949</v>
      </c>
      <c r="AN316" s="47" t="s">
        <v>1585</v>
      </c>
      <c r="AO316" s="58" t="s">
        <v>1603</v>
      </c>
      <c r="AP316" s="28"/>
      <c r="AQ316" s="28">
        <v>0</v>
      </c>
      <c r="AR316" s="28">
        <f t="shared" si="80"/>
        <v>-235</v>
      </c>
      <c r="AS316" s="28" t="s">
        <v>1603</v>
      </c>
      <c r="AT316" s="28"/>
    </row>
    <row r="317" spans="2:47" s="47" customFormat="1" ht="10.8" x14ac:dyDescent="0.25">
      <c r="B317" s="47" t="str">
        <f t="shared" si="95"/>
        <v>Fibmax</v>
      </c>
      <c r="C317" s="196">
        <v>46356</v>
      </c>
      <c r="D317" s="36">
        <f t="shared" si="81"/>
        <v>314</v>
      </c>
      <c r="E317" s="55" t="s">
        <v>1</v>
      </c>
      <c r="F317" s="66" t="s">
        <v>671</v>
      </c>
      <c r="G317" s="66"/>
      <c r="H317" s="66">
        <v>3071</v>
      </c>
      <c r="I317" s="66" t="s">
        <v>577</v>
      </c>
      <c r="J317" s="158">
        <v>156.80000000000001</v>
      </c>
      <c r="K317" s="158">
        <v>156.80000000000001</v>
      </c>
      <c r="L317" s="56">
        <v>18.9338549</v>
      </c>
      <c r="M317" s="56">
        <v>72.824945</v>
      </c>
      <c r="N317" s="58">
        <v>18.933647360405701</v>
      </c>
      <c r="O317" s="58">
        <v>72.823925567203204</v>
      </c>
      <c r="P317" s="66" t="s">
        <v>591</v>
      </c>
      <c r="Q317" s="56" t="s">
        <v>1830</v>
      </c>
      <c r="R317" s="28" t="s">
        <v>989</v>
      </c>
      <c r="S317" s="28" t="s">
        <v>2194</v>
      </c>
      <c r="T317" s="58" t="s">
        <v>1736</v>
      </c>
      <c r="U317" s="28" t="s">
        <v>1606</v>
      </c>
      <c r="V317" s="28" t="s">
        <v>1607</v>
      </c>
      <c r="W317" s="28" t="s">
        <v>2000</v>
      </c>
      <c r="X317" s="28" t="s">
        <v>2177</v>
      </c>
      <c r="Y317" s="28" t="s">
        <v>1745</v>
      </c>
      <c r="Z317" s="28" t="str">
        <f>_xlfn.XLOOKUP(I317,'[2]Fibmax delivery'!$B:$B,'[2]Fibmax delivery'!$I:$I)</f>
        <v>Prem Verma</v>
      </c>
      <c r="AA317" s="28" t="s">
        <v>104</v>
      </c>
      <c r="AB317" s="28" t="s">
        <v>2195</v>
      </c>
      <c r="AC317" s="61">
        <v>45742</v>
      </c>
      <c r="AD317" s="61">
        <f t="shared" si="96"/>
        <v>46107</v>
      </c>
      <c r="AE317" s="28">
        <v>157</v>
      </c>
      <c r="AF317" s="28" t="s">
        <v>1030</v>
      </c>
      <c r="AG317" s="62">
        <f>AE317-K317</f>
        <v>0.19999999999998863</v>
      </c>
      <c r="AH317" s="28" t="s">
        <v>1585</v>
      </c>
      <c r="AI317" s="28" t="s">
        <v>1603</v>
      </c>
      <c r="AJ317" s="28"/>
      <c r="AK317" s="28" t="s">
        <v>1612</v>
      </c>
      <c r="AL317" s="28" t="s">
        <v>5265</v>
      </c>
      <c r="AM317" s="28" t="s">
        <v>4949</v>
      </c>
      <c r="AN317" s="47" t="s">
        <v>1585</v>
      </c>
      <c r="AO317" s="58" t="s">
        <v>1603</v>
      </c>
      <c r="AP317" s="28"/>
      <c r="AQ317" s="28">
        <v>122</v>
      </c>
      <c r="AR317" s="28">
        <f t="shared" si="80"/>
        <v>-35</v>
      </c>
      <c r="AS317" s="28" t="s">
        <v>1603</v>
      </c>
      <c r="AT317" s="28"/>
      <c r="AU317" s="47" t="s">
        <v>5614</v>
      </c>
    </row>
    <row r="318" spans="2:47" s="47" customFormat="1" ht="10.8" x14ac:dyDescent="0.25">
      <c r="C318" s="196"/>
      <c r="D318" s="36">
        <f t="shared" si="81"/>
        <v>315</v>
      </c>
      <c r="E318" s="55" t="s">
        <v>1</v>
      </c>
      <c r="F318" s="66" t="s">
        <v>672</v>
      </c>
      <c r="G318" s="66"/>
      <c r="H318" s="66">
        <v>2996</v>
      </c>
      <c r="I318" s="66" t="s">
        <v>578</v>
      </c>
      <c r="J318" s="158">
        <v>62.720000000000013</v>
      </c>
      <c r="K318" s="158">
        <v>62.720000000000013</v>
      </c>
      <c r="L318" s="56">
        <v>18.937287699999999</v>
      </c>
      <c r="M318" s="56">
        <v>72.824756399999998</v>
      </c>
      <c r="N318" s="58">
        <v>18.9370413197502</v>
      </c>
      <c r="O318" s="58">
        <v>72.824566887659998</v>
      </c>
      <c r="P318" s="66" t="s">
        <v>591</v>
      </c>
      <c r="Q318" s="56" t="s">
        <v>1830</v>
      </c>
      <c r="R318" s="28" t="s">
        <v>990</v>
      </c>
      <c r="S318" s="28" t="s">
        <v>2196</v>
      </c>
      <c r="T318" s="58" t="s">
        <v>1621</v>
      </c>
      <c r="U318" s="28" t="s">
        <v>1606</v>
      </c>
      <c r="V318" s="28" t="s">
        <v>1607</v>
      </c>
      <c r="W318" s="28" t="s">
        <v>2000</v>
      </c>
      <c r="X318" s="28" t="s">
        <v>2177</v>
      </c>
      <c r="Y318" s="28" t="s">
        <v>1782</v>
      </c>
      <c r="Z318" s="28" t="str">
        <f>_xlfn.XLOOKUP(I318,'[2]Fibmax delivery'!$B:$B,'[2]Fibmax delivery'!$I:$I)</f>
        <v>Prem Verma</v>
      </c>
      <c r="AA318" s="28" t="s">
        <v>104</v>
      </c>
      <c r="AB318" s="28" t="s">
        <v>1603</v>
      </c>
      <c r="AC318" s="28" t="s">
        <v>1603</v>
      </c>
      <c r="AD318" s="28" t="s">
        <v>1603</v>
      </c>
      <c r="AE318" s="28">
        <v>0</v>
      </c>
      <c r="AF318" s="28" t="s">
        <v>1610</v>
      </c>
      <c r="AG318" s="28"/>
      <c r="AH318" s="28" t="s">
        <v>1611</v>
      </c>
      <c r="AI318" s="28" t="s">
        <v>1603</v>
      </c>
      <c r="AJ318" s="28"/>
      <c r="AK318" s="28" t="s">
        <v>1612</v>
      </c>
      <c r="AL318" s="28" t="s">
        <v>1603</v>
      </c>
      <c r="AM318" s="28" t="s">
        <v>1603</v>
      </c>
      <c r="AN318" s="47" t="s">
        <v>1611</v>
      </c>
      <c r="AO318" s="58" t="s">
        <v>1603</v>
      </c>
      <c r="AP318" s="28"/>
      <c r="AQ318" s="28">
        <v>0</v>
      </c>
      <c r="AR318" s="28">
        <f t="shared" si="80"/>
        <v>0</v>
      </c>
      <c r="AS318" s="28" t="s">
        <v>1603</v>
      </c>
      <c r="AT318" s="28"/>
    </row>
    <row r="319" spans="2:47" s="47" customFormat="1" ht="10.8" x14ac:dyDescent="0.25">
      <c r="B319" s="47" t="str">
        <f t="shared" ref="B319:B321" si="97">U319</f>
        <v>Fibmax</v>
      </c>
      <c r="C319" s="196">
        <v>46142</v>
      </c>
      <c r="D319" s="36">
        <f t="shared" si="81"/>
        <v>316</v>
      </c>
      <c r="E319" s="55" t="s">
        <v>1</v>
      </c>
      <c r="F319" s="66" t="s">
        <v>619</v>
      </c>
      <c r="G319" s="66"/>
      <c r="H319" s="66">
        <v>2010</v>
      </c>
      <c r="I319" s="66" t="s">
        <v>579</v>
      </c>
      <c r="J319" s="158">
        <v>250.88000000000005</v>
      </c>
      <c r="K319" s="158">
        <v>250.88000000000005</v>
      </c>
      <c r="L319" s="56">
        <v>18.927096200000001</v>
      </c>
      <c r="M319" s="56">
        <v>72.820435900000007</v>
      </c>
      <c r="N319" s="58">
        <v>18.926763065326799</v>
      </c>
      <c r="O319" s="58">
        <v>72.821030867631606</v>
      </c>
      <c r="P319" s="66" t="s">
        <v>591</v>
      </c>
      <c r="Q319" s="56" t="s">
        <v>1830</v>
      </c>
      <c r="R319" s="28" t="s">
        <v>991</v>
      </c>
      <c r="S319" s="28" t="s">
        <v>2197</v>
      </c>
      <c r="T319" s="58" t="s">
        <v>1736</v>
      </c>
      <c r="U319" s="28" t="s">
        <v>1606</v>
      </c>
      <c r="V319" s="28" t="s">
        <v>1607</v>
      </c>
      <c r="W319" s="28" t="s">
        <v>2000</v>
      </c>
      <c r="X319" s="28" t="s">
        <v>2177</v>
      </c>
      <c r="Y319" s="28" t="s">
        <v>1761</v>
      </c>
      <c r="Z319" s="28" t="str">
        <f>_xlfn.XLOOKUP(I319,'[2]Fibmax delivery'!$B:$B,'[2]Fibmax delivery'!$I:$I)</f>
        <v>Prem Verma</v>
      </c>
      <c r="AA319" s="28" t="s">
        <v>104</v>
      </c>
      <c r="AB319" s="28" t="s">
        <v>2198</v>
      </c>
      <c r="AC319" s="61">
        <v>45742</v>
      </c>
      <c r="AD319" s="61">
        <f>AC319+365</f>
        <v>46107</v>
      </c>
      <c r="AE319" s="28">
        <v>251</v>
      </c>
      <c r="AF319" s="28" t="s">
        <v>1030</v>
      </c>
      <c r="AG319" s="62">
        <f>AE319-K319</f>
        <v>0.1199999999999477</v>
      </c>
      <c r="AH319" s="28" t="s">
        <v>1585</v>
      </c>
      <c r="AI319" s="28" t="s">
        <v>1600</v>
      </c>
      <c r="AJ319" s="28"/>
      <c r="AK319" s="28" t="s">
        <v>2199</v>
      </c>
      <c r="AL319" s="28" t="s">
        <v>5266</v>
      </c>
      <c r="AM319" s="28" t="s">
        <v>4949</v>
      </c>
      <c r="AN319" s="47" t="s">
        <v>1585</v>
      </c>
      <c r="AO319" s="58" t="s">
        <v>1603</v>
      </c>
      <c r="AP319" s="28"/>
      <c r="AQ319" s="28">
        <v>0</v>
      </c>
      <c r="AR319" s="28">
        <f t="shared" si="80"/>
        <v>-251</v>
      </c>
      <c r="AS319" s="28" t="s">
        <v>1603</v>
      </c>
      <c r="AT319" s="28"/>
      <c r="AU319" s="47" t="s">
        <v>5614</v>
      </c>
    </row>
    <row r="320" spans="2:47" s="47" customFormat="1" ht="10.8" x14ac:dyDescent="0.25">
      <c r="B320" s="47" t="str">
        <f t="shared" si="97"/>
        <v>Fibmax</v>
      </c>
      <c r="C320" s="196">
        <v>46142</v>
      </c>
      <c r="D320" s="36">
        <f t="shared" si="81"/>
        <v>317</v>
      </c>
      <c r="E320" s="55" t="s">
        <v>1</v>
      </c>
      <c r="F320" s="66" t="s">
        <v>1916</v>
      </c>
      <c r="G320" s="66"/>
      <c r="H320" s="66">
        <v>341</v>
      </c>
      <c r="I320" s="66" t="s">
        <v>580</v>
      </c>
      <c r="J320" s="158">
        <v>121</v>
      </c>
      <c r="K320" s="158">
        <v>0</v>
      </c>
      <c r="L320" s="56">
        <v>19.182497999999999</v>
      </c>
      <c r="M320" s="56">
        <v>72.816350700000001</v>
      </c>
      <c r="N320" s="58">
        <v>19.182317159687098</v>
      </c>
      <c r="O320" s="58">
        <v>72.817274718599805</v>
      </c>
      <c r="P320" s="66" t="s">
        <v>591</v>
      </c>
      <c r="Q320" s="56" t="s">
        <v>1712</v>
      </c>
      <c r="R320" s="28" t="s">
        <v>992</v>
      </c>
      <c r="S320" s="28" t="s">
        <v>2200</v>
      </c>
      <c r="T320" s="177" t="s">
        <v>1615</v>
      </c>
      <c r="U320" s="28" t="s">
        <v>1606</v>
      </c>
      <c r="V320" s="28" t="s">
        <v>1607</v>
      </c>
      <c r="W320" s="28" t="s">
        <v>2000</v>
      </c>
      <c r="X320" s="28" t="s">
        <v>2177</v>
      </c>
      <c r="Y320" s="28" t="s">
        <v>1714</v>
      </c>
      <c r="Z320" s="28" t="str">
        <f>_xlfn.XLOOKUP(I320,'[2]Fibmax delivery'!$B:$B,'[2]Fibmax delivery'!$I:$I)</f>
        <v>Satish Singh</v>
      </c>
      <c r="AA320" s="28" t="s">
        <v>104</v>
      </c>
      <c r="AB320" s="28" t="s">
        <v>2201</v>
      </c>
      <c r="AC320" s="61">
        <v>45740</v>
      </c>
      <c r="AD320" s="61">
        <v>46105</v>
      </c>
      <c r="AE320" s="28">
        <v>121</v>
      </c>
      <c r="AF320" s="28" t="s">
        <v>1699</v>
      </c>
      <c r="AG320" s="62">
        <f>AE320-K320</f>
        <v>121</v>
      </c>
      <c r="AH320" s="28" t="s">
        <v>4851</v>
      </c>
      <c r="AI320" s="28" t="s">
        <v>1600</v>
      </c>
      <c r="AJ320" s="28"/>
      <c r="AK320" s="28" t="s">
        <v>1612</v>
      </c>
      <c r="AL320" s="28" t="s">
        <v>5267</v>
      </c>
      <c r="AM320" s="28" t="s">
        <v>3494</v>
      </c>
      <c r="AN320" s="47" t="s">
        <v>1585</v>
      </c>
      <c r="AO320" s="58" t="s">
        <v>1603</v>
      </c>
      <c r="AP320" s="28"/>
      <c r="AQ320" s="28">
        <v>122</v>
      </c>
      <c r="AR320" s="28">
        <f t="shared" si="80"/>
        <v>1</v>
      </c>
      <c r="AS320" s="28" t="s">
        <v>5610</v>
      </c>
      <c r="AT320" s="28"/>
    </row>
    <row r="321" spans="2:47" s="47" customFormat="1" ht="10.8" x14ac:dyDescent="0.25">
      <c r="B321" s="47" t="str">
        <f t="shared" si="97"/>
        <v>Fibmax</v>
      </c>
      <c r="C321" s="196">
        <v>46356</v>
      </c>
      <c r="D321" s="36">
        <f t="shared" si="81"/>
        <v>318</v>
      </c>
      <c r="E321" s="55" t="s">
        <v>1</v>
      </c>
      <c r="F321" s="56" t="s">
        <v>594</v>
      </c>
      <c r="G321" s="56"/>
      <c r="H321" s="66" t="s">
        <v>581</v>
      </c>
      <c r="I321" s="66" t="s">
        <v>582</v>
      </c>
      <c r="J321" s="158">
        <v>187</v>
      </c>
      <c r="K321" s="158">
        <v>0</v>
      </c>
      <c r="L321" s="56">
        <v>19.077919900000001</v>
      </c>
      <c r="M321" s="56">
        <v>72.829117499999995</v>
      </c>
      <c r="N321" s="58">
        <v>19.079018422343101</v>
      </c>
      <c r="O321" s="58">
        <v>72.829226650007698</v>
      </c>
      <c r="P321" s="66" t="s">
        <v>591</v>
      </c>
      <c r="Q321" s="56" t="s">
        <v>1628</v>
      </c>
      <c r="R321" s="28" t="s">
        <v>993</v>
      </c>
      <c r="S321" s="28" t="s">
        <v>2202</v>
      </c>
      <c r="T321" s="58" t="s">
        <v>1646</v>
      </c>
      <c r="U321" s="28" t="s">
        <v>1606</v>
      </c>
      <c r="V321" s="28" t="s">
        <v>1607</v>
      </c>
      <c r="W321" s="28" t="s">
        <v>2000</v>
      </c>
      <c r="X321" s="28" t="s">
        <v>2177</v>
      </c>
      <c r="Y321" s="28" t="s">
        <v>1740</v>
      </c>
      <c r="Z321" s="28" t="str">
        <f>_xlfn.XLOOKUP(I321,'[2]Fibmax delivery'!$B:$B,'[2]Fibmax delivery'!$I:$I)</f>
        <v>Satish Singh</v>
      </c>
      <c r="AA321" s="28" t="s">
        <v>104</v>
      </c>
      <c r="AB321" s="28" t="s">
        <v>2203</v>
      </c>
      <c r="AC321" s="61">
        <v>45742</v>
      </c>
      <c r="AD321" s="61">
        <f>AC321+365</f>
        <v>46107</v>
      </c>
      <c r="AE321" s="28">
        <v>187</v>
      </c>
      <c r="AF321" s="28" t="s">
        <v>1030</v>
      </c>
      <c r="AG321" s="62">
        <f>AE321-K321</f>
        <v>187</v>
      </c>
      <c r="AH321" s="28" t="s">
        <v>1585</v>
      </c>
      <c r="AI321" s="28" t="s">
        <v>1603</v>
      </c>
      <c r="AJ321" s="28"/>
      <c r="AK321" s="28" t="s">
        <v>1612</v>
      </c>
      <c r="AL321" s="28" t="s">
        <v>5268</v>
      </c>
      <c r="AM321" s="28" t="s">
        <v>4949</v>
      </c>
      <c r="AN321" s="47" t="s">
        <v>1585</v>
      </c>
      <c r="AO321" s="58" t="s">
        <v>1603</v>
      </c>
      <c r="AP321" s="28"/>
      <c r="AQ321" s="28">
        <v>0</v>
      </c>
      <c r="AR321" s="28">
        <f t="shared" si="80"/>
        <v>-187</v>
      </c>
      <c r="AS321" s="28" t="s">
        <v>1603</v>
      </c>
      <c r="AT321" s="28"/>
      <c r="AU321" s="47" t="s">
        <v>5614</v>
      </c>
    </row>
    <row r="322" spans="2:47" s="47" customFormat="1" ht="10.8" x14ac:dyDescent="0.25">
      <c r="C322" s="196"/>
      <c r="D322" s="36">
        <f t="shared" si="81"/>
        <v>319</v>
      </c>
      <c r="E322" s="55" t="s">
        <v>1</v>
      </c>
      <c r="F322" s="66" t="s">
        <v>673</v>
      </c>
      <c r="G322" s="66"/>
      <c r="H322" s="66" t="s">
        <v>583</v>
      </c>
      <c r="I322" s="66" t="s">
        <v>584</v>
      </c>
      <c r="J322" s="158">
        <v>2000</v>
      </c>
      <c r="K322" s="158">
        <v>0</v>
      </c>
      <c r="L322" s="56">
        <v>19.050663</v>
      </c>
      <c r="M322" s="56">
        <v>73.014205000000004</v>
      </c>
      <c r="N322" s="58" t="e">
        <v>#N/A</v>
      </c>
      <c r="O322" s="58" t="e">
        <v>#N/A</v>
      </c>
      <c r="P322" s="66" t="s">
        <v>589</v>
      </c>
      <c r="Q322" s="56" t="s">
        <v>1603</v>
      </c>
      <c r="R322" s="28" t="s">
        <v>994</v>
      </c>
      <c r="S322" s="28" t="s">
        <v>2204</v>
      </c>
      <c r="T322" s="58" t="s">
        <v>1621</v>
      </c>
      <c r="U322" s="28" t="s">
        <v>1606</v>
      </c>
      <c r="V322" s="28" t="s">
        <v>1607</v>
      </c>
      <c r="W322" s="28" t="s">
        <v>105</v>
      </c>
      <c r="X322" s="28" t="s">
        <v>1616</v>
      </c>
      <c r="Y322" s="28" t="s">
        <v>1609</v>
      </c>
      <c r="Z322" s="28" t="e">
        <f>_xlfn.XLOOKUP(I322,'[2]Fibmax delivery'!$B:$B,'[2]Fibmax delivery'!$I:$I)</f>
        <v>#N/A</v>
      </c>
      <c r="AA322" s="28" t="e">
        <v>#N/A</v>
      </c>
      <c r="AB322" s="28" t="s">
        <v>1603</v>
      </c>
      <c r="AC322" s="28" t="s">
        <v>1603</v>
      </c>
      <c r="AD322" s="28" t="s">
        <v>1603</v>
      </c>
      <c r="AE322" s="28">
        <v>0</v>
      </c>
      <c r="AF322" s="28" t="s">
        <v>1618</v>
      </c>
      <c r="AG322" s="28"/>
      <c r="AH322" s="28" t="s">
        <v>1627</v>
      </c>
      <c r="AI322" s="28" t="s">
        <v>1603</v>
      </c>
      <c r="AJ322" s="28"/>
      <c r="AK322" s="28" t="s">
        <v>1612</v>
      </c>
      <c r="AL322" s="28" t="s">
        <v>1603</v>
      </c>
      <c r="AM322" s="28" t="s">
        <v>1603</v>
      </c>
      <c r="AN322" s="47" t="s">
        <v>1627</v>
      </c>
      <c r="AO322" s="58" t="s">
        <v>1603</v>
      </c>
      <c r="AP322" s="28"/>
      <c r="AQ322" s="28">
        <v>0</v>
      </c>
      <c r="AR322" s="28">
        <f t="shared" si="80"/>
        <v>0</v>
      </c>
      <c r="AS322" s="28" t="s">
        <v>1603</v>
      </c>
      <c r="AT322" s="28"/>
      <c r="AU322" s="47" t="s">
        <v>5616</v>
      </c>
    </row>
    <row r="323" spans="2:47" s="47" customFormat="1" ht="10.8" x14ac:dyDescent="0.25">
      <c r="B323" s="47" t="str">
        <f t="shared" ref="B323:B325" si="98">U323</f>
        <v>Fibmax</v>
      </c>
      <c r="C323" s="196">
        <v>46022</v>
      </c>
      <c r="D323" s="36">
        <f t="shared" si="81"/>
        <v>320</v>
      </c>
      <c r="E323" s="69" t="s">
        <v>1</v>
      </c>
      <c r="F323" s="69" t="s">
        <v>995</v>
      </c>
      <c r="G323" s="69"/>
      <c r="H323" s="69">
        <v>3273</v>
      </c>
      <c r="I323" s="69" t="s">
        <v>585</v>
      </c>
      <c r="J323" s="158">
        <v>480</v>
      </c>
      <c r="K323" s="158">
        <v>0</v>
      </c>
      <c r="L323" s="69">
        <v>19.088197999999998</v>
      </c>
      <c r="M323" s="69">
        <v>73.001530000000002</v>
      </c>
      <c r="N323" s="58" t="e">
        <v>#N/A</v>
      </c>
      <c r="O323" s="58" t="e">
        <v>#N/A</v>
      </c>
      <c r="P323" s="66" t="s">
        <v>589</v>
      </c>
      <c r="Q323" s="56" t="s">
        <v>1603</v>
      </c>
      <c r="R323" s="28" t="s">
        <v>996</v>
      </c>
      <c r="S323" s="28" t="s">
        <v>2205</v>
      </c>
      <c r="T323" s="58" t="s">
        <v>1646</v>
      </c>
      <c r="U323" s="28" t="s">
        <v>1606</v>
      </c>
      <c r="V323" s="28" t="s">
        <v>1607</v>
      </c>
      <c r="W323" s="28" t="s">
        <v>2206</v>
      </c>
      <c r="X323" s="28" t="s">
        <v>1616</v>
      </c>
      <c r="Y323" s="28" t="s">
        <v>1609</v>
      </c>
      <c r="Z323" s="28" t="str">
        <f>_xlfn.XLOOKUP(I323,'[2]Fibmax delivery'!$B:$B,'[2]Fibmax delivery'!$I:$I)</f>
        <v>Praveen Nigam</v>
      </c>
      <c r="AA323" s="28" t="s">
        <v>104</v>
      </c>
      <c r="AB323" s="28">
        <v>10004888</v>
      </c>
      <c r="AC323" s="61">
        <v>45742</v>
      </c>
      <c r="AD323" s="61">
        <f t="shared" ref="AD323:AD325" si="99">AC323+365</f>
        <v>46107</v>
      </c>
      <c r="AE323" s="28">
        <v>480</v>
      </c>
      <c r="AF323" s="28" t="s">
        <v>1030</v>
      </c>
      <c r="AG323" s="62">
        <f t="shared" ref="AG323:AG340" si="100">AE323-K323</f>
        <v>480</v>
      </c>
      <c r="AH323" s="28" t="s">
        <v>1585</v>
      </c>
      <c r="AI323" s="28" t="s">
        <v>1603</v>
      </c>
      <c r="AJ323" s="28"/>
      <c r="AK323" s="28" t="s">
        <v>1612</v>
      </c>
      <c r="AL323" s="28" t="s">
        <v>5269</v>
      </c>
      <c r="AM323" s="28" t="s">
        <v>3494</v>
      </c>
      <c r="AN323" s="47" t="s">
        <v>1585</v>
      </c>
      <c r="AO323" s="58" t="s">
        <v>1603</v>
      </c>
      <c r="AP323" s="28"/>
      <c r="AQ323" s="28">
        <v>0</v>
      </c>
      <c r="AR323" s="28">
        <f t="shared" si="80"/>
        <v>-480</v>
      </c>
      <c r="AS323" s="28" t="s">
        <v>1603</v>
      </c>
      <c r="AT323" s="28"/>
      <c r="AU323" s="47" t="s">
        <v>5616</v>
      </c>
    </row>
    <row r="324" spans="2:47" s="47" customFormat="1" ht="10.8" x14ac:dyDescent="0.25">
      <c r="B324" s="47" t="str">
        <f t="shared" si="98"/>
        <v>Fibmax</v>
      </c>
      <c r="C324" s="196">
        <v>46022</v>
      </c>
      <c r="D324" s="36">
        <f t="shared" si="81"/>
        <v>321</v>
      </c>
      <c r="E324" s="69" t="s">
        <v>1</v>
      </c>
      <c r="F324" s="69" t="s">
        <v>995</v>
      </c>
      <c r="G324" s="69"/>
      <c r="H324" s="69">
        <v>3144</v>
      </c>
      <c r="I324" s="69" t="s">
        <v>586</v>
      </c>
      <c r="J324" s="158">
        <v>460</v>
      </c>
      <c r="K324" s="158">
        <v>0</v>
      </c>
      <c r="L324" s="69">
        <v>19.025144000000001</v>
      </c>
      <c r="M324" s="69">
        <v>73.047040999999993</v>
      </c>
      <c r="N324" s="58" t="e">
        <v>#N/A</v>
      </c>
      <c r="O324" s="58" t="e">
        <v>#N/A</v>
      </c>
      <c r="P324" s="66" t="s">
        <v>589</v>
      </c>
      <c r="Q324" s="56" t="s">
        <v>1603</v>
      </c>
      <c r="R324" s="28" t="s">
        <v>997</v>
      </c>
      <c r="S324" s="28" t="s">
        <v>2207</v>
      </c>
      <c r="T324" s="58" t="s">
        <v>1621</v>
      </c>
      <c r="U324" s="28" t="s">
        <v>1606</v>
      </c>
      <c r="V324" s="28" t="s">
        <v>1607</v>
      </c>
      <c r="W324" s="28" t="s">
        <v>2206</v>
      </c>
      <c r="X324" s="28" t="s">
        <v>1616</v>
      </c>
      <c r="Y324" s="28" t="s">
        <v>1609</v>
      </c>
      <c r="Z324" s="28" t="str">
        <f>_xlfn.XLOOKUP(I324,'[2]Fibmax delivery'!$B:$B,'[2]Fibmax delivery'!$I:$I)</f>
        <v>Praveen Nigam</v>
      </c>
      <c r="AA324" s="28" t="s">
        <v>104</v>
      </c>
      <c r="AB324" s="28">
        <v>10004888</v>
      </c>
      <c r="AC324" s="61">
        <v>45742</v>
      </c>
      <c r="AD324" s="61">
        <f t="shared" si="99"/>
        <v>46107</v>
      </c>
      <c r="AE324" s="28">
        <v>460</v>
      </c>
      <c r="AF324" s="28" t="s">
        <v>1030</v>
      </c>
      <c r="AG324" s="62">
        <f t="shared" si="100"/>
        <v>460</v>
      </c>
      <c r="AH324" s="28" t="s">
        <v>1585</v>
      </c>
      <c r="AI324" s="28" t="s">
        <v>1603</v>
      </c>
      <c r="AJ324" s="28"/>
      <c r="AK324" s="28" t="s">
        <v>1612</v>
      </c>
      <c r="AL324" s="28" t="s">
        <v>5270</v>
      </c>
      <c r="AM324" s="28" t="s">
        <v>4949</v>
      </c>
      <c r="AN324" s="47" t="s">
        <v>1585</v>
      </c>
      <c r="AO324" s="58" t="s">
        <v>1603</v>
      </c>
      <c r="AP324" s="28"/>
      <c r="AQ324" s="28">
        <v>0</v>
      </c>
      <c r="AR324" s="28">
        <f t="shared" si="80"/>
        <v>-460</v>
      </c>
      <c r="AS324" s="28" t="s">
        <v>1603</v>
      </c>
      <c r="AT324" s="28"/>
      <c r="AU324" s="47" t="s">
        <v>5614</v>
      </c>
    </row>
    <row r="325" spans="2:47" s="47" customFormat="1" ht="10.8" x14ac:dyDescent="0.25">
      <c r="B325" s="47" t="str">
        <f t="shared" si="98"/>
        <v>Fibmax</v>
      </c>
      <c r="C325" s="196">
        <v>46022</v>
      </c>
      <c r="D325" s="36">
        <f t="shared" si="81"/>
        <v>322</v>
      </c>
      <c r="E325" s="69" t="s">
        <v>1</v>
      </c>
      <c r="F325" s="69" t="s">
        <v>995</v>
      </c>
      <c r="G325" s="69"/>
      <c r="H325" s="69">
        <v>1797</v>
      </c>
      <c r="I325" s="69" t="s">
        <v>587</v>
      </c>
      <c r="J325" s="158">
        <v>460</v>
      </c>
      <c r="K325" s="158">
        <v>0</v>
      </c>
      <c r="L325" s="69">
        <v>19.027664999999999</v>
      </c>
      <c r="M325" s="69">
        <v>73.023111999999998</v>
      </c>
      <c r="N325" s="58" t="e">
        <v>#N/A</v>
      </c>
      <c r="O325" s="58" t="e">
        <v>#N/A</v>
      </c>
      <c r="P325" s="66" t="s">
        <v>589</v>
      </c>
      <c r="Q325" s="56" t="s">
        <v>1603</v>
      </c>
      <c r="R325" s="28" t="s">
        <v>998</v>
      </c>
      <c r="S325" s="28" t="s">
        <v>2208</v>
      </c>
      <c r="T325" s="58" t="s">
        <v>1621</v>
      </c>
      <c r="U325" s="28" t="s">
        <v>1606</v>
      </c>
      <c r="V325" s="28" t="s">
        <v>1607</v>
      </c>
      <c r="W325" s="28" t="s">
        <v>2206</v>
      </c>
      <c r="X325" s="28" t="s">
        <v>1616</v>
      </c>
      <c r="Y325" s="28" t="s">
        <v>1609</v>
      </c>
      <c r="Z325" s="28" t="str">
        <f>_xlfn.XLOOKUP(I325,'[2]Fibmax delivery'!$B:$B,'[2]Fibmax delivery'!$I:$I)</f>
        <v>Praveen Nigam</v>
      </c>
      <c r="AA325" s="28" t="s">
        <v>104</v>
      </c>
      <c r="AB325" s="28">
        <v>10004888</v>
      </c>
      <c r="AC325" s="61">
        <v>45742</v>
      </c>
      <c r="AD325" s="61">
        <f t="shared" si="99"/>
        <v>46107</v>
      </c>
      <c r="AE325" s="28">
        <v>460</v>
      </c>
      <c r="AF325" s="28" t="s">
        <v>1030</v>
      </c>
      <c r="AG325" s="62">
        <f t="shared" si="100"/>
        <v>460</v>
      </c>
      <c r="AH325" s="28" t="s">
        <v>1585</v>
      </c>
      <c r="AI325" s="28" t="s">
        <v>1603</v>
      </c>
      <c r="AJ325" s="28"/>
      <c r="AK325" s="28" t="s">
        <v>1612</v>
      </c>
      <c r="AL325" s="28" t="s">
        <v>5584</v>
      </c>
      <c r="AM325" s="28" t="s">
        <v>4949</v>
      </c>
      <c r="AN325" s="47" t="s">
        <v>1585</v>
      </c>
      <c r="AO325" s="58" t="s">
        <v>1603</v>
      </c>
      <c r="AP325" s="28"/>
      <c r="AQ325" s="28">
        <v>0</v>
      </c>
      <c r="AR325" s="28">
        <f t="shared" ref="AR325:AR388" si="101">AQ325-AE325</f>
        <v>-460</v>
      </c>
      <c r="AS325" s="28" t="s">
        <v>1603</v>
      </c>
      <c r="AT325" s="28"/>
      <c r="AU325" s="47" t="s">
        <v>5614</v>
      </c>
    </row>
    <row r="326" spans="2:47" s="47" customFormat="1" ht="10.8" x14ac:dyDescent="0.25">
      <c r="C326" s="196">
        <v>46081</v>
      </c>
      <c r="D326" s="36">
        <f t="shared" ref="D326:D389" si="102">D325+1</f>
        <v>323</v>
      </c>
      <c r="E326" s="36" t="s">
        <v>1</v>
      </c>
      <c r="F326" s="56" t="s">
        <v>590</v>
      </c>
      <c r="G326" s="56" t="str">
        <f>_xlfn.XLOOKUP(H326,'[3]Total Working Funnel'!$F:$F,'[3]Total Working Funnel'!$F:$F)</f>
        <v>MA5656</v>
      </c>
      <c r="H326" s="36" t="s">
        <v>2209</v>
      </c>
      <c r="I326" s="36" t="s">
        <v>2210</v>
      </c>
      <c r="J326" s="159">
        <v>605.00000000000011</v>
      </c>
      <c r="K326" s="158">
        <v>605.00000000000011</v>
      </c>
      <c r="L326" s="36">
        <v>19.1521866</v>
      </c>
      <c r="M326" s="36">
        <v>72.999763599999994</v>
      </c>
      <c r="N326" s="36" t="s">
        <v>7</v>
      </c>
      <c r="O326" s="36" t="s">
        <v>2211</v>
      </c>
      <c r="P326" s="28" t="s">
        <v>589</v>
      </c>
      <c r="Q326" s="56" t="s">
        <v>1603</v>
      </c>
      <c r="R326" s="28" t="s">
        <v>2212</v>
      </c>
      <c r="S326" s="28" t="s">
        <v>2213</v>
      </c>
      <c r="T326" s="58" t="s">
        <v>1621</v>
      </c>
      <c r="U326" s="28" t="s">
        <v>2214</v>
      </c>
      <c r="V326" s="36" t="s">
        <v>2215</v>
      </c>
      <c r="W326" s="28" t="s">
        <v>104</v>
      </c>
      <c r="X326" s="28" t="s">
        <v>1686</v>
      </c>
      <c r="Y326" s="28" t="s">
        <v>1609</v>
      </c>
      <c r="Z326" s="28" t="e">
        <f>_xlfn.XLOOKUP(I326,'[2]Fibmax delivery'!$B:$B,'[2]Fibmax delivery'!$I:$I)</f>
        <v>#N/A</v>
      </c>
      <c r="AA326" s="28" t="s">
        <v>1603</v>
      </c>
      <c r="AB326" s="28" t="s">
        <v>1094</v>
      </c>
      <c r="AC326" s="61">
        <v>45740</v>
      </c>
      <c r="AD326" s="61">
        <v>46105</v>
      </c>
      <c r="AE326" s="28">
        <v>20</v>
      </c>
      <c r="AF326" s="28" t="s">
        <v>1622</v>
      </c>
      <c r="AG326" s="62">
        <f t="shared" si="100"/>
        <v>-585.00000000000011</v>
      </c>
      <c r="AH326" s="28" t="s">
        <v>1585</v>
      </c>
      <c r="AI326" s="28" t="s">
        <v>1603</v>
      </c>
      <c r="AJ326" s="28"/>
      <c r="AK326" s="28" t="s">
        <v>1612</v>
      </c>
      <c r="AL326" s="28" t="s">
        <v>5271</v>
      </c>
      <c r="AM326" s="28" t="s">
        <v>4949</v>
      </c>
      <c r="AN326" s="47" t="s">
        <v>1585</v>
      </c>
      <c r="AO326" s="58" t="s">
        <v>1603</v>
      </c>
      <c r="AP326" s="28"/>
      <c r="AQ326" s="28">
        <v>0</v>
      </c>
      <c r="AR326" s="28">
        <f t="shared" si="101"/>
        <v>-20</v>
      </c>
      <c r="AS326" s="28" t="s">
        <v>1603</v>
      </c>
      <c r="AT326" s="28"/>
    </row>
    <row r="327" spans="2:47" s="47" customFormat="1" ht="10.8" x14ac:dyDescent="0.25">
      <c r="C327" s="196">
        <v>46326</v>
      </c>
      <c r="D327" s="36">
        <f t="shared" si="102"/>
        <v>324</v>
      </c>
      <c r="E327" s="36" t="s">
        <v>1</v>
      </c>
      <c r="F327" s="58" t="s">
        <v>610</v>
      </c>
      <c r="G327" s="56">
        <f>_xlfn.XLOOKUP(H327,'[3]Total Working Funnel'!$F:$F,'[3]Total Working Funnel'!$F:$F)</f>
        <v>4474</v>
      </c>
      <c r="H327" s="58">
        <v>4474</v>
      </c>
      <c r="I327" s="36" t="s">
        <v>2216</v>
      </c>
      <c r="J327" s="159">
        <v>275</v>
      </c>
      <c r="K327" s="158">
        <v>275</v>
      </c>
      <c r="L327" s="70">
        <v>19.0544218</v>
      </c>
      <c r="M327" s="70">
        <v>72.893299400000004</v>
      </c>
      <c r="N327" s="58" t="s">
        <v>47</v>
      </c>
      <c r="O327" s="58" t="s">
        <v>2217</v>
      </c>
      <c r="P327" s="28" t="s">
        <v>591</v>
      </c>
      <c r="Q327" s="56" t="s">
        <v>1930</v>
      </c>
      <c r="R327" s="28" t="s">
        <v>2218</v>
      </c>
      <c r="S327" s="28" t="s">
        <v>2219</v>
      </c>
      <c r="T327" s="58" t="s">
        <v>1621</v>
      </c>
      <c r="U327" s="28" t="s">
        <v>2214</v>
      </c>
      <c r="V327" s="36" t="s">
        <v>2215</v>
      </c>
      <c r="W327" s="28" t="s">
        <v>104</v>
      </c>
      <c r="X327" s="28"/>
      <c r="Y327" s="28" t="s">
        <v>1680</v>
      </c>
      <c r="Z327" s="28" t="s">
        <v>4848</v>
      </c>
      <c r="AA327" s="28" t="s">
        <v>1603</v>
      </c>
      <c r="AB327" s="28" t="s">
        <v>1559</v>
      </c>
      <c r="AC327" s="61">
        <v>45740</v>
      </c>
      <c r="AD327" s="61">
        <v>46105</v>
      </c>
      <c r="AE327" s="28">
        <v>80</v>
      </c>
      <c r="AF327" s="28" t="s">
        <v>1622</v>
      </c>
      <c r="AG327" s="62">
        <f t="shared" si="100"/>
        <v>-195</v>
      </c>
      <c r="AH327" s="28" t="s">
        <v>1585</v>
      </c>
      <c r="AI327" s="28" t="s">
        <v>1603</v>
      </c>
      <c r="AJ327" s="28"/>
      <c r="AK327" s="28" t="s">
        <v>1612</v>
      </c>
      <c r="AL327" s="28" t="s">
        <v>5272</v>
      </c>
      <c r="AM327" s="28" t="s">
        <v>4949</v>
      </c>
      <c r="AN327" s="47" t="s">
        <v>1585</v>
      </c>
      <c r="AO327" s="58" t="s">
        <v>1603</v>
      </c>
      <c r="AP327" s="28"/>
      <c r="AQ327" s="28">
        <v>0</v>
      </c>
      <c r="AR327" s="28">
        <f t="shared" si="101"/>
        <v>-80</v>
      </c>
      <c r="AS327" s="28" t="s">
        <v>1603</v>
      </c>
      <c r="AT327" s="28"/>
    </row>
    <row r="328" spans="2:47" s="47" customFormat="1" ht="10.8" x14ac:dyDescent="0.25">
      <c r="C328" s="196">
        <v>46022</v>
      </c>
      <c r="D328" s="36">
        <f t="shared" si="102"/>
        <v>325</v>
      </c>
      <c r="E328" s="36" t="s">
        <v>1</v>
      </c>
      <c r="F328" s="58" t="s">
        <v>671</v>
      </c>
      <c r="G328" s="56">
        <f>_xlfn.XLOOKUP(H328,'[3]Total Working Funnel'!$F:$F,'[3]Total Working Funnel'!$F:$F)</f>
        <v>6369</v>
      </c>
      <c r="H328" s="70">
        <v>6369</v>
      </c>
      <c r="I328" s="58" t="s">
        <v>2220</v>
      </c>
      <c r="J328" s="160">
        <v>11</v>
      </c>
      <c r="K328" s="158">
        <v>11</v>
      </c>
      <c r="L328" s="58">
        <v>18.9304542</v>
      </c>
      <c r="M328" s="58">
        <v>72.825468000000001</v>
      </c>
      <c r="N328" s="58" t="s">
        <v>51</v>
      </c>
      <c r="O328" s="58" t="s">
        <v>2221</v>
      </c>
      <c r="P328" s="28" t="s">
        <v>591</v>
      </c>
      <c r="Q328" s="56" t="s">
        <v>1830</v>
      </c>
      <c r="R328" s="28" t="s">
        <v>2222</v>
      </c>
      <c r="S328" s="28" t="s">
        <v>2223</v>
      </c>
      <c r="T328" s="58" t="s">
        <v>1621</v>
      </c>
      <c r="U328" s="28" t="s">
        <v>2214</v>
      </c>
      <c r="V328" s="36" t="s">
        <v>2215</v>
      </c>
      <c r="W328" s="28" t="s">
        <v>104</v>
      </c>
      <c r="X328" s="28"/>
      <c r="Y328" s="28" t="s">
        <v>1745</v>
      </c>
      <c r="Z328" s="28" t="s">
        <v>1745</v>
      </c>
      <c r="AA328" s="28" t="s">
        <v>1603</v>
      </c>
      <c r="AB328" s="28" t="s">
        <v>2224</v>
      </c>
      <c r="AC328" s="61">
        <v>45738</v>
      </c>
      <c r="AD328" s="61">
        <v>46103</v>
      </c>
      <c r="AE328" s="28">
        <v>40</v>
      </c>
      <c r="AF328" s="28" t="s">
        <v>1699</v>
      </c>
      <c r="AG328" s="62">
        <f t="shared" si="100"/>
        <v>29</v>
      </c>
      <c r="AH328" s="28" t="s">
        <v>1585</v>
      </c>
      <c r="AI328" s="28" t="s">
        <v>1603</v>
      </c>
      <c r="AJ328" s="28"/>
      <c r="AK328" s="28" t="s">
        <v>1612</v>
      </c>
      <c r="AL328" s="28" t="s">
        <v>5273</v>
      </c>
      <c r="AM328" s="28" t="s">
        <v>4949</v>
      </c>
      <c r="AN328" s="47" t="s">
        <v>1585</v>
      </c>
      <c r="AO328" s="58" t="s">
        <v>1603</v>
      </c>
      <c r="AP328" s="28"/>
      <c r="AQ328" s="28">
        <v>0</v>
      </c>
      <c r="AR328" s="28">
        <f t="shared" si="101"/>
        <v>-40</v>
      </c>
      <c r="AS328" s="28" t="s">
        <v>1603</v>
      </c>
      <c r="AT328" s="28"/>
    </row>
    <row r="329" spans="2:47" s="47" customFormat="1" ht="10.8" x14ac:dyDescent="0.25">
      <c r="C329" s="196">
        <v>46081</v>
      </c>
      <c r="D329" s="36">
        <f t="shared" si="102"/>
        <v>326</v>
      </c>
      <c r="E329" s="36" t="s">
        <v>1</v>
      </c>
      <c r="F329" s="58" t="s">
        <v>2225</v>
      </c>
      <c r="G329" s="56">
        <f>_xlfn.XLOOKUP(H329,'[3]Total Working Funnel'!$F:$F,'[3]Total Working Funnel'!$F:$F)</f>
        <v>3354</v>
      </c>
      <c r="H329" s="36">
        <v>3354</v>
      </c>
      <c r="I329" s="58" t="s">
        <v>2226</v>
      </c>
      <c r="J329" s="160">
        <v>110.00000000000001</v>
      </c>
      <c r="K329" s="158">
        <v>110.00000000000001</v>
      </c>
      <c r="L329" s="58">
        <v>19.220916800000001</v>
      </c>
      <c r="M329" s="58">
        <v>72.977268699999996</v>
      </c>
      <c r="N329" s="58" t="s">
        <v>15</v>
      </c>
      <c r="O329" s="58" t="s">
        <v>2227</v>
      </c>
      <c r="P329" s="28" t="s">
        <v>602</v>
      </c>
      <c r="Q329" s="56" t="s">
        <v>1603</v>
      </c>
      <c r="R329" s="28" t="s">
        <v>2228</v>
      </c>
      <c r="S329" s="28" t="s">
        <v>2229</v>
      </c>
      <c r="T329" s="58" t="s">
        <v>1736</v>
      </c>
      <c r="U329" s="28" t="s">
        <v>2214</v>
      </c>
      <c r="V329" s="36" t="s">
        <v>2215</v>
      </c>
      <c r="W329" s="28" t="s">
        <v>104</v>
      </c>
      <c r="X329" s="28"/>
      <c r="Y329" s="28" t="s">
        <v>1638</v>
      </c>
      <c r="Z329" s="28" t="s">
        <v>4848</v>
      </c>
      <c r="AA329" s="28" t="s">
        <v>1603</v>
      </c>
      <c r="AB329" s="28">
        <v>10004961</v>
      </c>
      <c r="AC329" s="61">
        <v>45755</v>
      </c>
      <c r="AD329" s="61">
        <f t="shared" ref="AD329:AD340" si="103">AC329+365</f>
        <v>46120</v>
      </c>
      <c r="AE329" s="28">
        <v>110</v>
      </c>
      <c r="AF329" s="28" t="s">
        <v>1030</v>
      </c>
      <c r="AG329" s="62">
        <f t="shared" si="100"/>
        <v>0</v>
      </c>
      <c r="AH329" s="28" t="s">
        <v>1585</v>
      </c>
      <c r="AI329" s="28" t="s">
        <v>1603</v>
      </c>
      <c r="AJ329" s="28"/>
      <c r="AK329" s="28" t="s">
        <v>1612</v>
      </c>
      <c r="AL329" s="28" t="s">
        <v>5274</v>
      </c>
      <c r="AM329" s="28" t="s">
        <v>4949</v>
      </c>
      <c r="AN329" s="47" t="s">
        <v>1584</v>
      </c>
      <c r="AO329" s="58" t="s">
        <v>1603</v>
      </c>
      <c r="AP329" s="28"/>
      <c r="AQ329" s="28">
        <v>0</v>
      </c>
      <c r="AR329" s="28">
        <f t="shared" si="101"/>
        <v>-110</v>
      </c>
      <c r="AS329" s="28" t="s">
        <v>1603</v>
      </c>
      <c r="AT329" s="28"/>
    </row>
    <row r="330" spans="2:47" s="47" customFormat="1" ht="10.8" x14ac:dyDescent="0.25">
      <c r="C330" s="196">
        <v>46081</v>
      </c>
      <c r="D330" s="36">
        <f t="shared" si="102"/>
        <v>327</v>
      </c>
      <c r="E330" s="36" t="s">
        <v>1</v>
      </c>
      <c r="F330" s="58" t="s">
        <v>2230</v>
      </c>
      <c r="G330" s="56" t="e">
        <f>_xlfn.XLOOKUP(H330,'[3]Total Working Funnel'!$F:$F,'[3]Total Working Funnel'!$F:$F)</f>
        <v>#N/A</v>
      </c>
      <c r="H330" s="36" t="s">
        <v>2231</v>
      </c>
      <c r="I330" s="58" t="s">
        <v>2232</v>
      </c>
      <c r="J330" s="160">
        <v>275.00000000000006</v>
      </c>
      <c r="K330" s="158">
        <v>275.00000000000006</v>
      </c>
      <c r="L330" s="58">
        <v>19.1836056</v>
      </c>
      <c r="M330" s="58">
        <v>72.9947126</v>
      </c>
      <c r="N330" s="58" t="s">
        <v>15</v>
      </c>
      <c r="O330" s="58" t="s">
        <v>2233</v>
      </c>
      <c r="P330" s="28" t="s">
        <v>602</v>
      </c>
      <c r="Q330" s="56" t="s">
        <v>1603</v>
      </c>
      <c r="R330" s="28" t="s">
        <v>2234</v>
      </c>
      <c r="S330" s="28" t="s">
        <v>2235</v>
      </c>
      <c r="T330" s="177" t="s">
        <v>1637</v>
      </c>
      <c r="U330" s="28" t="s">
        <v>2214</v>
      </c>
      <c r="V330" s="36" t="s">
        <v>2215</v>
      </c>
      <c r="W330" s="28" t="s">
        <v>104</v>
      </c>
      <c r="X330" s="28"/>
      <c r="Y330" s="28" t="s">
        <v>1680</v>
      </c>
      <c r="Z330" s="28" t="s">
        <v>4848</v>
      </c>
      <c r="AA330" s="28" t="s">
        <v>1603</v>
      </c>
      <c r="AB330" s="28">
        <v>10004961</v>
      </c>
      <c r="AC330" s="61">
        <v>45755</v>
      </c>
      <c r="AD330" s="61">
        <f t="shared" si="103"/>
        <v>46120</v>
      </c>
      <c r="AE330" s="28">
        <v>180</v>
      </c>
      <c r="AF330" s="28" t="s">
        <v>1622</v>
      </c>
      <c r="AG330" s="62">
        <f t="shared" si="100"/>
        <v>-95.000000000000057</v>
      </c>
      <c r="AH330" s="28" t="s">
        <v>4851</v>
      </c>
      <c r="AI330" s="28" t="s">
        <v>1603</v>
      </c>
      <c r="AJ330" s="28"/>
      <c r="AK330" s="28" t="s">
        <v>1612</v>
      </c>
      <c r="AL330" s="28" t="s">
        <v>5275</v>
      </c>
      <c r="AM330" s="28" t="s">
        <v>4949</v>
      </c>
      <c r="AN330" s="47" t="s">
        <v>1585</v>
      </c>
      <c r="AO330" s="58" t="s">
        <v>1603</v>
      </c>
      <c r="AP330" s="28"/>
      <c r="AQ330" s="28">
        <v>0</v>
      </c>
      <c r="AR330" s="28">
        <f t="shared" si="101"/>
        <v>-180</v>
      </c>
      <c r="AS330" s="28" t="s">
        <v>1603</v>
      </c>
      <c r="AT330" s="28"/>
    </row>
    <row r="331" spans="2:47" s="47" customFormat="1" ht="10.8" x14ac:dyDescent="0.25">
      <c r="C331" s="196">
        <v>46081</v>
      </c>
      <c r="D331" s="36">
        <f t="shared" si="102"/>
        <v>328</v>
      </c>
      <c r="E331" s="36" t="s">
        <v>1</v>
      </c>
      <c r="F331" s="58" t="s">
        <v>1869</v>
      </c>
      <c r="G331" s="56" t="e">
        <f>_xlfn.XLOOKUP(H331,'[3]Total Working Funnel'!$F:$F,'[3]Total Working Funnel'!$F:$F)</f>
        <v>#N/A</v>
      </c>
      <c r="H331" s="36" t="s">
        <v>2236</v>
      </c>
      <c r="I331" s="58" t="s">
        <v>2237</v>
      </c>
      <c r="J331" s="160">
        <v>110.00000000000001</v>
      </c>
      <c r="K331" s="158">
        <v>110.00000000000001</v>
      </c>
      <c r="L331" s="58">
        <v>19.177943800000001</v>
      </c>
      <c r="M331" s="58">
        <v>72.996364799999995</v>
      </c>
      <c r="N331" s="58" t="s">
        <v>15</v>
      </c>
      <c r="O331" s="58" t="s">
        <v>2238</v>
      </c>
      <c r="P331" s="28" t="s">
        <v>602</v>
      </c>
      <c r="Q331" s="56" t="s">
        <v>1603</v>
      </c>
      <c r="R331" s="28" t="s">
        <v>2239</v>
      </c>
      <c r="S331" s="28" t="s">
        <v>2240</v>
      </c>
      <c r="T331" s="177" t="s">
        <v>1637</v>
      </c>
      <c r="U331" s="28" t="s">
        <v>2214</v>
      </c>
      <c r="V331" s="36" t="s">
        <v>2215</v>
      </c>
      <c r="W331" s="28" t="s">
        <v>104</v>
      </c>
      <c r="X331" s="28"/>
      <c r="Y331" s="28" t="s">
        <v>1680</v>
      </c>
      <c r="Z331" s="28" t="s">
        <v>4848</v>
      </c>
      <c r="AA331" s="28" t="s">
        <v>1603</v>
      </c>
      <c r="AB331" s="28">
        <v>10004961</v>
      </c>
      <c r="AC331" s="61">
        <v>45755</v>
      </c>
      <c r="AD331" s="61">
        <f t="shared" si="103"/>
        <v>46120</v>
      </c>
      <c r="AE331" s="28">
        <v>110</v>
      </c>
      <c r="AF331" s="28" t="s">
        <v>1030</v>
      </c>
      <c r="AG331" s="62">
        <f t="shared" si="100"/>
        <v>0</v>
      </c>
      <c r="AH331" s="28" t="s">
        <v>4851</v>
      </c>
      <c r="AI331" s="28" t="s">
        <v>1603</v>
      </c>
      <c r="AJ331" s="28"/>
      <c r="AK331" s="28" t="s">
        <v>1612</v>
      </c>
      <c r="AL331" s="28" t="s">
        <v>5276</v>
      </c>
      <c r="AM331" s="28" t="s">
        <v>4949</v>
      </c>
      <c r="AN331" s="47" t="s">
        <v>1585</v>
      </c>
      <c r="AO331" s="58" t="s">
        <v>1603</v>
      </c>
      <c r="AP331" s="28"/>
      <c r="AQ331" s="28">
        <v>0</v>
      </c>
      <c r="AR331" s="28">
        <f t="shared" si="101"/>
        <v>-110</v>
      </c>
      <c r="AS331" s="28" t="s">
        <v>1603</v>
      </c>
      <c r="AT331" s="28"/>
    </row>
    <row r="332" spans="2:47" s="47" customFormat="1" ht="10.8" x14ac:dyDescent="0.25">
      <c r="C332" s="196">
        <v>46081</v>
      </c>
      <c r="D332" s="36">
        <f t="shared" si="102"/>
        <v>329</v>
      </c>
      <c r="E332" s="36" t="s">
        <v>1</v>
      </c>
      <c r="F332" s="57" t="s">
        <v>622</v>
      </c>
      <c r="G332" s="56">
        <f>_xlfn.XLOOKUP(H332,'[3]Total Working Funnel'!$F:$F,'[3]Total Working Funnel'!$F:$F)</f>
        <v>2587</v>
      </c>
      <c r="H332" s="36">
        <v>2587</v>
      </c>
      <c r="I332" s="58" t="s">
        <v>2241</v>
      </c>
      <c r="J332" s="160">
        <v>275</v>
      </c>
      <c r="K332" s="158">
        <v>275</v>
      </c>
      <c r="L332" s="58">
        <v>19.197711600000002</v>
      </c>
      <c r="M332" s="58">
        <v>72.981757900000005</v>
      </c>
      <c r="N332" s="58" t="s">
        <v>15</v>
      </c>
      <c r="O332" s="58" t="s">
        <v>2242</v>
      </c>
      <c r="P332" s="28" t="s">
        <v>602</v>
      </c>
      <c r="Q332" s="56" t="s">
        <v>1603</v>
      </c>
      <c r="R332" s="28" t="s">
        <v>2243</v>
      </c>
      <c r="S332" s="28" t="s">
        <v>2244</v>
      </c>
      <c r="T332" s="58" t="s">
        <v>1621</v>
      </c>
      <c r="U332" s="28" t="s">
        <v>2214</v>
      </c>
      <c r="V332" s="36" t="s">
        <v>2215</v>
      </c>
      <c r="W332" s="28" t="s">
        <v>104</v>
      </c>
      <c r="X332" s="28"/>
      <c r="Y332" s="28" t="s">
        <v>1638</v>
      </c>
      <c r="Z332" s="28" t="s">
        <v>4848</v>
      </c>
      <c r="AA332" s="28" t="s">
        <v>1603</v>
      </c>
      <c r="AB332" s="28">
        <v>10004961</v>
      </c>
      <c r="AC332" s="61">
        <v>45755</v>
      </c>
      <c r="AD332" s="61">
        <f t="shared" si="103"/>
        <v>46120</v>
      </c>
      <c r="AE332" s="28">
        <v>120</v>
      </c>
      <c r="AF332" s="28" t="s">
        <v>1622</v>
      </c>
      <c r="AG332" s="62">
        <f t="shared" si="100"/>
        <v>-155</v>
      </c>
      <c r="AH332" s="28" t="s">
        <v>1585</v>
      </c>
      <c r="AI332" s="28" t="s">
        <v>1603</v>
      </c>
      <c r="AJ332" s="28"/>
      <c r="AK332" s="28" t="s">
        <v>1612</v>
      </c>
      <c r="AL332" s="28" t="s">
        <v>5277</v>
      </c>
      <c r="AM332" s="28" t="s">
        <v>3494</v>
      </c>
      <c r="AN332" s="47" t="s">
        <v>1585</v>
      </c>
      <c r="AO332" s="58" t="s">
        <v>1603</v>
      </c>
      <c r="AP332" s="28"/>
      <c r="AQ332" s="28">
        <v>0</v>
      </c>
      <c r="AR332" s="28">
        <f t="shared" si="101"/>
        <v>-120</v>
      </c>
      <c r="AS332" s="28" t="s">
        <v>1603</v>
      </c>
      <c r="AT332" s="28"/>
    </row>
    <row r="333" spans="2:47" s="47" customFormat="1" ht="10.8" x14ac:dyDescent="0.25">
      <c r="C333" s="196">
        <v>46081</v>
      </c>
      <c r="D333" s="36">
        <f t="shared" si="102"/>
        <v>330</v>
      </c>
      <c r="E333" s="36" t="s">
        <v>1</v>
      </c>
      <c r="F333" s="57" t="s">
        <v>622</v>
      </c>
      <c r="G333" s="56" t="str">
        <f>_xlfn.XLOOKUP(H333,'[3]Total Working Funnel'!$F:$F,'[3]Total Working Funnel'!$F:$F)</f>
        <v>MA5212</v>
      </c>
      <c r="H333" s="36" t="s">
        <v>2245</v>
      </c>
      <c r="I333" s="58" t="s">
        <v>2246</v>
      </c>
      <c r="J333" s="160">
        <v>275</v>
      </c>
      <c r="K333" s="158">
        <v>275</v>
      </c>
      <c r="L333" s="58">
        <v>19.199443800000001</v>
      </c>
      <c r="M333" s="58">
        <v>72.977995300000003</v>
      </c>
      <c r="N333" s="58" t="s">
        <v>15</v>
      </c>
      <c r="O333" s="58" t="s">
        <v>2247</v>
      </c>
      <c r="P333" s="28" t="s">
        <v>602</v>
      </c>
      <c r="Q333" s="56" t="s">
        <v>1603</v>
      </c>
      <c r="R333" s="28" t="s">
        <v>2248</v>
      </c>
      <c r="S333" s="28" t="s">
        <v>2249</v>
      </c>
      <c r="T333" s="58" t="s">
        <v>1621</v>
      </c>
      <c r="U333" s="28" t="s">
        <v>2214</v>
      </c>
      <c r="V333" s="36" t="s">
        <v>2215</v>
      </c>
      <c r="W333" s="28" t="s">
        <v>104</v>
      </c>
      <c r="X333" s="28"/>
      <c r="Y333" s="28" t="s">
        <v>1638</v>
      </c>
      <c r="Z333" s="28" t="s">
        <v>4848</v>
      </c>
      <c r="AA333" s="28" t="s">
        <v>1603</v>
      </c>
      <c r="AB333" s="28">
        <v>10004961</v>
      </c>
      <c r="AC333" s="61">
        <v>45755</v>
      </c>
      <c r="AD333" s="61">
        <f t="shared" si="103"/>
        <v>46120</v>
      </c>
      <c r="AE333" s="28">
        <v>280</v>
      </c>
      <c r="AF333" s="28" t="s">
        <v>1030</v>
      </c>
      <c r="AG333" s="62">
        <f t="shared" si="100"/>
        <v>5</v>
      </c>
      <c r="AH333" s="28" t="s">
        <v>1585</v>
      </c>
      <c r="AI333" s="28" t="s">
        <v>1603</v>
      </c>
      <c r="AJ333" s="28"/>
      <c r="AK333" s="28" t="s">
        <v>1612</v>
      </c>
      <c r="AL333" s="28" t="s">
        <v>5278</v>
      </c>
      <c r="AM333" s="28" t="s">
        <v>4949</v>
      </c>
      <c r="AN333" s="47" t="s">
        <v>1585</v>
      </c>
      <c r="AO333" s="58" t="s">
        <v>1603</v>
      </c>
      <c r="AP333" s="28"/>
      <c r="AQ333" s="28">
        <v>0</v>
      </c>
      <c r="AR333" s="28">
        <f t="shared" si="101"/>
        <v>-280</v>
      </c>
      <c r="AS333" s="28" t="s">
        <v>1603</v>
      </c>
      <c r="AT333" s="28"/>
    </row>
    <row r="334" spans="2:47" s="47" customFormat="1" ht="10.8" x14ac:dyDescent="0.25">
      <c r="C334" s="196">
        <v>46081</v>
      </c>
      <c r="D334" s="36">
        <f t="shared" si="102"/>
        <v>331</v>
      </c>
      <c r="E334" s="36" t="s">
        <v>1</v>
      </c>
      <c r="F334" s="57" t="s">
        <v>622</v>
      </c>
      <c r="G334" s="56">
        <f>_xlfn.XLOOKUP(H334,'[3]Total Working Funnel'!$F:$F,'[3]Total Working Funnel'!$F:$F)</f>
        <v>4378</v>
      </c>
      <c r="H334" s="36">
        <v>4378</v>
      </c>
      <c r="I334" s="58" t="s">
        <v>2250</v>
      </c>
      <c r="J334" s="160">
        <v>110.00000000000001</v>
      </c>
      <c r="K334" s="158">
        <v>110.00000000000001</v>
      </c>
      <c r="L334" s="58">
        <v>19.206523300000001</v>
      </c>
      <c r="M334" s="58">
        <v>72.977478300000001</v>
      </c>
      <c r="N334" s="58" t="s">
        <v>15</v>
      </c>
      <c r="O334" s="58" t="s">
        <v>2251</v>
      </c>
      <c r="P334" s="28" t="s">
        <v>602</v>
      </c>
      <c r="Q334" s="56" t="s">
        <v>1603</v>
      </c>
      <c r="R334" s="28" t="s">
        <v>2252</v>
      </c>
      <c r="S334" s="28" t="s">
        <v>2253</v>
      </c>
      <c r="T334" s="58" t="s">
        <v>1621</v>
      </c>
      <c r="U334" s="28" t="s">
        <v>2214</v>
      </c>
      <c r="V334" s="36" t="s">
        <v>2215</v>
      </c>
      <c r="W334" s="28" t="s">
        <v>104</v>
      </c>
      <c r="X334" s="28"/>
      <c r="Y334" s="28" t="s">
        <v>1638</v>
      </c>
      <c r="Z334" s="28" t="s">
        <v>4848</v>
      </c>
      <c r="AA334" s="28" t="s">
        <v>1603</v>
      </c>
      <c r="AB334" s="28">
        <v>10004961</v>
      </c>
      <c r="AC334" s="61">
        <v>45755</v>
      </c>
      <c r="AD334" s="61">
        <f t="shared" si="103"/>
        <v>46120</v>
      </c>
      <c r="AE334" s="28">
        <v>60</v>
      </c>
      <c r="AF334" s="28" t="s">
        <v>1622</v>
      </c>
      <c r="AG334" s="62">
        <f t="shared" si="100"/>
        <v>-50.000000000000014</v>
      </c>
      <c r="AH334" s="28" t="s">
        <v>1585</v>
      </c>
      <c r="AI334" s="28" t="s">
        <v>1603</v>
      </c>
      <c r="AJ334" s="28"/>
      <c r="AK334" s="28" t="s">
        <v>1612</v>
      </c>
      <c r="AL334" s="28" t="s">
        <v>5279</v>
      </c>
      <c r="AM334" s="28" t="s">
        <v>4949</v>
      </c>
      <c r="AN334" s="47" t="s">
        <v>1585</v>
      </c>
      <c r="AO334" s="58" t="s">
        <v>1603</v>
      </c>
      <c r="AP334" s="28"/>
      <c r="AQ334" s="28">
        <v>0</v>
      </c>
      <c r="AR334" s="28">
        <f t="shared" si="101"/>
        <v>-60</v>
      </c>
      <c r="AS334" s="28" t="s">
        <v>1603</v>
      </c>
      <c r="AT334" s="28"/>
    </row>
    <row r="335" spans="2:47" s="47" customFormat="1" ht="10.8" x14ac:dyDescent="0.25">
      <c r="C335" s="196">
        <v>46081</v>
      </c>
      <c r="D335" s="36">
        <f t="shared" si="102"/>
        <v>332</v>
      </c>
      <c r="E335" s="36" t="s">
        <v>1</v>
      </c>
      <c r="F335" s="57" t="s">
        <v>622</v>
      </c>
      <c r="G335" s="56" t="str">
        <f>_xlfn.XLOOKUP(H335,'[3]Total Working Funnel'!$F:$F,'[3]Total Working Funnel'!$F:$F)</f>
        <v>MA4138</v>
      </c>
      <c r="H335" s="36" t="s">
        <v>2254</v>
      </c>
      <c r="I335" s="58" t="s">
        <v>2255</v>
      </c>
      <c r="J335" s="160">
        <v>110.00000000000001</v>
      </c>
      <c r="K335" s="158">
        <v>110.00000000000001</v>
      </c>
      <c r="L335" s="58">
        <v>19.2114799</v>
      </c>
      <c r="M335" s="58">
        <v>72.976992800000005</v>
      </c>
      <c r="N335" s="58" t="s">
        <v>15</v>
      </c>
      <c r="O335" s="58" t="s">
        <v>2256</v>
      </c>
      <c r="P335" s="28" t="s">
        <v>602</v>
      </c>
      <c r="Q335" s="56" t="s">
        <v>1603</v>
      </c>
      <c r="R335" s="28" t="s">
        <v>2257</v>
      </c>
      <c r="S335" s="28" t="s">
        <v>2258</v>
      </c>
      <c r="T335" s="58" t="s">
        <v>1646</v>
      </c>
      <c r="U335" s="28" t="s">
        <v>2214</v>
      </c>
      <c r="V335" s="36" t="s">
        <v>2215</v>
      </c>
      <c r="W335" s="28" t="s">
        <v>104</v>
      </c>
      <c r="X335" s="28"/>
      <c r="Y335" s="28" t="s">
        <v>1638</v>
      </c>
      <c r="Z335" s="28" t="s">
        <v>4848</v>
      </c>
      <c r="AA335" s="28" t="s">
        <v>1603</v>
      </c>
      <c r="AB335" s="28">
        <v>10004961</v>
      </c>
      <c r="AC335" s="61">
        <v>45755</v>
      </c>
      <c r="AD335" s="61">
        <f t="shared" si="103"/>
        <v>46120</v>
      </c>
      <c r="AE335" s="28">
        <v>50</v>
      </c>
      <c r="AF335" s="28" t="s">
        <v>1622</v>
      </c>
      <c r="AG335" s="62">
        <f t="shared" si="100"/>
        <v>-60.000000000000014</v>
      </c>
      <c r="AH335" s="28" t="s">
        <v>1585</v>
      </c>
      <c r="AI335" s="28" t="s">
        <v>1603</v>
      </c>
      <c r="AJ335" s="28"/>
      <c r="AK335" s="28" t="s">
        <v>1612</v>
      </c>
      <c r="AL335" s="28" t="s">
        <v>5280</v>
      </c>
      <c r="AM335" s="28" t="s">
        <v>4949</v>
      </c>
      <c r="AN335" s="47" t="s">
        <v>1585</v>
      </c>
      <c r="AO335" s="58" t="s">
        <v>1603</v>
      </c>
      <c r="AP335" s="28"/>
      <c r="AQ335" s="28">
        <v>0</v>
      </c>
      <c r="AR335" s="28">
        <f t="shared" si="101"/>
        <v>-50</v>
      </c>
      <c r="AS335" s="28" t="s">
        <v>1603</v>
      </c>
      <c r="AT335" s="28"/>
    </row>
    <row r="336" spans="2:47" s="47" customFormat="1" ht="10.8" x14ac:dyDescent="0.25">
      <c r="C336" s="196">
        <v>46081</v>
      </c>
      <c r="D336" s="36">
        <f t="shared" si="102"/>
        <v>333</v>
      </c>
      <c r="E336" s="36" t="s">
        <v>1</v>
      </c>
      <c r="F336" s="58" t="s">
        <v>626</v>
      </c>
      <c r="G336" s="56">
        <f>_xlfn.XLOOKUP(H336,'[3]Total Working Funnel'!$F:$F,'[3]Total Working Funnel'!$F:$F)</f>
        <v>5357</v>
      </c>
      <c r="H336" s="36">
        <v>5357</v>
      </c>
      <c r="I336" s="58" t="s">
        <v>2259</v>
      </c>
      <c r="J336" s="160">
        <v>495.00000000000006</v>
      </c>
      <c r="K336" s="158">
        <v>495.00000000000006</v>
      </c>
      <c r="L336" s="58">
        <v>19.193625699999998</v>
      </c>
      <c r="M336" s="58">
        <v>72.9883478</v>
      </c>
      <c r="N336" s="58" t="s">
        <v>15</v>
      </c>
      <c r="O336" s="58" t="s">
        <v>2260</v>
      </c>
      <c r="P336" s="28" t="s">
        <v>602</v>
      </c>
      <c r="Q336" s="56" t="s">
        <v>1603</v>
      </c>
      <c r="R336" s="28" t="s">
        <v>2261</v>
      </c>
      <c r="S336" s="28" t="s">
        <v>2262</v>
      </c>
      <c r="T336" s="58" t="s">
        <v>1621</v>
      </c>
      <c r="U336" s="28" t="s">
        <v>2214</v>
      </c>
      <c r="V336" s="36" t="s">
        <v>2215</v>
      </c>
      <c r="W336" s="28" t="s">
        <v>104</v>
      </c>
      <c r="X336" s="28"/>
      <c r="Y336" s="28" t="s">
        <v>1638</v>
      </c>
      <c r="Z336" s="28" t="s">
        <v>4848</v>
      </c>
      <c r="AA336" s="28" t="s">
        <v>1603</v>
      </c>
      <c r="AB336" s="28">
        <v>10004961</v>
      </c>
      <c r="AC336" s="61">
        <v>45755</v>
      </c>
      <c r="AD336" s="61">
        <f t="shared" si="103"/>
        <v>46120</v>
      </c>
      <c r="AE336" s="28">
        <v>360</v>
      </c>
      <c r="AF336" s="28" t="s">
        <v>1622</v>
      </c>
      <c r="AG336" s="62">
        <f t="shared" si="100"/>
        <v>-135.00000000000006</v>
      </c>
      <c r="AH336" s="28" t="s">
        <v>1585</v>
      </c>
      <c r="AI336" s="28" t="s">
        <v>1603</v>
      </c>
      <c r="AJ336" s="28"/>
      <c r="AK336" s="28" t="s">
        <v>1612</v>
      </c>
      <c r="AL336" s="28" t="s">
        <v>5281</v>
      </c>
      <c r="AM336" s="28" t="s">
        <v>4949</v>
      </c>
      <c r="AN336" s="47" t="s">
        <v>1585</v>
      </c>
      <c r="AO336" s="58" t="s">
        <v>1603</v>
      </c>
      <c r="AP336" s="28"/>
      <c r="AQ336" s="28">
        <v>0</v>
      </c>
      <c r="AR336" s="28">
        <f t="shared" si="101"/>
        <v>-360</v>
      </c>
      <c r="AS336" s="28" t="s">
        <v>1603</v>
      </c>
      <c r="AT336" s="28"/>
    </row>
    <row r="337" spans="3:46" s="47" customFormat="1" ht="10.8" x14ac:dyDescent="0.25">
      <c r="C337" s="196">
        <v>46081</v>
      </c>
      <c r="D337" s="36">
        <f t="shared" si="102"/>
        <v>334</v>
      </c>
      <c r="E337" s="36" t="s">
        <v>1</v>
      </c>
      <c r="F337" s="58" t="s">
        <v>626</v>
      </c>
      <c r="G337" s="56" t="str">
        <f>_xlfn.XLOOKUP(H337,'[3]Total Working Funnel'!$F:$F,'[3]Total Working Funnel'!$F:$F)</f>
        <v>MA2152</v>
      </c>
      <c r="H337" s="36" t="s">
        <v>2263</v>
      </c>
      <c r="I337" s="58" t="s">
        <v>2264</v>
      </c>
      <c r="J337" s="160">
        <v>110.00000000000001</v>
      </c>
      <c r="K337" s="158">
        <v>110.00000000000001</v>
      </c>
      <c r="L337" s="58">
        <v>19.191897300000001</v>
      </c>
      <c r="M337" s="58">
        <v>72.988069300000006</v>
      </c>
      <c r="N337" s="58" t="s">
        <v>15</v>
      </c>
      <c r="O337" s="58" t="s">
        <v>2265</v>
      </c>
      <c r="P337" s="28" t="s">
        <v>602</v>
      </c>
      <c r="Q337" s="56" t="s">
        <v>1603</v>
      </c>
      <c r="R337" s="28" t="s">
        <v>2266</v>
      </c>
      <c r="S337" s="28" t="s">
        <v>2267</v>
      </c>
      <c r="T337" s="58" t="s">
        <v>1646</v>
      </c>
      <c r="U337" s="28" t="s">
        <v>2214</v>
      </c>
      <c r="V337" s="36" t="s">
        <v>2215</v>
      </c>
      <c r="W337" s="28" t="s">
        <v>104</v>
      </c>
      <c r="X337" s="28"/>
      <c r="Y337" s="28" t="s">
        <v>1638</v>
      </c>
      <c r="Z337" s="28" t="s">
        <v>4848</v>
      </c>
      <c r="AA337" s="28" t="s">
        <v>1603</v>
      </c>
      <c r="AB337" s="28">
        <v>10004961</v>
      </c>
      <c r="AC337" s="61">
        <v>45755</v>
      </c>
      <c r="AD337" s="61">
        <f t="shared" si="103"/>
        <v>46120</v>
      </c>
      <c r="AE337" s="28">
        <v>110</v>
      </c>
      <c r="AF337" s="28" t="s">
        <v>1030</v>
      </c>
      <c r="AG337" s="62">
        <f t="shared" si="100"/>
        <v>0</v>
      </c>
      <c r="AH337" s="28" t="s">
        <v>1585</v>
      </c>
      <c r="AI337" s="28" t="s">
        <v>1603</v>
      </c>
      <c r="AJ337" s="28"/>
      <c r="AK337" s="28" t="s">
        <v>1612</v>
      </c>
      <c r="AL337" s="28" t="s">
        <v>5282</v>
      </c>
      <c r="AM337" s="28" t="s">
        <v>4949</v>
      </c>
      <c r="AN337" s="47" t="s">
        <v>1585</v>
      </c>
      <c r="AO337" s="58" t="s">
        <v>1603</v>
      </c>
      <c r="AP337" s="28"/>
      <c r="AQ337" s="28">
        <v>0</v>
      </c>
      <c r="AR337" s="28">
        <f t="shared" si="101"/>
        <v>-110</v>
      </c>
      <c r="AS337" s="28" t="s">
        <v>1603</v>
      </c>
      <c r="AT337" s="28"/>
    </row>
    <row r="338" spans="3:46" s="47" customFormat="1" ht="10.8" x14ac:dyDescent="0.25">
      <c r="C338" s="196">
        <v>46081</v>
      </c>
      <c r="D338" s="36">
        <f t="shared" si="102"/>
        <v>335</v>
      </c>
      <c r="E338" s="36" t="s">
        <v>1</v>
      </c>
      <c r="F338" s="58" t="s">
        <v>2230</v>
      </c>
      <c r="G338" s="56" t="str">
        <f>_xlfn.XLOOKUP(H338,'[3]Total Working Funnel'!$F:$F,'[3]Total Working Funnel'!$F:$F)</f>
        <v>MA1036</v>
      </c>
      <c r="H338" s="36" t="s">
        <v>2268</v>
      </c>
      <c r="I338" s="58" t="s">
        <v>2269</v>
      </c>
      <c r="J338" s="160">
        <v>275</v>
      </c>
      <c r="K338" s="158">
        <v>275</v>
      </c>
      <c r="L338" s="58">
        <v>19.1876207</v>
      </c>
      <c r="M338" s="58">
        <v>72.988192100000006</v>
      </c>
      <c r="N338" s="58" t="s">
        <v>15</v>
      </c>
      <c r="O338" s="58" t="s">
        <v>2270</v>
      </c>
      <c r="P338" s="28" t="s">
        <v>602</v>
      </c>
      <c r="Q338" s="56" t="s">
        <v>1603</v>
      </c>
      <c r="R338" s="28" t="s">
        <v>2271</v>
      </c>
      <c r="S338" s="28" t="s">
        <v>2272</v>
      </c>
      <c r="T338" s="58" t="s">
        <v>1646</v>
      </c>
      <c r="U338" s="28" t="s">
        <v>2214</v>
      </c>
      <c r="V338" s="36" t="s">
        <v>2215</v>
      </c>
      <c r="W338" s="28" t="s">
        <v>104</v>
      </c>
      <c r="X338" s="28"/>
      <c r="Y338" s="28" t="s">
        <v>1638</v>
      </c>
      <c r="Z338" s="28" t="s">
        <v>4848</v>
      </c>
      <c r="AA338" s="28" t="s">
        <v>1603</v>
      </c>
      <c r="AB338" s="28">
        <v>10004961</v>
      </c>
      <c r="AC338" s="61">
        <v>45755</v>
      </c>
      <c r="AD338" s="61">
        <f t="shared" si="103"/>
        <v>46120</v>
      </c>
      <c r="AE338" s="28">
        <v>280</v>
      </c>
      <c r="AF338" s="28" t="s">
        <v>1030</v>
      </c>
      <c r="AG338" s="62">
        <f t="shared" si="100"/>
        <v>5</v>
      </c>
      <c r="AH338" s="28" t="s">
        <v>1585</v>
      </c>
      <c r="AI338" s="28" t="s">
        <v>1603</v>
      </c>
      <c r="AJ338" s="28"/>
      <c r="AK338" s="28" t="s">
        <v>1612</v>
      </c>
      <c r="AL338" s="28" t="s">
        <v>5283</v>
      </c>
      <c r="AM338" s="28" t="s">
        <v>3494</v>
      </c>
      <c r="AN338" s="47" t="s">
        <v>1585</v>
      </c>
      <c r="AO338" s="58" t="s">
        <v>1603</v>
      </c>
      <c r="AP338" s="28"/>
      <c r="AQ338" s="28">
        <v>0</v>
      </c>
      <c r="AR338" s="28">
        <f t="shared" si="101"/>
        <v>-280</v>
      </c>
      <c r="AS338" s="28" t="s">
        <v>1603</v>
      </c>
      <c r="AT338" s="28"/>
    </row>
    <row r="339" spans="3:46" s="47" customFormat="1" ht="10.8" x14ac:dyDescent="0.25">
      <c r="C339" s="196">
        <v>46081</v>
      </c>
      <c r="D339" s="36">
        <f t="shared" si="102"/>
        <v>336</v>
      </c>
      <c r="E339" s="36" t="s">
        <v>1</v>
      </c>
      <c r="F339" s="58" t="s">
        <v>2230</v>
      </c>
      <c r="G339" s="56" t="e">
        <f>_xlfn.XLOOKUP(H339,'[3]Total Working Funnel'!$F:$F,'[3]Total Working Funnel'!$F:$F)</f>
        <v>#N/A</v>
      </c>
      <c r="H339" s="36" t="s">
        <v>2273</v>
      </c>
      <c r="I339" s="58" t="s">
        <v>2274</v>
      </c>
      <c r="J339" s="160">
        <v>220.00000000000003</v>
      </c>
      <c r="K339" s="158">
        <v>220.00000000000003</v>
      </c>
      <c r="L339" s="58">
        <v>19.1848077</v>
      </c>
      <c r="M339" s="58">
        <v>72.991353899999993</v>
      </c>
      <c r="N339" s="58" t="s">
        <v>15</v>
      </c>
      <c r="O339" s="58" t="s">
        <v>2275</v>
      </c>
      <c r="P339" s="28" t="s">
        <v>602</v>
      </c>
      <c r="Q339" s="56" t="s">
        <v>1603</v>
      </c>
      <c r="R339" s="28" t="s">
        <v>2276</v>
      </c>
      <c r="S339" s="28" t="s">
        <v>2277</v>
      </c>
      <c r="T339" s="177" t="s">
        <v>1813</v>
      </c>
      <c r="U339" s="28" t="s">
        <v>2214</v>
      </c>
      <c r="V339" s="36" t="s">
        <v>2215</v>
      </c>
      <c r="W339" s="28" t="s">
        <v>104</v>
      </c>
      <c r="X339" s="28"/>
      <c r="Y339" s="28" t="s">
        <v>1680</v>
      </c>
      <c r="Z339" s="28" t="s">
        <v>4848</v>
      </c>
      <c r="AA339" s="28" t="s">
        <v>1603</v>
      </c>
      <c r="AB339" s="28">
        <v>10004961</v>
      </c>
      <c r="AC339" s="61">
        <v>45755</v>
      </c>
      <c r="AD339" s="61">
        <f t="shared" si="103"/>
        <v>46120</v>
      </c>
      <c r="AE339" s="28">
        <v>220</v>
      </c>
      <c r="AF339" s="28" t="s">
        <v>1030</v>
      </c>
      <c r="AG339" s="62">
        <f t="shared" si="100"/>
        <v>0</v>
      </c>
      <c r="AH339" s="28" t="s">
        <v>4851</v>
      </c>
      <c r="AI339" s="28" t="s">
        <v>1603</v>
      </c>
      <c r="AJ339" s="28"/>
      <c r="AK339" s="28" t="s">
        <v>1612</v>
      </c>
      <c r="AL339" s="28" t="s">
        <v>5284</v>
      </c>
      <c r="AM339" s="28" t="s">
        <v>4949</v>
      </c>
      <c r="AN339" s="47" t="s">
        <v>1585</v>
      </c>
      <c r="AO339" s="58" t="s">
        <v>1603</v>
      </c>
      <c r="AP339" s="28"/>
      <c r="AQ339" s="28">
        <v>0</v>
      </c>
      <c r="AR339" s="28">
        <f t="shared" si="101"/>
        <v>-220</v>
      </c>
      <c r="AS339" s="28" t="s">
        <v>1603</v>
      </c>
      <c r="AT339" s="28"/>
    </row>
    <row r="340" spans="3:46" s="47" customFormat="1" ht="10.8" x14ac:dyDescent="0.25">
      <c r="C340" s="196">
        <v>46081</v>
      </c>
      <c r="D340" s="36">
        <f t="shared" si="102"/>
        <v>337</v>
      </c>
      <c r="E340" s="36" t="s">
        <v>1</v>
      </c>
      <c r="F340" s="58" t="s">
        <v>1869</v>
      </c>
      <c r="G340" s="56">
        <f>_xlfn.XLOOKUP(H340,'[3]Total Working Funnel'!$F:$F,'[3]Total Working Funnel'!$F:$F)</f>
        <v>6094</v>
      </c>
      <c r="H340" s="36">
        <v>6094</v>
      </c>
      <c r="I340" s="58" t="s">
        <v>2278</v>
      </c>
      <c r="J340" s="160">
        <v>165</v>
      </c>
      <c r="K340" s="158">
        <v>165</v>
      </c>
      <c r="L340" s="58">
        <v>19.179910799999998</v>
      </c>
      <c r="M340" s="58">
        <v>72.995155299999993</v>
      </c>
      <c r="N340" s="58" t="s">
        <v>15</v>
      </c>
      <c r="O340" s="58" t="s">
        <v>2279</v>
      </c>
      <c r="P340" s="28" t="s">
        <v>602</v>
      </c>
      <c r="Q340" s="56" t="s">
        <v>1603</v>
      </c>
      <c r="R340" s="28" t="s">
        <v>2280</v>
      </c>
      <c r="S340" s="28" t="s">
        <v>2281</v>
      </c>
      <c r="T340" s="58" t="s">
        <v>1621</v>
      </c>
      <c r="U340" s="28" t="s">
        <v>2214</v>
      </c>
      <c r="V340" s="36" t="s">
        <v>2215</v>
      </c>
      <c r="W340" s="28" t="s">
        <v>104</v>
      </c>
      <c r="X340" s="28"/>
      <c r="Y340" s="28" t="s">
        <v>1638</v>
      </c>
      <c r="Z340" s="28" t="s">
        <v>4848</v>
      </c>
      <c r="AA340" s="28" t="s">
        <v>1603</v>
      </c>
      <c r="AB340" s="28">
        <v>10004961</v>
      </c>
      <c r="AC340" s="61">
        <v>45755</v>
      </c>
      <c r="AD340" s="61">
        <f t="shared" si="103"/>
        <v>46120</v>
      </c>
      <c r="AE340" s="28">
        <v>170</v>
      </c>
      <c r="AF340" s="28" t="s">
        <v>1030</v>
      </c>
      <c r="AG340" s="62">
        <f t="shared" si="100"/>
        <v>5</v>
      </c>
      <c r="AH340" s="28" t="s">
        <v>1585</v>
      </c>
      <c r="AI340" s="28" t="s">
        <v>1603</v>
      </c>
      <c r="AJ340" s="28"/>
      <c r="AK340" s="28" t="s">
        <v>1612</v>
      </c>
      <c r="AL340" s="28" t="s">
        <v>5285</v>
      </c>
      <c r="AM340" s="28" t="s">
        <v>4949</v>
      </c>
      <c r="AN340" s="47" t="s">
        <v>1585</v>
      </c>
      <c r="AO340" s="58" t="s">
        <v>1603</v>
      </c>
      <c r="AP340" s="28"/>
      <c r="AQ340" s="28">
        <v>0</v>
      </c>
      <c r="AR340" s="28">
        <f t="shared" si="101"/>
        <v>-170</v>
      </c>
      <c r="AS340" s="28" t="s">
        <v>1603</v>
      </c>
      <c r="AT340" s="28"/>
    </row>
    <row r="341" spans="3:46" s="47" customFormat="1" ht="10.8" x14ac:dyDescent="0.25">
      <c r="C341" s="196">
        <v>46053</v>
      </c>
      <c r="D341" s="36">
        <f t="shared" si="102"/>
        <v>338</v>
      </c>
      <c r="E341" s="58" t="s">
        <v>1</v>
      </c>
      <c r="F341" s="56" t="s">
        <v>627</v>
      </c>
      <c r="G341" s="56"/>
      <c r="H341" s="58" t="s">
        <v>2282</v>
      </c>
      <c r="I341" s="58" t="s">
        <v>2283</v>
      </c>
      <c r="J341" s="160">
        <v>55.000000000000007</v>
      </c>
      <c r="K341" s="158">
        <v>55.000000000000007</v>
      </c>
      <c r="L341" s="58">
        <v>19.1518902</v>
      </c>
      <c r="M341" s="58">
        <v>72.974142200000003</v>
      </c>
      <c r="N341" s="58" t="s">
        <v>6</v>
      </c>
      <c r="O341" s="58" t="s">
        <v>2284</v>
      </c>
      <c r="P341" s="28" t="s">
        <v>2285</v>
      </c>
      <c r="Q341" s="56" t="s">
        <v>1603</v>
      </c>
      <c r="R341" s="28" t="s">
        <v>2286</v>
      </c>
      <c r="S341" s="28" t="s">
        <v>2287</v>
      </c>
      <c r="T341" s="177" t="s">
        <v>1981</v>
      </c>
      <c r="U341" s="28" t="s">
        <v>2214</v>
      </c>
      <c r="V341" s="36" t="s">
        <v>2215</v>
      </c>
      <c r="W341" s="28" t="s">
        <v>104</v>
      </c>
      <c r="X341" s="28"/>
      <c r="Y341" s="28" t="s">
        <v>1680</v>
      </c>
      <c r="Z341" s="28" t="s">
        <v>4848</v>
      </c>
      <c r="AA341" s="28" t="s">
        <v>1603</v>
      </c>
      <c r="AB341" s="28" t="s">
        <v>1603</v>
      </c>
      <c r="AC341" s="28" t="s">
        <v>1603</v>
      </c>
      <c r="AD341" s="28" t="s">
        <v>1603</v>
      </c>
      <c r="AE341" s="28">
        <v>0</v>
      </c>
      <c r="AF341" s="28" t="s">
        <v>1610</v>
      </c>
      <c r="AG341" s="28"/>
      <c r="AH341" s="28" t="s">
        <v>1611</v>
      </c>
      <c r="AI341" s="28" t="s">
        <v>1603</v>
      </c>
      <c r="AJ341" s="28"/>
      <c r="AK341" s="28" t="s">
        <v>1612</v>
      </c>
      <c r="AL341" s="28" t="s">
        <v>1603</v>
      </c>
      <c r="AM341" s="28" t="s">
        <v>1603</v>
      </c>
      <c r="AN341" s="47" t="s">
        <v>1611</v>
      </c>
      <c r="AO341" s="58" t="s">
        <v>1603</v>
      </c>
      <c r="AP341" s="28"/>
      <c r="AQ341" s="28">
        <v>0</v>
      </c>
      <c r="AR341" s="28">
        <f t="shared" si="101"/>
        <v>0</v>
      </c>
      <c r="AS341" s="28" t="s">
        <v>1603</v>
      </c>
      <c r="AT341" s="28"/>
    </row>
    <row r="342" spans="3:46" s="47" customFormat="1" ht="10.8" x14ac:dyDescent="0.25">
      <c r="C342" s="196">
        <v>46053</v>
      </c>
      <c r="D342" s="36">
        <f t="shared" si="102"/>
        <v>339</v>
      </c>
      <c r="E342" s="58" t="s">
        <v>1</v>
      </c>
      <c r="F342" s="56" t="s">
        <v>627</v>
      </c>
      <c r="G342" s="56"/>
      <c r="H342" s="58" t="s">
        <v>2288</v>
      </c>
      <c r="I342" s="58" t="s">
        <v>2289</v>
      </c>
      <c r="J342" s="160">
        <v>55.000000000000007</v>
      </c>
      <c r="K342" s="158">
        <v>55.000000000000007</v>
      </c>
      <c r="L342" s="58">
        <v>19.150696700000001</v>
      </c>
      <c r="M342" s="58">
        <v>72.9803304</v>
      </c>
      <c r="N342" s="58" t="s">
        <v>6</v>
      </c>
      <c r="O342" s="58" t="s">
        <v>2290</v>
      </c>
      <c r="P342" s="28" t="s">
        <v>2285</v>
      </c>
      <c r="Q342" s="56" t="s">
        <v>1603</v>
      </c>
      <c r="R342" s="28" t="s">
        <v>2286</v>
      </c>
      <c r="S342" s="28" t="s">
        <v>2291</v>
      </c>
      <c r="T342" s="177" t="s">
        <v>1981</v>
      </c>
      <c r="U342" s="28" t="s">
        <v>2214</v>
      </c>
      <c r="V342" s="36" t="s">
        <v>2215</v>
      </c>
      <c r="W342" s="28" t="s">
        <v>104</v>
      </c>
      <c r="X342" s="28"/>
      <c r="Y342" s="28" t="s">
        <v>1680</v>
      </c>
      <c r="Z342" s="28" t="s">
        <v>4848</v>
      </c>
      <c r="AA342" s="28" t="s">
        <v>1603</v>
      </c>
      <c r="AB342" s="28" t="s">
        <v>1603</v>
      </c>
      <c r="AC342" s="28" t="s">
        <v>1603</v>
      </c>
      <c r="AD342" s="28" t="s">
        <v>1603</v>
      </c>
      <c r="AE342" s="28">
        <v>0</v>
      </c>
      <c r="AF342" s="28" t="s">
        <v>1610</v>
      </c>
      <c r="AG342" s="28"/>
      <c r="AH342" s="28" t="s">
        <v>1611</v>
      </c>
      <c r="AI342" s="28" t="s">
        <v>1603</v>
      </c>
      <c r="AJ342" s="28"/>
      <c r="AK342" s="28" t="s">
        <v>1612</v>
      </c>
      <c r="AL342" s="28" t="s">
        <v>1603</v>
      </c>
      <c r="AM342" s="28" t="s">
        <v>1603</v>
      </c>
      <c r="AN342" s="47" t="s">
        <v>1611</v>
      </c>
      <c r="AO342" s="58" t="s">
        <v>1603</v>
      </c>
      <c r="AP342" s="28"/>
      <c r="AQ342" s="28">
        <v>0</v>
      </c>
      <c r="AR342" s="28">
        <f t="shared" si="101"/>
        <v>0</v>
      </c>
      <c r="AS342" s="28" t="s">
        <v>1603</v>
      </c>
      <c r="AT342" s="28"/>
    </row>
    <row r="343" spans="3:46" s="47" customFormat="1" ht="10.8" x14ac:dyDescent="0.25">
      <c r="C343" s="196">
        <v>46053</v>
      </c>
      <c r="D343" s="36">
        <f t="shared" si="102"/>
        <v>340</v>
      </c>
      <c r="E343" s="58" t="s">
        <v>1</v>
      </c>
      <c r="F343" s="56" t="s">
        <v>627</v>
      </c>
      <c r="G343" s="56"/>
      <c r="H343" s="58" t="s">
        <v>2292</v>
      </c>
      <c r="I343" s="58" t="s">
        <v>2293</v>
      </c>
      <c r="J343" s="160">
        <v>77</v>
      </c>
      <c r="K343" s="158">
        <v>77</v>
      </c>
      <c r="L343" s="58">
        <v>19.153875299999999</v>
      </c>
      <c r="M343" s="58">
        <v>72.964763199999993</v>
      </c>
      <c r="N343" s="58" t="s">
        <v>6</v>
      </c>
      <c r="O343" s="58" t="s">
        <v>2294</v>
      </c>
      <c r="P343" s="28" t="s">
        <v>2285</v>
      </c>
      <c r="Q343" s="56" t="s">
        <v>1603</v>
      </c>
      <c r="R343" s="28" t="s">
        <v>2295</v>
      </c>
      <c r="S343" s="28" t="s">
        <v>2296</v>
      </c>
      <c r="T343" s="177" t="s">
        <v>1981</v>
      </c>
      <c r="U343" s="28" t="s">
        <v>2214</v>
      </c>
      <c r="V343" s="36" t="s">
        <v>2215</v>
      </c>
      <c r="W343" s="28" t="s">
        <v>104</v>
      </c>
      <c r="X343" s="28"/>
      <c r="Y343" s="28" t="s">
        <v>1680</v>
      </c>
      <c r="Z343" s="28" t="s">
        <v>4848</v>
      </c>
      <c r="AA343" s="28" t="s">
        <v>1603</v>
      </c>
      <c r="AB343" s="28" t="s">
        <v>1603</v>
      </c>
      <c r="AC343" s="28" t="s">
        <v>1603</v>
      </c>
      <c r="AD343" s="28" t="s">
        <v>1603</v>
      </c>
      <c r="AE343" s="28">
        <v>0</v>
      </c>
      <c r="AF343" s="28" t="s">
        <v>1610</v>
      </c>
      <c r="AG343" s="28"/>
      <c r="AH343" s="28" t="s">
        <v>1611</v>
      </c>
      <c r="AI343" s="28" t="s">
        <v>1603</v>
      </c>
      <c r="AJ343" s="28"/>
      <c r="AK343" s="28" t="s">
        <v>1612</v>
      </c>
      <c r="AL343" s="28" t="s">
        <v>1603</v>
      </c>
      <c r="AM343" s="28" t="s">
        <v>1603</v>
      </c>
      <c r="AN343" s="47" t="s">
        <v>1611</v>
      </c>
      <c r="AO343" s="58" t="s">
        <v>1603</v>
      </c>
      <c r="AP343" s="28"/>
      <c r="AQ343" s="28">
        <v>0</v>
      </c>
      <c r="AR343" s="28">
        <f t="shared" si="101"/>
        <v>0</v>
      </c>
      <c r="AS343" s="28" t="s">
        <v>1603</v>
      </c>
      <c r="AT343" s="28"/>
    </row>
    <row r="344" spans="3:46" s="47" customFormat="1" ht="10.8" x14ac:dyDescent="0.25">
      <c r="C344" s="196">
        <v>46053</v>
      </c>
      <c r="D344" s="36">
        <f t="shared" si="102"/>
        <v>341</v>
      </c>
      <c r="E344" s="58" t="s">
        <v>1</v>
      </c>
      <c r="F344" s="58" t="s">
        <v>659</v>
      </c>
      <c r="G344" s="56" t="str">
        <f>_xlfn.XLOOKUP(H344,'[3]Total Working Funnel'!$F:$F,'[3]Total Working Funnel'!$F:$F)</f>
        <v>MA5118</v>
      </c>
      <c r="H344" s="58" t="s">
        <v>2297</v>
      </c>
      <c r="I344" s="58" t="s">
        <v>2298</v>
      </c>
      <c r="J344" s="160">
        <v>55.000000000000007</v>
      </c>
      <c r="K344" s="158">
        <v>55.000000000000007</v>
      </c>
      <c r="L344" s="58">
        <v>19.1486971</v>
      </c>
      <c r="M344" s="58">
        <v>72.991246099999998</v>
      </c>
      <c r="N344" s="58" t="s">
        <v>6</v>
      </c>
      <c r="O344" s="58" t="s">
        <v>2299</v>
      </c>
      <c r="P344" s="28" t="s">
        <v>589</v>
      </c>
      <c r="Q344" s="56" t="s">
        <v>1603</v>
      </c>
      <c r="R344" s="28" t="s">
        <v>2300</v>
      </c>
      <c r="S344" s="28" t="s">
        <v>2301</v>
      </c>
      <c r="T344" s="58" t="s">
        <v>1646</v>
      </c>
      <c r="U344" s="28" t="s">
        <v>2214</v>
      </c>
      <c r="V344" s="36" t="s">
        <v>2215</v>
      </c>
      <c r="W344" s="28" t="s">
        <v>104</v>
      </c>
      <c r="X344" s="28" t="s">
        <v>1608</v>
      </c>
      <c r="Y344" s="28" t="s">
        <v>1609</v>
      </c>
      <c r="Z344" s="28" t="e">
        <f>_xlfn.XLOOKUP(I344,'[2]Fibmax delivery'!$B:$B,'[2]Fibmax delivery'!$I:$I)</f>
        <v>#N/A</v>
      </c>
      <c r="AA344" s="28" t="s">
        <v>1603</v>
      </c>
      <c r="AB344" s="28" t="s">
        <v>2302</v>
      </c>
      <c r="AC344" s="61">
        <v>45738</v>
      </c>
      <c r="AD344" s="61">
        <v>46103</v>
      </c>
      <c r="AE344" s="28">
        <v>60</v>
      </c>
      <c r="AF344" s="28" t="s">
        <v>1030</v>
      </c>
      <c r="AG344" s="62">
        <f t="shared" ref="AG344:AG355" si="104">AE344-K344</f>
        <v>4.9999999999999929</v>
      </c>
      <c r="AH344" s="28" t="s">
        <v>1585</v>
      </c>
      <c r="AI344" s="28" t="s">
        <v>1603</v>
      </c>
      <c r="AJ344" s="28"/>
      <c r="AK344" s="28" t="s">
        <v>1612</v>
      </c>
      <c r="AL344" s="28" t="s">
        <v>5286</v>
      </c>
      <c r="AM344" s="28" t="s">
        <v>3494</v>
      </c>
      <c r="AN344" s="47" t="s">
        <v>1585</v>
      </c>
      <c r="AO344" s="58" t="s">
        <v>1603</v>
      </c>
      <c r="AP344" s="28"/>
      <c r="AQ344" s="28">
        <v>0</v>
      </c>
      <c r="AR344" s="28">
        <f t="shared" si="101"/>
        <v>-60</v>
      </c>
      <c r="AS344" s="28" t="s">
        <v>1603</v>
      </c>
      <c r="AT344" s="28"/>
    </row>
    <row r="345" spans="3:46" s="47" customFormat="1" ht="10.8" x14ac:dyDescent="0.25">
      <c r="C345" s="196">
        <v>46081</v>
      </c>
      <c r="D345" s="36">
        <f t="shared" si="102"/>
        <v>342</v>
      </c>
      <c r="E345" s="36" t="s">
        <v>1</v>
      </c>
      <c r="F345" s="58" t="s">
        <v>641</v>
      </c>
      <c r="G345" s="56" t="str">
        <f>_xlfn.XLOOKUP(H345,'[3]Total Working Funnel'!$F:$F,'[3]Total Working Funnel'!$F:$F)</f>
        <v>MA4147</v>
      </c>
      <c r="H345" s="36" t="s">
        <v>2303</v>
      </c>
      <c r="I345" s="36" t="s">
        <v>2304</v>
      </c>
      <c r="J345" s="159">
        <v>385.00000000000006</v>
      </c>
      <c r="K345" s="158">
        <v>385.00000000000006</v>
      </c>
      <c r="L345" s="70">
        <v>19.149816999999999</v>
      </c>
      <c r="M345" s="70">
        <v>72.999933499999997</v>
      </c>
      <c r="N345" s="36" t="s">
        <v>7</v>
      </c>
      <c r="O345" s="36" t="s">
        <v>2303</v>
      </c>
      <c r="P345" s="28" t="s">
        <v>589</v>
      </c>
      <c r="Q345" s="56" t="s">
        <v>1603</v>
      </c>
      <c r="R345" s="28" t="s">
        <v>2305</v>
      </c>
      <c r="S345" s="28" t="s">
        <v>2306</v>
      </c>
      <c r="T345" s="58" t="s">
        <v>1621</v>
      </c>
      <c r="U345" s="28" t="s">
        <v>2214</v>
      </c>
      <c r="V345" s="36" t="s">
        <v>2215</v>
      </c>
      <c r="W345" s="28" t="s">
        <v>104</v>
      </c>
      <c r="X345" s="28" t="s">
        <v>1608</v>
      </c>
      <c r="Y345" s="28" t="s">
        <v>1609</v>
      </c>
      <c r="Z345" s="28" t="e">
        <f>_xlfn.XLOOKUP(I345,'[2]Fibmax delivery'!$B:$B,'[2]Fibmax delivery'!$I:$I)</f>
        <v>#N/A</v>
      </c>
      <c r="AA345" s="28" t="s">
        <v>1603</v>
      </c>
      <c r="AB345" s="28" t="s">
        <v>1094</v>
      </c>
      <c r="AC345" s="61">
        <v>45740</v>
      </c>
      <c r="AD345" s="61">
        <v>46105</v>
      </c>
      <c r="AE345" s="28">
        <v>50</v>
      </c>
      <c r="AF345" s="28" t="s">
        <v>1622</v>
      </c>
      <c r="AG345" s="62">
        <f t="shared" si="104"/>
        <v>-335.00000000000006</v>
      </c>
      <c r="AH345" s="28" t="s">
        <v>1585</v>
      </c>
      <c r="AI345" s="28" t="s">
        <v>1603</v>
      </c>
      <c r="AJ345" s="28"/>
      <c r="AK345" s="28" t="s">
        <v>1612</v>
      </c>
      <c r="AL345" s="28" t="s">
        <v>5287</v>
      </c>
      <c r="AM345" s="28" t="s">
        <v>4949</v>
      </c>
      <c r="AN345" s="47" t="s">
        <v>1585</v>
      </c>
      <c r="AO345" s="58" t="s">
        <v>1603</v>
      </c>
      <c r="AP345" s="28"/>
      <c r="AQ345" s="28">
        <v>0</v>
      </c>
      <c r="AR345" s="28">
        <f t="shared" si="101"/>
        <v>-50</v>
      </c>
      <c r="AS345" s="28" t="s">
        <v>1603</v>
      </c>
      <c r="AT345" s="28"/>
    </row>
    <row r="346" spans="3:46" s="47" customFormat="1" ht="10.8" x14ac:dyDescent="0.25">
      <c r="C346" s="196">
        <v>46446</v>
      </c>
      <c r="D346" s="36">
        <f t="shared" si="102"/>
        <v>343</v>
      </c>
      <c r="E346" s="36" t="s">
        <v>1</v>
      </c>
      <c r="F346" s="58" t="s">
        <v>2307</v>
      </c>
      <c r="G346" s="56" t="str">
        <f>_xlfn.XLOOKUP(H346,'[3]Total Working Funnel'!$F:$F,'[3]Total Working Funnel'!$F:$F)</f>
        <v>MA2824</v>
      </c>
      <c r="H346" s="36" t="s">
        <v>2308</v>
      </c>
      <c r="I346" s="36" t="s">
        <v>2309</v>
      </c>
      <c r="J346" s="159">
        <v>220.00000000000003</v>
      </c>
      <c r="K346" s="158">
        <v>220.00000000000003</v>
      </c>
      <c r="L346" s="36">
        <v>19.164170599999999</v>
      </c>
      <c r="M346" s="36">
        <v>73.028812200000004</v>
      </c>
      <c r="N346" s="36" t="s">
        <v>14</v>
      </c>
      <c r="O346" s="36" t="s">
        <v>2310</v>
      </c>
      <c r="P346" s="28" t="s">
        <v>602</v>
      </c>
      <c r="Q346" s="56" t="s">
        <v>1603</v>
      </c>
      <c r="R346" s="28" t="s">
        <v>2311</v>
      </c>
      <c r="S346" s="28" t="s">
        <v>2312</v>
      </c>
      <c r="T346" s="58" t="s">
        <v>1646</v>
      </c>
      <c r="U346" s="28" t="s">
        <v>2214</v>
      </c>
      <c r="V346" s="36" t="s">
        <v>2215</v>
      </c>
      <c r="W346" s="28" t="s">
        <v>104</v>
      </c>
      <c r="X346" s="28"/>
      <c r="Y346" s="28" t="s">
        <v>1638</v>
      </c>
      <c r="Z346" s="28" t="s">
        <v>4848</v>
      </c>
      <c r="AA346" s="28" t="s">
        <v>1603</v>
      </c>
      <c r="AB346" s="28" t="s">
        <v>1084</v>
      </c>
      <c r="AC346" s="61">
        <v>45740</v>
      </c>
      <c r="AD346" s="61">
        <v>46105</v>
      </c>
      <c r="AE346" s="28">
        <v>150</v>
      </c>
      <c r="AF346" s="28" t="s">
        <v>1622</v>
      </c>
      <c r="AG346" s="62">
        <f t="shared" si="104"/>
        <v>-70.000000000000028</v>
      </c>
      <c r="AH346" s="28" t="s">
        <v>1585</v>
      </c>
      <c r="AI346" s="28" t="s">
        <v>1603</v>
      </c>
      <c r="AJ346" s="28"/>
      <c r="AK346" s="28" t="s">
        <v>1612</v>
      </c>
      <c r="AL346" s="28" t="e">
        <v>#N/A</v>
      </c>
      <c r="AM346" s="28" t="s">
        <v>4949</v>
      </c>
      <c r="AN346" s="47" t="s">
        <v>1585</v>
      </c>
      <c r="AO346" s="58" t="s">
        <v>1603</v>
      </c>
      <c r="AP346" s="28"/>
      <c r="AQ346" s="28">
        <v>0</v>
      </c>
      <c r="AR346" s="28">
        <f t="shared" si="101"/>
        <v>-150</v>
      </c>
      <c r="AS346" s="28" t="s">
        <v>1603</v>
      </c>
      <c r="AT346" s="28"/>
    </row>
    <row r="347" spans="3:46" s="47" customFormat="1" ht="10.8" x14ac:dyDescent="0.25">
      <c r="C347" s="196">
        <v>46446</v>
      </c>
      <c r="D347" s="36">
        <f t="shared" si="102"/>
        <v>344</v>
      </c>
      <c r="E347" s="36" t="s">
        <v>1</v>
      </c>
      <c r="F347" s="58" t="s">
        <v>2307</v>
      </c>
      <c r="G347" s="56" t="str">
        <f>_xlfn.XLOOKUP(H347,'[3]Total Working Funnel'!$F:$F,'[3]Total Working Funnel'!$F:$F)</f>
        <v>MA1907</v>
      </c>
      <c r="H347" s="36" t="s">
        <v>2313</v>
      </c>
      <c r="I347" s="36" t="s">
        <v>2314</v>
      </c>
      <c r="J347" s="159">
        <v>110.00000000000001</v>
      </c>
      <c r="K347" s="158">
        <v>110.00000000000001</v>
      </c>
      <c r="L347" s="36">
        <v>19.180285300000001</v>
      </c>
      <c r="M347" s="36">
        <v>73.022317400000006</v>
      </c>
      <c r="N347" s="36" t="s">
        <v>14</v>
      </c>
      <c r="O347" s="36" t="s">
        <v>2315</v>
      </c>
      <c r="P347" s="28" t="s">
        <v>602</v>
      </c>
      <c r="Q347" s="56" t="s">
        <v>1603</v>
      </c>
      <c r="R347" s="28" t="s">
        <v>2316</v>
      </c>
      <c r="S347" s="28" t="s">
        <v>2317</v>
      </c>
      <c r="T347" s="58" t="s">
        <v>1621</v>
      </c>
      <c r="U347" s="28" t="s">
        <v>2214</v>
      </c>
      <c r="V347" s="36" t="s">
        <v>2215</v>
      </c>
      <c r="W347" s="28" t="s">
        <v>104</v>
      </c>
      <c r="X347" s="28"/>
      <c r="Y347" s="28" t="s">
        <v>1638</v>
      </c>
      <c r="Z347" s="28" t="s">
        <v>4848</v>
      </c>
      <c r="AA347" s="28" t="s">
        <v>1603</v>
      </c>
      <c r="AB347" s="28" t="s">
        <v>1084</v>
      </c>
      <c r="AC347" s="61">
        <v>45740</v>
      </c>
      <c r="AD347" s="61">
        <v>46105</v>
      </c>
      <c r="AE347" s="28">
        <v>20</v>
      </c>
      <c r="AF347" s="28" t="s">
        <v>1622</v>
      </c>
      <c r="AG347" s="62">
        <f t="shared" si="104"/>
        <v>-90.000000000000014</v>
      </c>
      <c r="AH347" s="28" t="s">
        <v>1585</v>
      </c>
      <c r="AI347" s="28" t="s">
        <v>1603</v>
      </c>
      <c r="AJ347" s="28"/>
      <c r="AK347" s="28" t="s">
        <v>1612</v>
      </c>
      <c r="AL347" s="28" t="e">
        <v>#N/A</v>
      </c>
      <c r="AM347" s="28" t="s">
        <v>3494</v>
      </c>
      <c r="AN347" s="47" t="s">
        <v>1585</v>
      </c>
      <c r="AO347" s="58" t="s">
        <v>1603</v>
      </c>
      <c r="AP347" s="28"/>
      <c r="AQ347" s="28">
        <v>0</v>
      </c>
      <c r="AR347" s="28">
        <f t="shared" si="101"/>
        <v>-20</v>
      </c>
      <c r="AS347" s="28" t="s">
        <v>1603</v>
      </c>
      <c r="AT347" s="28"/>
    </row>
    <row r="348" spans="3:46" s="47" customFormat="1" ht="10.8" x14ac:dyDescent="0.25">
      <c r="C348" s="196">
        <v>46446</v>
      </c>
      <c r="D348" s="36">
        <f t="shared" si="102"/>
        <v>345</v>
      </c>
      <c r="E348" s="36" t="s">
        <v>1</v>
      </c>
      <c r="F348" s="58" t="s">
        <v>2318</v>
      </c>
      <c r="G348" s="56">
        <f>_xlfn.XLOOKUP(H348,'[3]Total Working Funnel'!$F:$F,'[3]Total Working Funnel'!$F:$F)</f>
        <v>1677</v>
      </c>
      <c r="H348" s="36">
        <v>1677</v>
      </c>
      <c r="I348" s="36" t="s">
        <v>2319</v>
      </c>
      <c r="J348" s="159">
        <v>220.00000000000003</v>
      </c>
      <c r="K348" s="158">
        <v>220.00000000000003</v>
      </c>
      <c r="L348" s="36">
        <v>19.174858400000002</v>
      </c>
      <c r="M348" s="36">
        <v>73.023223099999996</v>
      </c>
      <c r="N348" s="36" t="s">
        <v>14</v>
      </c>
      <c r="O348" s="36" t="s">
        <v>2320</v>
      </c>
      <c r="P348" s="28" t="s">
        <v>602</v>
      </c>
      <c r="Q348" s="56" t="s">
        <v>1603</v>
      </c>
      <c r="R348" s="28" t="s">
        <v>2321</v>
      </c>
      <c r="S348" s="28" t="s">
        <v>2322</v>
      </c>
      <c r="T348" s="58" t="s">
        <v>1621</v>
      </c>
      <c r="U348" s="28" t="s">
        <v>2214</v>
      </c>
      <c r="V348" s="36" t="s">
        <v>2215</v>
      </c>
      <c r="W348" s="28" t="s">
        <v>104</v>
      </c>
      <c r="X348" s="28"/>
      <c r="Y348" s="28" t="s">
        <v>1638</v>
      </c>
      <c r="Z348" s="28" t="s">
        <v>4848</v>
      </c>
      <c r="AA348" s="28" t="s">
        <v>1603</v>
      </c>
      <c r="AB348" s="28" t="s">
        <v>1084</v>
      </c>
      <c r="AC348" s="61">
        <v>45740</v>
      </c>
      <c r="AD348" s="61">
        <v>46105</v>
      </c>
      <c r="AE348" s="28">
        <v>220</v>
      </c>
      <c r="AF348" s="28" t="s">
        <v>1030</v>
      </c>
      <c r="AG348" s="62">
        <f t="shared" si="104"/>
        <v>0</v>
      </c>
      <c r="AH348" s="28" t="s">
        <v>1585</v>
      </c>
      <c r="AI348" s="28" t="s">
        <v>1603</v>
      </c>
      <c r="AJ348" s="28"/>
      <c r="AK348" s="28" t="s">
        <v>1612</v>
      </c>
      <c r="AL348" s="28" t="e">
        <v>#N/A</v>
      </c>
      <c r="AM348" s="28" t="s">
        <v>4949</v>
      </c>
      <c r="AN348" s="47" t="s">
        <v>1585</v>
      </c>
      <c r="AO348" s="58" t="s">
        <v>1603</v>
      </c>
      <c r="AP348" s="28"/>
      <c r="AQ348" s="28">
        <v>0</v>
      </c>
      <c r="AR348" s="28">
        <f t="shared" si="101"/>
        <v>-220</v>
      </c>
      <c r="AS348" s="28" t="s">
        <v>1603</v>
      </c>
      <c r="AT348" s="28"/>
    </row>
    <row r="349" spans="3:46" s="47" customFormat="1" ht="10.8" x14ac:dyDescent="0.25">
      <c r="C349" s="196">
        <v>46446</v>
      </c>
      <c r="D349" s="36">
        <f t="shared" si="102"/>
        <v>346</v>
      </c>
      <c r="E349" s="36" t="s">
        <v>1</v>
      </c>
      <c r="F349" s="58" t="s">
        <v>2307</v>
      </c>
      <c r="G349" s="56" t="str">
        <f>_xlfn.XLOOKUP(H349,'[3]Total Working Funnel'!$F:$F,'[3]Total Working Funnel'!$F:$F)</f>
        <v>MB1711</v>
      </c>
      <c r="H349" s="36" t="s">
        <v>2323</v>
      </c>
      <c r="I349" s="36" t="s">
        <v>2324</v>
      </c>
      <c r="J349" s="159">
        <v>275</v>
      </c>
      <c r="K349" s="158">
        <v>275</v>
      </c>
      <c r="L349" s="36">
        <v>19.160280100000001</v>
      </c>
      <c r="M349" s="36">
        <v>73.030404899999994</v>
      </c>
      <c r="N349" s="36" t="s">
        <v>14</v>
      </c>
      <c r="O349" s="36" t="s">
        <v>2325</v>
      </c>
      <c r="P349" s="28" t="s">
        <v>602</v>
      </c>
      <c r="Q349" s="56" t="s">
        <v>1603</v>
      </c>
      <c r="R349" s="28" t="s">
        <v>2326</v>
      </c>
      <c r="S349" s="28" t="s">
        <v>2327</v>
      </c>
      <c r="T349" s="58" t="s">
        <v>1621</v>
      </c>
      <c r="U349" s="28" t="s">
        <v>2214</v>
      </c>
      <c r="V349" s="36" t="s">
        <v>2215</v>
      </c>
      <c r="W349" s="28" t="s">
        <v>104</v>
      </c>
      <c r="X349" s="28"/>
      <c r="Y349" s="28" t="s">
        <v>1638</v>
      </c>
      <c r="Z349" s="28" t="s">
        <v>4848</v>
      </c>
      <c r="AA349" s="28" t="s">
        <v>1603</v>
      </c>
      <c r="AB349" s="28" t="s">
        <v>1084</v>
      </c>
      <c r="AC349" s="61">
        <v>45740</v>
      </c>
      <c r="AD349" s="61">
        <v>46105</v>
      </c>
      <c r="AE349" s="28">
        <v>150</v>
      </c>
      <c r="AF349" s="28" t="s">
        <v>1622</v>
      </c>
      <c r="AG349" s="62">
        <f t="shared" si="104"/>
        <v>-125</v>
      </c>
      <c r="AH349" s="28" t="s">
        <v>1585</v>
      </c>
      <c r="AI349" s="28" t="s">
        <v>1603</v>
      </c>
      <c r="AJ349" s="28"/>
      <c r="AK349" s="28" t="s">
        <v>1612</v>
      </c>
      <c r="AL349" s="28" t="e">
        <v>#N/A</v>
      </c>
      <c r="AM349" s="28" t="s">
        <v>3494</v>
      </c>
      <c r="AN349" s="47" t="s">
        <v>1585</v>
      </c>
      <c r="AO349" s="58" t="s">
        <v>1603</v>
      </c>
      <c r="AP349" s="28"/>
      <c r="AQ349" s="28">
        <v>0</v>
      </c>
      <c r="AR349" s="28">
        <f t="shared" si="101"/>
        <v>-150</v>
      </c>
      <c r="AS349" s="28" t="s">
        <v>1603</v>
      </c>
      <c r="AT349" s="28"/>
    </row>
    <row r="350" spans="3:46" s="47" customFormat="1" ht="10.8" x14ac:dyDescent="0.25">
      <c r="C350" s="196">
        <v>46446</v>
      </c>
      <c r="D350" s="36">
        <f t="shared" si="102"/>
        <v>347</v>
      </c>
      <c r="E350" s="36" t="s">
        <v>1</v>
      </c>
      <c r="F350" s="58" t="s">
        <v>2307</v>
      </c>
      <c r="G350" s="56">
        <f>_xlfn.XLOOKUP(H350,'[3]Total Working Funnel'!$F:$F,'[3]Total Working Funnel'!$F:$F)</f>
        <v>496</v>
      </c>
      <c r="H350" s="36">
        <v>496</v>
      </c>
      <c r="I350" s="36" t="s">
        <v>2328</v>
      </c>
      <c r="J350" s="159">
        <v>110.00000000000001</v>
      </c>
      <c r="K350" s="158">
        <v>110.00000000000001</v>
      </c>
      <c r="L350" s="36">
        <v>19.167449699999999</v>
      </c>
      <c r="M350" s="36">
        <v>73.025946000000005</v>
      </c>
      <c r="N350" s="36" t="s">
        <v>14</v>
      </c>
      <c r="O350" s="36" t="s">
        <v>2329</v>
      </c>
      <c r="P350" s="28" t="s">
        <v>602</v>
      </c>
      <c r="Q350" s="56" t="s">
        <v>1603</v>
      </c>
      <c r="R350" s="28" t="s">
        <v>2330</v>
      </c>
      <c r="S350" s="28" t="s">
        <v>2331</v>
      </c>
      <c r="T350" s="58" t="s">
        <v>1621</v>
      </c>
      <c r="U350" s="28" t="s">
        <v>2214</v>
      </c>
      <c r="V350" s="36" t="s">
        <v>2215</v>
      </c>
      <c r="W350" s="28" t="s">
        <v>104</v>
      </c>
      <c r="X350" s="28"/>
      <c r="Y350" s="28" t="s">
        <v>1638</v>
      </c>
      <c r="Z350" s="28" t="s">
        <v>4848</v>
      </c>
      <c r="AA350" s="28" t="s">
        <v>1603</v>
      </c>
      <c r="AB350" s="28" t="s">
        <v>1084</v>
      </c>
      <c r="AC350" s="61">
        <v>45740</v>
      </c>
      <c r="AD350" s="61">
        <v>46105</v>
      </c>
      <c r="AE350" s="28">
        <v>50</v>
      </c>
      <c r="AF350" s="28" t="s">
        <v>1622</v>
      </c>
      <c r="AG350" s="62">
        <f t="shared" si="104"/>
        <v>-60.000000000000014</v>
      </c>
      <c r="AH350" s="28" t="s">
        <v>1585</v>
      </c>
      <c r="AI350" s="28" t="s">
        <v>1603</v>
      </c>
      <c r="AJ350" s="28"/>
      <c r="AK350" s="28" t="s">
        <v>1612</v>
      </c>
      <c r="AL350" s="28" t="e">
        <v>#N/A</v>
      </c>
      <c r="AM350" s="28" t="s">
        <v>3494</v>
      </c>
      <c r="AN350" s="47" t="s">
        <v>1585</v>
      </c>
      <c r="AO350" s="58" t="s">
        <v>1603</v>
      </c>
      <c r="AP350" s="28"/>
      <c r="AQ350" s="28">
        <v>0</v>
      </c>
      <c r="AR350" s="28">
        <f t="shared" si="101"/>
        <v>-50</v>
      </c>
      <c r="AS350" s="28" t="s">
        <v>1603</v>
      </c>
      <c r="AT350" s="28"/>
    </row>
    <row r="351" spans="3:46" s="47" customFormat="1" ht="10.8" x14ac:dyDescent="0.25">
      <c r="C351" s="196">
        <v>46446</v>
      </c>
      <c r="D351" s="36">
        <f t="shared" si="102"/>
        <v>348</v>
      </c>
      <c r="E351" s="36" t="s">
        <v>1</v>
      </c>
      <c r="F351" s="58" t="s">
        <v>617</v>
      </c>
      <c r="G351" s="56">
        <f>_xlfn.XLOOKUP(H351,'[3]Total Working Funnel'!$F:$F,'[3]Total Working Funnel'!$F:$F)</f>
        <v>3817</v>
      </c>
      <c r="H351" s="36">
        <v>3817</v>
      </c>
      <c r="I351" s="36" t="s">
        <v>2332</v>
      </c>
      <c r="J351" s="159">
        <v>220.00000000000003</v>
      </c>
      <c r="K351" s="158">
        <v>220.00000000000003</v>
      </c>
      <c r="L351" s="36">
        <v>19.108000000000001</v>
      </c>
      <c r="M351" s="36">
        <v>73.028199999999998</v>
      </c>
      <c r="N351" s="36" t="s">
        <v>14</v>
      </c>
      <c r="O351" s="36" t="s">
        <v>2333</v>
      </c>
      <c r="P351" s="28" t="s">
        <v>589</v>
      </c>
      <c r="Q351" s="56" t="s">
        <v>1603</v>
      </c>
      <c r="R351" s="28" t="s">
        <v>2334</v>
      </c>
      <c r="S351" s="28" t="s">
        <v>2335</v>
      </c>
      <c r="T351" s="58" t="s">
        <v>1621</v>
      </c>
      <c r="U351" s="28" t="s">
        <v>2214</v>
      </c>
      <c r="V351" s="36" t="s">
        <v>2215</v>
      </c>
      <c r="W351" s="28" t="s">
        <v>104</v>
      </c>
      <c r="X351" s="28" t="s">
        <v>1642</v>
      </c>
      <c r="Y351" s="28" t="s">
        <v>1609</v>
      </c>
      <c r="Z351" s="28" t="e">
        <f>_xlfn.XLOOKUP(I351,'[2]Fibmax delivery'!$B:$B,'[2]Fibmax delivery'!$I:$I)</f>
        <v>#N/A</v>
      </c>
      <c r="AA351" s="28" t="s">
        <v>1603</v>
      </c>
      <c r="AB351" s="28" t="s">
        <v>1084</v>
      </c>
      <c r="AC351" s="61">
        <v>45740</v>
      </c>
      <c r="AD351" s="61">
        <v>46105</v>
      </c>
      <c r="AE351" s="28">
        <v>150</v>
      </c>
      <c r="AF351" s="28" t="s">
        <v>1622</v>
      </c>
      <c r="AG351" s="62">
        <f t="shared" si="104"/>
        <v>-70.000000000000028</v>
      </c>
      <c r="AH351" s="28" t="s">
        <v>1585</v>
      </c>
      <c r="AI351" s="28" t="s">
        <v>1603</v>
      </c>
      <c r="AJ351" s="28"/>
      <c r="AK351" s="28" t="s">
        <v>1612</v>
      </c>
      <c r="AL351" s="28" t="e">
        <v>#N/A</v>
      </c>
      <c r="AM351" s="28" t="s">
        <v>4949</v>
      </c>
      <c r="AN351" s="47" t="s">
        <v>1585</v>
      </c>
      <c r="AO351" s="58" t="s">
        <v>1603</v>
      </c>
      <c r="AP351" s="28"/>
      <c r="AQ351" s="28">
        <v>0</v>
      </c>
      <c r="AR351" s="28">
        <f t="shared" si="101"/>
        <v>-150</v>
      </c>
      <c r="AS351" s="28" t="s">
        <v>1603</v>
      </c>
      <c r="AT351" s="28"/>
    </row>
    <row r="352" spans="3:46" s="47" customFormat="1" ht="10.8" x14ac:dyDescent="0.25">
      <c r="C352" s="196">
        <v>46446</v>
      </c>
      <c r="D352" s="36">
        <f t="shared" si="102"/>
        <v>349</v>
      </c>
      <c r="E352" s="36" t="s">
        <v>1</v>
      </c>
      <c r="F352" s="58" t="s">
        <v>603</v>
      </c>
      <c r="G352" s="56">
        <f>_xlfn.XLOOKUP(H352,'[3]Total Working Funnel'!$F:$F,'[3]Total Working Funnel'!$F:$F)</f>
        <v>2213</v>
      </c>
      <c r="H352" s="36">
        <v>2213</v>
      </c>
      <c r="I352" s="36" t="s">
        <v>2336</v>
      </c>
      <c r="J352" s="159">
        <v>352</v>
      </c>
      <c r="K352" s="158">
        <v>352</v>
      </c>
      <c r="L352" s="36">
        <v>19.164774000000001</v>
      </c>
      <c r="M352" s="36">
        <v>73.030507</v>
      </c>
      <c r="N352" s="36" t="s">
        <v>14</v>
      </c>
      <c r="O352" s="36" t="s">
        <v>2337</v>
      </c>
      <c r="P352" s="28" t="s">
        <v>602</v>
      </c>
      <c r="Q352" s="56" t="s">
        <v>1603</v>
      </c>
      <c r="R352" s="28" t="s">
        <v>2338</v>
      </c>
      <c r="S352" s="28" t="s">
        <v>2339</v>
      </c>
      <c r="T352" s="58" t="s">
        <v>1621</v>
      </c>
      <c r="U352" s="28" t="s">
        <v>2214</v>
      </c>
      <c r="V352" s="36" t="s">
        <v>2215</v>
      </c>
      <c r="W352" s="28" t="s">
        <v>104</v>
      </c>
      <c r="X352" s="28"/>
      <c r="Y352" s="28" t="s">
        <v>1792</v>
      </c>
      <c r="Z352" s="28" t="e">
        <f>_xlfn.XLOOKUP(I352,'[2]Fibmax delivery'!$B:$B,'[2]Fibmax delivery'!$I:$I)</f>
        <v>#N/A</v>
      </c>
      <c r="AA352" s="28" t="s">
        <v>1603</v>
      </c>
      <c r="AB352" s="28" t="s">
        <v>1084</v>
      </c>
      <c r="AC352" s="61">
        <v>45740</v>
      </c>
      <c r="AD352" s="61">
        <v>46105</v>
      </c>
      <c r="AE352" s="28">
        <v>350</v>
      </c>
      <c r="AF352" s="28" t="s">
        <v>1622</v>
      </c>
      <c r="AG352" s="62">
        <f t="shared" si="104"/>
        <v>-2</v>
      </c>
      <c r="AH352" s="28" t="s">
        <v>1585</v>
      </c>
      <c r="AI352" s="28" t="s">
        <v>1603</v>
      </c>
      <c r="AJ352" s="28"/>
      <c r="AK352" s="28" t="s">
        <v>1612</v>
      </c>
      <c r="AL352" s="28" t="e">
        <v>#N/A</v>
      </c>
      <c r="AM352" s="28" t="s">
        <v>4949</v>
      </c>
      <c r="AN352" s="47" t="s">
        <v>1585</v>
      </c>
      <c r="AO352" s="58" t="s">
        <v>1603</v>
      </c>
      <c r="AP352" s="28"/>
      <c r="AQ352" s="28">
        <v>0</v>
      </c>
      <c r="AR352" s="28">
        <f t="shared" si="101"/>
        <v>-350</v>
      </c>
      <c r="AS352" s="28" t="s">
        <v>1603</v>
      </c>
      <c r="AT352" s="28"/>
    </row>
    <row r="353" spans="3:48" s="47" customFormat="1" ht="10.8" x14ac:dyDescent="0.25">
      <c r="C353" s="196">
        <v>46446</v>
      </c>
      <c r="D353" s="36">
        <f t="shared" si="102"/>
        <v>350</v>
      </c>
      <c r="E353" s="36" t="s">
        <v>1</v>
      </c>
      <c r="F353" s="58" t="s">
        <v>2307</v>
      </c>
      <c r="G353" s="56" t="e">
        <f>_xlfn.XLOOKUP(H353,'[3]Total Working Funnel'!$F:$F,'[3]Total Working Funnel'!$F:$F)</f>
        <v>#N/A</v>
      </c>
      <c r="H353" s="36" t="s">
        <v>2340</v>
      </c>
      <c r="I353" s="36" t="s">
        <v>2341</v>
      </c>
      <c r="J353" s="159">
        <v>275</v>
      </c>
      <c r="K353" s="158">
        <v>0</v>
      </c>
      <c r="L353" s="36">
        <v>19.144048999999999</v>
      </c>
      <c r="M353" s="36">
        <v>73.039597000000001</v>
      </c>
      <c r="N353" s="36" t="s">
        <v>14</v>
      </c>
      <c r="O353" s="36" t="s">
        <v>2342</v>
      </c>
      <c r="P353" s="28" t="s">
        <v>602</v>
      </c>
      <c r="Q353" s="56" t="s">
        <v>1603</v>
      </c>
      <c r="R353" s="28" t="s">
        <v>2343</v>
      </c>
      <c r="S353" s="28" t="s">
        <v>2344</v>
      </c>
      <c r="T353" s="177" t="s">
        <v>1615</v>
      </c>
      <c r="U353" s="28" t="s">
        <v>2214</v>
      </c>
      <c r="V353" s="36" t="s">
        <v>2215</v>
      </c>
      <c r="W353" s="28" t="s">
        <v>2345</v>
      </c>
      <c r="X353" s="28"/>
      <c r="Y353" s="28" t="s">
        <v>1638</v>
      </c>
      <c r="Z353" s="28" t="s">
        <v>4848</v>
      </c>
      <c r="AA353" s="28" t="s">
        <v>1603</v>
      </c>
      <c r="AB353" s="28" t="s">
        <v>1084</v>
      </c>
      <c r="AC353" s="61">
        <v>45740</v>
      </c>
      <c r="AD353" s="61">
        <v>46105</v>
      </c>
      <c r="AE353" s="28">
        <v>200</v>
      </c>
      <c r="AF353" s="28" t="s">
        <v>1699</v>
      </c>
      <c r="AG353" s="62">
        <f t="shared" si="104"/>
        <v>200</v>
      </c>
      <c r="AH353" s="28" t="s">
        <v>4851</v>
      </c>
      <c r="AI353" s="28" t="s">
        <v>1603</v>
      </c>
      <c r="AJ353" s="28"/>
      <c r="AK353" s="28" t="s">
        <v>1612</v>
      </c>
      <c r="AL353" s="28" t="s">
        <v>1603</v>
      </c>
      <c r="AM353" s="28" t="s">
        <v>4949</v>
      </c>
      <c r="AN353" s="47" t="s">
        <v>1585</v>
      </c>
      <c r="AO353" s="58" t="s">
        <v>1603</v>
      </c>
      <c r="AP353" s="28"/>
      <c r="AQ353" s="28">
        <v>0</v>
      </c>
      <c r="AR353" s="28">
        <f t="shared" si="101"/>
        <v>-200</v>
      </c>
      <c r="AS353" s="28" t="s">
        <v>1603</v>
      </c>
      <c r="AT353" s="28"/>
    </row>
    <row r="354" spans="3:48" s="47" customFormat="1" ht="10.8" x14ac:dyDescent="0.25">
      <c r="C354" s="196">
        <v>46446</v>
      </c>
      <c r="D354" s="36">
        <f t="shared" si="102"/>
        <v>351</v>
      </c>
      <c r="E354" s="36" t="s">
        <v>1</v>
      </c>
      <c r="F354" s="58" t="s">
        <v>617</v>
      </c>
      <c r="G354" s="56" t="str">
        <f>_xlfn.XLOOKUP(H354,'[3]Total Working Funnel'!$F:$F,'[3]Total Working Funnel'!$F:$F)</f>
        <v>MB2815</v>
      </c>
      <c r="H354" s="36" t="s">
        <v>2346</v>
      </c>
      <c r="I354" s="36" t="s">
        <v>2347</v>
      </c>
      <c r="J354" s="159">
        <v>110</v>
      </c>
      <c r="K354" s="158">
        <v>110</v>
      </c>
      <c r="L354" s="36">
        <v>19.108906699999999</v>
      </c>
      <c r="M354" s="36">
        <v>73.025555100000005</v>
      </c>
      <c r="N354" s="36" t="s">
        <v>14</v>
      </c>
      <c r="O354" s="36" t="s">
        <v>2348</v>
      </c>
      <c r="P354" s="28" t="s">
        <v>589</v>
      </c>
      <c r="Q354" s="56" t="s">
        <v>1603</v>
      </c>
      <c r="R354" s="28" t="s">
        <v>2349</v>
      </c>
      <c r="S354" s="28" t="s">
        <v>2350</v>
      </c>
      <c r="T354" s="58" t="s">
        <v>1736</v>
      </c>
      <c r="U354" s="28" t="s">
        <v>2214</v>
      </c>
      <c r="V354" s="36" t="s">
        <v>2215</v>
      </c>
      <c r="W354" s="28" t="s">
        <v>104</v>
      </c>
      <c r="X354" s="28" t="s">
        <v>1642</v>
      </c>
      <c r="Y354" s="28" t="s">
        <v>1609</v>
      </c>
      <c r="Z354" s="28" t="e">
        <f>_xlfn.XLOOKUP(I354,'[2]Fibmax delivery'!$B:$B,'[2]Fibmax delivery'!$I:$I)</f>
        <v>#N/A</v>
      </c>
      <c r="AA354" s="28" t="s">
        <v>1603</v>
      </c>
      <c r="AB354" s="28" t="s">
        <v>1084</v>
      </c>
      <c r="AC354" s="61">
        <v>45740</v>
      </c>
      <c r="AD354" s="61">
        <v>46105</v>
      </c>
      <c r="AE354" s="28">
        <v>180</v>
      </c>
      <c r="AF354" s="28" t="s">
        <v>1699</v>
      </c>
      <c r="AG354" s="62">
        <f t="shared" si="104"/>
        <v>70</v>
      </c>
      <c r="AH354" s="28" t="s">
        <v>1585</v>
      </c>
      <c r="AI354" s="28" t="s">
        <v>1603</v>
      </c>
      <c r="AJ354" s="28"/>
      <c r="AK354" s="28" t="s">
        <v>1612</v>
      </c>
      <c r="AL354" s="28" t="e">
        <v>#N/A</v>
      </c>
      <c r="AM354" s="28" t="s">
        <v>4949</v>
      </c>
      <c r="AN354" s="47" t="s">
        <v>1585</v>
      </c>
      <c r="AO354" s="58" t="s">
        <v>1603</v>
      </c>
      <c r="AP354" s="28"/>
      <c r="AQ354" s="28">
        <v>0</v>
      </c>
      <c r="AR354" s="28">
        <f t="shared" si="101"/>
        <v>-180</v>
      </c>
      <c r="AS354" s="28" t="s">
        <v>1603</v>
      </c>
      <c r="AT354" s="28"/>
    </row>
    <row r="355" spans="3:48" s="47" customFormat="1" ht="10.8" x14ac:dyDescent="0.25">
      <c r="C355" s="196">
        <v>46387</v>
      </c>
      <c r="D355" s="36">
        <f t="shared" si="102"/>
        <v>352</v>
      </c>
      <c r="E355" s="36" t="s">
        <v>1</v>
      </c>
      <c r="F355" s="58" t="s">
        <v>2351</v>
      </c>
      <c r="G355" s="56" t="str">
        <f>_xlfn.XLOOKUP(H355,'[3]Total Working Funnel'!$F:$F,'[3]Total Working Funnel'!$F:$F)</f>
        <v>MB5991</v>
      </c>
      <c r="H355" s="36" t="s">
        <v>2352</v>
      </c>
      <c r="I355" s="36" t="s">
        <v>2353</v>
      </c>
      <c r="J355" s="159">
        <v>200</v>
      </c>
      <c r="K355" s="158">
        <v>200</v>
      </c>
      <c r="L355" s="36">
        <v>19.089396099999998</v>
      </c>
      <c r="M355" s="36">
        <v>73.020743400000001</v>
      </c>
      <c r="N355" s="36" t="s">
        <v>5</v>
      </c>
      <c r="O355" s="36" t="s">
        <v>2354</v>
      </c>
      <c r="P355" s="28" t="s">
        <v>589</v>
      </c>
      <c r="Q355" s="56" t="s">
        <v>1603</v>
      </c>
      <c r="R355" s="28" t="s">
        <v>2355</v>
      </c>
      <c r="S355" s="28" t="s">
        <v>2356</v>
      </c>
      <c r="T355" s="58" t="s">
        <v>1621</v>
      </c>
      <c r="U355" s="28" t="s">
        <v>2214</v>
      </c>
      <c r="V355" s="36" t="s">
        <v>2215</v>
      </c>
      <c r="W355" s="28" t="s">
        <v>105</v>
      </c>
      <c r="X355" s="28" t="s">
        <v>1630</v>
      </c>
      <c r="Y355" s="28" t="s">
        <v>1609</v>
      </c>
      <c r="Z355" s="28" t="e">
        <f>_xlfn.XLOOKUP(I355,'[2]Fibmax delivery'!$B:$B,'[2]Fibmax delivery'!$I:$I)</f>
        <v>#N/A</v>
      </c>
      <c r="AA355" s="28" t="s">
        <v>1603</v>
      </c>
      <c r="AB355" s="28" t="s">
        <v>1098</v>
      </c>
      <c r="AC355" s="61">
        <v>45740</v>
      </c>
      <c r="AD355" s="61">
        <v>46105</v>
      </c>
      <c r="AE355" s="28">
        <v>200</v>
      </c>
      <c r="AF355" s="28" t="s">
        <v>1030</v>
      </c>
      <c r="AG355" s="62">
        <f t="shared" si="104"/>
        <v>0</v>
      </c>
      <c r="AH355" s="28" t="s">
        <v>1585</v>
      </c>
      <c r="AI355" s="28" t="s">
        <v>1603</v>
      </c>
      <c r="AJ355" s="28"/>
      <c r="AK355" s="28" t="s">
        <v>1612</v>
      </c>
      <c r="AL355" s="28" t="s">
        <v>5288</v>
      </c>
      <c r="AM355" s="28" t="s">
        <v>4949</v>
      </c>
      <c r="AN355" s="47" t="s">
        <v>1585</v>
      </c>
      <c r="AO355" s="58" t="s">
        <v>1603</v>
      </c>
      <c r="AP355" s="28"/>
      <c r="AQ355" s="28">
        <v>0</v>
      </c>
      <c r="AR355" s="28">
        <f t="shared" si="101"/>
        <v>-200</v>
      </c>
      <c r="AS355" s="28" t="s">
        <v>1603</v>
      </c>
      <c r="AT355" s="28"/>
    </row>
    <row r="356" spans="3:48" s="47" customFormat="1" ht="10.8" x14ac:dyDescent="0.25">
      <c r="C356" s="196">
        <v>46387</v>
      </c>
      <c r="D356" s="36">
        <f t="shared" si="102"/>
        <v>353</v>
      </c>
      <c r="E356" s="36" t="s">
        <v>1</v>
      </c>
      <c r="F356" s="57" t="s">
        <v>605</v>
      </c>
      <c r="G356" s="57"/>
      <c r="H356" s="36">
        <v>4139</v>
      </c>
      <c r="I356" s="36" t="s">
        <v>2357</v>
      </c>
      <c r="J356" s="159">
        <v>55.000000000000007</v>
      </c>
      <c r="K356" s="158">
        <v>55.000000000000007</v>
      </c>
      <c r="L356" s="36">
        <v>19.095160400000001</v>
      </c>
      <c r="M356" s="36">
        <v>73.012627300000005</v>
      </c>
      <c r="N356" s="36" t="s">
        <v>5</v>
      </c>
      <c r="O356" s="36" t="s">
        <v>2358</v>
      </c>
      <c r="P356" s="28" t="s">
        <v>589</v>
      </c>
      <c r="Q356" s="56" t="s">
        <v>1603</v>
      </c>
      <c r="R356" s="28" t="s">
        <v>2359</v>
      </c>
      <c r="S356" s="28" t="s">
        <v>2360</v>
      </c>
      <c r="T356" s="58" t="s">
        <v>1621</v>
      </c>
      <c r="U356" s="28" t="s">
        <v>2214</v>
      </c>
      <c r="V356" s="36" t="s">
        <v>2215</v>
      </c>
      <c r="W356" s="28" t="s">
        <v>104</v>
      </c>
      <c r="X356" s="28" t="s">
        <v>1686</v>
      </c>
      <c r="Y356" s="28" t="s">
        <v>1609</v>
      </c>
      <c r="Z356" s="28" t="e">
        <f>_xlfn.XLOOKUP(I356,'[2]Fibmax delivery'!$B:$B,'[2]Fibmax delivery'!$I:$I)</f>
        <v>#N/A</v>
      </c>
      <c r="AA356" s="28" t="s">
        <v>1603</v>
      </c>
      <c r="AB356" s="28" t="s">
        <v>1603</v>
      </c>
      <c r="AC356" s="28" t="s">
        <v>1603</v>
      </c>
      <c r="AD356" s="28" t="s">
        <v>1603</v>
      </c>
      <c r="AE356" s="28">
        <v>0</v>
      </c>
      <c r="AF356" s="28" t="s">
        <v>1610</v>
      </c>
      <c r="AG356" s="28"/>
      <c r="AH356" s="28" t="s">
        <v>1611</v>
      </c>
      <c r="AI356" s="28" t="s">
        <v>1603</v>
      </c>
      <c r="AJ356" s="28"/>
      <c r="AK356" s="28" t="s">
        <v>1612</v>
      </c>
      <c r="AL356" s="28" t="s">
        <v>1603</v>
      </c>
      <c r="AM356" s="28" t="s">
        <v>1603</v>
      </c>
      <c r="AN356" s="47" t="s">
        <v>1611</v>
      </c>
      <c r="AO356" s="58" t="s">
        <v>1603</v>
      </c>
      <c r="AP356" s="28"/>
      <c r="AQ356" s="28">
        <v>0</v>
      </c>
      <c r="AR356" s="28">
        <f t="shared" si="101"/>
        <v>0</v>
      </c>
      <c r="AS356" s="28" t="s">
        <v>1603</v>
      </c>
      <c r="AT356" s="28"/>
    </row>
    <row r="357" spans="3:48" s="47" customFormat="1" ht="10.8" x14ac:dyDescent="0.25">
      <c r="C357" s="196">
        <v>46387</v>
      </c>
      <c r="D357" s="36">
        <f t="shared" si="102"/>
        <v>354</v>
      </c>
      <c r="E357" s="36" t="s">
        <v>1</v>
      </c>
      <c r="F357" s="57" t="s">
        <v>605</v>
      </c>
      <c r="G357" s="56" t="str">
        <f>_xlfn.XLOOKUP(H357,'[3]Total Working Funnel'!$F:$F,'[3]Total Working Funnel'!$F:$F)</f>
        <v>MB2459</v>
      </c>
      <c r="H357" s="36" t="s">
        <v>2361</v>
      </c>
      <c r="I357" s="36" t="s">
        <v>2362</v>
      </c>
      <c r="J357" s="159">
        <v>220.00000000000003</v>
      </c>
      <c r="K357" s="158">
        <v>220.00000000000003</v>
      </c>
      <c r="L357" s="36">
        <v>19.1097757</v>
      </c>
      <c r="M357" s="36">
        <v>73.001931099999993</v>
      </c>
      <c r="N357" s="36" t="s">
        <v>5</v>
      </c>
      <c r="O357" s="36" t="s">
        <v>2363</v>
      </c>
      <c r="P357" s="28" t="s">
        <v>589</v>
      </c>
      <c r="Q357" s="56" t="s">
        <v>1603</v>
      </c>
      <c r="R357" s="28" t="s">
        <v>2364</v>
      </c>
      <c r="S357" s="28" t="s">
        <v>2365</v>
      </c>
      <c r="T357" s="58" t="s">
        <v>1646</v>
      </c>
      <c r="U357" s="28" t="s">
        <v>2214</v>
      </c>
      <c r="V357" s="36" t="s">
        <v>2215</v>
      </c>
      <c r="W357" s="28" t="s">
        <v>104</v>
      </c>
      <c r="X357" s="28" t="s">
        <v>1686</v>
      </c>
      <c r="Y357" s="28" t="s">
        <v>1609</v>
      </c>
      <c r="Z357" s="28" t="e">
        <f>_xlfn.XLOOKUP(I357,'[2]Fibmax delivery'!$B:$B,'[2]Fibmax delivery'!$I:$I)</f>
        <v>#N/A</v>
      </c>
      <c r="AA357" s="28" t="s">
        <v>1603</v>
      </c>
      <c r="AB357" s="28" t="s">
        <v>1098</v>
      </c>
      <c r="AC357" s="61">
        <v>45740</v>
      </c>
      <c r="AD357" s="61">
        <v>46105</v>
      </c>
      <c r="AE357" s="28">
        <v>150</v>
      </c>
      <c r="AF357" s="28" t="s">
        <v>1622</v>
      </c>
      <c r="AG357" s="62">
        <f t="shared" ref="AG357:AG363" si="105">AE357-K357</f>
        <v>-70.000000000000028</v>
      </c>
      <c r="AH357" s="28" t="s">
        <v>1585</v>
      </c>
      <c r="AI357" s="28" t="s">
        <v>1603</v>
      </c>
      <c r="AJ357" s="28"/>
      <c r="AK357" s="28" t="s">
        <v>1612</v>
      </c>
      <c r="AL357" s="28" t="s">
        <v>5289</v>
      </c>
      <c r="AM357" s="28" t="s">
        <v>3494</v>
      </c>
      <c r="AN357" s="47" t="s">
        <v>1585</v>
      </c>
      <c r="AO357" s="58" t="s">
        <v>1603</v>
      </c>
      <c r="AP357" s="28"/>
      <c r="AQ357" s="28">
        <v>0</v>
      </c>
      <c r="AR357" s="28">
        <f t="shared" si="101"/>
        <v>-150</v>
      </c>
      <c r="AS357" s="28" t="s">
        <v>1603</v>
      </c>
      <c r="AT357" s="28"/>
    </row>
    <row r="358" spans="3:48" s="47" customFormat="1" ht="10.8" x14ac:dyDescent="0.25">
      <c r="C358" s="196">
        <v>46387</v>
      </c>
      <c r="D358" s="36">
        <f t="shared" si="102"/>
        <v>355</v>
      </c>
      <c r="E358" s="36" t="s">
        <v>1</v>
      </c>
      <c r="F358" s="57" t="s">
        <v>605</v>
      </c>
      <c r="G358" s="56" t="str">
        <f>_xlfn.XLOOKUP(H358,'[3]Total Working Funnel'!$F:$F,'[3]Total Working Funnel'!$F:$F)</f>
        <v>MB3220</v>
      </c>
      <c r="H358" s="36" t="s">
        <v>2366</v>
      </c>
      <c r="I358" s="36" t="s">
        <v>2367</v>
      </c>
      <c r="J358" s="159">
        <v>110.00000000000001</v>
      </c>
      <c r="K358" s="158">
        <v>110.00000000000001</v>
      </c>
      <c r="L358" s="36">
        <v>19.110605499999998</v>
      </c>
      <c r="M358" s="36">
        <v>73.004283299999997</v>
      </c>
      <c r="N358" s="36" t="s">
        <v>5</v>
      </c>
      <c r="O358" s="36" t="s">
        <v>2368</v>
      </c>
      <c r="P358" s="28" t="s">
        <v>589</v>
      </c>
      <c r="Q358" s="56" t="s">
        <v>1603</v>
      </c>
      <c r="R358" s="28" t="s">
        <v>2369</v>
      </c>
      <c r="S358" s="28" t="s">
        <v>2370</v>
      </c>
      <c r="T358" s="58" t="s">
        <v>1621</v>
      </c>
      <c r="U358" s="28" t="s">
        <v>2214</v>
      </c>
      <c r="V358" s="36" t="s">
        <v>2215</v>
      </c>
      <c r="W358" s="28" t="s">
        <v>104</v>
      </c>
      <c r="X358" s="28" t="s">
        <v>1686</v>
      </c>
      <c r="Y358" s="28" t="s">
        <v>1609</v>
      </c>
      <c r="Z358" s="28" t="e">
        <f>_xlfn.XLOOKUP(I358,'[2]Fibmax delivery'!$B:$B,'[2]Fibmax delivery'!$I:$I)</f>
        <v>#N/A</v>
      </c>
      <c r="AA358" s="28" t="s">
        <v>1603</v>
      </c>
      <c r="AB358" s="28" t="s">
        <v>1098</v>
      </c>
      <c r="AC358" s="61">
        <v>45740</v>
      </c>
      <c r="AD358" s="61">
        <v>46105</v>
      </c>
      <c r="AE358" s="28">
        <v>110</v>
      </c>
      <c r="AF358" s="28" t="s">
        <v>1030</v>
      </c>
      <c r="AG358" s="62">
        <f t="shared" si="105"/>
        <v>0</v>
      </c>
      <c r="AH358" s="28" t="s">
        <v>1585</v>
      </c>
      <c r="AI358" s="28" t="s">
        <v>1603</v>
      </c>
      <c r="AJ358" s="28"/>
      <c r="AK358" s="28" t="s">
        <v>1612</v>
      </c>
      <c r="AL358" s="28" t="s">
        <v>5290</v>
      </c>
      <c r="AM358" s="28" t="s">
        <v>4949</v>
      </c>
      <c r="AN358" s="47" t="s">
        <v>1585</v>
      </c>
      <c r="AO358" s="58" t="s">
        <v>1603</v>
      </c>
      <c r="AP358" s="28"/>
      <c r="AQ358" s="28">
        <v>0</v>
      </c>
      <c r="AR358" s="28">
        <f t="shared" si="101"/>
        <v>-110</v>
      </c>
      <c r="AS358" s="28" t="s">
        <v>1603</v>
      </c>
      <c r="AT358" s="28"/>
    </row>
    <row r="359" spans="3:48" s="47" customFormat="1" ht="10.8" x14ac:dyDescent="0.25">
      <c r="C359" s="196">
        <v>46387</v>
      </c>
      <c r="D359" s="36">
        <f t="shared" si="102"/>
        <v>356</v>
      </c>
      <c r="E359" s="36" t="s">
        <v>1</v>
      </c>
      <c r="F359" s="58" t="s">
        <v>2351</v>
      </c>
      <c r="G359" s="56" t="str">
        <f>_xlfn.XLOOKUP(H359,'[3]Total Working Funnel'!$F:$F,'[3]Total Working Funnel'!$F:$F)</f>
        <v>MA2619</v>
      </c>
      <c r="H359" s="36" t="s">
        <v>2371</v>
      </c>
      <c r="I359" s="36" t="s">
        <v>2372</v>
      </c>
      <c r="J359" s="159">
        <v>165</v>
      </c>
      <c r="K359" s="158">
        <v>165</v>
      </c>
      <c r="L359" s="36">
        <v>19.089113999999999</v>
      </c>
      <c r="M359" s="36">
        <v>73.023485399999998</v>
      </c>
      <c r="N359" s="36" t="s">
        <v>5</v>
      </c>
      <c r="O359" s="36" t="s">
        <v>2373</v>
      </c>
      <c r="P359" s="28" t="s">
        <v>589</v>
      </c>
      <c r="Q359" s="56" t="s">
        <v>1603</v>
      </c>
      <c r="R359" s="28" t="s">
        <v>2374</v>
      </c>
      <c r="S359" s="28" t="s">
        <v>2375</v>
      </c>
      <c r="T359" s="58" t="s">
        <v>1621</v>
      </c>
      <c r="U359" s="28" t="s">
        <v>2214</v>
      </c>
      <c r="V359" s="36" t="s">
        <v>2215</v>
      </c>
      <c r="W359" s="28" t="s">
        <v>104</v>
      </c>
      <c r="X359" s="28" t="s">
        <v>1630</v>
      </c>
      <c r="Y359" s="28" t="s">
        <v>1609</v>
      </c>
      <c r="Z359" s="28" t="e">
        <f>_xlfn.XLOOKUP(I359,'[2]Fibmax delivery'!$B:$B,'[2]Fibmax delivery'!$I:$I)</f>
        <v>#N/A</v>
      </c>
      <c r="AA359" s="28" t="s">
        <v>1603</v>
      </c>
      <c r="AB359" s="28" t="s">
        <v>1098</v>
      </c>
      <c r="AC359" s="61">
        <v>45740</v>
      </c>
      <c r="AD359" s="61">
        <v>46105</v>
      </c>
      <c r="AE359" s="28">
        <v>170</v>
      </c>
      <c r="AF359" s="28" t="s">
        <v>1030</v>
      </c>
      <c r="AG359" s="62">
        <f t="shared" si="105"/>
        <v>5</v>
      </c>
      <c r="AH359" s="28" t="s">
        <v>1585</v>
      </c>
      <c r="AI359" s="28" t="s">
        <v>1603</v>
      </c>
      <c r="AJ359" s="28"/>
      <c r="AK359" s="28" t="s">
        <v>1612</v>
      </c>
      <c r="AL359" s="28" t="s">
        <v>5291</v>
      </c>
      <c r="AM359" s="28" t="s">
        <v>4949</v>
      </c>
      <c r="AN359" s="47" t="s">
        <v>1585</v>
      </c>
      <c r="AO359" s="58" t="s">
        <v>1603</v>
      </c>
      <c r="AP359" s="28"/>
      <c r="AQ359" s="28">
        <v>0</v>
      </c>
      <c r="AR359" s="28">
        <f t="shared" si="101"/>
        <v>-170</v>
      </c>
      <c r="AS359" s="28" t="s">
        <v>1603</v>
      </c>
      <c r="AT359" s="28"/>
    </row>
    <row r="360" spans="3:48" s="47" customFormat="1" ht="10.8" x14ac:dyDescent="0.25">
      <c r="C360" s="196">
        <v>46387</v>
      </c>
      <c r="D360" s="36">
        <f t="shared" si="102"/>
        <v>357</v>
      </c>
      <c r="E360" s="36" t="s">
        <v>1</v>
      </c>
      <c r="F360" s="58" t="s">
        <v>2351</v>
      </c>
      <c r="G360" s="56" t="str">
        <f>_xlfn.XLOOKUP(H360,'[3]Total Working Funnel'!$F:$F,'[3]Total Working Funnel'!$F:$F)</f>
        <v>MB1795</v>
      </c>
      <c r="H360" s="36" t="s">
        <v>2376</v>
      </c>
      <c r="I360" s="36" t="s">
        <v>2377</v>
      </c>
      <c r="J360" s="159">
        <v>165</v>
      </c>
      <c r="K360" s="158">
        <v>165</v>
      </c>
      <c r="L360" s="36">
        <v>19.086369999999999</v>
      </c>
      <c r="M360" s="36">
        <v>73.023911499999997</v>
      </c>
      <c r="N360" s="36" t="s">
        <v>5</v>
      </c>
      <c r="O360" s="36" t="s">
        <v>2378</v>
      </c>
      <c r="P360" s="28" t="s">
        <v>589</v>
      </c>
      <c r="Q360" s="56" t="s">
        <v>1603</v>
      </c>
      <c r="R360" s="28" t="s">
        <v>2379</v>
      </c>
      <c r="S360" s="28" t="s">
        <v>2380</v>
      </c>
      <c r="T360" s="58" t="s">
        <v>1646</v>
      </c>
      <c r="U360" s="28" t="s">
        <v>2214</v>
      </c>
      <c r="V360" s="36" t="s">
        <v>2215</v>
      </c>
      <c r="W360" s="28" t="s">
        <v>104</v>
      </c>
      <c r="X360" s="28" t="s">
        <v>1630</v>
      </c>
      <c r="Y360" s="28" t="s">
        <v>1609</v>
      </c>
      <c r="Z360" s="28" t="e">
        <f>_xlfn.XLOOKUP(I360,'[2]Fibmax delivery'!$B:$B,'[2]Fibmax delivery'!$I:$I)</f>
        <v>#N/A</v>
      </c>
      <c r="AA360" s="28" t="s">
        <v>1603</v>
      </c>
      <c r="AB360" s="28" t="s">
        <v>1098</v>
      </c>
      <c r="AC360" s="61">
        <v>45740</v>
      </c>
      <c r="AD360" s="61">
        <v>46105</v>
      </c>
      <c r="AE360" s="28">
        <v>170</v>
      </c>
      <c r="AF360" s="28" t="s">
        <v>1030</v>
      </c>
      <c r="AG360" s="62">
        <f t="shared" si="105"/>
        <v>5</v>
      </c>
      <c r="AH360" s="28" t="s">
        <v>1585</v>
      </c>
      <c r="AI360" s="28" t="s">
        <v>1603</v>
      </c>
      <c r="AJ360" s="28"/>
      <c r="AK360" s="28" t="s">
        <v>1612</v>
      </c>
      <c r="AL360" s="28" t="s">
        <v>5292</v>
      </c>
      <c r="AM360" s="28" t="s">
        <v>3494</v>
      </c>
      <c r="AN360" s="47" t="s">
        <v>1585</v>
      </c>
      <c r="AO360" s="58" t="s">
        <v>1603</v>
      </c>
      <c r="AP360" s="28"/>
      <c r="AQ360" s="28">
        <v>0</v>
      </c>
      <c r="AR360" s="28">
        <f t="shared" si="101"/>
        <v>-170</v>
      </c>
      <c r="AS360" s="28" t="s">
        <v>1603</v>
      </c>
      <c r="AT360" s="28"/>
    </row>
    <row r="361" spans="3:48" s="47" customFormat="1" ht="10.8" x14ac:dyDescent="0.25">
      <c r="C361" s="196">
        <v>46387</v>
      </c>
      <c r="D361" s="36">
        <f t="shared" si="102"/>
        <v>358</v>
      </c>
      <c r="E361" s="36" t="s">
        <v>1</v>
      </c>
      <c r="F361" s="58" t="s">
        <v>607</v>
      </c>
      <c r="G361" s="56">
        <f>_xlfn.XLOOKUP(H361,'[3]Total Working Funnel'!$F:$F,'[3]Total Working Funnel'!$F:$F)</f>
        <v>4973</v>
      </c>
      <c r="H361" s="36">
        <v>4973</v>
      </c>
      <c r="I361" s="36" t="s">
        <v>2381</v>
      </c>
      <c r="J361" s="159">
        <v>297</v>
      </c>
      <c r="K361" s="158">
        <v>297</v>
      </c>
      <c r="L361" s="36">
        <v>19.130891999999999</v>
      </c>
      <c r="M361" s="36">
        <v>72.994910000000004</v>
      </c>
      <c r="N361" s="36" t="s">
        <v>5</v>
      </c>
      <c r="O361" s="36" t="s">
        <v>2382</v>
      </c>
      <c r="P361" s="28" t="s">
        <v>589</v>
      </c>
      <c r="Q361" s="56" t="s">
        <v>1603</v>
      </c>
      <c r="R361" s="28" t="s">
        <v>2383</v>
      </c>
      <c r="S361" s="28" t="s">
        <v>2384</v>
      </c>
      <c r="T361" s="58" t="s">
        <v>1621</v>
      </c>
      <c r="U361" s="28" t="s">
        <v>2214</v>
      </c>
      <c r="V361" s="36" t="s">
        <v>2215</v>
      </c>
      <c r="W361" s="28" t="s">
        <v>104</v>
      </c>
      <c r="X361" s="28" t="s">
        <v>1630</v>
      </c>
      <c r="Y361" s="28" t="s">
        <v>1609</v>
      </c>
      <c r="Z361" s="28" t="e">
        <f>_xlfn.XLOOKUP(I361,'[2]Fibmax delivery'!$B:$B,'[2]Fibmax delivery'!$I:$I)</f>
        <v>#N/A</v>
      </c>
      <c r="AA361" s="28" t="s">
        <v>1603</v>
      </c>
      <c r="AB361" s="28" t="s">
        <v>1098</v>
      </c>
      <c r="AC361" s="61">
        <v>45740</v>
      </c>
      <c r="AD361" s="61">
        <v>46105</v>
      </c>
      <c r="AE361" s="28">
        <v>380</v>
      </c>
      <c r="AF361" s="28" t="s">
        <v>1699</v>
      </c>
      <c r="AG361" s="62">
        <f t="shared" si="105"/>
        <v>83</v>
      </c>
      <c r="AH361" s="28" t="s">
        <v>1585</v>
      </c>
      <c r="AI361" s="28" t="s">
        <v>1603</v>
      </c>
      <c r="AJ361" s="28"/>
      <c r="AK361" s="28" t="s">
        <v>1612</v>
      </c>
      <c r="AL361" s="28" t="s">
        <v>5293</v>
      </c>
      <c r="AM361" s="28" t="s">
        <v>4949</v>
      </c>
      <c r="AN361" s="47" t="s">
        <v>1585</v>
      </c>
      <c r="AO361" s="58" t="s">
        <v>1603</v>
      </c>
      <c r="AP361" s="28"/>
      <c r="AQ361" s="28">
        <v>0</v>
      </c>
      <c r="AR361" s="28">
        <f t="shared" si="101"/>
        <v>-380</v>
      </c>
      <c r="AS361" s="28" t="s">
        <v>1603</v>
      </c>
      <c r="AT361" s="28"/>
    </row>
    <row r="362" spans="3:48" s="47" customFormat="1" ht="10.8" x14ac:dyDescent="0.25">
      <c r="C362" s="196">
        <v>46387</v>
      </c>
      <c r="D362" s="36">
        <f t="shared" si="102"/>
        <v>359</v>
      </c>
      <c r="E362" s="36" t="s">
        <v>1</v>
      </c>
      <c r="F362" s="58" t="s">
        <v>607</v>
      </c>
      <c r="G362" s="56" t="e">
        <f>_xlfn.XLOOKUP(H362,'[3]Total Working Funnel'!$F:$F,'[3]Total Working Funnel'!$F:$F)</f>
        <v>#N/A</v>
      </c>
      <c r="H362" s="36">
        <v>6224</v>
      </c>
      <c r="I362" s="36" t="s">
        <v>2385</v>
      </c>
      <c r="J362" s="159">
        <v>275</v>
      </c>
      <c r="K362" s="158">
        <v>275</v>
      </c>
      <c r="L362" s="36">
        <v>19.1324197</v>
      </c>
      <c r="M362" s="36">
        <v>72.998266599999994</v>
      </c>
      <c r="N362" s="36" t="s">
        <v>5</v>
      </c>
      <c r="O362" s="36" t="s">
        <v>2386</v>
      </c>
      <c r="P362" s="28" t="s">
        <v>589</v>
      </c>
      <c r="Q362" s="56" t="s">
        <v>1603</v>
      </c>
      <c r="R362" s="28" t="s">
        <v>2387</v>
      </c>
      <c r="S362" s="28" t="s">
        <v>2388</v>
      </c>
      <c r="T362" s="177" t="s">
        <v>1615</v>
      </c>
      <c r="U362" s="28" t="s">
        <v>2214</v>
      </c>
      <c r="V362" s="36" t="s">
        <v>2215</v>
      </c>
      <c r="W362" s="28" t="s">
        <v>104</v>
      </c>
      <c r="X362" s="28" t="s">
        <v>1630</v>
      </c>
      <c r="Y362" s="28" t="s">
        <v>1609</v>
      </c>
      <c r="Z362" s="28" t="e">
        <f>_xlfn.XLOOKUP(I362,'[2]Fibmax delivery'!$B:$B,'[2]Fibmax delivery'!$I:$I)</f>
        <v>#N/A</v>
      </c>
      <c r="AA362" s="28" t="s">
        <v>1603</v>
      </c>
      <c r="AB362" s="28" t="s">
        <v>1098</v>
      </c>
      <c r="AC362" s="61">
        <v>45740</v>
      </c>
      <c r="AD362" s="61">
        <v>46105</v>
      </c>
      <c r="AE362" s="28">
        <v>150</v>
      </c>
      <c r="AF362" s="28" t="s">
        <v>1622</v>
      </c>
      <c r="AG362" s="62">
        <f t="shared" si="105"/>
        <v>-125</v>
      </c>
      <c r="AH362" s="28" t="s">
        <v>4851</v>
      </c>
      <c r="AI362" s="28" t="s">
        <v>1603</v>
      </c>
      <c r="AJ362" s="28"/>
      <c r="AK362" s="28" t="s">
        <v>1612</v>
      </c>
      <c r="AL362" s="28" t="s">
        <v>5294</v>
      </c>
      <c r="AM362" s="28" t="s">
        <v>3494</v>
      </c>
      <c r="AN362" s="47" t="s">
        <v>1585</v>
      </c>
      <c r="AO362" s="58" t="s">
        <v>1603</v>
      </c>
      <c r="AP362" s="28"/>
      <c r="AQ362" s="28">
        <v>0</v>
      </c>
      <c r="AR362" s="28">
        <f t="shared" si="101"/>
        <v>-150</v>
      </c>
      <c r="AS362" s="28" t="s">
        <v>1603</v>
      </c>
      <c r="AT362" s="28"/>
      <c r="AV362" s="47" t="s">
        <v>5620</v>
      </c>
    </row>
    <row r="363" spans="3:48" s="47" customFormat="1" ht="10.8" x14ac:dyDescent="0.25">
      <c r="C363" s="196">
        <v>46387</v>
      </c>
      <c r="D363" s="36">
        <f t="shared" si="102"/>
        <v>360</v>
      </c>
      <c r="E363" s="36" t="s">
        <v>1</v>
      </c>
      <c r="F363" s="57" t="s">
        <v>605</v>
      </c>
      <c r="G363" s="56">
        <f>_xlfn.XLOOKUP(H363,'[3]Total Working Funnel'!$F:$F,'[3]Total Working Funnel'!$F:$F)</f>
        <v>2342</v>
      </c>
      <c r="H363" s="36">
        <v>2342</v>
      </c>
      <c r="I363" s="36" t="s">
        <v>2389</v>
      </c>
      <c r="J363" s="159">
        <v>110.00000000000001</v>
      </c>
      <c r="K363" s="158">
        <v>110.00000000000001</v>
      </c>
      <c r="L363" s="36">
        <v>19.098210699999999</v>
      </c>
      <c r="M363" s="36">
        <v>73.012766400000004</v>
      </c>
      <c r="N363" s="36" t="s">
        <v>5</v>
      </c>
      <c r="O363" s="36" t="s">
        <v>2390</v>
      </c>
      <c r="P363" s="28" t="s">
        <v>589</v>
      </c>
      <c r="Q363" s="56" t="s">
        <v>1603</v>
      </c>
      <c r="R363" s="28" t="s">
        <v>2391</v>
      </c>
      <c r="S363" s="28" t="s">
        <v>2392</v>
      </c>
      <c r="T363" s="58" t="s">
        <v>1621</v>
      </c>
      <c r="U363" s="28" t="s">
        <v>2214</v>
      </c>
      <c r="V363" s="36" t="s">
        <v>2215</v>
      </c>
      <c r="W363" s="28" t="s">
        <v>104</v>
      </c>
      <c r="X363" s="28" t="s">
        <v>1630</v>
      </c>
      <c r="Y363" s="28" t="s">
        <v>1609</v>
      </c>
      <c r="Z363" s="28" t="e">
        <f>_xlfn.XLOOKUP(I363,'[2]Fibmax delivery'!$B:$B,'[2]Fibmax delivery'!$I:$I)</f>
        <v>#N/A</v>
      </c>
      <c r="AA363" s="28" t="s">
        <v>1603</v>
      </c>
      <c r="AB363" s="28" t="s">
        <v>1098</v>
      </c>
      <c r="AC363" s="61">
        <v>45740</v>
      </c>
      <c r="AD363" s="61">
        <v>46105</v>
      </c>
      <c r="AE363" s="28">
        <v>110</v>
      </c>
      <c r="AF363" s="28" t="s">
        <v>1030</v>
      </c>
      <c r="AG363" s="62">
        <f t="shared" si="105"/>
        <v>0</v>
      </c>
      <c r="AH363" s="28" t="s">
        <v>1585</v>
      </c>
      <c r="AI363" s="28" t="s">
        <v>1603</v>
      </c>
      <c r="AJ363" s="28"/>
      <c r="AK363" s="28" t="s">
        <v>1612</v>
      </c>
      <c r="AL363" s="28" t="s">
        <v>5295</v>
      </c>
      <c r="AM363" s="28" t="s">
        <v>4949</v>
      </c>
      <c r="AN363" s="47" t="s">
        <v>1585</v>
      </c>
      <c r="AO363" s="58" t="s">
        <v>1603</v>
      </c>
      <c r="AP363" s="28"/>
      <c r="AQ363" s="28">
        <v>0</v>
      </c>
      <c r="AR363" s="28">
        <f t="shared" si="101"/>
        <v>-110</v>
      </c>
      <c r="AS363" s="28" t="s">
        <v>1603</v>
      </c>
      <c r="AT363" s="28"/>
    </row>
    <row r="364" spans="3:48" s="47" customFormat="1" ht="10.8" x14ac:dyDescent="0.25">
      <c r="C364" s="196">
        <v>46387</v>
      </c>
      <c r="D364" s="36">
        <f t="shared" si="102"/>
        <v>361</v>
      </c>
      <c r="E364" s="36" t="s">
        <v>1</v>
      </c>
      <c r="F364" s="58" t="s">
        <v>607</v>
      </c>
      <c r="G364" s="58"/>
      <c r="H364" s="36" t="s">
        <v>2393</v>
      </c>
      <c r="I364" s="36" t="s">
        <v>2394</v>
      </c>
      <c r="J364" s="159">
        <v>220.00000000000003</v>
      </c>
      <c r="K364" s="158">
        <v>220.00000000000003</v>
      </c>
      <c r="L364" s="36">
        <v>19.1325547</v>
      </c>
      <c r="M364" s="36">
        <v>73.002409799999995</v>
      </c>
      <c r="N364" s="36" t="s">
        <v>5</v>
      </c>
      <c r="O364" s="36" t="s">
        <v>2395</v>
      </c>
      <c r="P364" s="28" t="s">
        <v>589</v>
      </c>
      <c r="Q364" s="56" t="s">
        <v>1603</v>
      </c>
      <c r="R364" s="28" t="s">
        <v>2396</v>
      </c>
      <c r="S364" s="28" t="s">
        <v>2397</v>
      </c>
      <c r="T364" s="177" t="s">
        <v>1919</v>
      </c>
      <c r="U364" s="28" t="s">
        <v>2214</v>
      </c>
      <c r="V364" s="36" t="s">
        <v>2215</v>
      </c>
      <c r="W364" s="28" t="s">
        <v>104</v>
      </c>
      <c r="X364" s="28" t="s">
        <v>1630</v>
      </c>
      <c r="Y364" s="28" t="s">
        <v>1609</v>
      </c>
      <c r="Z364" s="28" t="e">
        <f>_xlfn.XLOOKUP(I364,'[2]Fibmax delivery'!$B:$B,'[2]Fibmax delivery'!$I:$I)</f>
        <v>#N/A</v>
      </c>
      <c r="AA364" s="28" t="s">
        <v>1603</v>
      </c>
      <c r="AB364" s="28" t="s">
        <v>1603</v>
      </c>
      <c r="AC364" s="28" t="s">
        <v>1603</v>
      </c>
      <c r="AD364" s="28" t="s">
        <v>1603</v>
      </c>
      <c r="AE364" s="28">
        <v>0</v>
      </c>
      <c r="AF364" s="28" t="s">
        <v>1610</v>
      </c>
      <c r="AG364" s="28"/>
      <c r="AH364" s="28" t="s">
        <v>1611</v>
      </c>
      <c r="AI364" s="28" t="s">
        <v>1603</v>
      </c>
      <c r="AJ364" s="28"/>
      <c r="AK364" s="28" t="s">
        <v>1612</v>
      </c>
      <c r="AL364" s="28" t="s">
        <v>1603</v>
      </c>
      <c r="AM364" s="28" t="s">
        <v>1603</v>
      </c>
      <c r="AN364" s="47" t="s">
        <v>1611</v>
      </c>
      <c r="AO364" s="58" t="s">
        <v>1603</v>
      </c>
      <c r="AP364" s="28"/>
      <c r="AQ364" s="28">
        <v>0</v>
      </c>
      <c r="AR364" s="28">
        <f t="shared" si="101"/>
        <v>0</v>
      </c>
      <c r="AS364" s="28" t="s">
        <v>1603</v>
      </c>
      <c r="AT364" s="28"/>
    </row>
    <row r="365" spans="3:48" s="47" customFormat="1" ht="10.8" x14ac:dyDescent="0.25">
      <c r="C365" s="196">
        <v>46387</v>
      </c>
      <c r="D365" s="36">
        <f t="shared" si="102"/>
        <v>362</v>
      </c>
      <c r="E365" s="36" t="s">
        <v>1</v>
      </c>
      <c r="F365" s="58" t="s">
        <v>607</v>
      </c>
      <c r="G365" s="56" t="e">
        <f>_xlfn.XLOOKUP(H365,'[3]Total Working Funnel'!$F:$F,'[3]Total Working Funnel'!$F:$F)</f>
        <v>#N/A</v>
      </c>
      <c r="H365" s="36" t="s">
        <v>2398</v>
      </c>
      <c r="I365" s="36" t="s">
        <v>2399</v>
      </c>
      <c r="J365" s="159">
        <v>198.00000000000003</v>
      </c>
      <c r="K365" s="158">
        <v>198.00000000000003</v>
      </c>
      <c r="L365" s="36">
        <v>19.1254299</v>
      </c>
      <c r="M365" s="36">
        <v>72.991275200000004</v>
      </c>
      <c r="N365" s="36" t="s">
        <v>5</v>
      </c>
      <c r="O365" s="36" t="s">
        <v>2400</v>
      </c>
      <c r="P365" s="28" t="s">
        <v>589</v>
      </c>
      <c r="Q365" s="56" t="s">
        <v>1603</v>
      </c>
      <c r="R365" s="28" t="s">
        <v>2401</v>
      </c>
      <c r="S365" s="28" t="s">
        <v>2402</v>
      </c>
      <c r="T365" s="177" t="s">
        <v>2403</v>
      </c>
      <c r="U365" s="28" t="s">
        <v>2214</v>
      </c>
      <c r="V365" s="36" t="s">
        <v>2215</v>
      </c>
      <c r="W365" s="28" t="s">
        <v>104</v>
      </c>
      <c r="X365" s="28" t="s">
        <v>1630</v>
      </c>
      <c r="Y365" s="28" t="s">
        <v>1609</v>
      </c>
      <c r="Z365" s="28" t="e">
        <f>_xlfn.XLOOKUP(I365,'[2]Fibmax delivery'!$B:$B,'[2]Fibmax delivery'!$I:$I)</f>
        <v>#N/A</v>
      </c>
      <c r="AA365" s="28" t="s">
        <v>1603</v>
      </c>
      <c r="AB365" s="28" t="s">
        <v>1098</v>
      </c>
      <c r="AC365" s="61">
        <v>45740</v>
      </c>
      <c r="AD365" s="61">
        <v>46105</v>
      </c>
      <c r="AE365" s="28">
        <v>150</v>
      </c>
      <c r="AF365" s="28" t="s">
        <v>1622</v>
      </c>
      <c r="AG365" s="62">
        <f>AE365-K365</f>
        <v>-48.000000000000028</v>
      </c>
      <c r="AH365" s="28" t="s">
        <v>4851</v>
      </c>
      <c r="AI365" s="28" t="s">
        <v>1603</v>
      </c>
      <c r="AJ365" s="28"/>
      <c r="AK365" s="28" t="s">
        <v>1612</v>
      </c>
      <c r="AL365" s="28" t="s">
        <v>5296</v>
      </c>
      <c r="AM365" s="28" t="s">
        <v>4949</v>
      </c>
      <c r="AN365" s="47" t="s">
        <v>1585</v>
      </c>
      <c r="AO365" s="58" t="s">
        <v>1603</v>
      </c>
      <c r="AP365" s="28"/>
      <c r="AQ365" s="28">
        <v>0</v>
      </c>
      <c r="AR365" s="28">
        <f t="shared" si="101"/>
        <v>-150</v>
      </c>
      <c r="AS365" s="28" t="s">
        <v>1603</v>
      </c>
      <c r="AT365" s="28"/>
    </row>
    <row r="366" spans="3:48" s="47" customFormat="1" ht="10.8" x14ac:dyDescent="0.25">
      <c r="C366" s="196">
        <v>46387</v>
      </c>
      <c r="D366" s="36">
        <f t="shared" si="102"/>
        <v>363</v>
      </c>
      <c r="E366" s="36" t="s">
        <v>1</v>
      </c>
      <c r="F366" s="57" t="s">
        <v>605</v>
      </c>
      <c r="G366" s="56" t="str">
        <f>_xlfn.XLOOKUP(H366,'[3]Total Working Funnel'!$F:$F,'[3]Total Working Funnel'!$F:$F)</f>
        <v>MB2903</v>
      </c>
      <c r="H366" s="36" t="s">
        <v>2404</v>
      </c>
      <c r="I366" s="36" t="s">
        <v>2405</v>
      </c>
      <c r="J366" s="159">
        <v>220.00000000000003</v>
      </c>
      <c r="K366" s="158">
        <v>220.00000000000003</v>
      </c>
      <c r="L366" s="36">
        <v>19.092716299999999</v>
      </c>
      <c r="M366" s="36">
        <v>73.013536200000004</v>
      </c>
      <c r="N366" s="36" t="s">
        <v>5</v>
      </c>
      <c r="O366" s="36" t="s">
        <v>2406</v>
      </c>
      <c r="P366" s="28" t="s">
        <v>589</v>
      </c>
      <c r="Q366" s="56" t="s">
        <v>1603</v>
      </c>
      <c r="R366" s="28" t="s">
        <v>2407</v>
      </c>
      <c r="S366" s="28" t="s">
        <v>2408</v>
      </c>
      <c r="T366" s="58" t="s">
        <v>1621</v>
      </c>
      <c r="U366" s="28" t="s">
        <v>2214</v>
      </c>
      <c r="V366" s="36" t="s">
        <v>2215</v>
      </c>
      <c r="W366" s="28" t="s">
        <v>104</v>
      </c>
      <c r="X366" s="28" t="s">
        <v>1616</v>
      </c>
      <c r="Y366" s="28" t="s">
        <v>1609</v>
      </c>
      <c r="Z366" s="28" t="e">
        <f>_xlfn.XLOOKUP(I366,'[2]Fibmax delivery'!$B:$B,'[2]Fibmax delivery'!$I:$I)</f>
        <v>#N/A</v>
      </c>
      <c r="AA366" s="28" t="s">
        <v>1603</v>
      </c>
      <c r="AB366" s="28" t="s">
        <v>1098</v>
      </c>
      <c r="AC366" s="61">
        <v>45740</v>
      </c>
      <c r="AD366" s="61">
        <v>46105</v>
      </c>
      <c r="AE366" s="28">
        <v>190</v>
      </c>
      <c r="AF366" s="28" t="s">
        <v>1622</v>
      </c>
      <c r="AG366" s="62">
        <f>AE366-K366</f>
        <v>-30.000000000000028</v>
      </c>
      <c r="AH366" s="28" t="s">
        <v>1585</v>
      </c>
      <c r="AI366" s="28" t="s">
        <v>1603</v>
      </c>
      <c r="AJ366" s="28"/>
      <c r="AK366" s="28" t="s">
        <v>1612</v>
      </c>
      <c r="AL366" s="28" t="s">
        <v>5297</v>
      </c>
      <c r="AM366" s="28" t="s">
        <v>4949</v>
      </c>
      <c r="AN366" s="47" t="s">
        <v>1585</v>
      </c>
      <c r="AO366" s="58" t="s">
        <v>1603</v>
      </c>
      <c r="AP366" s="28"/>
      <c r="AQ366" s="28">
        <v>0</v>
      </c>
      <c r="AR366" s="28">
        <f t="shared" si="101"/>
        <v>-190</v>
      </c>
      <c r="AS366" s="28" t="s">
        <v>1603</v>
      </c>
      <c r="AT366" s="28"/>
    </row>
    <row r="367" spans="3:48" s="47" customFormat="1" ht="10.8" x14ac:dyDescent="0.25">
      <c r="C367" s="196">
        <v>46387</v>
      </c>
      <c r="D367" s="36">
        <f t="shared" si="102"/>
        <v>364</v>
      </c>
      <c r="E367" s="36" t="s">
        <v>1</v>
      </c>
      <c r="F367" s="58" t="s">
        <v>607</v>
      </c>
      <c r="G367" s="56" t="str">
        <f>_xlfn.XLOOKUP(H367,'[3]Total Working Funnel'!$F:$F,'[3]Total Working Funnel'!$F:$F)</f>
        <v>MB3271</v>
      </c>
      <c r="H367" s="36" t="s">
        <v>2409</v>
      </c>
      <c r="I367" s="36" t="s">
        <v>2410</v>
      </c>
      <c r="J367" s="159">
        <v>165</v>
      </c>
      <c r="K367" s="158">
        <v>165</v>
      </c>
      <c r="L367" s="36">
        <v>19.112503700000001</v>
      </c>
      <c r="M367" s="36">
        <v>73.001356299999998</v>
      </c>
      <c r="N367" s="36" t="s">
        <v>5</v>
      </c>
      <c r="O367" s="36" t="s">
        <v>2411</v>
      </c>
      <c r="P367" s="28" t="s">
        <v>589</v>
      </c>
      <c r="Q367" s="56" t="s">
        <v>1603</v>
      </c>
      <c r="R367" s="28" t="s">
        <v>2412</v>
      </c>
      <c r="S367" s="28" t="s">
        <v>2413</v>
      </c>
      <c r="T367" s="58" t="s">
        <v>1621</v>
      </c>
      <c r="U367" s="28" t="s">
        <v>2214</v>
      </c>
      <c r="V367" s="36" t="s">
        <v>2215</v>
      </c>
      <c r="W367" s="28" t="s">
        <v>104</v>
      </c>
      <c r="X367" s="28" t="s">
        <v>1686</v>
      </c>
      <c r="Y367" s="28" t="s">
        <v>1609</v>
      </c>
      <c r="Z367" s="28" t="e">
        <f>_xlfn.XLOOKUP(I367,'[2]Fibmax delivery'!$B:$B,'[2]Fibmax delivery'!$I:$I)</f>
        <v>#N/A</v>
      </c>
      <c r="AA367" s="28" t="s">
        <v>1603</v>
      </c>
      <c r="AB367" s="28" t="s">
        <v>1098</v>
      </c>
      <c r="AC367" s="61">
        <v>45740</v>
      </c>
      <c r="AD367" s="61">
        <v>46105</v>
      </c>
      <c r="AE367" s="28">
        <v>100</v>
      </c>
      <c r="AF367" s="28" t="s">
        <v>1622</v>
      </c>
      <c r="AG367" s="62">
        <f>AE367-K367</f>
        <v>-65</v>
      </c>
      <c r="AH367" s="28" t="s">
        <v>1585</v>
      </c>
      <c r="AI367" s="28" t="s">
        <v>1603</v>
      </c>
      <c r="AJ367" s="28"/>
      <c r="AK367" s="28" t="s">
        <v>1612</v>
      </c>
      <c r="AL367" s="28" t="s">
        <v>5298</v>
      </c>
      <c r="AM367" s="28" t="s">
        <v>4949</v>
      </c>
      <c r="AN367" s="47" t="s">
        <v>1585</v>
      </c>
      <c r="AO367" s="58" t="s">
        <v>1603</v>
      </c>
      <c r="AP367" s="28"/>
      <c r="AQ367" s="28">
        <v>0</v>
      </c>
      <c r="AR367" s="28">
        <f t="shared" si="101"/>
        <v>-100</v>
      </c>
      <c r="AS367" s="28" t="s">
        <v>1603</v>
      </c>
      <c r="AT367" s="28"/>
    </row>
    <row r="368" spans="3:48" s="47" customFormat="1" ht="10.8" x14ac:dyDescent="0.25">
      <c r="C368" s="196">
        <v>46387</v>
      </c>
      <c r="D368" s="36">
        <f t="shared" si="102"/>
        <v>365</v>
      </c>
      <c r="E368" s="36" t="s">
        <v>1</v>
      </c>
      <c r="F368" s="58" t="s">
        <v>607</v>
      </c>
      <c r="G368" s="56">
        <f>_xlfn.XLOOKUP(H368,'[3]Total Working Funnel'!$F:$F,'[3]Total Working Funnel'!$F:$F)</f>
        <v>2253</v>
      </c>
      <c r="H368" s="36">
        <v>2253</v>
      </c>
      <c r="I368" s="36" t="s">
        <v>2414</v>
      </c>
      <c r="J368" s="159">
        <v>55.000000000000007</v>
      </c>
      <c r="K368" s="158">
        <v>55.000000000000007</v>
      </c>
      <c r="L368" s="36">
        <v>19.1386143</v>
      </c>
      <c r="M368" s="36">
        <v>73.001510999999994</v>
      </c>
      <c r="N368" s="36" t="s">
        <v>5</v>
      </c>
      <c r="O368" s="36" t="s">
        <v>2415</v>
      </c>
      <c r="P368" s="28" t="s">
        <v>589</v>
      </c>
      <c r="Q368" s="56" t="s">
        <v>1603</v>
      </c>
      <c r="R368" s="28" t="s">
        <v>2416</v>
      </c>
      <c r="S368" s="28" t="s">
        <v>2417</v>
      </c>
      <c r="T368" s="58" t="s">
        <v>1646</v>
      </c>
      <c r="U368" s="28" t="s">
        <v>2214</v>
      </c>
      <c r="V368" s="36" t="s">
        <v>2215</v>
      </c>
      <c r="W368" s="28" t="s">
        <v>104</v>
      </c>
      <c r="X368" s="28" t="s">
        <v>1686</v>
      </c>
      <c r="Y368" s="28" t="s">
        <v>1609</v>
      </c>
      <c r="Z368" s="28" t="e">
        <f>_xlfn.XLOOKUP(I368,'[2]Fibmax delivery'!$B:$B,'[2]Fibmax delivery'!$I:$I)</f>
        <v>#N/A</v>
      </c>
      <c r="AA368" s="28" t="s">
        <v>1603</v>
      </c>
      <c r="AB368" s="28" t="s">
        <v>1098</v>
      </c>
      <c r="AC368" s="61">
        <v>45740</v>
      </c>
      <c r="AD368" s="61">
        <v>46105</v>
      </c>
      <c r="AE368" s="28">
        <v>60</v>
      </c>
      <c r="AF368" s="28" t="s">
        <v>1030</v>
      </c>
      <c r="AG368" s="62">
        <f>AE368-K368</f>
        <v>4.9999999999999929</v>
      </c>
      <c r="AH368" s="28" t="s">
        <v>1585</v>
      </c>
      <c r="AI368" s="28" t="s">
        <v>1603</v>
      </c>
      <c r="AJ368" s="28"/>
      <c r="AK368" s="28" t="s">
        <v>1612</v>
      </c>
      <c r="AL368" s="28" t="s">
        <v>5299</v>
      </c>
      <c r="AM368" s="28" t="s">
        <v>4949</v>
      </c>
      <c r="AN368" s="47" t="s">
        <v>1585</v>
      </c>
      <c r="AO368" s="58" t="s">
        <v>1603</v>
      </c>
      <c r="AP368" s="28"/>
      <c r="AQ368" s="28">
        <v>0</v>
      </c>
      <c r="AR368" s="28">
        <f t="shared" si="101"/>
        <v>-60</v>
      </c>
      <c r="AS368" s="28" t="s">
        <v>1603</v>
      </c>
      <c r="AT368" s="28"/>
    </row>
    <row r="369" spans="3:48" s="47" customFormat="1" ht="10.8" x14ac:dyDescent="0.25">
      <c r="C369" s="196">
        <v>46387</v>
      </c>
      <c r="D369" s="36">
        <f t="shared" si="102"/>
        <v>366</v>
      </c>
      <c r="E369" s="36" t="s">
        <v>1</v>
      </c>
      <c r="F369" s="58" t="s">
        <v>607</v>
      </c>
      <c r="G369" s="56">
        <f>_xlfn.XLOOKUP(H369,'[3]Total Working Funnel'!$F:$F,'[3]Total Working Funnel'!$F:$F)</f>
        <v>1392</v>
      </c>
      <c r="H369" s="36">
        <v>1392</v>
      </c>
      <c r="I369" s="36" t="s">
        <v>2418</v>
      </c>
      <c r="J369" s="159">
        <v>275</v>
      </c>
      <c r="K369" s="158">
        <v>275</v>
      </c>
      <c r="L369" s="36">
        <v>19.128559599999999</v>
      </c>
      <c r="M369" s="36">
        <v>72.995870400000001</v>
      </c>
      <c r="N369" s="36" t="s">
        <v>5</v>
      </c>
      <c r="O369" s="36" t="s">
        <v>2419</v>
      </c>
      <c r="P369" s="28" t="s">
        <v>589</v>
      </c>
      <c r="Q369" s="56" t="s">
        <v>1603</v>
      </c>
      <c r="R369" s="28" t="s">
        <v>2420</v>
      </c>
      <c r="S369" s="28" t="s">
        <v>2421</v>
      </c>
      <c r="T369" s="58" t="s">
        <v>1646</v>
      </c>
      <c r="U369" s="28" t="s">
        <v>2214</v>
      </c>
      <c r="V369" s="36" t="s">
        <v>2215</v>
      </c>
      <c r="W369" s="28" t="s">
        <v>104</v>
      </c>
      <c r="X369" s="28" t="s">
        <v>1686</v>
      </c>
      <c r="Y369" s="28" t="s">
        <v>1609</v>
      </c>
      <c r="Z369" s="28" t="e">
        <f>_xlfn.XLOOKUP(I369,'[2]Fibmax delivery'!$B:$B,'[2]Fibmax delivery'!$I:$I)</f>
        <v>#N/A</v>
      </c>
      <c r="AA369" s="28" t="s">
        <v>1603</v>
      </c>
      <c r="AB369" s="28" t="s">
        <v>1098</v>
      </c>
      <c r="AC369" s="61">
        <v>45740</v>
      </c>
      <c r="AD369" s="61">
        <v>46105</v>
      </c>
      <c r="AE369" s="28">
        <v>180</v>
      </c>
      <c r="AF369" s="28" t="s">
        <v>1622</v>
      </c>
      <c r="AG369" s="62">
        <f>AE369-K369</f>
        <v>-95</v>
      </c>
      <c r="AH369" s="28" t="s">
        <v>1585</v>
      </c>
      <c r="AI369" s="28" t="s">
        <v>1603</v>
      </c>
      <c r="AJ369" s="28"/>
      <c r="AK369" s="28" t="s">
        <v>1612</v>
      </c>
      <c r="AL369" s="28" t="s">
        <v>5300</v>
      </c>
      <c r="AM369" s="28" t="s">
        <v>3494</v>
      </c>
      <c r="AN369" s="47" t="s">
        <v>1585</v>
      </c>
      <c r="AO369" s="58" t="s">
        <v>1603</v>
      </c>
      <c r="AP369" s="28"/>
      <c r="AQ369" s="28">
        <v>0</v>
      </c>
      <c r="AR369" s="28">
        <f t="shared" si="101"/>
        <v>-180</v>
      </c>
      <c r="AS369" s="28" t="s">
        <v>1603</v>
      </c>
      <c r="AT369" s="28"/>
    </row>
    <row r="370" spans="3:48" s="47" customFormat="1" ht="10.8" x14ac:dyDescent="0.25">
      <c r="C370" s="196">
        <v>46112</v>
      </c>
      <c r="D370" s="36">
        <f t="shared" si="102"/>
        <v>367</v>
      </c>
      <c r="E370" s="36" t="s">
        <v>1</v>
      </c>
      <c r="F370" s="57" t="s">
        <v>599</v>
      </c>
      <c r="G370" s="57"/>
      <c r="H370" s="70">
        <v>2910</v>
      </c>
      <c r="I370" s="58" t="s">
        <v>2422</v>
      </c>
      <c r="J370" s="160">
        <v>71.5</v>
      </c>
      <c r="K370" s="158">
        <v>71.5</v>
      </c>
      <c r="L370" s="58">
        <v>19.229928999999998</v>
      </c>
      <c r="M370" s="58">
        <v>73.122964100000004</v>
      </c>
      <c r="N370" s="58" t="s">
        <v>74</v>
      </c>
      <c r="O370" s="58" t="s">
        <v>2423</v>
      </c>
      <c r="P370" s="28" t="s">
        <v>597</v>
      </c>
      <c r="Q370" s="56" t="s">
        <v>1603</v>
      </c>
      <c r="R370" s="28" t="s">
        <v>2424</v>
      </c>
      <c r="S370" s="28" t="s">
        <v>2425</v>
      </c>
      <c r="T370" s="58" t="s">
        <v>1736</v>
      </c>
      <c r="U370" s="28" t="s">
        <v>2214</v>
      </c>
      <c r="V370" s="36" t="s">
        <v>2215</v>
      </c>
      <c r="W370" s="28" t="s">
        <v>104</v>
      </c>
      <c r="X370" s="28" t="s">
        <v>1695</v>
      </c>
      <c r="Y370" s="28" t="s">
        <v>1792</v>
      </c>
      <c r="Z370" s="28" t="e">
        <f>_xlfn.XLOOKUP(I370,'[2]Fibmax delivery'!$B:$B,'[2]Fibmax delivery'!$I:$I)</f>
        <v>#N/A</v>
      </c>
      <c r="AA370" s="28" t="s">
        <v>1603</v>
      </c>
      <c r="AB370" s="28" t="s">
        <v>1603</v>
      </c>
      <c r="AC370" s="28" t="s">
        <v>1603</v>
      </c>
      <c r="AD370" s="28" t="s">
        <v>1603</v>
      </c>
      <c r="AE370" s="28">
        <v>0</v>
      </c>
      <c r="AF370" s="28" t="s">
        <v>1618</v>
      </c>
      <c r="AG370" s="28"/>
      <c r="AH370" s="47" t="s">
        <v>1611</v>
      </c>
      <c r="AI370" s="28" t="s">
        <v>1603</v>
      </c>
      <c r="AJ370" s="28"/>
      <c r="AK370" s="28" t="s">
        <v>1612</v>
      </c>
      <c r="AL370" s="28" t="s">
        <v>1603</v>
      </c>
      <c r="AM370" s="28" t="s">
        <v>1603</v>
      </c>
      <c r="AN370" s="47" t="s">
        <v>1611</v>
      </c>
      <c r="AO370" s="58" t="s">
        <v>1603</v>
      </c>
      <c r="AP370" s="28"/>
      <c r="AQ370" s="28">
        <v>0</v>
      </c>
      <c r="AR370" s="28">
        <f t="shared" si="101"/>
        <v>0</v>
      </c>
      <c r="AS370" s="28" t="s">
        <v>1603</v>
      </c>
      <c r="AT370" s="28"/>
    </row>
    <row r="371" spans="3:48" s="47" customFormat="1" ht="10.8" x14ac:dyDescent="0.25">
      <c r="C371" s="196">
        <v>46112</v>
      </c>
      <c r="D371" s="36">
        <f t="shared" si="102"/>
        <v>368</v>
      </c>
      <c r="E371" s="36" t="s">
        <v>1</v>
      </c>
      <c r="F371" s="57" t="s">
        <v>599</v>
      </c>
      <c r="G371" s="56">
        <f>_xlfn.XLOOKUP(H371,'[3]Total Working Funnel'!$F:$F,'[3]Total Working Funnel'!$F:$F)</f>
        <v>4794</v>
      </c>
      <c r="H371" s="70">
        <v>4794</v>
      </c>
      <c r="I371" s="58" t="s">
        <v>2426</v>
      </c>
      <c r="J371" s="160">
        <v>220</v>
      </c>
      <c r="K371" s="158">
        <v>220</v>
      </c>
      <c r="L371" s="58">
        <v>19.2271617</v>
      </c>
      <c r="M371" s="58">
        <v>73.106884300000004</v>
      </c>
      <c r="N371" s="58" t="s">
        <v>74</v>
      </c>
      <c r="O371" s="58" t="s">
        <v>2427</v>
      </c>
      <c r="P371" s="28" t="s">
        <v>597</v>
      </c>
      <c r="Q371" s="56" t="s">
        <v>1603</v>
      </c>
      <c r="R371" s="28" t="s">
        <v>2428</v>
      </c>
      <c r="S371" s="28" t="s">
        <v>2429</v>
      </c>
      <c r="T371" s="58" t="s">
        <v>1646</v>
      </c>
      <c r="U371" s="28" t="s">
        <v>2214</v>
      </c>
      <c r="V371" s="36" t="s">
        <v>2215</v>
      </c>
      <c r="W371" s="28" t="s">
        <v>104</v>
      </c>
      <c r="X371" s="28" t="s">
        <v>1695</v>
      </c>
      <c r="Y371" s="28" t="s">
        <v>1792</v>
      </c>
      <c r="Z371" s="28" t="e">
        <f>_xlfn.XLOOKUP(I371,'[2]Fibmax delivery'!$B:$B,'[2]Fibmax delivery'!$I:$I)</f>
        <v>#N/A</v>
      </c>
      <c r="AA371" s="28" t="s">
        <v>1603</v>
      </c>
      <c r="AB371" s="28" t="s">
        <v>2430</v>
      </c>
      <c r="AC371" s="61">
        <v>45729</v>
      </c>
      <c r="AD371" s="61">
        <v>46094</v>
      </c>
      <c r="AE371" s="28">
        <v>220</v>
      </c>
      <c r="AF371" s="28" t="s">
        <v>1030</v>
      </c>
      <c r="AG371" s="62">
        <f t="shared" ref="AG371:AG379" si="106">AE371-K371</f>
        <v>0</v>
      </c>
      <c r="AH371" s="28" t="s">
        <v>1585</v>
      </c>
      <c r="AI371" s="28" t="s">
        <v>1603</v>
      </c>
      <c r="AJ371" s="28"/>
      <c r="AK371" s="28" t="s">
        <v>1612</v>
      </c>
      <c r="AL371" s="28" t="s">
        <v>5301</v>
      </c>
      <c r="AM371" s="28" t="s">
        <v>4949</v>
      </c>
      <c r="AN371" s="47" t="s">
        <v>1585</v>
      </c>
      <c r="AO371" s="58" t="s">
        <v>1603</v>
      </c>
      <c r="AP371" s="28"/>
      <c r="AQ371" s="28">
        <v>0</v>
      </c>
      <c r="AR371" s="28">
        <f t="shared" si="101"/>
        <v>-220</v>
      </c>
      <c r="AS371" s="28" t="s">
        <v>1603</v>
      </c>
      <c r="AT371" s="28"/>
    </row>
    <row r="372" spans="3:48" s="47" customFormat="1" ht="10.8" x14ac:dyDescent="0.25">
      <c r="C372" s="196">
        <v>46112</v>
      </c>
      <c r="D372" s="36">
        <f t="shared" si="102"/>
        <v>369</v>
      </c>
      <c r="E372" s="36" t="s">
        <v>1</v>
      </c>
      <c r="F372" s="58" t="s">
        <v>2431</v>
      </c>
      <c r="G372" s="56">
        <f>_xlfn.XLOOKUP(H372,'[3]Total Working Funnel'!$F:$F,'[3]Total Working Funnel'!$F:$F)</f>
        <v>4553</v>
      </c>
      <c r="H372" s="70">
        <v>4553</v>
      </c>
      <c r="I372" s="58" t="s">
        <v>2432</v>
      </c>
      <c r="J372" s="160">
        <v>55</v>
      </c>
      <c r="K372" s="158">
        <v>55</v>
      </c>
      <c r="L372" s="58">
        <v>19.2267616</v>
      </c>
      <c r="M372" s="58">
        <v>73.101844200000002</v>
      </c>
      <c r="N372" s="58" t="s">
        <v>74</v>
      </c>
      <c r="O372" s="58" t="s">
        <v>2433</v>
      </c>
      <c r="P372" s="28" t="s">
        <v>597</v>
      </c>
      <c r="Q372" s="56" t="s">
        <v>1603</v>
      </c>
      <c r="R372" s="28" t="s">
        <v>2434</v>
      </c>
      <c r="S372" s="28" t="s">
        <v>2435</v>
      </c>
      <c r="T372" s="58" t="s">
        <v>1621</v>
      </c>
      <c r="U372" s="28" t="s">
        <v>2214</v>
      </c>
      <c r="V372" s="36" t="s">
        <v>2215</v>
      </c>
      <c r="W372" s="28" t="s">
        <v>104</v>
      </c>
      <c r="X372" s="28" t="s">
        <v>1984</v>
      </c>
      <c r="Y372" s="28" t="s">
        <v>1638</v>
      </c>
      <c r="Z372" s="28" t="s">
        <v>4848</v>
      </c>
      <c r="AA372" s="28" t="s">
        <v>1603</v>
      </c>
      <c r="AB372" s="28" t="s">
        <v>2430</v>
      </c>
      <c r="AC372" s="61">
        <v>45729</v>
      </c>
      <c r="AD372" s="61">
        <v>46094</v>
      </c>
      <c r="AE372" s="28">
        <v>60</v>
      </c>
      <c r="AF372" s="28" t="s">
        <v>1030</v>
      </c>
      <c r="AG372" s="62">
        <f t="shared" si="106"/>
        <v>5</v>
      </c>
      <c r="AH372" s="28" t="s">
        <v>1585</v>
      </c>
      <c r="AI372" s="28" t="s">
        <v>1603</v>
      </c>
      <c r="AJ372" s="28"/>
      <c r="AK372" s="28" t="s">
        <v>1612</v>
      </c>
      <c r="AL372" s="28" t="s">
        <v>5302</v>
      </c>
      <c r="AM372" s="28" t="s">
        <v>4949</v>
      </c>
      <c r="AN372" s="47" t="s">
        <v>1585</v>
      </c>
      <c r="AO372" s="58" t="s">
        <v>1603</v>
      </c>
      <c r="AP372" s="28"/>
      <c r="AQ372" s="28">
        <v>0</v>
      </c>
      <c r="AR372" s="28">
        <f t="shared" si="101"/>
        <v>-60</v>
      </c>
      <c r="AS372" s="28" t="s">
        <v>1603</v>
      </c>
      <c r="AT372" s="28"/>
    </row>
    <row r="373" spans="3:48" s="47" customFormat="1" ht="10.8" x14ac:dyDescent="0.25">
      <c r="C373" s="196">
        <v>46112</v>
      </c>
      <c r="D373" s="36">
        <f t="shared" si="102"/>
        <v>370</v>
      </c>
      <c r="E373" s="36" t="s">
        <v>1</v>
      </c>
      <c r="F373" s="58" t="s">
        <v>2431</v>
      </c>
      <c r="G373" s="56" t="str">
        <f>_xlfn.XLOOKUP(H373,'[3]Total Working Funnel'!$F:$F,'[3]Total Working Funnel'!$F:$F)</f>
        <v>MB3309</v>
      </c>
      <c r="H373" s="70" t="s">
        <v>2436</v>
      </c>
      <c r="I373" s="58" t="s">
        <v>2437</v>
      </c>
      <c r="J373" s="160">
        <v>143</v>
      </c>
      <c r="K373" s="158">
        <v>143</v>
      </c>
      <c r="L373" s="58">
        <v>19.225336800000001</v>
      </c>
      <c r="M373" s="58">
        <v>73.097995699999998</v>
      </c>
      <c r="N373" s="58" t="s">
        <v>74</v>
      </c>
      <c r="O373" s="58" t="s">
        <v>2438</v>
      </c>
      <c r="P373" s="28" t="s">
        <v>597</v>
      </c>
      <c r="Q373" s="56" t="s">
        <v>1603</v>
      </c>
      <c r="R373" s="28" t="s">
        <v>2439</v>
      </c>
      <c r="S373" s="28" t="s">
        <v>2440</v>
      </c>
      <c r="T373" s="58" t="s">
        <v>1621</v>
      </c>
      <c r="U373" s="28" t="s">
        <v>2214</v>
      </c>
      <c r="V373" s="36" t="s">
        <v>2215</v>
      </c>
      <c r="W373" s="28" t="s">
        <v>104</v>
      </c>
      <c r="X373" s="28" t="s">
        <v>1984</v>
      </c>
      <c r="Y373" s="28" t="s">
        <v>1609</v>
      </c>
      <c r="Z373" s="28" t="e">
        <f>_xlfn.XLOOKUP(I373,'[2]Fibmax delivery'!$B:$B,'[2]Fibmax delivery'!$I:$I)</f>
        <v>#N/A</v>
      </c>
      <c r="AA373" s="28" t="s">
        <v>1603</v>
      </c>
      <c r="AB373" s="28" t="s">
        <v>2430</v>
      </c>
      <c r="AC373" s="61">
        <v>45729</v>
      </c>
      <c r="AD373" s="61">
        <v>46094</v>
      </c>
      <c r="AE373" s="28">
        <v>140</v>
      </c>
      <c r="AF373" s="28" t="s">
        <v>1622</v>
      </c>
      <c r="AG373" s="62">
        <f t="shared" si="106"/>
        <v>-3</v>
      </c>
      <c r="AH373" s="28" t="s">
        <v>1585</v>
      </c>
      <c r="AI373" s="28" t="s">
        <v>1603</v>
      </c>
      <c r="AJ373" s="28"/>
      <c r="AK373" s="28" t="s">
        <v>1612</v>
      </c>
      <c r="AL373" s="28" t="s">
        <v>5303</v>
      </c>
      <c r="AM373" s="28" t="s">
        <v>4949</v>
      </c>
      <c r="AN373" s="47" t="s">
        <v>1585</v>
      </c>
      <c r="AO373" s="58" t="s">
        <v>1603</v>
      </c>
      <c r="AP373" s="28"/>
      <c r="AQ373" s="28">
        <v>0</v>
      </c>
      <c r="AR373" s="28">
        <f t="shared" si="101"/>
        <v>-140</v>
      </c>
      <c r="AS373" s="28" t="s">
        <v>1603</v>
      </c>
      <c r="AT373" s="28"/>
    </row>
    <row r="374" spans="3:48" s="47" customFormat="1" ht="10.8" x14ac:dyDescent="0.25">
      <c r="C374" s="196">
        <v>46112</v>
      </c>
      <c r="D374" s="36">
        <f t="shared" si="102"/>
        <v>371</v>
      </c>
      <c r="E374" s="36" t="s">
        <v>1</v>
      </c>
      <c r="F374" s="57" t="s">
        <v>599</v>
      </c>
      <c r="G374" s="56" t="str">
        <f>_xlfn.XLOOKUP(H374,'[3]Total Working Funnel'!$F:$F,'[3]Total Working Funnel'!$F:$F)</f>
        <v>MB2965</v>
      </c>
      <c r="H374" s="70" t="s">
        <v>2441</v>
      </c>
      <c r="I374" s="58" t="s">
        <v>2442</v>
      </c>
      <c r="J374" s="160">
        <v>121</v>
      </c>
      <c r="K374" s="158">
        <v>121</v>
      </c>
      <c r="L374" s="58">
        <v>19.229742399999999</v>
      </c>
      <c r="M374" s="58">
        <v>73.113032700000005</v>
      </c>
      <c r="N374" s="58" t="s">
        <v>74</v>
      </c>
      <c r="O374" s="58" t="s">
        <v>2443</v>
      </c>
      <c r="P374" s="28" t="s">
        <v>597</v>
      </c>
      <c r="Q374" s="56" t="s">
        <v>1603</v>
      </c>
      <c r="R374" s="28" t="s">
        <v>2444</v>
      </c>
      <c r="S374" s="28" t="s">
        <v>2445</v>
      </c>
      <c r="T374" s="58" t="s">
        <v>1646</v>
      </c>
      <c r="U374" s="28" t="s">
        <v>2214</v>
      </c>
      <c r="V374" s="36" t="s">
        <v>2215</v>
      </c>
      <c r="W374" s="28" t="s">
        <v>104</v>
      </c>
      <c r="X374" s="28" t="s">
        <v>1686</v>
      </c>
      <c r="Y374" s="28" t="s">
        <v>1792</v>
      </c>
      <c r="Z374" s="28" t="e">
        <f>_xlfn.XLOOKUP(I374,'[2]Fibmax delivery'!$B:$B,'[2]Fibmax delivery'!$I:$I)</f>
        <v>#N/A</v>
      </c>
      <c r="AA374" s="28" t="s">
        <v>1603</v>
      </c>
      <c r="AB374" s="28" t="s">
        <v>2430</v>
      </c>
      <c r="AC374" s="61">
        <v>45729</v>
      </c>
      <c r="AD374" s="61">
        <v>46094</v>
      </c>
      <c r="AE374" s="28">
        <v>120</v>
      </c>
      <c r="AF374" s="28" t="s">
        <v>1622</v>
      </c>
      <c r="AG374" s="62">
        <f t="shared" si="106"/>
        <v>-1</v>
      </c>
      <c r="AH374" s="28" t="s">
        <v>1585</v>
      </c>
      <c r="AI374" s="28" t="s">
        <v>1603</v>
      </c>
      <c r="AJ374" s="28"/>
      <c r="AK374" s="28" t="s">
        <v>1612</v>
      </c>
      <c r="AL374" s="28" t="s">
        <v>5304</v>
      </c>
      <c r="AM374" s="28" t="s">
        <v>4949</v>
      </c>
      <c r="AN374" s="47" t="s">
        <v>1585</v>
      </c>
      <c r="AO374" s="58" t="s">
        <v>1603</v>
      </c>
      <c r="AP374" s="28"/>
      <c r="AQ374" s="28">
        <v>0</v>
      </c>
      <c r="AR374" s="28">
        <f t="shared" si="101"/>
        <v>-120</v>
      </c>
      <c r="AS374" s="28" t="s">
        <v>1603</v>
      </c>
      <c r="AT374" s="28"/>
    </row>
    <row r="375" spans="3:48" s="47" customFormat="1" ht="10.8" x14ac:dyDescent="0.25">
      <c r="C375" s="196">
        <v>45838</v>
      </c>
      <c r="D375" s="36">
        <f t="shared" si="102"/>
        <v>372</v>
      </c>
      <c r="E375" s="36" t="s">
        <v>1</v>
      </c>
      <c r="F375" s="57" t="s">
        <v>599</v>
      </c>
      <c r="G375" s="56" t="str">
        <f>_xlfn.XLOOKUP(H375,'[3]Total Working Funnel'!$F:$F,'[3]Total Working Funnel'!$F:$F)</f>
        <v>MB1259</v>
      </c>
      <c r="H375" s="70" t="s">
        <v>2446</v>
      </c>
      <c r="I375" s="58" t="s">
        <v>2447</v>
      </c>
      <c r="J375" s="160">
        <v>33</v>
      </c>
      <c r="K375" s="158">
        <v>33</v>
      </c>
      <c r="L375" s="58">
        <v>19.2176498</v>
      </c>
      <c r="M375" s="58">
        <v>73.140827799999997</v>
      </c>
      <c r="N375" s="58" t="s">
        <v>75</v>
      </c>
      <c r="O375" s="58" t="s">
        <v>2448</v>
      </c>
      <c r="P375" s="28" t="s">
        <v>597</v>
      </c>
      <c r="Q375" s="56" t="s">
        <v>1603</v>
      </c>
      <c r="R375" s="28" t="s">
        <v>2449</v>
      </c>
      <c r="S375" s="28" t="s">
        <v>2450</v>
      </c>
      <c r="T375" s="58" t="s">
        <v>1646</v>
      </c>
      <c r="U375" s="28" t="s">
        <v>2214</v>
      </c>
      <c r="V375" s="36" t="s">
        <v>2215</v>
      </c>
      <c r="W375" s="28" t="s">
        <v>104</v>
      </c>
      <c r="X375" s="28" t="s">
        <v>1686</v>
      </c>
      <c r="Y375" s="28" t="s">
        <v>1792</v>
      </c>
      <c r="Z375" s="28" t="e">
        <f>_xlfn.XLOOKUP(I375,'[2]Fibmax delivery'!$B:$B,'[2]Fibmax delivery'!$I:$I)</f>
        <v>#N/A</v>
      </c>
      <c r="AA375" s="28" t="s">
        <v>1603</v>
      </c>
      <c r="AB375" s="28">
        <v>10004531</v>
      </c>
      <c r="AC375" s="61">
        <v>45798</v>
      </c>
      <c r="AD375" s="61">
        <f>AC375+365</f>
        <v>46163</v>
      </c>
      <c r="AE375" s="28">
        <v>30</v>
      </c>
      <c r="AF375" s="28" t="s">
        <v>5604</v>
      </c>
      <c r="AG375" s="62">
        <f t="shared" si="106"/>
        <v>-3</v>
      </c>
      <c r="AH375" s="28" t="s">
        <v>1585</v>
      </c>
      <c r="AI375" s="28" t="s">
        <v>1603</v>
      </c>
      <c r="AJ375" s="28"/>
      <c r="AK375" s="28" t="s">
        <v>4853</v>
      </c>
      <c r="AL375" s="28" t="s">
        <v>5305</v>
      </c>
      <c r="AM375" s="28" t="s">
        <v>4949</v>
      </c>
      <c r="AN375" s="47" t="s">
        <v>1585</v>
      </c>
      <c r="AO375" s="58" t="s">
        <v>1603</v>
      </c>
      <c r="AP375" s="28"/>
      <c r="AQ375" s="28">
        <v>0</v>
      </c>
      <c r="AR375" s="28">
        <f t="shared" si="101"/>
        <v>-30</v>
      </c>
      <c r="AS375" s="28" t="s">
        <v>1603</v>
      </c>
      <c r="AT375" s="28"/>
    </row>
    <row r="376" spans="3:48" s="47" customFormat="1" ht="10.8" x14ac:dyDescent="0.25">
      <c r="C376" s="196">
        <v>45838</v>
      </c>
      <c r="D376" s="36">
        <f t="shared" si="102"/>
        <v>373</v>
      </c>
      <c r="E376" s="36" t="s">
        <v>1</v>
      </c>
      <c r="F376" s="57" t="s">
        <v>599</v>
      </c>
      <c r="G376" s="56" t="str">
        <f>_xlfn.XLOOKUP(H376,'[3]Total Working Funnel'!$F:$F,'[3]Total Working Funnel'!$F:$F)</f>
        <v>MA2218</v>
      </c>
      <c r="H376" s="70" t="s">
        <v>2451</v>
      </c>
      <c r="I376" s="58" t="s">
        <v>2452</v>
      </c>
      <c r="J376" s="160">
        <v>22</v>
      </c>
      <c r="K376" s="158">
        <v>22</v>
      </c>
      <c r="L376" s="58">
        <v>19.220925600000001</v>
      </c>
      <c r="M376" s="58">
        <v>73.139801800000001</v>
      </c>
      <c r="N376" s="58" t="s">
        <v>75</v>
      </c>
      <c r="O376" s="58" t="s">
        <v>2453</v>
      </c>
      <c r="P376" s="28" t="s">
        <v>597</v>
      </c>
      <c r="Q376" s="56" t="s">
        <v>1603</v>
      </c>
      <c r="R376" s="28" t="s">
        <v>2454</v>
      </c>
      <c r="S376" s="28" t="s">
        <v>2455</v>
      </c>
      <c r="T376" s="58" t="s">
        <v>1621</v>
      </c>
      <c r="U376" s="28" t="s">
        <v>2214</v>
      </c>
      <c r="V376" s="36" t="s">
        <v>2215</v>
      </c>
      <c r="W376" s="28" t="s">
        <v>104</v>
      </c>
      <c r="X376" s="28" t="s">
        <v>1695</v>
      </c>
      <c r="Y376" s="28" t="s">
        <v>1792</v>
      </c>
      <c r="Z376" s="28" t="e">
        <f>_xlfn.XLOOKUP(I376,'[2]Fibmax delivery'!$B:$B,'[2]Fibmax delivery'!$I:$I)</f>
        <v>#N/A</v>
      </c>
      <c r="AA376" s="28" t="s">
        <v>1603</v>
      </c>
      <c r="AB376" s="28">
        <v>10004531</v>
      </c>
      <c r="AC376" s="61">
        <v>45798</v>
      </c>
      <c r="AD376" s="61">
        <f>AC376+365</f>
        <v>46163</v>
      </c>
      <c r="AE376" s="28">
        <v>20</v>
      </c>
      <c r="AF376" s="28" t="s">
        <v>5604</v>
      </c>
      <c r="AG376" s="62">
        <f t="shared" si="106"/>
        <v>-2</v>
      </c>
      <c r="AH376" s="28" t="s">
        <v>1585</v>
      </c>
      <c r="AI376" s="28" t="s">
        <v>1603</v>
      </c>
      <c r="AJ376" s="28"/>
      <c r="AK376" s="28" t="s">
        <v>4871</v>
      </c>
      <c r="AL376" s="28" t="s">
        <v>5306</v>
      </c>
      <c r="AM376" s="28" t="s">
        <v>3494</v>
      </c>
      <c r="AN376" s="47" t="s">
        <v>1585</v>
      </c>
      <c r="AO376" s="58" t="s">
        <v>1603</v>
      </c>
      <c r="AP376" s="28"/>
      <c r="AQ376" s="28">
        <v>20</v>
      </c>
      <c r="AR376" s="28">
        <f t="shared" si="101"/>
        <v>0</v>
      </c>
      <c r="AS376" s="28" t="s">
        <v>1603</v>
      </c>
      <c r="AT376" s="28"/>
    </row>
    <row r="377" spans="3:48" s="47" customFormat="1" ht="10.8" x14ac:dyDescent="0.25">
      <c r="C377" s="196">
        <v>45838</v>
      </c>
      <c r="D377" s="36">
        <f t="shared" si="102"/>
        <v>374</v>
      </c>
      <c r="E377" s="36" t="s">
        <v>1</v>
      </c>
      <c r="F377" s="57" t="s">
        <v>599</v>
      </c>
      <c r="G377" s="56" t="str">
        <f>_xlfn.XLOOKUP(H377,'[3]Total Working Funnel'!$F:$F,'[3]Total Working Funnel'!$F:$F)</f>
        <v>MB1589</v>
      </c>
      <c r="H377" s="70" t="s">
        <v>2456</v>
      </c>
      <c r="I377" s="58" t="s">
        <v>2457</v>
      </c>
      <c r="J377" s="160">
        <v>88</v>
      </c>
      <c r="K377" s="158">
        <v>88</v>
      </c>
      <c r="L377" s="58">
        <v>19.219026299999999</v>
      </c>
      <c r="M377" s="58">
        <v>73.139553399999997</v>
      </c>
      <c r="N377" s="58" t="s">
        <v>75</v>
      </c>
      <c r="O377" s="58" t="s">
        <v>2458</v>
      </c>
      <c r="P377" s="28" t="s">
        <v>597</v>
      </c>
      <c r="Q377" s="56" t="s">
        <v>1603</v>
      </c>
      <c r="R377" s="28" t="s">
        <v>2459</v>
      </c>
      <c r="S377" s="28" t="s">
        <v>2460</v>
      </c>
      <c r="T377" s="58" t="s">
        <v>1646</v>
      </c>
      <c r="U377" s="28" t="s">
        <v>2214</v>
      </c>
      <c r="V377" s="36" t="s">
        <v>2215</v>
      </c>
      <c r="W377" s="28" t="s">
        <v>104</v>
      </c>
      <c r="X377" s="28" t="s">
        <v>1686</v>
      </c>
      <c r="Y377" s="28" t="s">
        <v>1792</v>
      </c>
      <c r="Z377" s="28" t="e">
        <f>_xlfn.XLOOKUP(I377,'[2]Fibmax delivery'!$B:$B,'[2]Fibmax delivery'!$I:$I)</f>
        <v>#N/A</v>
      </c>
      <c r="AA377" s="28" t="s">
        <v>1603</v>
      </c>
      <c r="AB377" s="28">
        <v>10004531</v>
      </c>
      <c r="AC377" s="61">
        <v>45798</v>
      </c>
      <c r="AD377" s="61">
        <f>AC377+365</f>
        <v>46163</v>
      </c>
      <c r="AE377" s="28">
        <v>90</v>
      </c>
      <c r="AF377" s="28" t="s">
        <v>5604</v>
      </c>
      <c r="AG377" s="62">
        <f t="shared" si="106"/>
        <v>2</v>
      </c>
      <c r="AH377" s="28" t="s">
        <v>1585</v>
      </c>
      <c r="AI377" s="28" t="s">
        <v>1603</v>
      </c>
      <c r="AJ377" s="28"/>
      <c r="AK377" s="28" t="s">
        <v>4872</v>
      </c>
      <c r="AL377" s="28" t="s">
        <v>5307</v>
      </c>
      <c r="AM377" s="28" t="s">
        <v>4949</v>
      </c>
      <c r="AN377" s="47" t="s">
        <v>1585</v>
      </c>
      <c r="AO377" s="58" t="s">
        <v>1603</v>
      </c>
      <c r="AP377" s="28"/>
      <c r="AQ377" s="28">
        <v>75</v>
      </c>
      <c r="AR377" s="28">
        <f t="shared" si="101"/>
        <v>-15</v>
      </c>
      <c r="AS377" s="28" t="s">
        <v>1603</v>
      </c>
      <c r="AT377" s="28"/>
    </row>
    <row r="378" spans="3:48" s="47" customFormat="1" ht="10.8" x14ac:dyDescent="0.25">
      <c r="C378" s="196">
        <v>45838</v>
      </c>
      <c r="D378" s="36">
        <f t="shared" si="102"/>
        <v>375</v>
      </c>
      <c r="E378" s="36" t="s">
        <v>1</v>
      </c>
      <c r="F378" s="57" t="s">
        <v>600</v>
      </c>
      <c r="G378" s="56" t="str">
        <f>_xlfn.XLOOKUP(H378,'[3]Total Working Funnel'!$F:$F,'[3]Total Working Funnel'!$F:$F)</f>
        <v>MA5147</v>
      </c>
      <c r="H378" s="70" t="s">
        <v>2461</v>
      </c>
      <c r="I378" s="58" t="s">
        <v>2462</v>
      </c>
      <c r="J378" s="160">
        <v>143</v>
      </c>
      <c r="K378" s="158">
        <v>143</v>
      </c>
      <c r="L378" s="58">
        <v>19.2180432</v>
      </c>
      <c r="M378" s="58">
        <v>73.132655299999996</v>
      </c>
      <c r="N378" s="58" t="s">
        <v>75</v>
      </c>
      <c r="O378" s="58" t="s">
        <v>2463</v>
      </c>
      <c r="P378" s="28" t="s">
        <v>597</v>
      </c>
      <c r="Q378" s="56" t="s">
        <v>1603</v>
      </c>
      <c r="R378" s="28" t="s">
        <v>2464</v>
      </c>
      <c r="S378" s="28" t="s">
        <v>2465</v>
      </c>
      <c r="T378" s="58" t="s">
        <v>1646</v>
      </c>
      <c r="U378" s="28" t="s">
        <v>2214</v>
      </c>
      <c r="V378" s="36" t="s">
        <v>2215</v>
      </c>
      <c r="W378" s="28" t="s">
        <v>104</v>
      </c>
      <c r="X378" s="28" t="s">
        <v>1630</v>
      </c>
      <c r="Y378" s="28" t="s">
        <v>1782</v>
      </c>
      <c r="Z378" s="28" t="s">
        <v>1745</v>
      </c>
      <c r="AA378" s="28" t="s">
        <v>1603</v>
      </c>
      <c r="AB378" s="28">
        <v>10004531</v>
      </c>
      <c r="AC378" s="61">
        <v>45798</v>
      </c>
      <c r="AD378" s="61">
        <f>AC378+365</f>
        <v>46163</v>
      </c>
      <c r="AE378" s="28">
        <v>140</v>
      </c>
      <c r="AF378" s="28" t="s">
        <v>5604</v>
      </c>
      <c r="AG378" s="62">
        <f t="shared" si="106"/>
        <v>-3</v>
      </c>
      <c r="AH378" s="28" t="s">
        <v>1585</v>
      </c>
      <c r="AI378" s="28" t="s">
        <v>1603</v>
      </c>
      <c r="AJ378" s="28"/>
      <c r="AK378" s="28" t="s">
        <v>4873</v>
      </c>
      <c r="AL378" s="28" t="s">
        <v>5308</v>
      </c>
      <c r="AM378" s="28" t="s">
        <v>3494</v>
      </c>
      <c r="AN378" s="47" t="s">
        <v>1585</v>
      </c>
      <c r="AO378" s="58" t="s">
        <v>1603</v>
      </c>
      <c r="AP378" s="28"/>
      <c r="AQ378" s="28">
        <v>0</v>
      </c>
      <c r="AR378" s="28">
        <f t="shared" si="101"/>
        <v>-140</v>
      </c>
      <c r="AS378" s="28" t="s">
        <v>1603</v>
      </c>
      <c r="AT378" s="28"/>
    </row>
    <row r="379" spans="3:48" s="47" customFormat="1" ht="10.8" x14ac:dyDescent="0.25">
      <c r="C379" s="196">
        <v>45838</v>
      </c>
      <c r="D379" s="36">
        <f t="shared" si="102"/>
        <v>376</v>
      </c>
      <c r="E379" s="36" t="s">
        <v>1</v>
      </c>
      <c r="F379" s="57" t="s">
        <v>599</v>
      </c>
      <c r="G379" s="56" t="str">
        <f>_xlfn.XLOOKUP(H379,'[3]Total Working Funnel'!$F:$F,'[3]Total Working Funnel'!$F:$F)</f>
        <v>MA5051</v>
      </c>
      <c r="H379" s="70" t="s">
        <v>2466</v>
      </c>
      <c r="I379" s="58" t="s">
        <v>2467</v>
      </c>
      <c r="J379" s="160">
        <v>22</v>
      </c>
      <c r="K379" s="158">
        <v>22</v>
      </c>
      <c r="L379" s="58">
        <v>19.222864099999999</v>
      </c>
      <c r="M379" s="58">
        <v>73.140079</v>
      </c>
      <c r="N379" s="58" t="s">
        <v>75</v>
      </c>
      <c r="O379" s="58" t="s">
        <v>2468</v>
      </c>
      <c r="P379" s="28" t="s">
        <v>597</v>
      </c>
      <c r="Q379" s="56" t="s">
        <v>1603</v>
      </c>
      <c r="R379" s="28" t="s">
        <v>2469</v>
      </c>
      <c r="S379" s="28" t="s">
        <v>2470</v>
      </c>
      <c r="T379" s="58" t="s">
        <v>1646</v>
      </c>
      <c r="U379" s="28" t="s">
        <v>2214</v>
      </c>
      <c r="V379" s="36" t="s">
        <v>2215</v>
      </c>
      <c r="W379" s="28" t="s">
        <v>104</v>
      </c>
      <c r="X379" s="28" t="s">
        <v>1695</v>
      </c>
      <c r="Y379" s="28" t="s">
        <v>1792</v>
      </c>
      <c r="Z379" s="28" t="e">
        <f>_xlfn.XLOOKUP(I379,'[2]Fibmax delivery'!$B:$B,'[2]Fibmax delivery'!$I:$I)</f>
        <v>#N/A</v>
      </c>
      <c r="AA379" s="28" t="s">
        <v>1603</v>
      </c>
      <c r="AB379" s="28">
        <v>10004531</v>
      </c>
      <c r="AC379" s="61">
        <v>45798</v>
      </c>
      <c r="AD379" s="61">
        <f>AC379+365</f>
        <v>46163</v>
      </c>
      <c r="AE379" s="28">
        <v>20</v>
      </c>
      <c r="AF379" s="28" t="s">
        <v>5604</v>
      </c>
      <c r="AG379" s="62">
        <f t="shared" si="106"/>
        <v>-2</v>
      </c>
      <c r="AH379" s="28" t="s">
        <v>1585</v>
      </c>
      <c r="AI379" s="28" t="s">
        <v>1603</v>
      </c>
      <c r="AJ379" s="28"/>
      <c r="AK379" s="28" t="s">
        <v>4852</v>
      </c>
      <c r="AL379" s="28" t="s">
        <v>5309</v>
      </c>
      <c r="AM379" s="28" t="s">
        <v>3494</v>
      </c>
      <c r="AN379" s="47" t="s">
        <v>1585</v>
      </c>
      <c r="AO379" s="58" t="s">
        <v>1603</v>
      </c>
      <c r="AP379" s="28"/>
      <c r="AQ379" s="28">
        <v>0</v>
      </c>
      <c r="AR379" s="28">
        <f t="shared" si="101"/>
        <v>-20</v>
      </c>
      <c r="AS379" s="28" t="s">
        <v>1603</v>
      </c>
      <c r="AT379" s="28"/>
    </row>
    <row r="380" spans="3:48" s="47" customFormat="1" ht="10.8" x14ac:dyDescent="0.25">
      <c r="C380" s="196">
        <v>46387</v>
      </c>
      <c r="D380" s="36">
        <f t="shared" si="102"/>
        <v>377</v>
      </c>
      <c r="E380" s="36" t="s">
        <v>1</v>
      </c>
      <c r="F380" s="58" t="s">
        <v>2471</v>
      </c>
      <c r="G380" s="58"/>
      <c r="H380" s="70" t="s">
        <v>2472</v>
      </c>
      <c r="I380" s="58" t="s">
        <v>2473</v>
      </c>
      <c r="J380" s="160">
        <v>150</v>
      </c>
      <c r="K380" s="158">
        <v>150</v>
      </c>
      <c r="L380" s="58">
        <v>19.019607499999999</v>
      </c>
      <c r="M380" s="58">
        <v>72.870455699999994</v>
      </c>
      <c r="N380" s="58" t="s">
        <v>76</v>
      </c>
      <c r="O380" s="58" t="s">
        <v>2474</v>
      </c>
      <c r="P380" s="28" t="s">
        <v>591</v>
      </c>
      <c r="Q380" s="56" t="s">
        <v>1722</v>
      </c>
      <c r="R380" s="28" t="s">
        <v>2475</v>
      </c>
      <c r="S380" s="28" t="s">
        <v>2476</v>
      </c>
      <c r="T380" s="177" t="s">
        <v>1979</v>
      </c>
      <c r="U380" s="28" t="s">
        <v>2214</v>
      </c>
      <c r="V380" s="36" t="s">
        <v>2215</v>
      </c>
      <c r="W380" s="28" t="s">
        <v>104</v>
      </c>
      <c r="X380" s="28"/>
      <c r="Y380" s="28" t="s">
        <v>1782</v>
      </c>
      <c r="Z380" s="28" t="s">
        <v>1745</v>
      </c>
      <c r="AA380" s="28" t="s">
        <v>1603</v>
      </c>
      <c r="AB380" s="28" t="s">
        <v>1603</v>
      </c>
      <c r="AC380" s="28" t="s">
        <v>1603</v>
      </c>
      <c r="AD380" s="28" t="s">
        <v>1603</v>
      </c>
      <c r="AE380" s="28">
        <v>0</v>
      </c>
      <c r="AF380" s="28" t="s">
        <v>1610</v>
      </c>
      <c r="AG380" s="28"/>
      <c r="AH380" s="28" t="s">
        <v>1611</v>
      </c>
      <c r="AI380" s="28" t="s">
        <v>1603</v>
      </c>
      <c r="AJ380" s="28"/>
      <c r="AK380" s="28" t="s">
        <v>1612</v>
      </c>
      <c r="AL380" s="28" t="s">
        <v>1603</v>
      </c>
      <c r="AM380" s="28" t="s">
        <v>1603</v>
      </c>
      <c r="AN380" s="47" t="s">
        <v>1611</v>
      </c>
      <c r="AO380" s="58" t="s">
        <v>1603</v>
      </c>
      <c r="AP380" s="28"/>
      <c r="AQ380" s="28">
        <v>0</v>
      </c>
      <c r="AR380" s="28">
        <f t="shared" si="101"/>
        <v>0</v>
      </c>
      <c r="AS380" s="28" t="s">
        <v>1603</v>
      </c>
      <c r="AT380" s="28"/>
    </row>
    <row r="381" spans="3:48" s="47" customFormat="1" ht="10.8" x14ac:dyDescent="0.25">
      <c r="C381" s="196">
        <v>46387</v>
      </c>
      <c r="D381" s="36">
        <f t="shared" si="102"/>
        <v>378</v>
      </c>
      <c r="E381" s="36" t="s">
        <v>1</v>
      </c>
      <c r="F381" s="58" t="s">
        <v>2471</v>
      </c>
      <c r="G381" s="56">
        <f>_xlfn.XLOOKUP(H381,'[3]Total Working Funnel'!$F:$F,'[3]Total Working Funnel'!$F:$F)</f>
        <v>5995</v>
      </c>
      <c r="H381" s="70">
        <v>5995</v>
      </c>
      <c r="I381" s="58" t="s">
        <v>2477</v>
      </c>
      <c r="J381" s="160">
        <v>99</v>
      </c>
      <c r="K381" s="158">
        <v>99</v>
      </c>
      <c r="L381" s="58">
        <v>19.0177187</v>
      </c>
      <c r="M381" s="58">
        <v>72.868350100000001</v>
      </c>
      <c r="N381" s="58" t="s">
        <v>76</v>
      </c>
      <c r="O381" s="58" t="s">
        <v>2478</v>
      </c>
      <c r="P381" s="28" t="s">
        <v>591</v>
      </c>
      <c r="Q381" s="56" t="s">
        <v>1722</v>
      </c>
      <c r="R381" s="28" t="s">
        <v>2479</v>
      </c>
      <c r="S381" s="28" t="s">
        <v>2480</v>
      </c>
      <c r="T381" s="58" t="s">
        <v>1621</v>
      </c>
      <c r="U381" s="28" t="s">
        <v>2214</v>
      </c>
      <c r="V381" s="36" t="s">
        <v>2215</v>
      </c>
      <c r="W381" s="28" t="s">
        <v>104</v>
      </c>
      <c r="X381" s="28"/>
      <c r="Y381" s="28" t="s">
        <v>1782</v>
      </c>
      <c r="Z381" s="28" t="s">
        <v>1745</v>
      </c>
      <c r="AA381" s="28" t="s">
        <v>1603</v>
      </c>
      <c r="AB381" s="28" t="s">
        <v>2481</v>
      </c>
      <c r="AC381" s="61">
        <v>45733</v>
      </c>
      <c r="AD381" s="61">
        <v>46098</v>
      </c>
      <c r="AE381" s="28">
        <v>100</v>
      </c>
      <c r="AF381" s="28" t="s">
        <v>1030</v>
      </c>
      <c r="AG381" s="62">
        <f t="shared" ref="AG381:AG404" si="107">AE381-K381</f>
        <v>1</v>
      </c>
      <c r="AH381" s="28" t="s">
        <v>1585</v>
      </c>
      <c r="AI381" s="28" t="s">
        <v>1603</v>
      </c>
      <c r="AJ381" s="28"/>
      <c r="AK381" s="28" t="s">
        <v>1612</v>
      </c>
      <c r="AL381" s="28" t="s">
        <v>5310</v>
      </c>
      <c r="AM381" s="28" t="s">
        <v>4949</v>
      </c>
      <c r="AN381" s="47" t="s">
        <v>1585</v>
      </c>
      <c r="AO381" s="58" t="s">
        <v>1603</v>
      </c>
      <c r="AP381" s="28"/>
      <c r="AQ381" s="28">
        <v>0</v>
      </c>
      <c r="AR381" s="28">
        <f t="shared" si="101"/>
        <v>-100</v>
      </c>
      <c r="AS381" s="28" t="s">
        <v>1603</v>
      </c>
      <c r="AT381" s="28"/>
    </row>
    <row r="382" spans="3:48" s="47" customFormat="1" ht="10.8" x14ac:dyDescent="0.25">
      <c r="C382" s="196">
        <v>46387</v>
      </c>
      <c r="D382" s="36">
        <f t="shared" si="102"/>
        <v>379</v>
      </c>
      <c r="E382" s="36" t="s">
        <v>1</v>
      </c>
      <c r="F382" s="58" t="s">
        <v>2471</v>
      </c>
      <c r="G382" s="56" t="e">
        <f>_xlfn.XLOOKUP(H382,'[3]Total Working Funnel'!$F:$F,'[3]Total Working Funnel'!$F:$F)</f>
        <v>#N/A</v>
      </c>
      <c r="H382" s="70" t="s">
        <v>2482</v>
      </c>
      <c r="I382" s="58" t="s">
        <v>2483</v>
      </c>
      <c r="J382" s="160">
        <v>22</v>
      </c>
      <c r="K382" s="158">
        <v>22</v>
      </c>
      <c r="L382" s="58">
        <v>19.0163075</v>
      </c>
      <c r="M382" s="58">
        <v>72.866322600000004</v>
      </c>
      <c r="N382" s="58" t="s">
        <v>76</v>
      </c>
      <c r="O382" s="58" t="s">
        <v>2484</v>
      </c>
      <c r="P382" s="28" t="s">
        <v>591</v>
      </c>
      <c r="Q382" s="56" t="s">
        <v>1722</v>
      </c>
      <c r="R382" s="28" t="s">
        <v>2485</v>
      </c>
      <c r="S382" s="28" t="s">
        <v>2486</v>
      </c>
      <c r="T382" s="177" t="s">
        <v>1615</v>
      </c>
      <c r="U382" s="28" t="s">
        <v>2214</v>
      </c>
      <c r="V382" s="36" t="s">
        <v>2215</v>
      </c>
      <c r="W382" s="28" t="s">
        <v>104</v>
      </c>
      <c r="X382" s="28"/>
      <c r="Y382" s="28" t="s">
        <v>1782</v>
      </c>
      <c r="Z382" s="28" t="s">
        <v>1745</v>
      </c>
      <c r="AA382" s="28" t="s">
        <v>1603</v>
      </c>
      <c r="AB382" s="28" t="s">
        <v>2481</v>
      </c>
      <c r="AC382" s="61">
        <v>45733</v>
      </c>
      <c r="AD382" s="61">
        <v>46098</v>
      </c>
      <c r="AE382" s="28">
        <v>30</v>
      </c>
      <c r="AF382" s="28" t="s">
        <v>1030</v>
      </c>
      <c r="AG382" s="62">
        <f t="shared" si="107"/>
        <v>8</v>
      </c>
      <c r="AH382" s="28" t="s">
        <v>4851</v>
      </c>
      <c r="AI382" s="28" t="s">
        <v>1603</v>
      </c>
      <c r="AJ382" s="28"/>
      <c r="AK382" s="28" t="s">
        <v>1612</v>
      </c>
      <c r="AL382" s="28" t="s">
        <v>5311</v>
      </c>
      <c r="AM382" s="28" t="s">
        <v>3494</v>
      </c>
      <c r="AN382" s="47" t="s">
        <v>1585</v>
      </c>
      <c r="AO382" s="58" t="s">
        <v>1603</v>
      </c>
      <c r="AP382" s="28"/>
      <c r="AQ382" s="28">
        <v>0</v>
      </c>
      <c r="AR382" s="28">
        <f t="shared" si="101"/>
        <v>-30</v>
      </c>
      <c r="AS382" s="28" t="s">
        <v>1603</v>
      </c>
      <c r="AT382" s="28"/>
    </row>
    <row r="383" spans="3:48" s="47" customFormat="1" ht="10.8" x14ac:dyDescent="0.25">
      <c r="C383" s="196">
        <v>46387</v>
      </c>
      <c r="D383" s="36">
        <f t="shared" si="102"/>
        <v>380</v>
      </c>
      <c r="E383" s="36" t="s">
        <v>1</v>
      </c>
      <c r="F383" s="58" t="s">
        <v>2471</v>
      </c>
      <c r="G383" s="56">
        <f>_xlfn.XLOOKUP(H383,'[3]Total Working Funnel'!$F:$F,'[3]Total Working Funnel'!$F:$F)</f>
        <v>6180</v>
      </c>
      <c r="H383" s="70">
        <v>6180</v>
      </c>
      <c r="I383" s="58" t="s">
        <v>2487</v>
      </c>
      <c r="J383" s="160">
        <v>66</v>
      </c>
      <c r="K383" s="158">
        <v>66</v>
      </c>
      <c r="L383" s="58">
        <v>19.021205899999998</v>
      </c>
      <c r="M383" s="58">
        <v>72.872820399999995</v>
      </c>
      <c r="N383" s="58" t="s">
        <v>76</v>
      </c>
      <c r="O383" s="58" t="s">
        <v>2488</v>
      </c>
      <c r="P383" s="28" t="s">
        <v>591</v>
      </c>
      <c r="Q383" s="56" t="s">
        <v>1722</v>
      </c>
      <c r="R383" s="28" t="s">
        <v>2489</v>
      </c>
      <c r="S383" s="28" t="s">
        <v>2490</v>
      </c>
      <c r="T383" s="58" t="s">
        <v>1621</v>
      </c>
      <c r="U383" s="28" t="s">
        <v>2214</v>
      </c>
      <c r="V383" s="36" t="s">
        <v>2215</v>
      </c>
      <c r="W383" s="28" t="s">
        <v>104</v>
      </c>
      <c r="X383" s="28"/>
      <c r="Y383" s="28" t="s">
        <v>1782</v>
      </c>
      <c r="Z383" s="28" t="s">
        <v>1745</v>
      </c>
      <c r="AA383" s="28" t="s">
        <v>1603</v>
      </c>
      <c r="AB383" s="28" t="s">
        <v>2481</v>
      </c>
      <c r="AC383" s="61">
        <v>45733</v>
      </c>
      <c r="AD383" s="61">
        <v>46098</v>
      </c>
      <c r="AE383" s="28">
        <v>70</v>
      </c>
      <c r="AF383" s="28" t="s">
        <v>1030</v>
      </c>
      <c r="AG383" s="62">
        <f t="shared" si="107"/>
        <v>4</v>
      </c>
      <c r="AH383" s="28" t="s">
        <v>1585</v>
      </c>
      <c r="AI383" s="28" t="s">
        <v>1603</v>
      </c>
      <c r="AJ383" s="28"/>
      <c r="AK383" s="28" t="s">
        <v>1612</v>
      </c>
      <c r="AL383" s="28" t="s">
        <v>5312</v>
      </c>
      <c r="AM383" s="28" t="s">
        <v>4949</v>
      </c>
      <c r="AN383" s="47" t="s">
        <v>1585</v>
      </c>
      <c r="AO383" s="58" t="s">
        <v>1603</v>
      </c>
      <c r="AP383" s="28"/>
      <c r="AQ383" s="28">
        <v>0</v>
      </c>
      <c r="AR383" s="28">
        <f t="shared" si="101"/>
        <v>-70</v>
      </c>
      <c r="AS383" s="28" t="s">
        <v>1603</v>
      </c>
      <c r="AT383" s="28"/>
    </row>
    <row r="384" spans="3:48" s="47" customFormat="1" ht="10.8" x14ac:dyDescent="0.25">
      <c r="C384" s="196">
        <v>46173</v>
      </c>
      <c r="D384" s="36">
        <f t="shared" si="102"/>
        <v>381</v>
      </c>
      <c r="E384" s="36" t="s">
        <v>1</v>
      </c>
      <c r="F384" s="58" t="s">
        <v>2491</v>
      </c>
      <c r="G384" s="56">
        <f>_xlfn.XLOOKUP(H384,'[3]Total Working Funnel'!$F:$F,'[3]Total Working Funnel'!$F:$F)</f>
        <v>4919</v>
      </c>
      <c r="H384" s="70">
        <v>4919</v>
      </c>
      <c r="I384" s="58" t="s">
        <v>2492</v>
      </c>
      <c r="J384" s="160">
        <v>33</v>
      </c>
      <c r="K384" s="158">
        <v>33</v>
      </c>
      <c r="L384" s="58">
        <v>19.010634199999998</v>
      </c>
      <c r="M384" s="58">
        <v>72.844646999999995</v>
      </c>
      <c r="N384" s="58" t="s">
        <v>77</v>
      </c>
      <c r="O384" s="58" t="s">
        <v>2493</v>
      </c>
      <c r="P384" s="28" t="s">
        <v>591</v>
      </c>
      <c r="Q384" s="56" t="s">
        <v>1734</v>
      </c>
      <c r="R384" s="28" t="s">
        <v>2494</v>
      </c>
      <c r="S384" s="28" t="s">
        <v>2495</v>
      </c>
      <c r="T384" s="58" t="s">
        <v>1621</v>
      </c>
      <c r="U384" s="28" t="s">
        <v>2214</v>
      </c>
      <c r="V384" s="36" t="s">
        <v>2215</v>
      </c>
      <c r="W384" s="28" t="s">
        <v>104</v>
      </c>
      <c r="X384" s="28"/>
      <c r="Y384" s="28" t="s">
        <v>1680</v>
      </c>
      <c r="Z384" s="28" t="s">
        <v>4848</v>
      </c>
      <c r="AA384" s="28" t="s">
        <v>1603</v>
      </c>
      <c r="AB384" s="28" t="s">
        <v>2496</v>
      </c>
      <c r="AC384" s="61">
        <v>45729</v>
      </c>
      <c r="AD384" s="61">
        <v>46094</v>
      </c>
      <c r="AE384" s="28">
        <v>120</v>
      </c>
      <c r="AF384" s="28" t="s">
        <v>1699</v>
      </c>
      <c r="AG384" s="62">
        <f t="shared" si="107"/>
        <v>87</v>
      </c>
      <c r="AH384" s="28" t="s">
        <v>1585</v>
      </c>
      <c r="AI384" s="28" t="s">
        <v>1603</v>
      </c>
      <c r="AJ384" s="28"/>
      <c r="AK384" s="28" t="s">
        <v>1612</v>
      </c>
      <c r="AL384" s="28" t="s">
        <v>5313</v>
      </c>
      <c r="AM384" s="28" t="s">
        <v>4949</v>
      </c>
      <c r="AN384" s="47" t="s">
        <v>1585</v>
      </c>
      <c r="AO384" s="58" t="s">
        <v>1603</v>
      </c>
      <c r="AP384" s="28"/>
      <c r="AQ384" s="28">
        <v>0</v>
      </c>
      <c r="AR384" s="28">
        <f t="shared" si="101"/>
        <v>-120</v>
      </c>
      <c r="AS384" s="28" t="s">
        <v>1603</v>
      </c>
      <c r="AT384" s="28"/>
      <c r="AV384" s="47" t="s">
        <v>5620</v>
      </c>
    </row>
    <row r="385" spans="3:46" s="47" customFormat="1" ht="10.8" x14ac:dyDescent="0.25">
      <c r="C385" s="196">
        <v>46173</v>
      </c>
      <c r="D385" s="36">
        <f t="shared" si="102"/>
        <v>382</v>
      </c>
      <c r="E385" s="36" t="s">
        <v>1</v>
      </c>
      <c r="F385" s="58" t="s">
        <v>2491</v>
      </c>
      <c r="G385" s="56">
        <f>_xlfn.XLOOKUP(H385,'[3]Total Working Funnel'!$F:$F,'[3]Total Working Funnel'!$F:$F)</f>
        <v>5181</v>
      </c>
      <c r="H385" s="70">
        <v>5181</v>
      </c>
      <c r="I385" s="58" t="s">
        <v>2497</v>
      </c>
      <c r="J385" s="160">
        <v>33</v>
      </c>
      <c r="K385" s="158">
        <v>33</v>
      </c>
      <c r="L385" s="58">
        <v>19.007735400000001</v>
      </c>
      <c r="M385" s="58">
        <v>72.844920700000003</v>
      </c>
      <c r="N385" s="58" t="s">
        <v>77</v>
      </c>
      <c r="O385" s="58" t="s">
        <v>2498</v>
      </c>
      <c r="P385" s="28" t="s">
        <v>591</v>
      </c>
      <c r="Q385" s="56" t="s">
        <v>1734</v>
      </c>
      <c r="R385" s="28" t="s">
        <v>2499</v>
      </c>
      <c r="S385" s="28" t="s">
        <v>2500</v>
      </c>
      <c r="T385" s="58" t="s">
        <v>1621</v>
      </c>
      <c r="U385" s="28" t="s">
        <v>2214</v>
      </c>
      <c r="V385" s="36" t="s">
        <v>2215</v>
      </c>
      <c r="W385" s="28" t="s">
        <v>104</v>
      </c>
      <c r="X385" s="28"/>
      <c r="Y385" s="28" t="s">
        <v>1680</v>
      </c>
      <c r="Z385" s="28" t="s">
        <v>4848</v>
      </c>
      <c r="AA385" s="28" t="s">
        <v>1603</v>
      </c>
      <c r="AB385" s="28" t="s">
        <v>2496</v>
      </c>
      <c r="AC385" s="61">
        <v>45729</v>
      </c>
      <c r="AD385" s="61">
        <v>46094</v>
      </c>
      <c r="AE385" s="28">
        <v>50</v>
      </c>
      <c r="AF385" s="28" t="s">
        <v>1699</v>
      </c>
      <c r="AG385" s="62">
        <f t="shared" si="107"/>
        <v>17</v>
      </c>
      <c r="AH385" s="28" t="s">
        <v>1585</v>
      </c>
      <c r="AI385" s="28" t="s">
        <v>1603</v>
      </c>
      <c r="AJ385" s="28"/>
      <c r="AK385" s="28" t="s">
        <v>1612</v>
      </c>
      <c r="AL385" s="28" t="s">
        <v>5314</v>
      </c>
      <c r="AM385" s="28" t="s">
        <v>4949</v>
      </c>
      <c r="AN385" s="47" t="s">
        <v>1585</v>
      </c>
      <c r="AO385" s="58" t="s">
        <v>1603</v>
      </c>
      <c r="AP385" s="28"/>
      <c r="AQ385" s="28">
        <v>0</v>
      </c>
      <c r="AR385" s="28">
        <f t="shared" si="101"/>
        <v>-50</v>
      </c>
      <c r="AS385" s="28" t="s">
        <v>1603</v>
      </c>
      <c r="AT385" s="28"/>
    </row>
    <row r="386" spans="3:46" s="47" customFormat="1" ht="10.8" x14ac:dyDescent="0.25">
      <c r="C386" s="196">
        <v>46173</v>
      </c>
      <c r="D386" s="36">
        <f t="shared" si="102"/>
        <v>383</v>
      </c>
      <c r="E386" s="36" t="s">
        <v>1</v>
      </c>
      <c r="F386" s="58" t="s">
        <v>2491</v>
      </c>
      <c r="G386" s="56">
        <f>_xlfn.XLOOKUP(H386,'[3]Total Working Funnel'!$F:$F,'[3]Total Working Funnel'!$F:$F)</f>
        <v>3511</v>
      </c>
      <c r="H386" s="58">
        <v>3511</v>
      </c>
      <c r="I386" s="58" t="s">
        <v>2501</v>
      </c>
      <c r="J386" s="160">
        <v>33</v>
      </c>
      <c r="K386" s="158">
        <v>33</v>
      </c>
      <c r="L386" s="58">
        <v>19.0058051</v>
      </c>
      <c r="M386" s="58">
        <v>72.845332299999995</v>
      </c>
      <c r="N386" s="58" t="s">
        <v>77</v>
      </c>
      <c r="O386" s="58" t="s">
        <v>2502</v>
      </c>
      <c r="P386" s="28" t="s">
        <v>591</v>
      </c>
      <c r="Q386" s="56" t="s">
        <v>1734</v>
      </c>
      <c r="R386" s="28" t="s">
        <v>2503</v>
      </c>
      <c r="S386" s="28" t="s">
        <v>2504</v>
      </c>
      <c r="T386" s="58" t="s">
        <v>1621</v>
      </c>
      <c r="U386" s="28" t="s">
        <v>2214</v>
      </c>
      <c r="V386" s="36" t="s">
        <v>2215</v>
      </c>
      <c r="W386" s="28" t="s">
        <v>105</v>
      </c>
      <c r="X386" s="28"/>
      <c r="Y386" s="28" t="s">
        <v>1680</v>
      </c>
      <c r="Z386" s="28" t="s">
        <v>4848</v>
      </c>
      <c r="AA386" s="28" t="s">
        <v>1603</v>
      </c>
      <c r="AB386" s="28" t="s">
        <v>2496</v>
      </c>
      <c r="AC386" s="61">
        <v>45729</v>
      </c>
      <c r="AD386" s="61">
        <v>46094</v>
      </c>
      <c r="AE386" s="28">
        <v>30</v>
      </c>
      <c r="AF386" s="28" t="s">
        <v>1622</v>
      </c>
      <c r="AG386" s="62">
        <f t="shared" si="107"/>
        <v>-3</v>
      </c>
      <c r="AH386" s="28" t="s">
        <v>1585</v>
      </c>
      <c r="AI386" s="28" t="s">
        <v>1603</v>
      </c>
      <c r="AJ386" s="28"/>
      <c r="AK386" s="28" t="s">
        <v>1612</v>
      </c>
      <c r="AL386" s="28" t="s">
        <v>5315</v>
      </c>
      <c r="AM386" s="28" t="s">
        <v>4949</v>
      </c>
      <c r="AN386" s="47" t="s">
        <v>1585</v>
      </c>
      <c r="AO386" s="58" t="s">
        <v>1603</v>
      </c>
      <c r="AP386" s="28"/>
      <c r="AQ386" s="28">
        <v>0</v>
      </c>
      <c r="AR386" s="28">
        <f t="shared" si="101"/>
        <v>-30</v>
      </c>
      <c r="AS386" s="28" t="s">
        <v>1603</v>
      </c>
      <c r="AT386" s="28"/>
    </row>
    <row r="387" spans="3:46" s="47" customFormat="1" ht="10.8" x14ac:dyDescent="0.25">
      <c r="C387" s="196">
        <v>46387</v>
      </c>
      <c r="D387" s="36">
        <f t="shared" si="102"/>
        <v>384</v>
      </c>
      <c r="E387" s="36" t="s">
        <v>1</v>
      </c>
      <c r="F387" s="58" t="s">
        <v>2471</v>
      </c>
      <c r="G387" s="56">
        <f>_xlfn.XLOOKUP(H387,'[3]Total Working Funnel'!$F:$F,'[3]Total Working Funnel'!$F:$F)</f>
        <v>5392</v>
      </c>
      <c r="H387" s="58">
        <v>5392</v>
      </c>
      <c r="I387" s="58" t="s">
        <v>2505</v>
      </c>
      <c r="J387" s="160">
        <v>99</v>
      </c>
      <c r="K387" s="158">
        <v>99</v>
      </c>
      <c r="L387" s="58">
        <v>19.0276155</v>
      </c>
      <c r="M387" s="58">
        <v>72.873423799999998</v>
      </c>
      <c r="N387" s="58" t="s">
        <v>1173</v>
      </c>
      <c r="O387" s="58" t="s">
        <v>2506</v>
      </c>
      <c r="P387" s="28" t="s">
        <v>591</v>
      </c>
      <c r="Q387" s="56" t="s">
        <v>1722</v>
      </c>
      <c r="R387" s="28" t="s">
        <v>2507</v>
      </c>
      <c r="S387" s="28" t="s">
        <v>2508</v>
      </c>
      <c r="T387" s="58" t="s">
        <v>1621</v>
      </c>
      <c r="U387" s="28" t="s">
        <v>2214</v>
      </c>
      <c r="V387" s="36" t="s">
        <v>2215</v>
      </c>
      <c r="W387" s="28" t="s">
        <v>104</v>
      </c>
      <c r="X387" s="28"/>
      <c r="Y387" s="28" t="s">
        <v>1782</v>
      </c>
      <c r="Z387" s="28" t="s">
        <v>1745</v>
      </c>
      <c r="AA387" s="28" t="s">
        <v>1603</v>
      </c>
      <c r="AB387" s="28" t="s">
        <v>2509</v>
      </c>
      <c r="AC387" s="61">
        <v>45733</v>
      </c>
      <c r="AD387" s="61">
        <v>46098</v>
      </c>
      <c r="AE387" s="28">
        <v>100</v>
      </c>
      <c r="AF387" s="28" t="s">
        <v>1030</v>
      </c>
      <c r="AG387" s="62">
        <f t="shared" si="107"/>
        <v>1</v>
      </c>
      <c r="AH387" s="28" t="s">
        <v>1585</v>
      </c>
      <c r="AI387" s="28" t="s">
        <v>1603</v>
      </c>
      <c r="AJ387" s="28"/>
      <c r="AK387" s="28" t="s">
        <v>1612</v>
      </c>
      <c r="AL387" s="28" t="s">
        <v>5316</v>
      </c>
      <c r="AM387" s="28" t="s">
        <v>4949</v>
      </c>
      <c r="AN387" s="47" t="s">
        <v>1585</v>
      </c>
      <c r="AO387" s="58" t="s">
        <v>1603</v>
      </c>
      <c r="AP387" s="28"/>
      <c r="AQ387" s="28">
        <v>0</v>
      </c>
      <c r="AR387" s="28">
        <f t="shared" si="101"/>
        <v>-100</v>
      </c>
      <c r="AS387" s="28" t="s">
        <v>1603</v>
      </c>
      <c r="AT387" s="28"/>
    </row>
    <row r="388" spans="3:46" s="47" customFormat="1" ht="10.8" x14ac:dyDescent="0.25">
      <c r="C388" s="196">
        <v>46112</v>
      </c>
      <c r="D388" s="36">
        <f t="shared" si="102"/>
        <v>385</v>
      </c>
      <c r="E388" s="36" t="s">
        <v>1</v>
      </c>
      <c r="F388" s="58" t="s">
        <v>2510</v>
      </c>
      <c r="G388" s="56" t="str">
        <f>_xlfn.XLOOKUP(H388,'[3]Total Working Funnel'!$F:$F,'[3]Total Working Funnel'!$F:$F)</f>
        <v>MA4005</v>
      </c>
      <c r="H388" s="70" t="s">
        <v>2511</v>
      </c>
      <c r="I388" s="58" t="s">
        <v>2512</v>
      </c>
      <c r="J388" s="160">
        <v>195.32800000000003</v>
      </c>
      <c r="K388" s="158">
        <v>195.32800000000003</v>
      </c>
      <c r="L388" s="58">
        <v>19.028420400000002</v>
      </c>
      <c r="M388" s="58">
        <v>72.859718799999996</v>
      </c>
      <c r="N388" s="58" t="s">
        <v>78</v>
      </c>
      <c r="O388" s="58" t="s">
        <v>2513</v>
      </c>
      <c r="P388" s="28" t="s">
        <v>591</v>
      </c>
      <c r="Q388" s="56" t="s">
        <v>1722</v>
      </c>
      <c r="R388" s="28" t="s">
        <v>2514</v>
      </c>
      <c r="S388" s="28" t="s">
        <v>2515</v>
      </c>
      <c r="T388" s="58" t="s">
        <v>1621</v>
      </c>
      <c r="U388" s="28" t="s">
        <v>2214</v>
      </c>
      <c r="V388" s="36" t="s">
        <v>2215</v>
      </c>
      <c r="W388" s="28" t="s">
        <v>104</v>
      </c>
      <c r="X388" s="28"/>
      <c r="Y388" s="28" t="s">
        <v>1782</v>
      </c>
      <c r="Z388" s="28" t="s">
        <v>1745</v>
      </c>
      <c r="AA388" s="28" t="s">
        <v>1603</v>
      </c>
      <c r="AB388" s="28">
        <v>10004967</v>
      </c>
      <c r="AC388" s="61">
        <v>45762</v>
      </c>
      <c r="AD388" s="61">
        <f>AC388+365</f>
        <v>46127</v>
      </c>
      <c r="AE388" s="28">
        <v>150</v>
      </c>
      <c r="AF388" s="28" t="s">
        <v>1622</v>
      </c>
      <c r="AG388" s="62">
        <f t="shared" si="107"/>
        <v>-45.328000000000031</v>
      </c>
      <c r="AH388" s="28" t="s">
        <v>1585</v>
      </c>
      <c r="AI388" s="28" t="s">
        <v>1603</v>
      </c>
      <c r="AJ388" s="28"/>
      <c r="AK388" s="28" t="s">
        <v>1612</v>
      </c>
      <c r="AL388" s="28" t="s">
        <v>5317</v>
      </c>
      <c r="AM388" s="28" t="s">
        <v>4949</v>
      </c>
      <c r="AN388" s="47" t="s">
        <v>1585</v>
      </c>
      <c r="AO388" s="58" t="s">
        <v>1603</v>
      </c>
      <c r="AP388" s="28"/>
      <c r="AQ388" s="28">
        <v>0</v>
      </c>
      <c r="AR388" s="28">
        <f t="shared" si="101"/>
        <v>-150</v>
      </c>
      <c r="AS388" s="28" t="s">
        <v>1603</v>
      </c>
      <c r="AT388" s="28"/>
    </row>
    <row r="389" spans="3:46" s="47" customFormat="1" ht="10.8" x14ac:dyDescent="0.25">
      <c r="C389" s="196">
        <v>46112</v>
      </c>
      <c r="D389" s="36">
        <f t="shared" si="102"/>
        <v>386</v>
      </c>
      <c r="E389" s="36" t="s">
        <v>1</v>
      </c>
      <c r="F389" s="57" t="s">
        <v>1706</v>
      </c>
      <c r="G389" s="56" t="str">
        <f>_xlfn.XLOOKUP(H389,'[3]Total Working Funnel'!$F:$F,'[3]Total Working Funnel'!$F:$F)</f>
        <v>MB1727</v>
      </c>
      <c r="H389" s="70" t="s">
        <v>2516</v>
      </c>
      <c r="I389" s="58" t="s">
        <v>2517</v>
      </c>
      <c r="J389" s="160">
        <v>26.4</v>
      </c>
      <c r="K389" s="158">
        <v>26.4</v>
      </c>
      <c r="L389" s="58">
        <v>19.020866000000002</v>
      </c>
      <c r="M389" s="58">
        <v>72.858916800000003</v>
      </c>
      <c r="N389" s="58" t="s">
        <v>78</v>
      </c>
      <c r="O389" s="58" t="s">
        <v>2518</v>
      </c>
      <c r="P389" s="28" t="s">
        <v>591</v>
      </c>
      <c r="Q389" s="56" t="s">
        <v>1722</v>
      </c>
      <c r="R389" s="28" t="s">
        <v>2519</v>
      </c>
      <c r="S389" s="28" t="s">
        <v>2520</v>
      </c>
      <c r="T389" s="58" t="s">
        <v>1621</v>
      </c>
      <c r="U389" s="28" t="s">
        <v>2214</v>
      </c>
      <c r="V389" s="36" t="s">
        <v>2215</v>
      </c>
      <c r="W389" s="28" t="s">
        <v>104</v>
      </c>
      <c r="X389" s="28"/>
      <c r="Y389" s="28" t="s">
        <v>1849</v>
      </c>
      <c r="Z389" s="28" t="s">
        <v>4848</v>
      </c>
      <c r="AA389" s="28" t="s">
        <v>1603</v>
      </c>
      <c r="AB389" s="28">
        <v>10004967</v>
      </c>
      <c r="AC389" s="61">
        <v>45762</v>
      </c>
      <c r="AD389" s="61">
        <f>AC389+365</f>
        <v>46127</v>
      </c>
      <c r="AE389" s="28">
        <v>40</v>
      </c>
      <c r="AF389" s="28" t="s">
        <v>1699</v>
      </c>
      <c r="AG389" s="62">
        <f t="shared" si="107"/>
        <v>13.600000000000001</v>
      </c>
      <c r="AH389" s="28" t="s">
        <v>1585</v>
      </c>
      <c r="AI389" s="28" t="s">
        <v>1603</v>
      </c>
      <c r="AJ389" s="28"/>
      <c r="AK389" s="28" t="s">
        <v>1612</v>
      </c>
      <c r="AL389" s="28" t="s">
        <v>5318</v>
      </c>
      <c r="AM389" s="28" t="s">
        <v>4949</v>
      </c>
      <c r="AN389" s="47" t="s">
        <v>1585</v>
      </c>
      <c r="AO389" s="58" t="s">
        <v>1603</v>
      </c>
      <c r="AP389" s="28"/>
      <c r="AQ389" s="28">
        <v>0</v>
      </c>
      <c r="AR389" s="28">
        <f t="shared" ref="AR389:AR452" si="108">AQ389-AE389</f>
        <v>-40</v>
      </c>
      <c r="AS389" s="28" t="s">
        <v>1603</v>
      </c>
      <c r="AT389" s="28"/>
    </row>
    <row r="390" spans="3:46" s="47" customFormat="1" ht="10.8" x14ac:dyDescent="0.25">
      <c r="C390" s="196">
        <v>46112</v>
      </c>
      <c r="D390" s="36">
        <f t="shared" ref="D390:D453" si="109">D389+1</f>
        <v>387</v>
      </c>
      <c r="E390" s="36" t="s">
        <v>1</v>
      </c>
      <c r="F390" s="58" t="s">
        <v>2471</v>
      </c>
      <c r="G390" s="56">
        <f>_xlfn.XLOOKUP(H390,'[3]Total Working Funnel'!$F:$F,'[3]Total Working Funnel'!$F:$F)</f>
        <v>6062</v>
      </c>
      <c r="H390" s="58">
        <v>6062</v>
      </c>
      <c r="I390" s="58" t="s">
        <v>2521</v>
      </c>
      <c r="J390" s="160">
        <v>100</v>
      </c>
      <c r="K390" s="158">
        <v>0</v>
      </c>
      <c r="L390" s="58">
        <v>19.025697000000001</v>
      </c>
      <c r="M390" s="58">
        <v>72.860567200000006</v>
      </c>
      <c r="N390" s="58" t="s">
        <v>78</v>
      </c>
      <c r="O390" s="58" t="s">
        <v>2522</v>
      </c>
      <c r="P390" s="28" t="s">
        <v>591</v>
      </c>
      <c r="Q390" s="56" t="s">
        <v>1722</v>
      </c>
      <c r="R390" s="28" t="s">
        <v>2523</v>
      </c>
      <c r="S390" s="28" t="s">
        <v>2524</v>
      </c>
      <c r="T390" s="58" t="s">
        <v>1621</v>
      </c>
      <c r="U390" s="28" t="s">
        <v>2214</v>
      </c>
      <c r="V390" s="36" t="s">
        <v>2215</v>
      </c>
      <c r="W390" s="28" t="s">
        <v>1963</v>
      </c>
      <c r="X390" s="28"/>
      <c r="Y390" s="28" t="s">
        <v>1680</v>
      </c>
      <c r="Z390" s="28" t="s">
        <v>4848</v>
      </c>
      <c r="AA390" s="28" t="s">
        <v>1603</v>
      </c>
      <c r="AB390" s="28">
        <v>10004967</v>
      </c>
      <c r="AC390" s="61">
        <v>45762</v>
      </c>
      <c r="AD390" s="61">
        <f>AC390+365</f>
        <v>46127</v>
      </c>
      <c r="AE390" s="28">
        <v>80</v>
      </c>
      <c r="AF390" s="28" t="s">
        <v>1699</v>
      </c>
      <c r="AG390" s="62">
        <f t="shared" si="107"/>
        <v>80</v>
      </c>
      <c r="AH390" s="28" t="s">
        <v>1585</v>
      </c>
      <c r="AI390" s="28" t="s">
        <v>1603</v>
      </c>
      <c r="AJ390" s="28"/>
      <c r="AK390" s="28" t="s">
        <v>1612</v>
      </c>
      <c r="AL390" s="28" t="s">
        <v>5319</v>
      </c>
      <c r="AM390" s="28" t="s">
        <v>4949</v>
      </c>
      <c r="AN390" s="47" t="s">
        <v>1585</v>
      </c>
      <c r="AO390" s="58" t="s">
        <v>1603</v>
      </c>
      <c r="AP390" s="28"/>
      <c r="AQ390" s="28">
        <v>0</v>
      </c>
      <c r="AR390" s="28">
        <f t="shared" si="108"/>
        <v>-80</v>
      </c>
      <c r="AS390" s="28" t="s">
        <v>1603</v>
      </c>
      <c r="AT390" s="28"/>
    </row>
    <row r="391" spans="3:46" s="47" customFormat="1" ht="10.8" x14ac:dyDescent="0.25">
      <c r="C391" s="196">
        <v>46142</v>
      </c>
      <c r="D391" s="36">
        <f t="shared" si="109"/>
        <v>388</v>
      </c>
      <c r="E391" s="36" t="s">
        <v>1</v>
      </c>
      <c r="F391" s="57" t="s">
        <v>1706</v>
      </c>
      <c r="G391" s="56">
        <f>_xlfn.XLOOKUP(H391,'[3]Total Working Funnel'!$F:$F,'[3]Total Working Funnel'!$F:$F)</f>
        <v>4436</v>
      </c>
      <c r="H391" s="70">
        <v>4436</v>
      </c>
      <c r="I391" s="58" t="s">
        <v>2525</v>
      </c>
      <c r="J391" s="160">
        <v>52.8</v>
      </c>
      <c r="K391" s="158">
        <v>52.8</v>
      </c>
      <c r="L391" s="58">
        <v>19.0305666</v>
      </c>
      <c r="M391" s="58">
        <v>72.852715200000006</v>
      </c>
      <c r="N391" s="58" t="s">
        <v>79</v>
      </c>
      <c r="O391" s="58" t="s">
        <v>2526</v>
      </c>
      <c r="P391" s="28" t="s">
        <v>591</v>
      </c>
      <c r="Q391" s="56" t="s">
        <v>1722</v>
      </c>
      <c r="R391" s="28" t="s">
        <v>2527</v>
      </c>
      <c r="S391" s="28" t="s">
        <v>2528</v>
      </c>
      <c r="T391" s="58" t="s">
        <v>1621</v>
      </c>
      <c r="U391" s="28" t="s">
        <v>2214</v>
      </c>
      <c r="V391" s="36" t="s">
        <v>2215</v>
      </c>
      <c r="W391" s="28" t="s">
        <v>104</v>
      </c>
      <c r="X391" s="28"/>
      <c r="Y391" s="28" t="s">
        <v>1849</v>
      </c>
      <c r="Z391" s="28" t="s">
        <v>4848</v>
      </c>
      <c r="AA391" s="28" t="s">
        <v>1603</v>
      </c>
      <c r="AB391" s="28" t="s">
        <v>2529</v>
      </c>
      <c r="AC391" s="61">
        <v>45734</v>
      </c>
      <c r="AD391" s="61">
        <v>46099</v>
      </c>
      <c r="AE391" s="28">
        <v>60</v>
      </c>
      <c r="AF391" s="28" t="s">
        <v>1030</v>
      </c>
      <c r="AG391" s="62">
        <f t="shared" si="107"/>
        <v>7.2000000000000028</v>
      </c>
      <c r="AH391" s="28" t="s">
        <v>1585</v>
      </c>
      <c r="AI391" s="28" t="s">
        <v>1603</v>
      </c>
      <c r="AJ391" s="28"/>
      <c r="AK391" s="28" t="s">
        <v>1612</v>
      </c>
      <c r="AL391" s="28" t="s">
        <v>5320</v>
      </c>
      <c r="AM391" s="28" t="s">
        <v>4949</v>
      </c>
      <c r="AN391" s="47" t="s">
        <v>1585</v>
      </c>
      <c r="AO391" s="58" t="s">
        <v>1603</v>
      </c>
      <c r="AP391" s="28"/>
      <c r="AQ391" s="28">
        <v>0</v>
      </c>
      <c r="AR391" s="28">
        <f t="shared" si="108"/>
        <v>-60</v>
      </c>
      <c r="AS391" s="28" t="s">
        <v>1603</v>
      </c>
      <c r="AT391" s="28"/>
    </row>
    <row r="392" spans="3:46" s="47" customFormat="1" ht="10.8" x14ac:dyDescent="0.25">
      <c r="C392" s="196">
        <v>46142</v>
      </c>
      <c r="D392" s="36">
        <f t="shared" si="109"/>
        <v>389</v>
      </c>
      <c r="E392" s="36" t="s">
        <v>1</v>
      </c>
      <c r="F392" s="58" t="s">
        <v>2510</v>
      </c>
      <c r="G392" s="56" t="str">
        <f>_xlfn.XLOOKUP(H392,'[3]Total Working Funnel'!$F:$F,'[3]Total Working Funnel'!$F:$F)</f>
        <v>MA1265</v>
      </c>
      <c r="H392" s="70" t="s">
        <v>2530</v>
      </c>
      <c r="I392" s="58" t="s">
        <v>2531</v>
      </c>
      <c r="J392" s="160">
        <v>280.5</v>
      </c>
      <c r="K392" s="158">
        <v>280.5</v>
      </c>
      <c r="L392" s="58">
        <v>19.028738700000002</v>
      </c>
      <c r="M392" s="58">
        <v>72.852109499999997</v>
      </c>
      <c r="N392" s="58" t="s">
        <v>79</v>
      </c>
      <c r="O392" s="58" t="s">
        <v>2532</v>
      </c>
      <c r="P392" s="28" t="s">
        <v>591</v>
      </c>
      <c r="Q392" s="56" t="s">
        <v>1722</v>
      </c>
      <c r="R392" s="28" t="s">
        <v>2533</v>
      </c>
      <c r="S392" s="28" t="s">
        <v>2534</v>
      </c>
      <c r="T392" s="58" t="s">
        <v>1646</v>
      </c>
      <c r="U392" s="28" t="s">
        <v>2214</v>
      </c>
      <c r="V392" s="36" t="s">
        <v>2215</v>
      </c>
      <c r="W392" s="28" t="s">
        <v>104</v>
      </c>
      <c r="X392" s="28"/>
      <c r="Y392" s="28" t="s">
        <v>1761</v>
      </c>
      <c r="Z392" s="28" t="e">
        <f>_xlfn.XLOOKUP(I392,'[2]Fibmax delivery'!$B:$B,'[2]Fibmax delivery'!$I:$I)</f>
        <v>#N/A</v>
      </c>
      <c r="AA392" s="28" t="s">
        <v>1603</v>
      </c>
      <c r="AB392" s="28" t="s">
        <v>2529</v>
      </c>
      <c r="AC392" s="61">
        <v>45734</v>
      </c>
      <c r="AD392" s="61">
        <v>46099</v>
      </c>
      <c r="AE392" s="28">
        <v>40</v>
      </c>
      <c r="AF392" s="28" t="s">
        <v>1622</v>
      </c>
      <c r="AG392" s="62">
        <f t="shared" si="107"/>
        <v>-240.5</v>
      </c>
      <c r="AH392" s="28" t="s">
        <v>1585</v>
      </c>
      <c r="AI392" s="28" t="s">
        <v>1603</v>
      </c>
      <c r="AJ392" s="28"/>
      <c r="AK392" s="28" t="s">
        <v>1612</v>
      </c>
      <c r="AL392" s="28" t="s">
        <v>5321</v>
      </c>
      <c r="AM392" s="28" t="s">
        <v>4949</v>
      </c>
      <c r="AN392" s="47" t="s">
        <v>1585</v>
      </c>
      <c r="AO392" s="58" t="s">
        <v>1603</v>
      </c>
      <c r="AP392" s="28"/>
      <c r="AQ392" s="28">
        <v>0</v>
      </c>
      <c r="AR392" s="28">
        <f t="shared" si="108"/>
        <v>-40</v>
      </c>
      <c r="AS392" s="28" t="s">
        <v>1603</v>
      </c>
      <c r="AT392" s="28"/>
    </row>
    <row r="393" spans="3:46" s="47" customFormat="1" ht="10.8" x14ac:dyDescent="0.25">
      <c r="C393" s="196">
        <v>46142</v>
      </c>
      <c r="D393" s="36">
        <f t="shared" si="109"/>
        <v>390</v>
      </c>
      <c r="E393" s="36" t="s">
        <v>1</v>
      </c>
      <c r="F393" s="58" t="s">
        <v>2510</v>
      </c>
      <c r="G393" s="56" t="e">
        <f>_xlfn.XLOOKUP(H393,'[3]Total Working Funnel'!$F:$F,'[3]Total Working Funnel'!$F:$F)</f>
        <v>#N/A</v>
      </c>
      <c r="H393" s="70" t="s">
        <v>2535</v>
      </c>
      <c r="I393" s="58" t="s">
        <v>2536</v>
      </c>
      <c r="J393" s="160">
        <v>27.5</v>
      </c>
      <c r="K393" s="158">
        <v>27.5</v>
      </c>
      <c r="L393" s="58">
        <v>19.027014600000001</v>
      </c>
      <c r="M393" s="58">
        <v>72.852722</v>
      </c>
      <c r="N393" s="58" t="s">
        <v>79</v>
      </c>
      <c r="O393" s="58" t="s">
        <v>2537</v>
      </c>
      <c r="P393" s="28" t="s">
        <v>591</v>
      </c>
      <c r="Q393" s="56" t="s">
        <v>1722</v>
      </c>
      <c r="R393" s="28" t="s">
        <v>2538</v>
      </c>
      <c r="S393" s="28" t="s">
        <v>2539</v>
      </c>
      <c r="T393" s="177" t="s">
        <v>1615</v>
      </c>
      <c r="U393" s="28" t="s">
        <v>2214</v>
      </c>
      <c r="V393" s="36" t="s">
        <v>2215</v>
      </c>
      <c r="W393" s="28" t="s">
        <v>104</v>
      </c>
      <c r="X393" s="28"/>
      <c r="Y393" s="28" t="s">
        <v>1680</v>
      </c>
      <c r="Z393" s="28" t="s">
        <v>4848</v>
      </c>
      <c r="AA393" s="28" t="s">
        <v>1603</v>
      </c>
      <c r="AB393" s="28" t="s">
        <v>2529</v>
      </c>
      <c r="AC393" s="61">
        <v>45734</v>
      </c>
      <c r="AD393" s="61">
        <v>46099</v>
      </c>
      <c r="AE393" s="28">
        <v>100</v>
      </c>
      <c r="AF393" s="28" t="s">
        <v>1699</v>
      </c>
      <c r="AG393" s="62">
        <f t="shared" si="107"/>
        <v>72.5</v>
      </c>
      <c r="AH393" s="28" t="s">
        <v>4851</v>
      </c>
      <c r="AI393" s="28" t="s">
        <v>1603</v>
      </c>
      <c r="AJ393" s="28"/>
      <c r="AK393" s="28" t="s">
        <v>1612</v>
      </c>
      <c r="AL393" s="28" t="s">
        <v>5322</v>
      </c>
      <c r="AM393" s="28" t="s">
        <v>3494</v>
      </c>
      <c r="AN393" s="47" t="s">
        <v>1585</v>
      </c>
      <c r="AO393" s="58" t="s">
        <v>1603</v>
      </c>
      <c r="AP393" s="28"/>
      <c r="AQ393" s="28">
        <v>0</v>
      </c>
      <c r="AR393" s="28">
        <f t="shared" si="108"/>
        <v>-100</v>
      </c>
      <c r="AS393" s="28" t="s">
        <v>1603</v>
      </c>
      <c r="AT393" s="28"/>
    </row>
    <row r="394" spans="3:46" s="47" customFormat="1" ht="10.8" x14ac:dyDescent="0.25">
      <c r="C394" s="196">
        <v>46081</v>
      </c>
      <c r="D394" s="36">
        <f t="shared" si="109"/>
        <v>391</v>
      </c>
      <c r="E394" s="36" t="s">
        <v>1</v>
      </c>
      <c r="F394" s="56" t="s">
        <v>593</v>
      </c>
      <c r="G394" s="56" t="str">
        <f>_xlfn.XLOOKUP(H394,'[3]Total Working Funnel'!$F:$F,'[3]Total Working Funnel'!$F:$F)</f>
        <v>MB1626</v>
      </c>
      <c r="H394" s="70" t="s">
        <v>2540</v>
      </c>
      <c r="I394" s="58" t="s">
        <v>2541</v>
      </c>
      <c r="J394" s="160">
        <v>33</v>
      </c>
      <c r="K394" s="158">
        <v>33</v>
      </c>
      <c r="L394" s="58">
        <v>19.208669100000002</v>
      </c>
      <c r="M394" s="58">
        <v>72.848112900000004</v>
      </c>
      <c r="N394" s="58" t="s">
        <v>80</v>
      </c>
      <c r="O394" s="58" t="s">
        <v>2542</v>
      </c>
      <c r="P394" s="28" t="s">
        <v>591</v>
      </c>
      <c r="Q394" s="56" t="s">
        <v>1619</v>
      </c>
      <c r="R394" s="28" t="s">
        <v>2543</v>
      </c>
      <c r="S394" s="28" t="s">
        <v>2544</v>
      </c>
      <c r="T394" s="58" t="s">
        <v>1621</v>
      </c>
      <c r="U394" s="28" t="s">
        <v>2214</v>
      </c>
      <c r="V394" s="36" t="s">
        <v>2215</v>
      </c>
      <c r="W394" s="28" t="s">
        <v>104</v>
      </c>
      <c r="X394" s="28"/>
      <c r="Y394" s="28" t="s">
        <v>1740</v>
      </c>
      <c r="Z394" s="28" t="e">
        <f>_xlfn.XLOOKUP(I394,'[2]Fibmax delivery'!$B:$B,'[2]Fibmax delivery'!$I:$I)</f>
        <v>#N/A</v>
      </c>
      <c r="AA394" s="28" t="s">
        <v>1603</v>
      </c>
      <c r="AB394" s="28" t="s">
        <v>2545</v>
      </c>
      <c r="AC394" s="61">
        <v>45734</v>
      </c>
      <c r="AD394" s="61">
        <v>46099</v>
      </c>
      <c r="AE394" s="28">
        <v>30</v>
      </c>
      <c r="AF394" s="28" t="s">
        <v>1622</v>
      </c>
      <c r="AG394" s="62">
        <f t="shared" si="107"/>
        <v>-3</v>
      </c>
      <c r="AH394" s="28" t="s">
        <v>1585</v>
      </c>
      <c r="AI394" s="28" t="s">
        <v>1603</v>
      </c>
      <c r="AJ394" s="28"/>
      <c r="AK394" s="28" t="s">
        <v>1612</v>
      </c>
      <c r="AL394" s="28" t="s">
        <v>5323</v>
      </c>
      <c r="AM394" s="28" t="s">
        <v>4949</v>
      </c>
      <c r="AN394" s="47" t="s">
        <v>1585</v>
      </c>
      <c r="AO394" s="58" t="s">
        <v>1603</v>
      </c>
      <c r="AP394" s="28"/>
      <c r="AQ394" s="28">
        <v>0</v>
      </c>
      <c r="AR394" s="28">
        <f t="shared" si="108"/>
        <v>-30</v>
      </c>
      <c r="AS394" s="28" t="s">
        <v>1603</v>
      </c>
      <c r="AT394" s="28"/>
    </row>
    <row r="395" spans="3:46" s="47" customFormat="1" ht="10.8" x14ac:dyDescent="0.25">
      <c r="C395" s="196">
        <v>46326</v>
      </c>
      <c r="D395" s="36">
        <f t="shared" si="109"/>
        <v>392</v>
      </c>
      <c r="E395" s="36" t="s">
        <v>1</v>
      </c>
      <c r="F395" s="57" t="s">
        <v>1717</v>
      </c>
      <c r="G395" s="56">
        <f>_xlfn.XLOOKUP(H395,'[3]Total Working Funnel'!$F:$F,'[3]Total Working Funnel'!$F:$F)</f>
        <v>5741</v>
      </c>
      <c r="H395" s="70">
        <v>5741</v>
      </c>
      <c r="I395" s="58" t="s">
        <v>2546</v>
      </c>
      <c r="J395" s="160">
        <v>99</v>
      </c>
      <c r="K395" s="158">
        <v>99</v>
      </c>
      <c r="L395" s="58">
        <v>19.233262700000001</v>
      </c>
      <c r="M395" s="58">
        <v>72.846964200000002</v>
      </c>
      <c r="N395" s="58" t="s">
        <v>81</v>
      </c>
      <c r="O395" s="58" t="s">
        <v>2547</v>
      </c>
      <c r="P395" s="28" t="s">
        <v>591</v>
      </c>
      <c r="Q395" s="56" t="s">
        <v>1718</v>
      </c>
      <c r="R395" s="28" t="s">
        <v>2548</v>
      </c>
      <c r="S395" s="28" t="s">
        <v>2549</v>
      </c>
      <c r="T395" s="58" t="s">
        <v>1621</v>
      </c>
      <c r="U395" s="28" t="s">
        <v>2214</v>
      </c>
      <c r="V395" s="36" t="s">
        <v>2215</v>
      </c>
      <c r="W395" s="28" t="s">
        <v>104</v>
      </c>
      <c r="X395" s="28"/>
      <c r="Y395" s="28" t="s">
        <v>1714</v>
      </c>
      <c r="Z395" s="28" t="e">
        <f>_xlfn.XLOOKUP(I395,'[2]Fibmax delivery'!$B:$B,'[2]Fibmax delivery'!$I:$I)</f>
        <v>#N/A</v>
      </c>
      <c r="AA395" s="28" t="s">
        <v>1603</v>
      </c>
      <c r="AB395" s="28" t="s">
        <v>2550</v>
      </c>
      <c r="AC395" s="61">
        <v>45734</v>
      </c>
      <c r="AD395" s="61">
        <v>46099</v>
      </c>
      <c r="AE395" s="28">
        <v>100</v>
      </c>
      <c r="AF395" s="28" t="s">
        <v>1030</v>
      </c>
      <c r="AG395" s="62">
        <f t="shared" si="107"/>
        <v>1</v>
      </c>
      <c r="AH395" s="28" t="s">
        <v>1585</v>
      </c>
      <c r="AI395" s="28" t="s">
        <v>1603</v>
      </c>
      <c r="AJ395" s="28"/>
      <c r="AK395" s="28" t="s">
        <v>1612</v>
      </c>
      <c r="AL395" s="28" t="s">
        <v>5324</v>
      </c>
      <c r="AM395" s="28" t="s">
        <v>4949</v>
      </c>
      <c r="AN395" s="47" t="s">
        <v>1585</v>
      </c>
      <c r="AO395" s="58" t="s">
        <v>1603</v>
      </c>
      <c r="AP395" s="28"/>
      <c r="AQ395" s="28">
        <v>0</v>
      </c>
      <c r="AR395" s="28">
        <f t="shared" si="108"/>
        <v>-100</v>
      </c>
      <c r="AS395" s="28" t="s">
        <v>1603</v>
      </c>
      <c r="AT395" s="28"/>
    </row>
    <row r="396" spans="3:46" s="47" customFormat="1" ht="10.8" x14ac:dyDescent="0.25">
      <c r="C396" s="196">
        <v>46326</v>
      </c>
      <c r="D396" s="36">
        <f t="shared" si="109"/>
        <v>393</v>
      </c>
      <c r="E396" s="36" t="s">
        <v>1</v>
      </c>
      <c r="F396" s="57" t="s">
        <v>1717</v>
      </c>
      <c r="G396" s="56">
        <f>_xlfn.XLOOKUP(H396,'[3]Total Working Funnel'!$F:$F,'[3]Total Working Funnel'!$F:$F)</f>
        <v>6407</v>
      </c>
      <c r="H396" s="70">
        <v>6407</v>
      </c>
      <c r="I396" s="58" t="s">
        <v>2551</v>
      </c>
      <c r="J396" s="160">
        <v>22</v>
      </c>
      <c r="K396" s="158">
        <v>22</v>
      </c>
      <c r="L396" s="58">
        <v>19.2299401</v>
      </c>
      <c r="M396" s="58">
        <v>72.846535500000002</v>
      </c>
      <c r="N396" s="58" t="s">
        <v>81</v>
      </c>
      <c r="O396" s="58" t="s">
        <v>2552</v>
      </c>
      <c r="P396" s="28" t="s">
        <v>591</v>
      </c>
      <c r="Q396" s="56" t="s">
        <v>1718</v>
      </c>
      <c r="R396" s="28" t="s">
        <v>2553</v>
      </c>
      <c r="S396" s="28" t="s">
        <v>2554</v>
      </c>
      <c r="T396" s="58" t="s">
        <v>1621</v>
      </c>
      <c r="U396" s="28" t="s">
        <v>2214</v>
      </c>
      <c r="V396" s="36" t="s">
        <v>2215</v>
      </c>
      <c r="W396" s="28" t="s">
        <v>104</v>
      </c>
      <c r="X396" s="28"/>
      <c r="Y396" s="28" t="s">
        <v>1714</v>
      </c>
      <c r="Z396" s="28" t="e">
        <f>_xlfn.XLOOKUP(I396,'[2]Fibmax delivery'!$B:$B,'[2]Fibmax delivery'!$I:$I)</f>
        <v>#N/A</v>
      </c>
      <c r="AA396" s="28" t="s">
        <v>1603</v>
      </c>
      <c r="AB396" s="28" t="s">
        <v>2550</v>
      </c>
      <c r="AC396" s="61">
        <v>45734</v>
      </c>
      <c r="AD396" s="61">
        <v>46099</v>
      </c>
      <c r="AE396" s="28">
        <v>50</v>
      </c>
      <c r="AF396" s="28" t="s">
        <v>1699</v>
      </c>
      <c r="AG396" s="62">
        <f t="shared" si="107"/>
        <v>28</v>
      </c>
      <c r="AH396" s="28" t="s">
        <v>1585</v>
      </c>
      <c r="AI396" s="28" t="s">
        <v>1603</v>
      </c>
      <c r="AJ396" s="28"/>
      <c r="AK396" s="28" t="s">
        <v>1612</v>
      </c>
      <c r="AL396" s="28" t="s">
        <v>5325</v>
      </c>
      <c r="AM396" s="28" t="s">
        <v>4949</v>
      </c>
      <c r="AN396" s="47" t="s">
        <v>1585</v>
      </c>
      <c r="AO396" s="58" t="s">
        <v>1603</v>
      </c>
      <c r="AP396" s="28"/>
      <c r="AQ396" s="28">
        <v>0</v>
      </c>
      <c r="AR396" s="28">
        <f t="shared" si="108"/>
        <v>-50</v>
      </c>
      <c r="AS396" s="28" t="s">
        <v>1603</v>
      </c>
      <c r="AT396" s="28"/>
    </row>
    <row r="397" spans="3:46" s="47" customFormat="1" ht="10.8" x14ac:dyDescent="0.25">
      <c r="C397" s="196">
        <v>46326</v>
      </c>
      <c r="D397" s="36">
        <f t="shared" si="109"/>
        <v>394</v>
      </c>
      <c r="E397" s="36" t="s">
        <v>1</v>
      </c>
      <c r="F397" s="57" t="s">
        <v>1717</v>
      </c>
      <c r="G397" s="56">
        <f>_xlfn.XLOOKUP(H397,'[3]Total Working Funnel'!$F:$F,'[3]Total Working Funnel'!$F:$F)</f>
        <v>1191</v>
      </c>
      <c r="H397" s="70">
        <v>1191</v>
      </c>
      <c r="I397" s="58" t="s">
        <v>2555</v>
      </c>
      <c r="J397" s="160">
        <v>33</v>
      </c>
      <c r="K397" s="158">
        <v>33</v>
      </c>
      <c r="L397" s="58">
        <v>19.2354266</v>
      </c>
      <c r="M397" s="58">
        <v>72.846322000000001</v>
      </c>
      <c r="N397" s="58" t="s">
        <v>81</v>
      </c>
      <c r="O397" s="58" t="s">
        <v>2556</v>
      </c>
      <c r="P397" s="28" t="s">
        <v>591</v>
      </c>
      <c r="Q397" s="56" t="s">
        <v>1718</v>
      </c>
      <c r="R397" s="28" t="s">
        <v>2557</v>
      </c>
      <c r="S397" s="28" t="s">
        <v>2558</v>
      </c>
      <c r="T397" s="58" t="s">
        <v>1646</v>
      </c>
      <c r="U397" s="28" t="s">
        <v>2214</v>
      </c>
      <c r="V397" s="36" t="s">
        <v>2215</v>
      </c>
      <c r="W397" s="28" t="s">
        <v>104</v>
      </c>
      <c r="X397" s="28"/>
      <c r="Y397" s="28" t="s">
        <v>1714</v>
      </c>
      <c r="Z397" s="28" t="e">
        <f>_xlfn.XLOOKUP(I397,'[2]Fibmax delivery'!$B:$B,'[2]Fibmax delivery'!$I:$I)</f>
        <v>#N/A</v>
      </c>
      <c r="AA397" s="28" t="s">
        <v>1603</v>
      </c>
      <c r="AB397" s="28" t="s">
        <v>2550</v>
      </c>
      <c r="AC397" s="61">
        <v>45734</v>
      </c>
      <c r="AD397" s="61">
        <v>46099</v>
      </c>
      <c r="AE397" s="28">
        <v>60</v>
      </c>
      <c r="AF397" s="28" t="s">
        <v>1699</v>
      </c>
      <c r="AG397" s="62">
        <f t="shared" si="107"/>
        <v>27</v>
      </c>
      <c r="AH397" s="28" t="s">
        <v>1585</v>
      </c>
      <c r="AI397" s="28" t="s">
        <v>1603</v>
      </c>
      <c r="AJ397" s="28"/>
      <c r="AK397" s="28" t="s">
        <v>1612</v>
      </c>
      <c r="AL397" s="28" t="s">
        <v>5326</v>
      </c>
      <c r="AM397" s="28" t="s">
        <v>4949</v>
      </c>
      <c r="AN397" s="47" t="s">
        <v>1585</v>
      </c>
      <c r="AO397" s="58" t="s">
        <v>1603</v>
      </c>
      <c r="AP397" s="28"/>
      <c r="AQ397" s="28">
        <v>0</v>
      </c>
      <c r="AR397" s="28">
        <f t="shared" si="108"/>
        <v>-60</v>
      </c>
      <c r="AS397" s="28" t="s">
        <v>1603</v>
      </c>
      <c r="AT397" s="28"/>
    </row>
    <row r="398" spans="3:46" s="47" customFormat="1" ht="10.8" x14ac:dyDescent="0.25">
      <c r="C398" s="196">
        <v>46326</v>
      </c>
      <c r="D398" s="36">
        <f t="shared" si="109"/>
        <v>395</v>
      </c>
      <c r="E398" s="36" t="s">
        <v>1</v>
      </c>
      <c r="F398" s="57" t="s">
        <v>1717</v>
      </c>
      <c r="G398" s="56">
        <f>_xlfn.XLOOKUP(H398,'[3]Total Working Funnel'!$F:$F,'[3]Total Working Funnel'!$F:$F)</f>
        <v>5761</v>
      </c>
      <c r="H398" s="58">
        <v>5761</v>
      </c>
      <c r="I398" s="58" t="s">
        <v>2559</v>
      </c>
      <c r="J398" s="160">
        <v>88</v>
      </c>
      <c r="K398" s="158">
        <v>88</v>
      </c>
      <c r="L398" s="58">
        <v>19.239083999999998</v>
      </c>
      <c r="M398" s="58">
        <v>72.849926699999997</v>
      </c>
      <c r="N398" s="58" t="s">
        <v>81</v>
      </c>
      <c r="O398" s="58" t="s">
        <v>2560</v>
      </c>
      <c r="P398" s="28" t="s">
        <v>591</v>
      </c>
      <c r="Q398" s="56" t="s">
        <v>1613</v>
      </c>
      <c r="R398" s="28" t="s">
        <v>2561</v>
      </c>
      <c r="S398" s="28" t="s">
        <v>2562</v>
      </c>
      <c r="T398" s="58" t="s">
        <v>1646</v>
      </c>
      <c r="U398" s="28" t="s">
        <v>2214</v>
      </c>
      <c r="V398" s="36" t="s">
        <v>2215</v>
      </c>
      <c r="W398" s="28" t="s">
        <v>105</v>
      </c>
      <c r="X398" s="28"/>
      <c r="Y398" s="28" t="s">
        <v>1714</v>
      </c>
      <c r="Z398" s="28" t="e">
        <f>_xlfn.XLOOKUP(I398,'[2]Fibmax delivery'!$B:$B,'[2]Fibmax delivery'!$I:$I)</f>
        <v>#N/A</v>
      </c>
      <c r="AA398" s="28" t="s">
        <v>1603</v>
      </c>
      <c r="AB398" s="28" t="s">
        <v>2550</v>
      </c>
      <c r="AC398" s="61">
        <v>45734</v>
      </c>
      <c r="AD398" s="61">
        <v>46099</v>
      </c>
      <c r="AE398" s="28">
        <v>120</v>
      </c>
      <c r="AF398" s="28" t="s">
        <v>1699</v>
      </c>
      <c r="AG398" s="62">
        <f t="shared" si="107"/>
        <v>32</v>
      </c>
      <c r="AH398" s="28" t="s">
        <v>1585</v>
      </c>
      <c r="AI398" s="28" t="s">
        <v>1603</v>
      </c>
      <c r="AJ398" s="28"/>
      <c r="AK398" s="28" t="s">
        <v>1612</v>
      </c>
      <c r="AL398" s="28" t="s">
        <v>5327</v>
      </c>
      <c r="AM398" s="28" t="s">
        <v>4949</v>
      </c>
      <c r="AN398" s="47" t="s">
        <v>1585</v>
      </c>
      <c r="AO398" s="58" t="s">
        <v>1603</v>
      </c>
      <c r="AP398" s="28"/>
      <c r="AQ398" s="28">
        <v>0</v>
      </c>
      <c r="AR398" s="28">
        <f t="shared" si="108"/>
        <v>-120</v>
      </c>
      <c r="AS398" s="28" t="s">
        <v>1603</v>
      </c>
      <c r="AT398" s="28"/>
    </row>
    <row r="399" spans="3:46" s="47" customFormat="1" ht="10.8" x14ac:dyDescent="0.25">
      <c r="C399" s="196">
        <v>46326</v>
      </c>
      <c r="D399" s="36">
        <f t="shared" si="109"/>
        <v>396</v>
      </c>
      <c r="E399" s="36" t="s">
        <v>1</v>
      </c>
      <c r="F399" s="57" t="s">
        <v>1717</v>
      </c>
      <c r="G399" s="56">
        <f>_xlfn.XLOOKUP(H399,'[3]Total Working Funnel'!$F:$F,'[3]Total Working Funnel'!$F:$F)</f>
        <v>1956</v>
      </c>
      <c r="H399" s="58">
        <v>1956</v>
      </c>
      <c r="I399" s="58" t="s">
        <v>2563</v>
      </c>
      <c r="J399" s="160">
        <v>308</v>
      </c>
      <c r="K399" s="158">
        <v>308</v>
      </c>
      <c r="L399" s="58">
        <v>19.242135999999999</v>
      </c>
      <c r="M399" s="58">
        <v>72.854642900000002</v>
      </c>
      <c r="N399" s="58" t="s">
        <v>81</v>
      </c>
      <c r="O399" s="58" t="s">
        <v>2564</v>
      </c>
      <c r="P399" s="28" t="s">
        <v>591</v>
      </c>
      <c r="Q399" s="56" t="s">
        <v>1613</v>
      </c>
      <c r="R399" s="28" t="s">
        <v>2565</v>
      </c>
      <c r="S399" s="28" t="s">
        <v>2566</v>
      </c>
      <c r="T399" s="58" t="s">
        <v>1621</v>
      </c>
      <c r="U399" s="28" t="s">
        <v>2214</v>
      </c>
      <c r="V399" s="36" t="s">
        <v>2215</v>
      </c>
      <c r="W399" s="28" t="s">
        <v>105</v>
      </c>
      <c r="X399" s="28"/>
      <c r="Y399" s="28" t="s">
        <v>1714</v>
      </c>
      <c r="Z399" s="28" t="e">
        <f>_xlfn.XLOOKUP(I399,'[2]Fibmax delivery'!$B:$B,'[2]Fibmax delivery'!$I:$I)</f>
        <v>#N/A</v>
      </c>
      <c r="AA399" s="28" t="s">
        <v>1603</v>
      </c>
      <c r="AB399" s="28" t="s">
        <v>2550</v>
      </c>
      <c r="AC399" s="61">
        <v>45734</v>
      </c>
      <c r="AD399" s="61">
        <v>46099</v>
      </c>
      <c r="AE399" s="28">
        <v>310</v>
      </c>
      <c r="AF399" s="28" t="s">
        <v>1030</v>
      </c>
      <c r="AG399" s="62">
        <f t="shared" si="107"/>
        <v>2</v>
      </c>
      <c r="AH399" s="28" t="s">
        <v>1585</v>
      </c>
      <c r="AI399" s="28" t="s">
        <v>1603</v>
      </c>
      <c r="AJ399" s="28"/>
      <c r="AK399" s="28" t="s">
        <v>1612</v>
      </c>
      <c r="AL399" s="28" t="s">
        <v>5328</v>
      </c>
      <c r="AM399" s="28" t="s">
        <v>4949</v>
      </c>
      <c r="AN399" s="47" t="s">
        <v>1585</v>
      </c>
      <c r="AO399" s="58" t="s">
        <v>1603</v>
      </c>
      <c r="AP399" s="28"/>
      <c r="AQ399" s="28">
        <v>0</v>
      </c>
      <c r="AR399" s="28">
        <f t="shared" si="108"/>
        <v>-310</v>
      </c>
      <c r="AS399" s="28" t="s">
        <v>1603</v>
      </c>
      <c r="AT399" s="28"/>
    </row>
    <row r="400" spans="3:46" s="47" customFormat="1" ht="10.8" x14ac:dyDescent="0.25">
      <c r="C400" s="196">
        <v>46022</v>
      </c>
      <c r="D400" s="36">
        <f t="shared" si="109"/>
        <v>397</v>
      </c>
      <c r="E400" s="36" t="s">
        <v>1</v>
      </c>
      <c r="F400" s="58" t="s">
        <v>629</v>
      </c>
      <c r="G400" s="56" t="str">
        <f>_xlfn.XLOOKUP(H400,'[3]Total Working Funnel'!$F:$F,'[3]Total Working Funnel'!$F:$F)</f>
        <v>MB4276</v>
      </c>
      <c r="H400" s="70" t="s">
        <v>2567</v>
      </c>
      <c r="I400" s="58" t="s">
        <v>2568</v>
      </c>
      <c r="J400" s="160">
        <v>11</v>
      </c>
      <c r="K400" s="158">
        <v>11</v>
      </c>
      <c r="L400" s="58">
        <v>19.315999999999999</v>
      </c>
      <c r="M400" s="58">
        <v>72.857129999999998</v>
      </c>
      <c r="N400" s="58" t="s">
        <v>82</v>
      </c>
      <c r="O400" s="58" t="s">
        <v>2569</v>
      </c>
      <c r="P400" s="28" t="s">
        <v>611</v>
      </c>
      <c r="Q400" s="56" t="s">
        <v>1603</v>
      </c>
      <c r="R400" s="28" t="s">
        <v>2570</v>
      </c>
      <c r="S400" s="28" t="s">
        <v>2571</v>
      </c>
      <c r="T400" s="58" t="s">
        <v>1621</v>
      </c>
      <c r="U400" s="28" t="s">
        <v>2214</v>
      </c>
      <c r="V400" s="36" t="s">
        <v>2215</v>
      </c>
      <c r="W400" s="28" t="s">
        <v>104</v>
      </c>
      <c r="X400" s="28" t="s">
        <v>1630</v>
      </c>
      <c r="Y400" s="28" t="s">
        <v>1617</v>
      </c>
      <c r="Z400" s="28" t="s">
        <v>4850</v>
      </c>
      <c r="AA400" s="28" t="s">
        <v>1603</v>
      </c>
      <c r="AB400" s="28">
        <v>10004968</v>
      </c>
      <c r="AC400" s="61">
        <v>45762</v>
      </c>
      <c r="AD400" s="61">
        <f>AC400+365</f>
        <v>46127</v>
      </c>
      <c r="AE400" s="28">
        <v>100</v>
      </c>
      <c r="AF400" s="28" t="s">
        <v>1699</v>
      </c>
      <c r="AG400" s="62">
        <f t="shared" si="107"/>
        <v>89</v>
      </c>
      <c r="AH400" s="28" t="s">
        <v>1585</v>
      </c>
      <c r="AI400" s="28" t="s">
        <v>1603</v>
      </c>
      <c r="AJ400" s="28"/>
      <c r="AK400" s="28" t="s">
        <v>1612</v>
      </c>
      <c r="AL400" s="28" t="s">
        <v>5329</v>
      </c>
      <c r="AM400" s="28" t="s">
        <v>3494</v>
      </c>
      <c r="AN400" s="47" t="s">
        <v>1585</v>
      </c>
      <c r="AO400" s="58" t="s">
        <v>1603</v>
      </c>
      <c r="AP400" s="28"/>
      <c r="AQ400" s="28">
        <v>0</v>
      </c>
      <c r="AR400" s="28">
        <f t="shared" si="108"/>
        <v>-100</v>
      </c>
      <c r="AS400" s="28" t="s">
        <v>1603</v>
      </c>
      <c r="AT400" s="28"/>
    </row>
    <row r="401" spans="3:46" s="47" customFormat="1" ht="10.8" x14ac:dyDescent="0.25">
      <c r="C401" s="196">
        <v>46022</v>
      </c>
      <c r="D401" s="36">
        <f t="shared" si="109"/>
        <v>398</v>
      </c>
      <c r="E401" s="36" t="s">
        <v>1</v>
      </c>
      <c r="F401" s="58" t="e">
        <v>#N/A</v>
      </c>
      <c r="G401" s="56" t="str">
        <f>_xlfn.XLOOKUP(H401,'[3]Total Working Funnel'!$F:$F,'[3]Total Working Funnel'!$F:$F)</f>
        <v>MA2979</v>
      </c>
      <c r="H401" s="58" t="s">
        <v>2572</v>
      </c>
      <c r="I401" s="58" t="s">
        <v>2573</v>
      </c>
      <c r="J401" s="160">
        <v>601</v>
      </c>
      <c r="K401" s="158">
        <v>601</v>
      </c>
      <c r="L401" s="58">
        <v>19.3169301</v>
      </c>
      <c r="M401" s="58">
        <v>72.854773399999999</v>
      </c>
      <c r="N401" s="58" t="s">
        <v>82</v>
      </c>
      <c r="O401" s="58" t="s">
        <v>2574</v>
      </c>
      <c r="P401" s="28" t="s">
        <v>611</v>
      </c>
      <c r="Q401" s="56" t="s">
        <v>1603</v>
      </c>
      <c r="R401" s="28" t="s">
        <v>2575</v>
      </c>
      <c r="S401" s="28" t="s">
        <v>2576</v>
      </c>
      <c r="T401" s="58" t="s">
        <v>1621</v>
      </c>
      <c r="U401" s="28" t="s">
        <v>2214</v>
      </c>
      <c r="V401" s="36" t="s">
        <v>2215</v>
      </c>
      <c r="W401" s="28" t="s">
        <v>1949</v>
      </c>
      <c r="X401" s="28" t="s">
        <v>1709</v>
      </c>
      <c r="Y401" s="28" t="s">
        <v>1617</v>
      </c>
      <c r="Z401" s="28" t="s">
        <v>4850</v>
      </c>
      <c r="AA401" s="28" t="s">
        <v>1603</v>
      </c>
      <c r="AB401" s="28">
        <v>10004968</v>
      </c>
      <c r="AC401" s="61">
        <v>45762</v>
      </c>
      <c r="AD401" s="61">
        <f>AC401+365</f>
        <v>46127</v>
      </c>
      <c r="AE401" s="28">
        <v>70</v>
      </c>
      <c r="AF401" s="28" t="s">
        <v>1622</v>
      </c>
      <c r="AG401" s="62">
        <f t="shared" si="107"/>
        <v>-531</v>
      </c>
      <c r="AH401" s="28" t="s">
        <v>1585</v>
      </c>
      <c r="AI401" s="28" t="s">
        <v>1603</v>
      </c>
      <c r="AJ401" s="28"/>
      <c r="AK401" s="28" t="s">
        <v>1612</v>
      </c>
      <c r="AL401" s="28" t="s">
        <v>5330</v>
      </c>
      <c r="AM401" s="28" t="s">
        <v>3494</v>
      </c>
      <c r="AN401" s="47" t="s">
        <v>1585</v>
      </c>
      <c r="AO401" s="58" t="s">
        <v>1603</v>
      </c>
      <c r="AP401" s="28"/>
      <c r="AQ401" s="28">
        <v>0</v>
      </c>
      <c r="AR401" s="28">
        <f t="shared" si="108"/>
        <v>-70</v>
      </c>
      <c r="AS401" s="28" t="s">
        <v>1603</v>
      </c>
      <c r="AT401" s="28"/>
    </row>
    <row r="402" spans="3:46" s="47" customFormat="1" ht="10.8" x14ac:dyDescent="0.25">
      <c r="C402" s="196">
        <v>46081</v>
      </c>
      <c r="D402" s="36">
        <f t="shared" si="109"/>
        <v>399</v>
      </c>
      <c r="E402" s="36" t="s">
        <v>1</v>
      </c>
      <c r="F402" s="58" t="s">
        <v>632</v>
      </c>
      <c r="G402" s="56" t="str">
        <f>_xlfn.XLOOKUP(H402,'[3]Total Working Funnel'!$F:$F,'[3]Total Working Funnel'!$F:$F)</f>
        <v>MA2463</v>
      </c>
      <c r="H402" s="70" t="s">
        <v>2577</v>
      </c>
      <c r="I402" s="58" t="s">
        <v>2578</v>
      </c>
      <c r="J402" s="160">
        <v>100</v>
      </c>
      <c r="K402" s="158">
        <v>100</v>
      </c>
      <c r="L402" s="58">
        <v>19.078330900000001</v>
      </c>
      <c r="M402" s="58">
        <v>73.108958999999999</v>
      </c>
      <c r="N402" s="58" t="s">
        <v>83</v>
      </c>
      <c r="O402" s="58" t="s">
        <v>2579</v>
      </c>
      <c r="P402" s="28" t="s">
        <v>624</v>
      </c>
      <c r="Q402" s="56" t="s">
        <v>1603</v>
      </c>
      <c r="R402" s="28" t="s">
        <v>2580</v>
      </c>
      <c r="S402" s="28" t="s">
        <v>2581</v>
      </c>
      <c r="T402" s="58" t="s">
        <v>1621</v>
      </c>
      <c r="U402" s="28" t="s">
        <v>2214</v>
      </c>
      <c r="V402" s="36" t="s">
        <v>2215</v>
      </c>
      <c r="W402" s="28" t="s">
        <v>104</v>
      </c>
      <c r="X402" s="28"/>
      <c r="Y402" s="28" t="s">
        <v>1609</v>
      </c>
      <c r="Z402" s="28" t="e">
        <f>_xlfn.XLOOKUP(I402,'[2]Fibmax delivery'!$B:$B,'[2]Fibmax delivery'!$I:$I)</f>
        <v>#N/A</v>
      </c>
      <c r="AA402" s="28" t="s">
        <v>1603</v>
      </c>
      <c r="AB402" s="28" t="s">
        <v>2582</v>
      </c>
      <c r="AC402" s="61">
        <v>45734</v>
      </c>
      <c r="AD402" s="61">
        <v>46099</v>
      </c>
      <c r="AE402" s="28">
        <v>100</v>
      </c>
      <c r="AF402" s="28" t="s">
        <v>1030</v>
      </c>
      <c r="AG402" s="62">
        <f t="shared" si="107"/>
        <v>0</v>
      </c>
      <c r="AH402" s="28" t="s">
        <v>1585</v>
      </c>
      <c r="AI402" s="28" t="s">
        <v>1603</v>
      </c>
      <c r="AJ402" s="28"/>
      <c r="AK402" s="28" t="s">
        <v>1612</v>
      </c>
      <c r="AL402" s="28" t="s">
        <v>5331</v>
      </c>
      <c r="AM402" s="28" t="s">
        <v>4949</v>
      </c>
      <c r="AN402" s="47" t="s">
        <v>1585</v>
      </c>
      <c r="AO402" s="58" t="s">
        <v>1603</v>
      </c>
      <c r="AP402" s="28"/>
      <c r="AQ402" s="28">
        <v>0</v>
      </c>
      <c r="AR402" s="28">
        <f t="shared" si="108"/>
        <v>-100</v>
      </c>
      <c r="AS402" s="28" t="s">
        <v>1603</v>
      </c>
      <c r="AT402" s="28"/>
    </row>
    <row r="403" spans="3:46" s="47" customFormat="1" ht="10.8" x14ac:dyDescent="0.25">
      <c r="C403" s="196">
        <v>46081</v>
      </c>
      <c r="D403" s="36">
        <f t="shared" si="109"/>
        <v>400</v>
      </c>
      <c r="E403" s="36" t="s">
        <v>1</v>
      </c>
      <c r="F403" s="58" t="s">
        <v>632</v>
      </c>
      <c r="G403" s="56" t="str">
        <f>_xlfn.XLOOKUP(H403,'[3]Total Working Funnel'!$F:$F,'[3]Total Working Funnel'!$F:$F)</f>
        <v>MA2028</v>
      </c>
      <c r="H403" s="70" t="s">
        <v>2583</v>
      </c>
      <c r="I403" s="58" t="s">
        <v>2584</v>
      </c>
      <c r="J403" s="160">
        <v>55</v>
      </c>
      <c r="K403" s="158">
        <v>55</v>
      </c>
      <c r="L403" s="58">
        <v>19.0836583</v>
      </c>
      <c r="M403" s="58">
        <v>73.111977300000007</v>
      </c>
      <c r="N403" s="58" t="s">
        <v>83</v>
      </c>
      <c r="O403" s="58" t="s">
        <v>2585</v>
      </c>
      <c r="P403" s="28" t="s">
        <v>624</v>
      </c>
      <c r="Q403" s="56" t="s">
        <v>1603</v>
      </c>
      <c r="R403" s="28" t="s">
        <v>2586</v>
      </c>
      <c r="S403" s="28" t="s">
        <v>2587</v>
      </c>
      <c r="T403" s="58" t="s">
        <v>1646</v>
      </c>
      <c r="U403" s="28" t="s">
        <v>2214</v>
      </c>
      <c r="V403" s="36" t="s">
        <v>2215</v>
      </c>
      <c r="W403" s="28" t="s">
        <v>104</v>
      </c>
      <c r="X403" s="28"/>
      <c r="Y403" s="28" t="s">
        <v>1609</v>
      </c>
      <c r="Z403" s="28" t="e">
        <f>_xlfn.XLOOKUP(I403,'[2]Fibmax delivery'!$B:$B,'[2]Fibmax delivery'!$I:$I)</f>
        <v>#N/A</v>
      </c>
      <c r="AA403" s="28" t="s">
        <v>1603</v>
      </c>
      <c r="AB403" s="28" t="s">
        <v>2582</v>
      </c>
      <c r="AC403" s="61">
        <v>45734</v>
      </c>
      <c r="AD403" s="61">
        <v>46099</v>
      </c>
      <c r="AE403" s="28">
        <v>60</v>
      </c>
      <c r="AF403" s="28" t="s">
        <v>1030</v>
      </c>
      <c r="AG403" s="62">
        <f t="shared" si="107"/>
        <v>5</v>
      </c>
      <c r="AH403" s="28" t="s">
        <v>1585</v>
      </c>
      <c r="AI403" s="28" t="s">
        <v>1603</v>
      </c>
      <c r="AJ403" s="28"/>
      <c r="AK403" s="28" t="s">
        <v>1612</v>
      </c>
      <c r="AL403" s="28" t="s">
        <v>5332</v>
      </c>
      <c r="AM403" s="28" t="s">
        <v>3494</v>
      </c>
      <c r="AN403" s="47" t="s">
        <v>1585</v>
      </c>
      <c r="AO403" s="58" t="s">
        <v>1603</v>
      </c>
      <c r="AP403" s="28"/>
      <c r="AQ403" s="28">
        <v>0</v>
      </c>
      <c r="AR403" s="28">
        <f t="shared" si="108"/>
        <v>-60</v>
      </c>
      <c r="AS403" s="28" t="s">
        <v>1603</v>
      </c>
      <c r="AT403" s="28"/>
    </row>
    <row r="404" spans="3:46" s="47" customFormat="1" ht="10.8" x14ac:dyDescent="0.25">
      <c r="C404" s="196">
        <v>46081</v>
      </c>
      <c r="D404" s="36">
        <f t="shared" si="109"/>
        <v>401</v>
      </c>
      <c r="E404" s="36" t="s">
        <v>1</v>
      </c>
      <c r="F404" s="58" t="s">
        <v>632</v>
      </c>
      <c r="G404" s="56" t="str">
        <f>_xlfn.XLOOKUP(H404,'[3]Total Working Funnel'!$F:$F,'[3]Total Working Funnel'!$F:$F)</f>
        <v>MA2559</v>
      </c>
      <c r="H404" s="70" t="s">
        <v>2588</v>
      </c>
      <c r="I404" s="58" t="s">
        <v>2589</v>
      </c>
      <c r="J404" s="160">
        <v>132</v>
      </c>
      <c r="K404" s="158">
        <v>132</v>
      </c>
      <c r="L404" s="58">
        <v>19.080515699999999</v>
      </c>
      <c r="M404" s="58">
        <v>73.109508000000005</v>
      </c>
      <c r="N404" s="58" t="s">
        <v>83</v>
      </c>
      <c r="O404" s="58" t="s">
        <v>2590</v>
      </c>
      <c r="P404" s="28" t="s">
        <v>624</v>
      </c>
      <c r="Q404" s="56" t="s">
        <v>1603</v>
      </c>
      <c r="R404" s="28" t="s">
        <v>2591</v>
      </c>
      <c r="S404" s="28" t="s">
        <v>2592</v>
      </c>
      <c r="T404" s="58" t="s">
        <v>1646</v>
      </c>
      <c r="U404" s="28" t="s">
        <v>2214</v>
      </c>
      <c r="V404" s="36" t="s">
        <v>2215</v>
      </c>
      <c r="W404" s="28" t="s">
        <v>104</v>
      </c>
      <c r="X404" s="28"/>
      <c r="Y404" s="28" t="s">
        <v>1609</v>
      </c>
      <c r="Z404" s="28" t="e">
        <f>_xlfn.XLOOKUP(I404,'[2]Fibmax delivery'!$B:$B,'[2]Fibmax delivery'!$I:$I)</f>
        <v>#N/A</v>
      </c>
      <c r="AA404" s="28" t="s">
        <v>1603</v>
      </c>
      <c r="AB404" s="28" t="s">
        <v>2582</v>
      </c>
      <c r="AC404" s="61">
        <v>45734</v>
      </c>
      <c r="AD404" s="61">
        <v>46099</v>
      </c>
      <c r="AE404" s="28">
        <v>100</v>
      </c>
      <c r="AF404" s="28" t="s">
        <v>1622</v>
      </c>
      <c r="AG404" s="62">
        <f t="shared" si="107"/>
        <v>-32</v>
      </c>
      <c r="AH404" s="28" t="s">
        <v>1585</v>
      </c>
      <c r="AI404" s="28" t="s">
        <v>1603</v>
      </c>
      <c r="AJ404" s="28"/>
      <c r="AK404" s="28" t="s">
        <v>1612</v>
      </c>
      <c r="AL404" s="28" t="s">
        <v>5333</v>
      </c>
      <c r="AM404" s="28" t="s">
        <v>3494</v>
      </c>
      <c r="AN404" s="47" t="s">
        <v>1585</v>
      </c>
      <c r="AO404" s="58" t="s">
        <v>1603</v>
      </c>
      <c r="AP404" s="28"/>
      <c r="AQ404" s="28">
        <v>0</v>
      </c>
      <c r="AR404" s="28">
        <f t="shared" si="108"/>
        <v>-100</v>
      </c>
      <c r="AS404" s="28" t="s">
        <v>1603</v>
      </c>
      <c r="AT404" s="28"/>
    </row>
    <row r="405" spans="3:46" s="47" customFormat="1" x14ac:dyDescent="0.3">
      <c r="C405" s="196">
        <v>46112</v>
      </c>
      <c r="D405" s="36">
        <f t="shared" si="109"/>
        <v>402</v>
      </c>
      <c r="E405" s="36" t="s">
        <v>1</v>
      </c>
      <c r="F405" s="57" t="s">
        <v>601</v>
      </c>
      <c r="G405" s="56">
        <f>_xlfn.XLOOKUP(H405,'[3]Total Working Funnel'!$F:$F,'[3]Total Working Funnel'!$F:$F)</f>
        <v>686</v>
      </c>
      <c r="H405" s="58">
        <v>686</v>
      </c>
      <c r="I405" s="58" t="s">
        <v>2593</v>
      </c>
      <c r="J405" s="160">
        <v>22</v>
      </c>
      <c r="K405" s="158">
        <v>22</v>
      </c>
      <c r="L405" s="58">
        <v>19.2251628</v>
      </c>
      <c r="M405" s="58">
        <v>73.075863799999993</v>
      </c>
      <c r="N405" s="58" t="s">
        <v>84</v>
      </c>
      <c r="O405" s="58" t="s">
        <v>2594</v>
      </c>
      <c r="P405" s="28" t="s">
        <v>597</v>
      </c>
      <c r="Q405" s="56" t="s">
        <v>1603</v>
      </c>
      <c r="R405" s="28" t="s">
        <v>2595</v>
      </c>
      <c r="S405" s="28" t="s">
        <v>2596</v>
      </c>
      <c r="T405" s="58" t="s">
        <v>1621</v>
      </c>
      <c r="U405" s="28" t="s">
        <v>2214</v>
      </c>
      <c r="V405" s="36" t="s">
        <v>2215</v>
      </c>
      <c r="W405" s="28" t="s">
        <v>104</v>
      </c>
      <c r="X405" s="28" t="s">
        <v>1616</v>
      </c>
      <c r="Y405" s="28" t="s">
        <v>2597</v>
      </c>
      <c r="Z405" s="28" t="s">
        <v>4849</v>
      </c>
      <c r="AA405" s="28" t="s">
        <v>1603</v>
      </c>
      <c r="AB405" s="71">
        <v>10004555</v>
      </c>
      <c r="AC405" s="60">
        <v>45733</v>
      </c>
      <c r="AD405" s="61">
        <f>AC405+365</f>
        <v>46098</v>
      </c>
      <c r="AE405" s="28">
        <v>20</v>
      </c>
      <c r="AF405" s="28" t="s">
        <v>1618</v>
      </c>
      <c r="AG405" s="28"/>
      <c r="AH405" s="28" t="s">
        <v>1585</v>
      </c>
      <c r="AI405" s="28" t="s">
        <v>1603</v>
      </c>
      <c r="AJ405" s="28"/>
      <c r="AK405" s="28" t="s">
        <v>1612</v>
      </c>
      <c r="AL405" s="28" t="s">
        <v>5334</v>
      </c>
      <c r="AM405" s="28" t="s">
        <v>4949</v>
      </c>
      <c r="AN405" s="47" t="s">
        <v>1585</v>
      </c>
      <c r="AO405" s="58" t="s">
        <v>1603</v>
      </c>
      <c r="AP405" s="28"/>
      <c r="AQ405" s="28">
        <v>0</v>
      </c>
      <c r="AR405" s="28">
        <f t="shared" si="108"/>
        <v>-20</v>
      </c>
      <c r="AS405" s="28" t="s">
        <v>1603</v>
      </c>
      <c r="AT405" s="28"/>
    </row>
    <row r="406" spans="3:46" s="47" customFormat="1" ht="10.8" x14ac:dyDescent="0.25">
      <c r="C406" s="196">
        <v>46112</v>
      </c>
      <c r="D406" s="36">
        <f t="shared" si="109"/>
        <v>403</v>
      </c>
      <c r="E406" s="36" t="s">
        <v>106</v>
      </c>
      <c r="F406" s="57" t="s">
        <v>599</v>
      </c>
      <c r="G406" s="56" t="str">
        <f>_xlfn.XLOOKUP(H406,'[3]Total Working Funnel'!$F:$F,'[3]Total Working Funnel'!$F:$F)</f>
        <v>MB2153</v>
      </c>
      <c r="H406" s="58" t="s">
        <v>2598</v>
      </c>
      <c r="I406" s="58" t="s">
        <v>2599</v>
      </c>
      <c r="J406" s="160">
        <v>110</v>
      </c>
      <c r="K406" s="158">
        <v>110</v>
      </c>
      <c r="L406" s="58">
        <v>19.2185378</v>
      </c>
      <c r="M406" s="58">
        <v>73.084712999999994</v>
      </c>
      <c r="N406" s="58" t="s">
        <v>84</v>
      </c>
      <c r="O406" s="58" t="s">
        <v>2600</v>
      </c>
      <c r="P406" s="28" t="s">
        <v>597</v>
      </c>
      <c r="Q406" s="56" t="s">
        <v>1603</v>
      </c>
      <c r="R406" s="28" t="s">
        <v>2601</v>
      </c>
      <c r="S406" s="28" t="s">
        <v>2602</v>
      </c>
      <c r="T406" s="58" t="s">
        <v>1621</v>
      </c>
      <c r="U406" s="28" t="s">
        <v>2214</v>
      </c>
      <c r="V406" s="36" t="s">
        <v>2215</v>
      </c>
      <c r="W406" s="28" t="s">
        <v>104</v>
      </c>
      <c r="X406" s="28" t="s">
        <v>1686</v>
      </c>
      <c r="Y406" s="28" t="s">
        <v>1792</v>
      </c>
      <c r="Z406" s="28" t="e">
        <f>_xlfn.XLOOKUP(I406,'[2]Fibmax delivery'!$B:$B,'[2]Fibmax delivery'!$I:$I)</f>
        <v>#N/A</v>
      </c>
      <c r="AA406" s="28" t="s">
        <v>1603</v>
      </c>
      <c r="AB406" s="28" t="s">
        <v>2603</v>
      </c>
      <c r="AC406" s="61">
        <v>45733</v>
      </c>
      <c r="AD406" s="61">
        <v>46098</v>
      </c>
      <c r="AE406" s="28">
        <v>110</v>
      </c>
      <c r="AF406" s="28" t="s">
        <v>1030</v>
      </c>
      <c r="AG406" s="62">
        <f t="shared" ref="AG406:AG421" si="110">AE406-K406</f>
        <v>0</v>
      </c>
      <c r="AH406" s="28" t="s">
        <v>1585</v>
      </c>
      <c r="AI406" s="28" t="s">
        <v>1603</v>
      </c>
      <c r="AJ406" s="28"/>
      <c r="AK406" s="28" t="s">
        <v>1612</v>
      </c>
      <c r="AL406" s="28" t="s">
        <v>5335</v>
      </c>
      <c r="AM406" s="28" t="s">
        <v>4949</v>
      </c>
      <c r="AN406" s="47" t="s">
        <v>1585</v>
      </c>
      <c r="AO406" s="58" t="s">
        <v>1603</v>
      </c>
      <c r="AP406" s="28"/>
      <c r="AQ406" s="28">
        <v>0</v>
      </c>
      <c r="AR406" s="28">
        <f t="shared" si="108"/>
        <v>-110</v>
      </c>
      <c r="AS406" s="28" t="s">
        <v>1603</v>
      </c>
      <c r="AT406" s="28"/>
    </row>
    <row r="407" spans="3:46" s="47" customFormat="1" ht="10.8" x14ac:dyDescent="0.25">
      <c r="C407" s="196">
        <v>46081</v>
      </c>
      <c r="D407" s="36">
        <f t="shared" si="109"/>
        <v>404</v>
      </c>
      <c r="E407" s="36" t="s">
        <v>1</v>
      </c>
      <c r="F407" s="57" t="s">
        <v>601</v>
      </c>
      <c r="G407" s="56" t="str">
        <f>_xlfn.XLOOKUP(H407,'[3]Total Working Funnel'!$F:$F,'[3]Total Working Funnel'!$F:$F)</f>
        <v>MA954</v>
      </c>
      <c r="H407" s="70" t="s">
        <v>2604</v>
      </c>
      <c r="I407" s="58" t="s">
        <v>2605</v>
      </c>
      <c r="J407" s="160">
        <v>220</v>
      </c>
      <c r="K407" s="158">
        <v>220</v>
      </c>
      <c r="L407" s="58">
        <v>19.212911600000002</v>
      </c>
      <c r="M407" s="58">
        <v>73.098538599999998</v>
      </c>
      <c r="N407" s="58" t="s">
        <v>85</v>
      </c>
      <c r="O407" s="58" t="s">
        <v>2606</v>
      </c>
      <c r="P407" s="28" t="s">
        <v>597</v>
      </c>
      <c r="Q407" s="56" t="s">
        <v>1603</v>
      </c>
      <c r="R407" s="28" t="s">
        <v>2607</v>
      </c>
      <c r="S407" s="28" t="s">
        <v>2608</v>
      </c>
      <c r="T407" s="58" t="s">
        <v>1646</v>
      </c>
      <c r="U407" s="28" t="s">
        <v>2214</v>
      </c>
      <c r="V407" s="36" t="s">
        <v>2215</v>
      </c>
      <c r="W407" s="28" t="s">
        <v>104</v>
      </c>
      <c r="X407" s="28" t="s">
        <v>1709</v>
      </c>
      <c r="Y407" s="28" t="s">
        <v>1726</v>
      </c>
      <c r="Z407" s="28" t="s">
        <v>4848</v>
      </c>
      <c r="AA407" s="28" t="s">
        <v>1603</v>
      </c>
      <c r="AB407" s="28" t="s">
        <v>2609</v>
      </c>
      <c r="AC407" s="61">
        <v>45734</v>
      </c>
      <c r="AD407" s="61">
        <v>46099</v>
      </c>
      <c r="AE407" s="28">
        <v>100</v>
      </c>
      <c r="AF407" s="28" t="s">
        <v>1622</v>
      </c>
      <c r="AG407" s="62">
        <f t="shared" si="110"/>
        <v>-120</v>
      </c>
      <c r="AH407" s="28" t="s">
        <v>1585</v>
      </c>
      <c r="AI407" s="28" t="s">
        <v>1603</v>
      </c>
      <c r="AJ407" s="28"/>
      <c r="AK407" s="28" t="s">
        <v>1612</v>
      </c>
      <c r="AL407" s="28" t="s">
        <v>5336</v>
      </c>
      <c r="AM407" s="28" t="s">
        <v>4949</v>
      </c>
      <c r="AN407" s="47" t="s">
        <v>1585</v>
      </c>
      <c r="AO407" s="58" t="s">
        <v>1603</v>
      </c>
      <c r="AP407" s="28"/>
      <c r="AQ407" s="28">
        <v>0</v>
      </c>
      <c r="AR407" s="28">
        <f t="shared" si="108"/>
        <v>-100</v>
      </c>
      <c r="AS407" s="28" t="s">
        <v>1603</v>
      </c>
      <c r="AT407" s="28"/>
    </row>
    <row r="408" spans="3:46" s="47" customFormat="1" ht="10.8" x14ac:dyDescent="0.25">
      <c r="C408" s="196">
        <v>46081</v>
      </c>
      <c r="D408" s="36">
        <f t="shared" si="109"/>
        <v>405</v>
      </c>
      <c r="E408" s="36" t="s">
        <v>1</v>
      </c>
      <c r="F408" s="57" t="s">
        <v>601</v>
      </c>
      <c r="G408" s="56" t="str">
        <f>_xlfn.XLOOKUP(H408,'[3]Total Working Funnel'!$F:$F,'[3]Total Working Funnel'!$F:$F)</f>
        <v>MB1581</v>
      </c>
      <c r="H408" s="70" t="s">
        <v>2610</v>
      </c>
      <c r="I408" s="58" t="s">
        <v>2611</v>
      </c>
      <c r="J408" s="160">
        <v>110</v>
      </c>
      <c r="K408" s="158">
        <v>110</v>
      </c>
      <c r="L408" s="58">
        <v>19.2061113</v>
      </c>
      <c r="M408" s="58">
        <v>73.097778500000004</v>
      </c>
      <c r="N408" s="58" t="s">
        <v>85</v>
      </c>
      <c r="O408" s="58" t="s">
        <v>2612</v>
      </c>
      <c r="P408" s="28" t="s">
        <v>597</v>
      </c>
      <c r="Q408" s="56" t="s">
        <v>1603</v>
      </c>
      <c r="R408" s="28" t="s">
        <v>2613</v>
      </c>
      <c r="S408" s="28" t="s">
        <v>2614</v>
      </c>
      <c r="T408" s="58" t="s">
        <v>1621</v>
      </c>
      <c r="U408" s="28" t="s">
        <v>2214</v>
      </c>
      <c r="V408" s="36" t="s">
        <v>2215</v>
      </c>
      <c r="W408" s="28" t="s">
        <v>104</v>
      </c>
      <c r="X408" s="28" t="s">
        <v>1709</v>
      </c>
      <c r="Y408" s="28" t="s">
        <v>1726</v>
      </c>
      <c r="Z408" s="28" t="s">
        <v>4848</v>
      </c>
      <c r="AA408" s="28" t="s">
        <v>1603</v>
      </c>
      <c r="AB408" s="28" t="s">
        <v>2609</v>
      </c>
      <c r="AC408" s="61">
        <v>45734</v>
      </c>
      <c r="AD408" s="61">
        <v>46099</v>
      </c>
      <c r="AE408" s="28">
        <v>40</v>
      </c>
      <c r="AF408" s="28" t="s">
        <v>1622</v>
      </c>
      <c r="AG408" s="62">
        <f t="shared" si="110"/>
        <v>-70</v>
      </c>
      <c r="AH408" s="28" t="s">
        <v>1585</v>
      </c>
      <c r="AI408" s="28" t="s">
        <v>1603</v>
      </c>
      <c r="AJ408" s="28"/>
      <c r="AK408" s="28" t="s">
        <v>1612</v>
      </c>
      <c r="AL408" s="28" t="s">
        <v>5337</v>
      </c>
      <c r="AM408" s="28" t="s">
        <v>4949</v>
      </c>
      <c r="AN408" s="47" t="s">
        <v>1585</v>
      </c>
      <c r="AO408" s="58" t="s">
        <v>1603</v>
      </c>
      <c r="AP408" s="28"/>
      <c r="AQ408" s="28">
        <v>0</v>
      </c>
      <c r="AR408" s="28">
        <f t="shared" si="108"/>
        <v>-40</v>
      </c>
      <c r="AS408" s="28" t="s">
        <v>1603</v>
      </c>
      <c r="AT408" s="28"/>
    </row>
    <row r="409" spans="3:46" s="47" customFormat="1" ht="10.8" x14ac:dyDescent="0.25">
      <c r="C409" s="196">
        <v>46081</v>
      </c>
      <c r="D409" s="36">
        <f t="shared" si="109"/>
        <v>406</v>
      </c>
      <c r="E409" s="36" t="s">
        <v>1</v>
      </c>
      <c r="F409" s="57" t="s">
        <v>601</v>
      </c>
      <c r="G409" s="56">
        <f>_xlfn.XLOOKUP(H409,'[3]Total Working Funnel'!$F:$F,'[3]Total Working Funnel'!$F:$F)</f>
        <v>2452</v>
      </c>
      <c r="H409" s="70">
        <v>2452</v>
      </c>
      <c r="I409" s="58" t="s">
        <v>2615</v>
      </c>
      <c r="J409" s="160">
        <v>5.5</v>
      </c>
      <c r="K409" s="158">
        <v>5.5</v>
      </c>
      <c r="L409" s="58">
        <v>19.2092469</v>
      </c>
      <c r="M409" s="58">
        <v>73.0969233</v>
      </c>
      <c r="N409" s="58" t="s">
        <v>85</v>
      </c>
      <c r="O409" s="58" t="s">
        <v>2616</v>
      </c>
      <c r="P409" s="28" t="s">
        <v>597</v>
      </c>
      <c r="Q409" s="56" t="s">
        <v>1603</v>
      </c>
      <c r="R409" s="28" t="s">
        <v>2617</v>
      </c>
      <c r="S409" s="28" t="s">
        <v>2618</v>
      </c>
      <c r="T409" s="58" t="s">
        <v>1621</v>
      </c>
      <c r="U409" s="28" t="s">
        <v>2214</v>
      </c>
      <c r="V409" s="36" t="s">
        <v>2215</v>
      </c>
      <c r="W409" s="28" t="s">
        <v>104</v>
      </c>
      <c r="X409" s="28" t="s">
        <v>1709</v>
      </c>
      <c r="Y409" s="28" t="s">
        <v>1726</v>
      </c>
      <c r="Z409" s="28" t="s">
        <v>4848</v>
      </c>
      <c r="AA409" s="28" t="s">
        <v>1603</v>
      </c>
      <c r="AB409" s="28" t="s">
        <v>2609</v>
      </c>
      <c r="AC409" s="61">
        <v>45734</v>
      </c>
      <c r="AD409" s="61">
        <v>46099</v>
      </c>
      <c r="AE409" s="28">
        <v>30</v>
      </c>
      <c r="AF409" s="28" t="s">
        <v>1699</v>
      </c>
      <c r="AG409" s="62">
        <f t="shared" si="110"/>
        <v>24.5</v>
      </c>
      <c r="AH409" s="28" t="s">
        <v>1585</v>
      </c>
      <c r="AI409" s="28" t="s">
        <v>1603</v>
      </c>
      <c r="AJ409" s="28"/>
      <c r="AK409" s="28" t="s">
        <v>1612</v>
      </c>
      <c r="AL409" s="28" t="s">
        <v>5338</v>
      </c>
      <c r="AM409" s="28" t="s">
        <v>4949</v>
      </c>
      <c r="AN409" s="47" t="s">
        <v>1585</v>
      </c>
      <c r="AO409" s="58" t="s">
        <v>1603</v>
      </c>
      <c r="AP409" s="28"/>
      <c r="AQ409" s="28">
        <v>0</v>
      </c>
      <c r="AR409" s="28">
        <f t="shared" si="108"/>
        <v>-30</v>
      </c>
      <c r="AS409" s="28" t="s">
        <v>1603</v>
      </c>
      <c r="AT409" s="28"/>
    </row>
    <row r="410" spans="3:46" s="47" customFormat="1" ht="10.8" x14ac:dyDescent="0.25">
      <c r="C410" s="196">
        <v>46081</v>
      </c>
      <c r="D410" s="36">
        <f t="shared" si="109"/>
        <v>407</v>
      </c>
      <c r="E410" s="36" t="s">
        <v>1</v>
      </c>
      <c r="F410" s="57" t="s">
        <v>601</v>
      </c>
      <c r="G410" s="56">
        <f>_xlfn.XLOOKUP(H410,'[3]Total Working Funnel'!$F:$F,'[3]Total Working Funnel'!$F:$F)</f>
        <v>4991</v>
      </c>
      <c r="H410" s="70">
        <v>4991</v>
      </c>
      <c r="I410" s="58" t="s">
        <v>2619</v>
      </c>
      <c r="J410" s="160">
        <v>165</v>
      </c>
      <c r="K410" s="158">
        <v>165</v>
      </c>
      <c r="L410" s="58">
        <v>19.213116299999999</v>
      </c>
      <c r="M410" s="58">
        <v>73.096882600000001</v>
      </c>
      <c r="N410" s="58" t="s">
        <v>85</v>
      </c>
      <c r="O410" s="58" t="s">
        <v>2620</v>
      </c>
      <c r="P410" s="28" t="s">
        <v>597</v>
      </c>
      <c r="Q410" s="56" t="s">
        <v>1603</v>
      </c>
      <c r="R410" s="28" t="s">
        <v>2621</v>
      </c>
      <c r="S410" s="28" t="s">
        <v>2622</v>
      </c>
      <c r="T410" s="58" t="s">
        <v>1621</v>
      </c>
      <c r="U410" s="28" t="s">
        <v>2214</v>
      </c>
      <c r="V410" s="36" t="s">
        <v>2215</v>
      </c>
      <c r="W410" s="28" t="s">
        <v>104</v>
      </c>
      <c r="X410" s="28" t="s">
        <v>1695</v>
      </c>
      <c r="Y410" s="28" t="s">
        <v>1726</v>
      </c>
      <c r="Z410" s="28" t="s">
        <v>4848</v>
      </c>
      <c r="AA410" s="28" t="s">
        <v>1603</v>
      </c>
      <c r="AB410" s="28" t="s">
        <v>2609</v>
      </c>
      <c r="AC410" s="61">
        <v>45734</v>
      </c>
      <c r="AD410" s="61">
        <v>46099</v>
      </c>
      <c r="AE410" s="28">
        <v>50</v>
      </c>
      <c r="AF410" s="28" t="s">
        <v>1622</v>
      </c>
      <c r="AG410" s="62">
        <f t="shared" si="110"/>
        <v>-115</v>
      </c>
      <c r="AH410" s="28" t="s">
        <v>1585</v>
      </c>
      <c r="AI410" s="28" t="s">
        <v>1603</v>
      </c>
      <c r="AJ410" s="28"/>
      <c r="AK410" s="28" t="s">
        <v>1612</v>
      </c>
      <c r="AL410" s="28" t="s">
        <v>5339</v>
      </c>
      <c r="AM410" s="28" t="s">
        <v>3494</v>
      </c>
      <c r="AN410" s="47" t="s">
        <v>1585</v>
      </c>
      <c r="AO410" s="58" t="s">
        <v>1603</v>
      </c>
      <c r="AP410" s="28"/>
      <c r="AQ410" s="28">
        <v>0</v>
      </c>
      <c r="AR410" s="28">
        <f t="shared" si="108"/>
        <v>-50</v>
      </c>
      <c r="AS410" s="28" t="s">
        <v>1603</v>
      </c>
      <c r="AT410" s="28"/>
    </row>
    <row r="411" spans="3:46" s="47" customFormat="1" ht="10.8" x14ac:dyDescent="0.25">
      <c r="C411" s="196">
        <v>46081</v>
      </c>
      <c r="D411" s="36">
        <f t="shared" si="109"/>
        <v>408</v>
      </c>
      <c r="E411" s="36" t="s">
        <v>1</v>
      </c>
      <c r="F411" s="57" t="s">
        <v>601</v>
      </c>
      <c r="G411" s="56" t="e">
        <f>_xlfn.XLOOKUP(H411,'[3]Total Working Funnel'!$F:$F,'[3]Total Working Funnel'!$F:$F)</f>
        <v>#N/A</v>
      </c>
      <c r="H411" s="70" t="s">
        <v>2623</v>
      </c>
      <c r="I411" s="58" t="s">
        <v>2624</v>
      </c>
      <c r="J411" s="160">
        <v>66</v>
      </c>
      <c r="K411" s="158">
        <v>66</v>
      </c>
      <c r="L411" s="58">
        <v>19.212184300000001</v>
      </c>
      <c r="M411" s="58">
        <v>73.0946608</v>
      </c>
      <c r="N411" s="58" t="s">
        <v>85</v>
      </c>
      <c r="O411" s="58" t="s">
        <v>2625</v>
      </c>
      <c r="P411" s="28" t="s">
        <v>597</v>
      </c>
      <c r="Q411" s="56" t="s">
        <v>1603</v>
      </c>
      <c r="R411" s="28" t="s">
        <v>2626</v>
      </c>
      <c r="S411" s="28" t="s">
        <v>2627</v>
      </c>
      <c r="T411" s="177" t="s">
        <v>1813</v>
      </c>
      <c r="U411" s="28" t="s">
        <v>2214</v>
      </c>
      <c r="V411" s="36" t="s">
        <v>2215</v>
      </c>
      <c r="W411" s="28" t="s">
        <v>104</v>
      </c>
      <c r="X411" s="28" t="s">
        <v>1695</v>
      </c>
      <c r="Y411" s="28" t="s">
        <v>1726</v>
      </c>
      <c r="Z411" s="28" t="s">
        <v>4848</v>
      </c>
      <c r="AA411" s="28" t="s">
        <v>1603</v>
      </c>
      <c r="AB411" s="28" t="s">
        <v>2609</v>
      </c>
      <c r="AC411" s="61">
        <v>45734</v>
      </c>
      <c r="AD411" s="61">
        <v>46099</v>
      </c>
      <c r="AE411" s="28">
        <v>180</v>
      </c>
      <c r="AF411" s="28" t="s">
        <v>1699</v>
      </c>
      <c r="AG411" s="62">
        <f t="shared" si="110"/>
        <v>114</v>
      </c>
      <c r="AH411" s="28" t="s">
        <v>4851</v>
      </c>
      <c r="AI411" s="28" t="s">
        <v>1603</v>
      </c>
      <c r="AJ411" s="28"/>
      <c r="AK411" s="28" t="s">
        <v>1612</v>
      </c>
      <c r="AL411" s="28" t="s">
        <v>5340</v>
      </c>
      <c r="AM411" s="28" t="s">
        <v>4949</v>
      </c>
      <c r="AN411" s="47" t="s">
        <v>1585</v>
      </c>
      <c r="AO411" s="58" t="s">
        <v>1603</v>
      </c>
      <c r="AP411" s="28"/>
      <c r="AQ411" s="28">
        <v>0</v>
      </c>
      <c r="AR411" s="28">
        <f t="shared" si="108"/>
        <v>-180</v>
      </c>
      <c r="AS411" s="28" t="s">
        <v>1603</v>
      </c>
      <c r="AT411" s="28"/>
    </row>
    <row r="412" spans="3:46" s="47" customFormat="1" ht="10.8" x14ac:dyDescent="0.25">
      <c r="C412" s="196">
        <v>46081</v>
      </c>
      <c r="D412" s="36">
        <f t="shared" si="109"/>
        <v>409</v>
      </c>
      <c r="E412" s="36" t="s">
        <v>1</v>
      </c>
      <c r="F412" s="57" t="s">
        <v>601</v>
      </c>
      <c r="G412" s="56" t="str">
        <f>_xlfn.XLOOKUP(H412,'[3]Total Working Funnel'!$F:$F,'[3]Total Working Funnel'!$F:$F)</f>
        <v>MA285</v>
      </c>
      <c r="H412" s="70" t="s">
        <v>2628</v>
      </c>
      <c r="I412" s="58" t="s">
        <v>2629</v>
      </c>
      <c r="J412" s="160">
        <v>55</v>
      </c>
      <c r="K412" s="158">
        <v>55</v>
      </c>
      <c r="L412" s="58">
        <v>19.210644500000001</v>
      </c>
      <c r="M412" s="58">
        <v>73.096086200000002</v>
      </c>
      <c r="N412" s="58" t="s">
        <v>85</v>
      </c>
      <c r="O412" s="58" t="s">
        <v>2630</v>
      </c>
      <c r="P412" s="28" t="s">
        <v>597</v>
      </c>
      <c r="Q412" s="56" t="s">
        <v>1603</v>
      </c>
      <c r="R412" s="28" t="s">
        <v>2631</v>
      </c>
      <c r="S412" s="28" t="s">
        <v>2632</v>
      </c>
      <c r="T412" s="58" t="s">
        <v>1621</v>
      </c>
      <c r="U412" s="28" t="s">
        <v>2214</v>
      </c>
      <c r="V412" s="36" t="s">
        <v>2215</v>
      </c>
      <c r="W412" s="28" t="s">
        <v>104</v>
      </c>
      <c r="X412" s="28" t="s">
        <v>1695</v>
      </c>
      <c r="Y412" s="28" t="s">
        <v>1726</v>
      </c>
      <c r="Z412" s="28" t="s">
        <v>4848</v>
      </c>
      <c r="AA412" s="28" t="s">
        <v>1603</v>
      </c>
      <c r="AB412" s="28" t="s">
        <v>2609</v>
      </c>
      <c r="AC412" s="61">
        <v>45734</v>
      </c>
      <c r="AD412" s="61">
        <v>46099</v>
      </c>
      <c r="AE412" s="28">
        <v>70</v>
      </c>
      <c r="AF412" s="28" t="s">
        <v>1699</v>
      </c>
      <c r="AG412" s="62">
        <f t="shared" si="110"/>
        <v>15</v>
      </c>
      <c r="AH412" s="28" t="s">
        <v>1585</v>
      </c>
      <c r="AI412" s="28" t="s">
        <v>1603</v>
      </c>
      <c r="AJ412" s="28"/>
      <c r="AK412" s="28" t="s">
        <v>1612</v>
      </c>
      <c r="AL412" s="28" t="s">
        <v>5341</v>
      </c>
      <c r="AM412" s="28" t="s">
        <v>4949</v>
      </c>
      <c r="AN412" s="47" t="s">
        <v>1585</v>
      </c>
      <c r="AO412" s="58" t="s">
        <v>1603</v>
      </c>
      <c r="AP412" s="28"/>
      <c r="AQ412" s="28">
        <v>0</v>
      </c>
      <c r="AR412" s="28">
        <f t="shared" si="108"/>
        <v>-70</v>
      </c>
      <c r="AS412" s="28" t="s">
        <v>1603</v>
      </c>
      <c r="AT412" s="28"/>
    </row>
    <row r="413" spans="3:46" s="47" customFormat="1" ht="10.8" x14ac:dyDescent="0.25">
      <c r="C413" s="196">
        <v>46356</v>
      </c>
      <c r="D413" s="36">
        <f t="shared" si="109"/>
        <v>410</v>
      </c>
      <c r="E413" s="36" t="s">
        <v>1</v>
      </c>
      <c r="F413" s="56" t="s">
        <v>593</v>
      </c>
      <c r="G413" s="56" t="str">
        <f>_xlfn.XLOOKUP(H413,'[3]Total Working Funnel'!$F:$F,'[3]Total Working Funnel'!$F:$F)</f>
        <v>MA138</v>
      </c>
      <c r="H413" s="70" t="s">
        <v>2633</v>
      </c>
      <c r="I413" s="58" t="s">
        <v>2634</v>
      </c>
      <c r="J413" s="160">
        <v>11</v>
      </c>
      <c r="K413" s="158">
        <v>11</v>
      </c>
      <c r="L413" s="58">
        <v>19.198031499999999</v>
      </c>
      <c r="M413" s="58">
        <v>72.843603700000003</v>
      </c>
      <c r="N413" s="58" t="s">
        <v>86</v>
      </c>
      <c r="O413" s="58" t="s">
        <v>2635</v>
      </c>
      <c r="P413" s="28" t="s">
        <v>591</v>
      </c>
      <c r="Q413" s="56" t="s">
        <v>1619</v>
      </c>
      <c r="R413" s="28" t="s">
        <v>2636</v>
      </c>
      <c r="S413" s="28" t="s">
        <v>2637</v>
      </c>
      <c r="T413" s="58" t="s">
        <v>1621</v>
      </c>
      <c r="U413" s="28" t="s">
        <v>2214</v>
      </c>
      <c r="V413" s="36" t="s">
        <v>2215</v>
      </c>
      <c r="W413" s="28" t="s">
        <v>104</v>
      </c>
      <c r="X413" s="28"/>
      <c r="Y413" s="28" t="s">
        <v>1740</v>
      </c>
      <c r="Z413" s="28" t="e">
        <f>_xlfn.XLOOKUP(I413,'[2]Fibmax delivery'!$B:$B,'[2]Fibmax delivery'!$I:$I)</f>
        <v>#N/A</v>
      </c>
      <c r="AA413" s="28" t="s">
        <v>1603</v>
      </c>
      <c r="AB413" s="28" t="s">
        <v>2638</v>
      </c>
      <c r="AC413" s="61">
        <v>45734</v>
      </c>
      <c r="AD413" s="61">
        <v>46099</v>
      </c>
      <c r="AE413" s="28">
        <v>30</v>
      </c>
      <c r="AF413" s="28" t="s">
        <v>1699</v>
      </c>
      <c r="AG413" s="62">
        <f t="shared" si="110"/>
        <v>19</v>
      </c>
      <c r="AH413" s="28" t="s">
        <v>1585</v>
      </c>
      <c r="AI413" s="28" t="s">
        <v>1603</v>
      </c>
      <c r="AJ413" s="28"/>
      <c r="AK413" s="28" t="s">
        <v>1612</v>
      </c>
      <c r="AL413" s="28" t="s">
        <v>5342</v>
      </c>
      <c r="AM413" s="28" t="s">
        <v>3494</v>
      </c>
      <c r="AN413" s="47" t="s">
        <v>1585</v>
      </c>
      <c r="AO413" s="58" t="s">
        <v>1603</v>
      </c>
      <c r="AP413" s="28"/>
      <c r="AQ413" s="28">
        <v>0</v>
      </c>
      <c r="AR413" s="28">
        <f t="shared" si="108"/>
        <v>-30</v>
      </c>
      <c r="AS413" s="28" t="s">
        <v>1603</v>
      </c>
      <c r="AT413" s="28"/>
    </row>
    <row r="414" spans="3:46" s="47" customFormat="1" ht="10.8" x14ac:dyDescent="0.25">
      <c r="C414" s="196">
        <v>46356</v>
      </c>
      <c r="D414" s="36">
        <f t="shared" si="109"/>
        <v>411</v>
      </c>
      <c r="E414" s="36" t="s">
        <v>1</v>
      </c>
      <c r="F414" s="56" t="s">
        <v>593</v>
      </c>
      <c r="G414" s="56">
        <f>_xlfn.XLOOKUP(H414,'[3]Total Working Funnel'!$F:$F,'[3]Total Working Funnel'!$F:$F)</f>
        <v>6179</v>
      </c>
      <c r="H414" s="70">
        <v>6179</v>
      </c>
      <c r="I414" s="58" t="s">
        <v>2639</v>
      </c>
      <c r="J414" s="160">
        <v>5.5</v>
      </c>
      <c r="K414" s="158">
        <v>5.5</v>
      </c>
      <c r="L414" s="58">
        <v>19.195249</v>
      </c>
      <c r="M414" s="58">
        <v>72.843720300000001</v>
      </c>
      <c r="N414" s="58" t="s">
        <v>86</v>
      </c>
      <c r="O414" s="58" t="s">
        <v>2640</v>
      </c>
      <c r="P414" s="28" t="s">
        <v>591</v>
      </c>
      <c r="Q414" s="56" t="s">
        <v>1712</v>
      </c>
      <c r="R414" s="28" t="s">
        <v>2641</v>
      </c>
      <c r="S414" s="28" t="s">
        <v>2642</v>
      </c>
      <c r="T414" s="58" t="s">
        <v>1621</v>
      </c>
      <c r="U414" s="28" t="s">
        <v>2214</v>
      </c>
      <c r="V414" s="36" t="s">
        <v>2215</v>
      </c>
      <c r="W414" s="28" t="s">
        <v>104</v>
      </c>
      <c r="X414" s="28"/>
      <c r="Y414" s="28" t="s">
        <v>1740</v>
      </c>
      <c r="Z414" s="28" t="e">
        <f>_xlfn.XLOOKUP(I414,'[2]Fibmax delivery'!$B:$B,'[2]Fibmax delivery'!$I:$I)</f>
        <v>#N/A</v>
      </c>
      <c r="AA414" s="28" t="s">
        <v>1603</v>
      </c>
      <c r="AB414" s="28" t="s">
        <v>2638</v>
      </c>
      <c r="AC414" s="61">
        <v>45734</v>
      </c>
      <c r="AD414" s="61">
        <v>46099</v>
      </c>
      <c r="AE414" s="28">
        <v>30</v>
      </c>
      <c r="AF414" s="28" t="s">
        <v>1699</v>
      </c>
      <c r="AG414" s="62">
        <f t="shared" si="110"/>
        <v>24.5</v>
      </c>
      <c r="AH414" s="28" t="s">
        <v>1585</v>
      </c>
      <c r="AI414" s="28" t="s">
        <v>1603</v>
      </c>
      <c r="AJ414" s="28"/>
      <c r="AK414" s="28" t="s">
        <v>1612</v>
      </c>
      <c r="AL414" s="28" t="s">
        <v>5343</v>
      </c>
      <c r="AM414" s="28" t="s">
        <v>4949</v>
      </c>
      <c r="AN414" s="47" t="s">
        <v>1585</v>
      </c>
      <c r="AO414" s="58" t="s">
        <v>1603</v>
      </c>
      <c r="AP414" s="28"/>
      <c r="AQ414" s="28">
        <v>0</v>
      </c>
      <c r="AR414" s="28">
        <f t="shared" si="108"/>
        <v>-30</v>
      </c>
      <c r="AS414" s="28" t="s">
        <v>1603</v>
      </c>
      <c r="AT414" s="28"/>
    </row>
    <row r="415" spans="3:46" s="47" customFormat="1" ht="10.8" x14ac:dyDescent="0.25">
      <c r="C415" s="196">
        <v>46356</v>
      </c>
      <c r="D415" s="36">
        <f t="shared" si="109"/>
        <v>412</v>
      </c>
      <c r="E415" s="36" t="s">
        <v>1</v>
      </c>
      <c r="F415" s="56" t="s">
        <v>593</v>
      </c>
      <c r="G415" s="56">
        <f>_xlfn.XLOOKUP(H415,'[3]Total Working Funnel'!$F:$F,'[3]Total Working Funnel'!$F:$F)</f>
        <v>1041</v>
      </c>
      <c r="H415" s="70">
        <v>1041</v>
      </c>
      <c r="I415" s="58" t="s">
        <v>2643</v>
      </c>
      <c r="J415" s="160">
        <v>159.5</v>
      </c>
      <c r="K415" s="158">
        <v>159.5</v>
      </c>
      <c r="L415" s="58">
        <v>19.198436300000001</v>
      </c>
      <c r="M415" s="58">
        <v>72.845802300000003</v>
      </c>
      <c r="N415" s="58" t="s">
        <v>86</v>
      </c>
      <c r="O415" s="58" t="s">
        <v>2644</v>
      </c>
      <c r="P415" s="28" t="s">
        <v>591</v>
      </c>
      <c r="Q415" s="56" t="s">
        <v>1619</v>
      </c>
      <c r="R415" s="28" t="s">
        <v>2645</v>
      </c>
      <c r="S415" s="28" t="s">
        <v>2646</v>
      </c>
      <c r="T415" s="58" t="s">
        <v>1621</v>
      </c>
      <c r="U415" s="28" t="s">
        <v>2214</v>
      </c>
      <c r="V415" s="36" t="s">
        <v>2215</v>
      </c>
      <c r="W415" s="28" t="s">
        <v>104</v>
      </c>
      <c r="X415" s="28"/>
      <c r="Y415" s="28" t="s">
        <v>1740</v>
      </c>
      <c r="Z415" s="28" t="e">
        <f>_xlfn.XLOOKUP(I415,'[2]Fibmax delivery'!$B:$B,'[2]Fibmax delivery'!$I:$I)</f>
        <v>#N/A</v>
      </c>
      <c r="AA415" s="28" t="s">
        <v>1603</v>
      </c>
      <c r="AB415" s="28" t="s">
        <v>2638</v>
      </c>
      <c r="AC415" s="61">
        <v>45734</v>
      </c>
      <c r="AD415" s="61">
        <v>46099</v>
      </c>
      <c r="AE415" s="28">
        <v>160</v>
      </c>
      <c r="AF415" s="28" t="s">
        <v>1030</v>
      </c>
      <c r="AG415" s="62">
        <f t="shared" si="110"/>
        <v>0.5</v>
      </c>
      <c r="AH415" s="28" t="s">
        <v>1585</v>
      </c>
      <c r="AI415" s="28" t="s">
        <v>1603</v>
      </c>
      <c r="AJ415" s="28"/>
      <c r="AK415" s="28" t="s">
        <v>1612</v>
      </c>
      <c r="AL415" s="28" t="s">
        <v>5344</v>
      </c>
      <c r="AM415" s="28" t="s">
        <v>3494</v>
      </c>
      <c r="AN415" s="47" t="s">
        <v>1585</v>
      </c>
      <c r="AO415" s="58" t="s">
        <v>1603</v>
      </c>
      <c r="AP415" s="28"/>
      <c r="AQ415" s="28">
        <v>0</v>
      </c>
      <c r="AR415" s="28">
        <f t="shared" si="108"/>
        <v>-160</v>
      </c>
      <c r="AS415" s="28" t="s">
        <v>1603</v>
      </c>
      <c r="AT415" s="28"/>
    </row>
    <row r="416" spans="3:46" s="47" customFormat="1" ht="10.8" x14ac:dyDescent="0.25">
      <c r="C416" s="196">
        <v>46142</v>
      </c>
      <c r="D416" s="36">
        <f t="shared" si="109"/>
        <v>413</v>
      </c>
      <c r="E416" s="36" t="s">
        <v>1</v>
      </c>
      <c r="F416" s="56" t="s">
        <v>593</v>
      </c>
      <c r="G416" s="56" t="str">
        <f>_xlfn.XLOOKUP(H416,'[3]Total Working Funnel'!$F:$F,'[3]Total Working Funnel'!$F:$F)</f>
        <v>MA818</v>
      </c>
      <c r="H416" s="70" t="s">
        <v>2647</v>
      </c>
      <c r="I416" s="58" t="s">
        <v>2648</v>
      </c>
      <c r="J416" s="160">
        <v>49.5</v>
      </c>
      <c r="K416" s="158">
        <v>49.5</v>
      </c>
      <c r="L416" s="58">
        <v>19.188624300000001</v>
      </c>
      <c r="M416" s="58">
        <v>72.844146100000003</v>
      </c>
      <c r="N416" s="58" t="s">
        <v>87</v>
      </c>
      <c r="O416" s="58" t="s">
        <v>2649</v>
      </c>
      <c r="P416" s="28" t="s">
        <v>591</v>
      </c>
      <c r="Q416" s="56" t="s">
        <v>1712</v>
      </c>
      <c r="R416" s="28" t="s">
        <v>2650</v>
      </c>
      <c r="S416" s="28" t="s">
        <v>2651</v>
      </c>
      <c r="T416" s="58" t="s">
        <v>1621</v>
      </c>
      <c r="U416" s="28" t="s">
        <v>2214</v>
      </c>
      <c r="V416" s="36" t="s">
        <v>2215</v>
      </c>
      <c r="W416" s="28" t="s">
        <v>104</v>
      </c>
      <c r="X416" s="28"/>
      <c r="Y416" s="28" t="s">
        <v>1740</v>
      </c>
      <c r="Z416" s="28" t="e">
        <f>_xlfn.XLOOKUP(I416,'[2]Fibmax delivery'!$B:$B,'[2]Fibmax delivery'!$I:$I)</f>
        <v>#N/A</v>
      </c>
      <c r="AA416" s="28" t="s">
        <v>1603</v>
      </c>
      <c r="AB416" s="28" t="s">
        <v>2652</v>
      </c>
      <c r="AC416" s="61">
        <v>45733</v>
      </c>
      <c r="AD416" s="61">
        <v>46098</v>
      </c>
      <c r="AE416" s="28">
        <v>50</v>
      </c>
      <c r="AF416" s="28" t="s">
        <v>1030</v>
      </c>
      <c r="AG416" s="62">
        <f t="shared" si="110"/>
        <v>0.5</v>
      </c>
      <c r="AH416" s="28" t="s">
        <v>1585</v>
      </c>
      <c r="AI416" s="28" t="s">
        <v>1603</v>
      </c>
      <c r="AJ416" s="28"/>
      <c r="AK416" s="28" t="s">
        <v>1612</v>
      </c>
      <c r="AL416" s="28" t="s">
        <v>5345</v>
      </c>
      <c r="AM416" s="28" t="s">
        <v>4949</v>
      </c>
      <c r="AN416" s="47" t="s">
        <v>1585</v>
      </c>
      <c r="AO416" s="58" t="s">
        <v>1603</v>
      </c>
      <c r="AP416" s="28"/>
      <c r="AQ416" s="28">
        <v>0</v>
      </c>
      <c r="AR416" s="28">
        <f t="shared" si="108"/>
        <v>-50</v>
      </c>
      <c r="AS416" s="28" t="s">
        <v>1603</v>
      </c>
      <c r="AT416" s="28"/>
    </row>
    <row r="417" spans="3:48" s="47" customFormat="1" ht="10.8" x14ac:dyDescent="0.25">
      <c r="C417" s="196">
        <v>46142</v>
      </c>
      <c r="D417" s="36">
        <f t="shared" si="109"/>
        <v>414</v>
      </c>
      <c r="E417" s="36" t="s">
        <v>1</v>
      </c>
      <c r="F417" s="56" t="s">
        <v>593</v>
      </c>
      <c r="G417" s="56">
        <f>_xlfn.XLOOKUP(H417,'[3]Total Working Funnel'!$F:$F,'[3]Total Working Funnel'!$F:$F)</f>
        <v>4558</v>
      </c>
      <c r="H417" s="70">
        <v>4558</v>
      </c>
      <c r="I417" s="58" t="s">
        <v>2653</v>
      </c>
      <c r="J417" s="160">
        <v>11</v>
      </c>
      <c r="K417" s="158">
        <v>11</v>
      </c>
      <c r="L417" s="58">
        <v>19.182231300000002</v>
      </c>
      <c r="M417" s="58">
        <v>72.838542500000003</v>
      </c>
      <c r="N417" s="58" t="s">
        <v>87</v>
      </c>
      <c r="O417" s="58" t="s">
        <v>2654</v>
      </c>
      <c r="P417" s="28" t="s">
        <v>591</v>
      </c>
      <c r="Q417" s="56" t="s">
        <v>1712</v>
      </c>
      <c r="R417" s="28" t="s">
        <v>2655</v>
      </c>
      <c r="S417" s="28" t="s">
        <v>2656</v>
      </c>
      <c r="T417" s="58" t="s">
        <v>1621</v>
      </c>
      <c r="U417" s="28" t="s">
        <v>2214</v>
      </c>
      <c r="V417" s="36" t="s">
        <v>2215</v>
      </c>
      <c r="W417" s="28" t="s">
        <v>104</v>
      </c>
      <c r="X417" s="28"/>
      <c r="Y417" s="28" t="s">
        <v>1740</v>
      </c>
      <c r="Z417" s="28" t="e">
        <f>_xlfn.XLOOKUP(I417,'[2]Fibmax delivery'!$B:$B,'[2]Fibmax delivery'!$I:$I)</f>
        <v>#N/A</v>
      </c>
      <c r="AA417" s="28" t="s">
        <v>1603</v>
      </c>
      <c r="AB417" s="28" t="s">
        <v>2652</v>
      </c>
      <c r="AC417" s="61">
        <v>45733</v>
      </c>
      <c r="AD417" s="61">
        <v>46098</v>
      </c>
      <c r="AE417" s="28">
        <v>10</v>
      </c>
      <c r="AF417" s="28" t="s">
        <v>1622</v>
      </c>
      <c r="AG417" s="62">
        <f t="shared" si="110"/>
        <v>-1</v>
      </c>
      <c r="AH417" s="28" t="s">
        <v>1585</v>
      </c>
      <c r="AI417" s="28" t="s">
        <v>1603</v>
      </c>
      <c r="AJ417" s="28"/>
      <c r="AK417" s="28" t="s">
        <v>1612</v>
      </c>
      <c r="AL417" s="28" t="s">
        <v>5346</v>
      </c>
      <c r="AM417" s="28" t="s">
        <v>4949</v>
      </c>
      <c r="AN417" s="47" t="s">
        <v>1585</v>
      </c>
      <c r="AO417" s="58" t="s">
        <v>1603</v>
      </c>
      <c r="AP417" s="28"/>
      <c r="AQ417" s="28">
        <v>0</v>
      </c>
      <c r="AR417" s="28">
        <f t="shared" si="108"/>
        <v>-10</v>
      </c>
      <c r="AS417" s="28" t="s">
        <v>1603</v>
      </c>
      <c r="AT417" s="28"/>
    </row>
    <row r="418" spans="3:48" s="47" customFormat="1" ht="10.8" x14ac:dyDescent="0.25">
      <c r="C418" s="196">
        <v>46142</v>
      </c>
      <c r="D418" s="36">
        <f t="shared" si="109"/>
        <v>415</v>
      </c>
      <c r="E418" s="36" t="s">
        <v>1</v>
      </c>
      <c r="F418" s="56" t="s">
        <v>593</v>
      </c>
      <c r="G418" s="56" t="str">
        <f>_xlfn.XLOOKUP(H418,'[3]Total Working Funnel'!$F:$F,'[3]Total Working Funnel'!$F:$F)</f>
        <v>MB1466</v>
      </c>
      <c r="H418" s="70" t="s">
        <v>2657</v>
      </c>
      <c r="I418" s="58" t="s">
        <v>2658</v>
      </c>
      <c r="J418" s="160">
        <v>11</v>
      </c>
      <c r="K418" s="158">
        <v>11</v>
      </c>
      <c r="L418" s="58">
        <v>19.1816666</v>
      </c>
      <c r="M418" s="58">
        <v>72.8364823</v>
      </c>
      <c r="N418" s="58" t="s">
        <v>87</v>
      </c>
      <c r="O418" s="58" t="s">
        <v>2659</v>
      </c>
      <c r="P418" s="28" t="s">
        <v>591</v>
      </c>
      <c r="Q418" s="56" t="s">
        <v>1712</v>
      </c>
      <c r="R418" s="28" t="s">
        <v>2660</v>
      </c>
      <c r="S418" s="28" t="s">
        <v>2661</v>
      </c>
      <c r="T418" s="58" t="s">
        <v>1646</v>
      </c>
      <c r="U418" s="28" t="s">
        <v>2214</v>
      </c>
      <c r="V418" s="36" t="s">
        <v>2215</v>
      </c>
      <c r="W418" s="28" t="s">
        <v>104</v>
      </c>
      <c r="X418" s="28"/>
      <c r="Y418" s="28" t="s">
        <v>1740</v>
      </c>
      <c r="Z418" s="28" t="e">
        <f>_xlfn.XLOOKUP(I418,'[2]Fibmax delivery'!$B:$B,'[2]Fibmax delivery'!$I:$I)</f>
        <v>#N/A</v>
      </c>
      <c r="AA418" s="28" t="s">
        <v>1603</v>
      </c>
      <c r="AB418" s="28" t="s">
        <v>2652</v>
      </c>
      <c r="AC418" s="61">
        <v>45733</v>
      </c>
      <c r="AD418" s="61">
        <v>46098</v>
      </c>
      <c r="AE418" s="28">
        <v>10</v>
      </c>
      <c r="AF418" s="28" t="s">
        <v>1622</v>
      </c>
      <c r="AG418" s="62">
        <f t="shared" si="110"/>
        <v>-1</v>
      </c>
      <c r="AH418" s="28" t="s">
        <v>1585</v>
      </c>
      <c r="AI418" s="28" t="s">
        <v>1603</v>
      </c>
      <c r="AJ418" s="28"/>
      <c r="AK418" s="28" t="s">
        <v>1612</v>
      </c>
      <c r="AL418" s="28" t="s">
        <v>5347</v>
      </c>
      <c r="AM418" s="28" t="s">
        <v>4949</v>
      </c>
      <c r="AN418" s="47" t="s">
        <v>1585</v>
      </c>
      <c r="AO418" s="58" t="s">
        <v>1603</v>
      </c>
      <c r="AP418" s="28"/>
      <c r="AQ418" s="28">
        <v>0</v>
      </c>
      <c r="AR418" s="28">
        <f t="shared" si="108"/>
        <v>-10</v>
      </c>
      <c r="AS418" s="28" t="s">
        <v>1603</v>
      </c>
      <c r="AT418" s="28"/>
    </row>
    <row r="419" spans="3:48" s="47" customFormat="1" ht="10.8" x14ac:dyDescent="0.25">
      <c r="C419" s="196">
        <v>46142</v>
      </c>
      <c r="D419" s="36">
        <f t="shared" si="109"/>
        <v>416</v>
      </c>
      <c r="E419" s="36" t="s">
        <v>1</v>
      </c>
      <c r="F419" s="66" t="s">
        <v>1916</v>
      </c>
      <c r="G419" s="56">
        <f>_xlfn.XLOOKUP(H419,'[3]Total Working Funnel'!$F:$F,'[3]Total Working Funnel'!$F:$F)</f>
        <v>4427</v>
      </c>
      <c r="H419" s="70">
        <v>4427</v>
      </c>
      <c r="I419" s="58" t="s">
        <v>2662</v>
      </c>
      <c r="J419" s="160">
        <v>22</v>
      </c>
      <c r="K419" s="158">
        <v>22</v>
      </c>
      <c r="L419" s="58">
        <v>19.185097500000001</v>
      </c>
      <c r="M419" s="58">
        <v>72.842074600000004</v>
      </c>
      <c r="N419" s="58" t="s">
        <v>87</v>
      </c>
      <c r="O419" s="58" t="s">
        <v>2663</v>
      </c>
      <c r="P419" s="28" t="s">
        <v>591</v>
      </c>
      <c r="Q419" s="56" t="s">
        <v>1712</v>
      </c>
      <c r="R419" s="28" t="s">
        <v>2664</v>
      </c>
      <c r="S419" s="28" t="s">
        <v>2665</v>
      </c>
      <c r="T419" s="58" t="s">
        <v>1621</v>
      </c>
      <c r="U419" s="28" t="s">
        <v>2214</v>
      </c>
      <c r="V419" s="36" t="s">
        <v>2215</v>
      </c>
      <c r="W419" s="28" t="s">
        <v>104</v>
      </c>
      <c r="X419" s="28"/>
      <c r="Y419" s="28" t="s">
        <v>1714</v>
      </c>
      <c r="Z419" s="28" t="e">
        <f>_xlfn.XLOOKUP(I419,'[2]Fibmax delivery'!$B:$B,'[2]Fibmax delivery'!$I:$I)</f>
        <v>#N/A</v>
      </c>
      <c r="AA419" s="28" t="s">
        <v>1603</v>
      </c>
      <c r="AB419" s="28" t="s">
        <v>2652</v>
      </c>
      <c r="AC419" s="61">
        <v>45733</v>
      </c>
      <c r="AD419" s="61">
        <v>46098</v>
      </c>
      <c r="AE419" s="28">
        <v>20</v>
      </c>
      <c r="AF419" s="28" t="s">
        <v>1622</v>
      </c>
      <c r="AG419" s="62">
        <f t="shared" si="110"/>
        <v>-2</v>
      </c>
      <c r="AH419" s="28" t="s">
        <v>1585</v>
      </c>
      <c r="AI419" s="28" t="s">
        <v>1603</v>
      </c>
      <c r="AJ419" s="28"/>
      <c r="AK419" s="28" t="s">
        <v>1612</v>
      </c>
      <c r="AL419" s="28" t="s">
        <v>5348</v>
      </c>
      <c r="AM419" s="28" t="s">
        <v>3494</v>
      </c>
      <c r="AN419" s="47" t="s">
        <v>1585</v>
      </c>
      <c r="AO419" s="58" t="s">
        <v>1603</v>
      </c>
      <c r="AP419" s="28"/>
      <c r="AQ419" s="28">
        <v>0</v>
      </c>
      <c r="AR419" s="28">
        <f t="shared" si="108"/>
        <v>-20</v>
      </c>
      <c r="AS419" s="28" t="s">
        <v>1603</v>
      </c>
      <c r="AT419" s="28"/>
    </row>
    <row r="420" spans="3:48" s="47" customFormat="1" ht="10.8" x14ac:dyDescent="0.25">
      <c r="C420" s="196">
        <v>46142</v>
      </c>
      <c r="D420" s="36">
        <f t="shared" si="109"/>
        <v>417</v>
      </c>
      <c r="E420" s="36" t="s">
        <v>1</v>
      </c>
      <c r="F420" s="66" t="s">
        <v>1916</v>
      </c>
      <c r="G420" s="56" t="str">
        <f>_xlfn.XLOOKUP(H420,'[3]Total Working Funnel'!$F:$F,'[3]Total Working Funnel'!$F:$F)</f>
        <v>MB1349</v>
      </c>
      <c r="H420" s="70" t="s">
        <v>2666</v>
      </c>
      <c r="I420" s="58" t="s">
        <v>2667</v>
      </c>
      <c r="J420" s="160">
        <v>11</v>
      </c>
      <c r="K420" s="158">
        <v>11</v>
      </c>
      <c r="L420" s="58">
        <v>19.186677299999999</v>
      </c>
      <c r="M420" s="58">
        <v>72.840984000000006</v>
      </c>
      <c r="N420" s="58" t="s">
        <v>87</v>
      </c>
      <c r="O420" s="58" t="s">
        <v>2668</v>
      </c>
      <c r="P420" s="28" t="s">
        <v>591</v>
      </c>
      <c r="Q420" s="56" t="s">
        <v>1712</v>
      </c>
      <c r="R420" s="28" t="s">
        <v>2669</v>
      </c>
      <c r="S420" s="28" t="s">
        <v>2670</v>
      </c>
      <c r="T420" s="58" t="s">
        <v>1646</v>
      </c>
      <c r="U420" s="28" t="s">
        <v>2214</v>
      </c>
      <c r="V420" s="36" t="s">
        <v>2215</v>
      </c>
      <c r="W420" s="28" t="s">
        <v>104</v>
      </c>
      <c r="X420" s="28"/>
      <c r="Y420" s="28" t="s">
        <v>1714</v>
      </c>
      <c r="Z420" s="28" t="e">
        <f>_xlfn.XLOOKUP(I420,'[2]Fibmax delivery'!$B:$B,'[2]Fibmax delivery'!$I:$I)</f>
        <v>#N/A</v>
      </c>
      <c r="AA420" s="28" t="s">
        <v>1603</v>
      </c>
      <c r="AB420" s="28" t="s">
        <v>2652</v>
      </c>
      <c r="AC420" s="61">
        <v>45733</v>
      </c>
      <c r="AD420" s="61">
        <v>46098</v>
      </c>
      <c r="AE420" s="28">
        <v>10</v>
      </c>
      <c r="AF420" s="28" t="s">
        <v>1622</v>
      </c>
      <c r="AG420" s="62">
        <f t="shared" si="110"/>
        <v>-1</v>
      </c>
      <c r="AH420" s="28" t="s">
        <v>1585</v>
      </c>
      <c r="AI420" s="28" t="s">
        <v>1603</v>
      </c>
      <c r="AJ420" s="28"/>
      <c r="AK420" s="28" t="s">
        <v>1612</v>
      </c>
      <c r="AL420" s="28" t="s">
        <v>5349</v>
      </c>
      <c r="AM420" s="28" t="s">
        <v>4949</v>
      </c>
      <c r="AN420" s="47" t="s">
        <v>1585</v>
      </c>
      <c r="AO420" s="58" t="s">
        <v>1603</v>
      </c>
      <c r="AP420" s="28"/>
      <c r="AQ420" s="28">
        <v>0</v>
      </c>
      <c r="AR420" s="28">
        <f t="shared" si="108"/>
        <v>-10</v>
      </c>
      <c r="AS420" s="28" t="s">
        <v>1603</v>
      </c>
      <c r="AT420" s="28"/>
    </row>
    <row r="421" spans="3:48" s="47" customFormat="1" ht="10.8" x14ac:dyDescent="0.25">
      <c r="C421" s="196">
        <v>46142</v>
      </c>
      <c r="D421" s="36">
        <f t="shared" si="109"/>
        <v>418</v>
      </c>
      <c r="E421" s="36" t="s">
        <v>1</v>
      </c>
      <c r="F421" s="66" t="s">
        <v>1916</v>
      </c>
      <c r="G421" s="56" t="str">
        <f>_xlfn.XLOOKUP(H421,'[3]Total Working Funnel'!$F:$F,'[3]Total Working Funnel'!$F:$F)</f>
        <v>MA4606</v>
      </c>
      <c r="H421" s="70" t="s">
        <v>2671</v>
      </c>
      <c r="I421" s="58" t="s">
        <v>2672</v>
      </c>
      <c r="J421" s="160">
        <v>5.5</v>
      </c>
      <c r="K421" s="158">
        <v>5.5</v>
      </c>
      <c r="L421" s="58">
        <v>19.184080099999999</v>
      </c>
      <c r="M421" s="58">
        <v>72.840901700000003</v>
      </c>
      <c r="N421" s="58" t="s">
        <v>87</v>
      </c>
      <c r="O421" s="58" t="s">
        <v>2673</v>
      </c>
      <c r="P421" s="28" t="s">
        <v>591</v>
      </c>
      <c r="Q421" s="56" t="s">
        <v>1712</v>
      </c>
      <c r="R421" s="28" t="s">
        <v>2674</v>
      </c>
      <c r="S421" s="28" t="s">
        <v>2675</v>
      </c>
      <c r="T421" s="58" t="s">
        <v>1621</v>
      </c>
      <c r="U421" s="28" t="s">
        <v>2214</v>
      </c>
      <c r="V421" s="36" t="s">
        <v>2215</v>
      </c>
      <c r="W421" s="28" t="s">
        <v>104</v>
      </c>
      <c r="X421" s="28"/>
      <c r="Y421" s="28" t="s">
        <v>1714</v>
      </c>
      <c r="Z421" s="28" t="e">
        <f>_xlfn.XLOOKUP(I421,'[2]Fibmax delivery'!$B:$B,'[2]Fibmax delivery'!$I:$I)</f>
        <v>#N/A</v>
      </c>
      <c r="AA421" s="28" t="s">
        <v>1603</v>
      </c>
      <c r="AB421" s="28" t="s">
        <v>2652</v>
      </c>
      <c r="AC421" s="61">
        <v>45733</v>
      </c>
      <c r="AD421" s="61">
        <v>46098</v>
      </c>
      <c r="AE421" s="28">
        <v>10</v>
      </c>
      <c r="AF421" s="28" t="s">
        <v>1030</v>
      </c>
      <c r="AG421" s="62">
        <f t="shared" si="110"/>
        <v>4.5</v>
      </c>
      <c r="AH421" s="28" t="s">
        <v>1585</v>
      </c>
      <c r="AI421" s="28" t="s">
        <v>1603</v>
      </c>
      <c r="AJ421" s="28"/>
      <c r="AK421" s="28" t="s">
        <v>1612</v>
      </c>
      <c r="AL421" s="28" t="s">
        <v>5350</v>
      </c>
      <c r="AM421" s="28" t="s">
        <v>4949</v>
      </c>
      <c r="AN421" s="47" t="s">
        <v>1585</v>
      </c>
      <c r="AO421" s="58" t="s">
        <v>1603</v>
      </c>
      <c r="AP421" s="28"/>
      <c r="AQ421" s="28">
        <v>0</v>
      </c>
      <c r="AR421" s="28">
        <f t="shared" si="108"/>
        <v>-10</v>
      </c>
      <c r="AS421" s="28" t="s">
        <v>1603</v>
      </c>
      <c r="AT421" s="28"/>
    </row>
    <row r="422" spans="3:48" s="47" customFormat="1" ht="10.8" x14ac:dyDescent="0.25">
      <c r="C422" s="196">
        <v>46142</v>
      </c>
      <c r="D422" s="36">
        <f t="shared" si="109"/>
        <v>419</v>
      </c>
      <c r="E422" s="36" t="s">
        <v>1</v>
      </c>
      <c r="F422" s="66" t="s">
        <v>1916</v>
      </c>
      <c r="G422" s="66"/>
      <c r="H422" s="70" t="s">
        <v>2676</v>
      </c>
      <c r="I422" s="58" t="s">
        <v>2677</v>
      </c>
      <c r="J422" s="160">
        <v>11</v>
      </c>
      <c r="K422" s="158">
        <v>11</v>
      </c>
      <c r="L422" s="58">
        <v>19.188741700000001</v>
      </c>
      <c r="M422" s="58">
        <v>72.847984199999999</v>
      </c>
      <c r="N422" s="58" t="s">
        <v>87</v>
      </c>
      <c r="O422" s="58" t="s">
        <v>2678</v>
      </c>
      <c r="P422" s="28" t="s">
        <v>591</v>
      </c>
      <c r="Q422" s="56" t="s">
        <v>1712</v>
      </c>
      <c r="R422" s="28" t="s">
        <v>2679</v>
      </c>
      <c r="S422" s="28" t="s">
        <v>2680</v>
      </c>
      <c r="T422" s="58" t="s">
        <v>1621</v>
      </c>
      <c r="U422" s="28" t="s">
        <v>2214</v>
      </c>
      <c r="V422" s="36" t="s">
        <v>2215</v>
      </c>
      <c r="W422" s="28" t="s">
        <v>104</v>
      </c>
      <c r="X422" s="28"/>
      <c r="Y422" s="28" t="s">
        <v>1714</v>
      </c>
      <c r="Z422" s="28" t="e">
        <f>_xlfn.XLOOKUP(I422,'[2]Fibmax delivery'!$B:$B,'[2]Fibmax delivery'!$I:$I)</f>
        <v>#N/A</v>
      </c>
      <c r="AA422" s="28" t="s">
        <v>1603</v>
      </c>
      <c r="AB422" s="28" t="s">
        <v>1603</v>
      </c>
      <c r="AC422" s="28" t="s">
        <v>1603</v>
      </c>
      <c r="AD422" s="28" t="s">
        <v>1603</v>
      </c>
      <c r="AE422" s="28">
        <v>0</v>
      </c>
      <c r="AF422" s="28" t="s">
        <v>1610</v>
      </c>
      <c r="AG422" s="28"/>
      <c r="AH422" s="28" t="s">
        <v>1611</v>
      </c>
      <c r="AI422" s="28" t="s">
        <v>1603</v>
      </c>
      <c r="AJ422" s="28"/>
      <c r="AK422" s="28" t="s">
        <v>1612</v>
      </c>
      <c r="AL422" s="28" t="s">
        <v>1603</v>
      </c>
      <c r="AM422" s="28" t="s">
        <v>1603</v>
      </c>
      <c r="AN422" s="47" t="s">
        <v>1611</v>
      </c>
      <c r="AO422" s="58" t="s">
        <v>1603</v>
      </c>
      <c r="AP422" s="28"/>
      <c r="AQ422" s="28">
        <v>0</v>
      </c>
      <c r="AR422" s="28">
        <f t="shared" si="108"/>
        <v>0</v>
      </c>
      <c r="AS422" s="28" t="s">
        <v>1603</v>
      </c>
      <c r="AT422" s="28"/>
    </row>
    <row r="423" spans="3:48" s="47" customFormat="1" ht="10.8" x14ac:dyDescent="0.25">
      <c r="C423" s="196">
        <v>46142</v>
      </c>
      <c r="D423" s="36">
        <f t="shared" si="109"/>
        <v>420</v>
      </c>
      <c r="E423" s="36" t="s">
        <v>1</v>
      </c>
      <c r="F423" s="66" t="s">
        <v>1916</v>
      </c>
      <c r="G423" s="56">
        <f>_xlfn.XLOOKUP(H423,'[3]Total Working Funnel'!$F:$F,'[3]Total Working Funnel'!$F:$F)</f>
        <v>304</v>
      </c>
      <c r="H423" s="70">
        <v>304</v>
      </c>
      <c r="I423" s="58" t="s">
        <v>2681</v>
      </c>
      <c r="J423" s="160">
        <v>99</v>
      </c>
      <c r="K423" s="158">
        <v>99</v>
      </c>
      <c r="L423" s="58">
        <v>19.187314700000002</v>
      </c>
      <c r="M423" s="58">
        <v>72.843733799999995</v>
      </c>
      <c r="N423" s="58" t="s">
        <v>87</v>
      </c>
      <c r="O423" s="58" t="s">
        <v>2682</v>
      </c>
      <c r="P423" s="28" t="s">
        <v>591</v>
      </c>
      <c r="Q423" s="56" t="s">
        <v>1712</v>
      </c>
      <c r="R423" s="28" t="s">
        <v>2683</v>
      </c>
      <c r="S423" s="28" t="s">
        <v>2684</v>
      </c>
      <c r="T423" s="58" t="s">
        <v>1621</v>
      </c>
      <c r="U423" s="28" t="s">
        <v>2214</v>
      </c>
      <c r="V423" s="36" t="s">
        <v>2215</v>
      </c>
      <c r="W423" s="28" t="s">
        <v>104</v>
      </c>
      <c r="X423" s="28"/>
      <c r="Y423" s="28" t="s">
        <v>1714</v>
      </c>
      <c r="Z423" s="28" t="e">
        <f>_xlfn.XLOOKUP(I423,'[2]Fibmax delivery'!$B:$B,'[2]Fibmax delivery'!$I:$I)</f>
        <v>#N/A</v>
      </c>
      <c r="AA423" s="28" t="s">
        <v>1603</v>
      </c>
      <c r="AB423" s="28" t="s">
        <v>2652</v>
      </c>
      <c r="AC423" s="61">
        <v>45733</v>
      </c>
      <c r="AD423" s="61">
        <v>46098</v>
      </c>
      <c r="AE423" s="28">
        <v>100</v>
      </c>
      <c r="AF423" s="28" t="s">
        <v>1030</v>
      </c>
      <c r="AG423" s="62">
        <f t="shared" ref="AG423:AG431" si="111">AE423-K423</f>
        <v>1</v>
      </c>
      <c r="AH423" s="28" t="s">
        <v>1585</v>
      </c>
      <c r="AI423" s="28" t="s">
        <v>1603</v>
      </c>
      <c r="AJ423" s="28"/>
      <c r="AK423" s="28" t="s">
        <v>1612</v>
      </c>
      <c r="AL423" s="28" t="s">
        <v>5351</v>
      </c>
      <c r="AM423" s="28" t="s">
        <v>3494</v>
      </c>
      <c r="AN423" s="47" t="s">
        <v>1585</v>
      </c>
      <c r="AO423" s="58" t="s">
        <v>1603</v>
      </c>
      <c r="AP423" s="28"/>
      <c r="AQ423" s="28">
        <v>0</v>
      </c>
      <c r="AR423" s="28">
        <f t="shared" si="108"/>
        <v>-100</v>
      </c>
      <c r="AS423" s="28" t="s">
        <v>1603</v>
      </c>
      <c r="AT423" s="28"/>
    </row>
    <row r="424" spans="3:48" s="47" customFormat="1" ht="10.8" x14ac:dyDescent="0.25">
      <c r="C424" s="196">
        <v>46142</v>
      </c>
      <c r="D424" s="36">
        <f t="shared" si="109"/>
        <v>421</v>
      </c>
      <c r="E424" s="36" t="s">
        <v>1</v>
      </c>
      <c r="F424" s="66" t="s">
        <v>1916</v>
      </c>
      <c r="G424" s="56">
        <f>_xlfn.XLOOKUP(H424,'[3]Total Working Funnel'!$F:$F,'[3]Total Working Funnel'!$F:$F)</f>
        <v>1955</v>
      </c>
      <c r="H424" s="70">
        <v>1955</v>
      </c>
      <c r="I424" s="58" t="s">
        <v>2685</v>
      </c>
      <c r="J424" s="160">
        <v>165</v>
      </c>
      <c r="K424" s="158">
        <v>165</v>
      </c>
      <c r="L424" s="58">
        <v>19.187857600000001</v>
      </c>
      <c r="M424" s="58">
        <v>72.845866400000006</v>
      </c>
      <c r="N424" s="58" t="s">
        <v>87</v>
      </c>
      <c r="O424" s="58" t="s">
        <v>2686</v>
      </c>
      <c r="P424" s="28" t="s">
        <v>591</v>
      </c>
      <c r="Q424" s="56" t="s">
        <v>1712</v>
      </c>
      <c r="R424" s="28" t="s">
        <v>2687</v>
      </c>
      <c r="S424" s="28" t="s">
        <v>2688</v>
      </c>
      <c r="T424" s="58" t="s">
        <v>1621</v>
      </c>
      <c r="U424" s="28" t="s">
        <v>2214</v>
      </c>
      <c r="V424" s="36" t="s">
        <v>2215</v>
      </c>
      <c r="W424" s="28" t="s">
        <v>104</v>
      </c>
      <c r="X424" s="28"/>
      <c r="Y424" s="28" t="s">
        <v>1714</v>
      </c>
      <c r="Z424" s="28" t="e">
        <f>_xlfn.XLOOKUP(I424,'[2]Fibmax delivery'!$B:$B,'[2]Fibmax delivery'!$I:$I)</f>
        <v>#N/A</v>
      </c>
      <c r="AA424" s="28" t="s">
        <v>1603</v>
      </c>
      <c r="AB424" s="28" t="s">
        <v>2652</v>
      </c>
      <c r="AC424" s="61">
        <v>45733</v>
      </c>
      <c r="AD424" s="61">
        <v>46098</v>
      </c>
      <c r="AE424" s="28">
        <v>170</v>
      </c>
      <c r="AF424" s="28" t="s">
        <v>1030</v>
      </c>
      <c r="AG424" s="62">
        <f t="shared" si="111"/>
        <v>5</v>
      </c>
      <c r="AH424" s="28" t="s">
        <v>1585</v>
      </c>
      <c r="AI424" s="28" t="s">
        <v>1603</v>
      </c>
      <c r="AJ424" s="28"/>
      <c r="AK424" s="28" t="s">
        <v>1612</v>
      </c>
      <c r="AL424" s="28" t="s">
        <v>5352</v>
      </c>
      <c r="AM424" s="28" t="s">
        <v>3494</v>
      </c>
      <c r="AN424" s="47" t="s">
        <v>1585</v>
      </c>
      <c r="AO424" s="58" t="s">
        <v>1603</v>
      </c>
      <c r="AP424" s="28"/>
      <c r="AQ424" s="28">
        <v>0</v>
      </c>
      <c r="AR424" s="28">
        <f t="shared" si="108"/>
        <v>-170</v>
      </c>
      <c r="AS424" s="28" t="s">
        <v>1603</v>
      </c>
      <c r="AT424" s="28"/>
    </row>
    <row r="425" spans="3:48" s="47" customFormat="1" ht="10.8" x14ac:dyDescent="0.25">
      <c r="C425" s="196">
        <v>46142</v>
      </c>
      <c r="D425" s="36">
        <f t="shared" si="109"/>
        <v>422</v>
      </c>
      <c r="E425" s="36" t="s">
        <v>1</v>
      </c>
      <c r="F425" s="56" t="s">
        <v>594</v>
      </c>
      <c r="G425" s="56">
        <f>_xlfn.XLOOKUP(H425,'[3]Total Working Funnel'!$F:$F,'[3]Total Working Funnel'!$F:$F)</f>
        <v>3068</v>
      </c>
      <c r="H425" s="70">
        <v>3068</v>
      </c>
      <c r="I425" s="58" t="s">
        <v>2689</v>
      </c>
      <c r="J425" s="160">
        <v>5.5</v>
      </c>
      <c r="K425" s="158">
        <v>5.5</v>
      </c>
      <c r="L425" s="58">
        <v>19.1736951</v>
      </c>
      <c r="M425" s="58">
        <v>72.851514699999996</v>
      </c>
      <c r="N425" s="58" t="s">
        <v>88</v>
      </c>
      <c r="O425" s="58" t="s">
        <v>2690</v>
      </c>
      <c r="P425" s="28" t="s">
        <v>591</v>
      </c>
      <c r="Q425" s="56" t="s">
        <v>1755</v>
      </c>
      <c r="R425" s="28" t="s">
        <v>2691</v>
      </c>
      <c r="S425" s="28" t="s">
        <v>2692</v>
      </c>
      <c r="T425" s="58" t="s">
        <v>1621</v>
      </c>
      <c r="U425" s="28" t="s">
        <v>2214</v>
      </c>
      <c r="V425" s="36" t="s">
        <v>2215</v>
      </c>
      <c r="W425" s="28" t="s">
        <v>104</v>
      </c>
      <c r="X425" s="28"/>
      <c r="Y425" s="28" t="s">
        <v>1626</v>
      </c>
      <c r="Z425" s="28" t="s">
        <v>4850</v>
      </c>
      <c r="AA425" s="28" t="s">
        <v>1603</v>
      </c>
      <c r="AB425" s="28" t="s">
        <v>2693</v>
      </c>
      <c r="AC425" s="61">
        <v>45729</v>
      </c>
      <c r="AD425" s="61">
        <v>46094</v>
      </c>
      <c r="AE425" s="28">
        <v>10</v>
      </c>
      <c r="AF425" s="28" t="s">
        <v>1030</v>
      </c>
      <c r="AG425" s="62">
        <f t="shared" si="111"/>
        <v>4.5</v>
      </c>
      <c r="AH425" s="28" t="s">
        <v>1585</v>
      </c>
      <c r="AI425" s="28" t="s">
        <v>1603</v>
      </c>
      <c r="AJ425" s="28"/>
      <c r="AK425" s="28" t="s">
        <v>1612</v>
      </c>
      <c r="AL425" s="28" t="s">
        <v>5353</v>
      </c>
      <c r="AM425" s="28" t="s">
        <v>4949</v>
      </c>
      <c r="AN425" s="47" t="s">
        <v>1585</v>
      </c>
      <c r="AO425" s="58" t="s">
        <v>1603</v>
      </c>
      <c r="AP425" s="28"/>
      <c r="AQ425" s="28">
        <v>0</v>
      </c>
      <c r="AR425" s="28">
        <f t="shared" si="108"/>
        <v>-10</v>
      </c>
      <c r="AS425" s="28" t="s">
        <v>1603</v>
      </c>
      <c r="AT425" s="28"/>
    </row>
    <row r="426" spans="3:48" s="47" customFormat="1" ht="10.8" x14ac:dyDescent="0.25">
      <c r="C426" s="196">
        <v>46142</v>
      </c>
      <c r="D426" s="36">
        <f t="shared" si="109"/>
        <v>423</v>
      </c>
      <c r="E426" s="36" t="s">
        <v>1</v>
      </c>
      <c r="F426" s="57" t="s">
        <v>1711</v>
      </c>
      <c r="G426" s="56">
        <f>_xlfn.XLOOKUP(H426,'[3]Total Working Funnel'!$F:$F,'[3]Total Working Funnel'!$F:$F)</f>
        <v>1831</v>
      </c>
      <c r="H426" s="70">
        <v>1831</v>
      </c>
      <c r="I426" s="58" t="s">
        <v>2694</v>
      </c>
      <c r="J426" s="160">
        <v>201.60000000000002</v>
      </c>
      <c r="K426" s="158">
        <v>201.60000000000002</v>
      </c>
      <c r="L426" s="58">
        <v>19.166651000000002</v>
      </c>
      <c r="M426" s="58">
        <v>72.853032999999996</v>
      </c>
      <c r="N426" s="58" t="s">
        <v>88</v>
      </c>
      <c r="O426" s="58" t="s">
        <v>2695</v>
      </c>
      <c r="P426" s="28" t="s">
        <v>591</v>
      </c>
      <c r="Q426" s="56" t="s">
        <v>1755</v>
      </c>
      <c r="R426" s="28" t="s">
        <v>2696</v>
      </c>
      <c r="S426" s="28" t="s">
        <v>2697</v>
      </c>
      <c r="T426" s="58" t="s">
        <v>1621</v>
      </c>
      <c r="U426" s="28" t="s">
        <v>2214</v>
      </c>
      <c r="V426" s="36" t="s">
        <v>2215</v>
      </c>
      <c r="W426" s="28" t="s">
        <v>104</v>
      </c>
      <c r="X426" s="28"/>
      <c r="Y426" s="28" t="s">
        <v>1714</v>
      </c>
      <c r="Z426" s="28" t="e">
        <f>_xlfn.XLOOKUP(I426,'[2]Fibmax delivery'!$B:$B,'[2]Fibmax delivery'!$I:$I)</f>
        <v>#N/A</v>
      </c>
      <c r="AA426" s="28" t="s">
        <v>1603</v>
      </c>
      <c r="AB426" s="28" t="s">
        <v>2698</v>
      </c>
      <c r="AC426" s="61">
        <v>45729</v>
      </c>
      <c r="AD426" s="61">
        <v>46094</v>
      </c>
      <c r="AE426" s="28">
        <v>100</v>
      </c>
      <c r="AF426" s="28" t="s">
        <v>1622</v>
      </c>
      <c r="AG426" s="62">
        <f t="shared" si="111"/>
        <v>-101.60000000000002</v>
      </c>
      <c r="AH426" s="28" t="s">
        <v>1585</v>
      </c>
      <c r="AI426" s="28" t="s">
        <v>1603</v>
      </c>
      <c r="AJ426" s="28"/>
      <c r="AK426" s="28" t="s">
        <v>1612</v>
      </c>
      <c r="AL426" s="28" t="s">
        <v>5354</v>
      </c>
      <c r="AM426" s="28" t="s">
        <v>4949</v>
      </c>
      <c r="AN426" s="47" t="s">
        <v>1585</v>
      </c>
      <c r="AO426" s="58" t="s">
        <v>1603</v>
      </c>
      <c r="AP426" s="28"/>
      <c r="AQ426" s="28">
        <v>0</v>
      </c>
      <c r="AR426" s="28">
        <f t="shared" si="108"/>
        <v>-100</v>
      </c>
      <c r="AS426" s="28" t="s">
        <v>1603</v>
      </c>
      <c r="AT426" s="28"/>
      <c r="AV426" s="47" t="s">
        <v>5620</v>
      </c>
    </row>
    <row r="427" spans="3:48" s="47" customFormat="1" ht="10.8" x14ac:dyDescent="0.25">
      <c r="C427" s="196">
        <v>46142</v>
      </c>
      <c r="D427" s="36">
        <f t="shared" si="109"/>
        <v>424</v>
      </c>
      <c r="E427" s="36" t="s">
        <v>1</v>
      </c>
      <c r="F427" s="57" t="s">
        <v>1711</v>
      </c>
      <c r="G427" s="56">
        <f>_xlfn.XLOOKUP(H427,'[3]Total Working Funnel'!$F:$F,'[3]Total Working Funnel'!$F:$F)</f>
        <v>4509</v>
      </c>
      <c r="H427" s="70">
        <v>4509</v>
      </c>
      <c r="I427" s="58" t="s">
        <v>2699</v>
      </c>
      <c r="J427" s="160">
        <v>187</v>
      </c>
      <c r="K427" s="158">
        <v>187</v>
      </c>
      <c r="L427" s="58">
        <v>19.166158100000001</v>
      </c>
      <c r="M427" s="58">
        <v>72.850550900000002</v>
      </c>
      <c r="N427" s="58" t="s">
        <v>88</v>
      </c>
      <c r="O427" s="58" t="s">
        <v>2700</v>
      </c>
      <c r="P427" s="28" t="s">
        <v>591</v>
      </c>
      <c r="Q427" s="56" t="s">
        <v>1755</v>
      </c>
      <c r="R427" s="28" t="s">
        <v>2701</v>
      </c>
      <c r="S427" s="28" t="s">
        <v>2702</v>
      </c>
      <c r="T427" s="58" t="s">
        <v>1621</v>
      </c>
      <c r="U427" s="28" t="s">
        <v>2214</v>
      </c>
      <c r="V427" s="36" t="s">
        <v>2215</v>
      </c>
      <c r="W427" s="28" t="s">
        <v>104</v>
      </c>
      <c r="X427" s="28"/>
      <c r="Y427" s="28" t="s">
        <v>1714</v>
      </c>
      <c r="Z427" s="28" t="e">
        <f>_xlfn.XLOOKUP(I427,'[2]Fibmax delivery'!$B:$B,'[2]Fibmax delivery'!$I:$I)</f>
        <v>#N/A</v>
      </c>
      <c r="AA427" s="28" t="s">
        <v>1603</v>
      </c>
      <c r="AB427" s="28" t="s">
        <v>2698</v>
      </c>
      <c r="AC427" s="61">
        <v>45729</v>
      </c>
      <c r="AD427" s="61">
        <v>46094</v>
      </c>
      <c r="AE427" s="28">
        <v>190</v>
      </c>
      <c r="AF427" s="28" t="s">
        <v>1030</v>
      </c>
      <c r="AG427" s="62">
        <f t="shared" si="111"/>
        <v>3</v>
      </c>
      <c r="AH427" s="28" t="s">
        <v>1585</v>
      </c>
      <c r="AI427" s="28" t="s">
        <v>1603</v>
      </c>
      <c r="AJ427" s="28"/>
      <c r="AK427" s="28" t="s">
        <v>1612</v>
      </c>
      <c r="AL427" s="28" t="s">
        <v>5355</v>
      </c>
      <c r="AM427" s="28" t="s">
        <v>4949</v>
      </c>
      <c r="AN427" s="47" t="s">
        <v>1585</v>
      </c>
      <c r="AO427" s="58" t="s">
        <v>1603</v>
      </c>
      <c r="AP427" s="28"/>
      <c r="AQ427" s="28">
        <v>0</v>
      </c>
      <c r="AR427" s="28">
        <f t="shared" si="108"/>
        <v>-190</v>
      </c>
      <c r="AS427" s="28" t="s">
        <v>1603</v>
      </c>
      <c r="AT427" s="28"/>
    </row>
    <row r="428" spans="3:48" s="47" customFormat="1" ht="10.8" x14ac:dyDescent="0.25">
      <c r="C428" s="196">
        <v>46142</v>
      </c>
      <c r="D428" s="36">
        <f t="shared" si="109"/>
        <v>425</v>
      </c>
      <c r="E428" s="36" t="s">
        <v>1</v>
      </c>
      <c r="F428" s="57" t="s">
        <v>1711</v>
      </c>
      <c r="G428" s="56">
        <f>_xlfn.XLOOKUP(H428,'[3]Total Working Funnel'!$F:$F,'[3]Total Working Funnel'!$F:$F)</f>
        <v>1742</v>
      </c>
      <c r="H428" s="70">
        <v>1742</v>
      </c>
      <c r="I428" s="58" t="s">
        <v>2703</v>
      </c>
      <c r="J428" s="160">
        <v>33</v>
      </c>
      <c r="K428" s="158">
        <v>33</v>
      </c>
      <c r="L428" s="58">
        <v>19.167526899999999</v>
      </c>
      <c r="M428" s="58">
        <v>72.850236800000005</v>
      </c>
      <c r="N428" s="58" t="s">
        <v>88</v>
      </c>
      <c r="O428" s="58" t="s">
        <v>2704</v>
      </c>
      <c r="P428" s="28" t="s">
        <v>591</v>
      </c>
      <c r="Q428" s="56" t="s">
        <v>1755</v>
      </c>
      <c r="R428" s="28" t="s">
        <v>2705</v>
      </c>
      <c r="S428" s="28" t="s">
        <v>2706</v>
      </c>
      <c r="T428" s="58" t="s">
        <v>1646</v>
      </c>
      <c r="U428" s="28" t="s">
        <v>2214</v>
      </c>
      <c r="V428" s="36" t="s">
        <v>2215</v>
      </c>
      <c r="W428" s="28" t="s">
        <v>104</v>
      </c>
      <c r="X428" s="28"/>
      <c r="Y428" s="28" t="s">
        <v>1714</v>
      </c>
      <c r="Z428" s="28" t="e">
        <f>_xlfn.XLOOKUP(I428,'[2]Fibmax delivery'!$B:$B,'[2]Fibmax delivery'!$I:$I)</f>
        <v>#N/A</v>
      </c>
      <c r="AA428" s="28" t="s">
        <v>1603</v>
      </c>
      <c r="AB428" s="28" t="s">
        <v>2698</v>
      </c>
      <c r="AC428" s="61">
        <v>45729</v>
      </c>
      <c r="AD428" s="61">
        <v>46094</v>
      </c>
      <c r="AE428" s="28">
        <v>30</v>
      </c>
      <c r="AF428" s="28" t="s">
        <v>1622</v>
      </c>
      <c r="AG428" s="62">
        <f t="shared" si="111"/>
        <v>-3</v>
      </c>
      <c r="AH428" s="28" t="s">
        <v>1585</v>
      </c>
      <c r="AI428" s="28" t="s">
        <v>1603</v>
      </c>
      <c r="AJ428" s="28"/>
      <c r="AK428" s="28" t="s">
        <v>1612</v>
      </c>
      <c r="AL428" s="28" t="s">
        <v>5356</v>
      </c>
      <c r="AM428" s="28" t="s">
        <v>4949</v>
      </c>
      <c r="AN428" s="47" t="s">
        <v>1585</v>
      </c>
      <c r="AO428" s="58" t="s">
        <v>1603</v>
      </c>
      <c r="AP428" s="28"/>
      <c r="AQ428" s="28">
        <v>0</v>
      </c>
      <c r="AR428" s="28">
        <f t="shared" si="108"/>
        <v>-30</v>
      </c>
      <c r="AS428" s="28" t="s">
        <v>1603</v>
      </c>
      <c r="AT428" s="28"/>
    </row>
    <row r="429" spans="3:48" s="47" customFormat="1" ht="10.8" x14ac:dyDescent="0.25">
      <c r="C429" s="196">
        <v>46142</v>
      </c>
      <c r="D429" s="36">
        <f t="shared" si="109"/>
        <v>426</v>
      </c>
      <c r="E429" s="36" t="s">
        <v>1</v>
      </c>
      <c r="F429" s="57" t="s">
        <v>1711</v>
      </c>
      <c r="G429" s="56" t="str">
        <f>_xlfn.XLOOKUP(H429,'[3]Total Working Funnel'!$F:$F,'[3]Total Working Funnel'!$F:$F)</f>
        <v>MA6080</v>
      </c>
      <c r="H429" s="70" t="s">
        <v>2707</v>
      </c>
      <c r="I429" s="58" t="s">
        <v>2708</v>
      </c>
      <c r="J429" s="160">
        <v>297</v>
      </c>
      <c r="K429" s="158">
        <v>297</v>
      </c>
      <c r="L429" s="58">
        <v>19.169196700000001</v>
      </c>
      <c r="M429" s="58">
        <v>72.851572899999994</v>
      </c>
      <c r="N429" s="58" t="s">
        <v>88</v>
      </c>
      <c r="O429" s="58" t="s">
        <v>2709</v>
      </c>
      <c r="P429" s="28" t="s">
        <v>591</v>
      </c>
      <c r="Q429" s="56" t="s">
        <v>1755</v>
      </c>
      <c r="R429" s="28" t="s">
        <v>2710</v>
      </c>
      <c r="S429" s="28" t="s">
        <v>2711</v>
      </c>
      <c r="T429" s="58" t="s">
        <v>1621</v>
      </c>
      <c r="U429" s="28" t="s">
        <v>2214</v>
      </c>
      <c r="V429" s="36" t="s">
        <v>2215</v>
      </c>
      <c r="W429" s="28" t="s">
        <v>104</v>
      </c>
      <c r="X429" s="28"/>
      <c r="Y429" s="28" t="s">
        <v>1714</v>
      </c>
      <c r="Z429" s="28" t="e">
        <f>_xlfn.XLOOKUP(I429,'[2]Fibmax delivery'!$B:$B,'[2]Fibmax delivery'!$I:$I)</f>
        <v>#N/A</v>
      </c>
      <c r="AA429" s="28" t="s">
        <v>1603</v>
      </c>
      <c r="AB429" s="28" t="s">
        <v>2698</v>
      </c>
      <c r="AC429" s="61">
        <v>45729</v>
      </c>
      <c r="AD429" s="61">
        <v>46094</v>
      </c>
      <c r="AE429" s="28">
        <v>300</v>
      </c>
      <c r="AF429" s="28" t="s">
        <v>1030</v>
      </c>
      <c r="AG429" s="62">
        <f t="shared" si="111"/>
        <v>3</v>
      </c>
      <c r="AH429" s="28" t="s">
        <v>1611</v>
      </c>
      <c r="AI429" s="28" t="s">
        <v>1603</v>
      </c>
      <c r="AJ429" s="28"/>
      <c r="AK429" s="28" t="s">
        <v>1612</v>
      </c>
      <c r="AL429" s="28" t="s">
        <v>1603</v>
      </c>
      <c r="AM429" s="28" t="s">
        <v>1603</v>
      </c>
      <c r="AN429" s="47" t="s">
        <v>1611</v>
      </c>
      <c r="AO429" s="58" t="s">
        <v>1603</v>
      </c>
      <c r="AP429" s="28"/>
      <c r="AQ429" s="28">
        <v>0</v>
      </c>
      <c r="AR429" s="28">
        <f t="shared" si="108"/>
        <v>-300</v>
      </c>
      <c r="AS429" s="28" t="s">
        <v>1603</v>
      </c>
      <c r="AT429" s="28"/>
    </row>
    <row r="430" spans="3:48" s="47" customFormat="1" ht="10.8" x14ac:dyDescent="0.25">
      <c r="C430" s="196">
        <v>46142</v>
      </c>
      <c r="D430" s="36">
        <f t="shared" si="109"/>
        <v>427</v>
      </c>
      <c r="E430" s="36" t="s">
        <v>1</v>
      </c>
      <c r="F430" s="57" t="s">
        <v>1711</v>
      </c>
      <c r="G430" s="56">
        <f>_xlfn.XLOOKUP(H430,'[3]Total Working Funnel'!$F:$F,'[3]Total Working Funnel'!$F:$F)</f>
        <v>1046</v>
      </c>
      <c r="H430" s="58">
        <v>1046</v>
      </c>
      <c r="I430" s="58" t="s">
        <v>2712</v>
      </c>
      <c r="J430" s="160">
        <v>11</v>
      </c>
      <c r="K430" s="158">
        <v>11</v>
      </c>
      <c r="L430" s="58">
        <v>19.1706389</v>
      </c>
      <c r="M430" s="58">
        <v>72.850791999999998</v>
      </c>
      <c r="N430" s="58" t="s">
        <v>88</v>
      </c>
      <c r="O430" s="58" t="s">
        <v>2713</v>
      </c>
      <c r="P430" s="28" t="s">
        <v>591</v>
      </c>
      <c r="Q430" s="56" t="s">
        <v>1755</v>
      </c>
      <c r="R430" s="28" t="s">
        <v>2714</v>
      </c>
      <c r="S430" s="28" t="s">
        <v>2715</v>
      </c>
      <c r="T430" s="58" t="s">
        <v>1621</v>
      </c>
      <c r="U430" s="28" t="s">
        <v>2214</v>
      </c>
      <c r="V430" s="36" t="s">
        <v>2215</v>
      </c>
      <c r="W430" s="28" t="s">
        <v>105</v>
      </c>
      <c r="X430" s="28"/>
      <c r="Y430" s="28" t="s">
        <v>1714</v>
      </c>
      <c r="Z430" s="28" t="e">
        <f>_xlfn.XLOOKUP(I430,'[2]Fibmax delivery'!$B:$B,'[2]Fibmax delivery'!$I:$I)</f>
        <v>#N/A</v>
      </c>
      <c r="AA430" s="28" t="s">
        <v>1603</v>
      </c>
      <c r="AB430" s="28" t="s">
        <v>2698</v>
      </c>
      <c r="AC430" s="61">
        <v>45729</v>
      </c>
      <c r="AD430" s="61">
        <v>46094</v>
      </c>
      <c r="AE430" s="28">
        <v>10</v>
      </c>
      <c r="AF430" s="28" t="s">
        <v>1622</v>
      </c>
      <c r="AG430" s="62">
        <f t="shared" si="111"/>
        <v>-1</v>
      </c>
      <c r="AH430" s="28" t="s">
        <v>1585</v>
      </c>
      <c r="AI430" s="28" t="s">
        <v>1603</v>
      </c>
      <c r="AJ430" s="28"/>
      <c r="AK430" s="28" t="s">
        <v>1612</v>
      </c>
      <c r="AL430" s="28" t="s">
        <v>5357</v>
      </c>
      <c r="AM430" s="28" t="s">
        <v>4949</v>
      </c>
      <c r="AN430" s="47" t="s">
        <v>1585</v>
      </c>
      <c r="AO430" s="58" t="s">
        <v>1603</v>
      </c>
      <c r="AP430" s="28"/>
      <c r="AQ430" s="28">
        <v>0</v>
      </c>
      <c r="AR430" s="28">
        <f t="shared" si="108"/>
        <v>-10</v>
      </c>
      <c r="AS430" s="28" t="s">
        <v>1603</v>
      </c>
      <c r="AT430" s="28"/>
    </row>
    <row r="431" spans="3:48" s="47" customFormat="1" ht="10.8" x14ac:dyDescent="0.25">
      <c r="C431" s="196">
        <v>46326</v>
      </c>
      <c r="D431" s="36">
        <f t="shared" si="109"/>
        <v>428</v>
      </c>
      <c r="E431" s="36" t="s">
        <v>1</v>
      </c>
      <c r="F431" s="57" t="s">
        <v>1738</v>
      </c>
      <c r="G431" s="56">
        <f>_xlfn.XLOOKUP(H431,'[3]Total Working Funnel'!$F:$F,'[3]Total Working Funnel'!$F:$F)</f>
        <v>4634</v>
      </c>
      <c r="H431" s="70">
        <v>4634</v>
      </c>
      <c r="I431" s="58" t="s">
        <v>2716</v>
      </c>
      <c r="J431" s="160">
        <v>11</v>
      </c>
      <c r="K431" s="158">
        <v>11</v>
      </c>
      <c r="L431" s="58">
        <v>19.1298253</v>
      </c>
      <c r="M431" s="58">
        <v>72.851577899999995</v>
      </c>
      <c r="N431" s="58" t="s">
        <v>89</v>
      </c>
      <c r="O431" s="58" t="s">
        <v>2717</v>
      </c>
      <c r="P431" s="28" t="s">
        <v>591</v>
      </c>
      <c r="Q431" s="56" t="s">
        <v>1700</v>
      </c>
      <c r="R431" s="28" t="s">
        <v>2718</v>
      </c>
      <c r="S431" s="28" t="s">
        <v>2719</v>
      </c>
      <c r="T431" s="58" t="s">
        <v>1621</v>
      </c>
      <c r="U431" s="28" t="s">
        <v>2214</v>
      </c>
      <c r="V431" s="36" t="s">
        <v>2215</v>
      </c>
      <c r="W431" s="28" t="s">
        <v>104</v>
      </c>
      <c r="X431" s="28"/>
      <c r="Y431" s="28" t="s">
        <v>1740</v>
      </c>
      <c r="Z431" s="28" t="e">
        <f>_xlfn.XLOOKUP(I431,'[2]Fibmax delivery'!$B:$B,'[2]Fibmax delivery'!$I:$I)</f>
        <v>#N/A</v>
      </c>
      <c r="AA431" s="28" t="s">
        <v>1603</v>
      </c>
      <c r="AB431" s="28" t="s">
        <v>2720</v>
      </c>
      <c r="AC431" s="61">
        <v>45728</v>
      </c>
      <c r="AD431" s="61">
        <v>46093</v>
      </c>
      <c r="AE431" s="28">
        <v>10</v>
      </c>
      <c r="AF431" s="28" t="s">
        <v>1622</v>
      </c>
      <c r="AG431" s="62">
        <f t="shared" si="111"/>
        <v>-1</v>
      </c>
      <c r="AH431" s="28" t="s">
        <v>1585</v>
      </c>
      <c r="AI431" s="28" t="s">
        <v>1603</v>
      </c>
      <c r="AJ431" s="28"/>
      <c r="AK431" s="28" t="s">
        <v>1612</v>
      </c>
      <c r="AL431" s="28" t="s">
        <v>5358</v>
      </c>
      <c r="AM431" s="28" t="s">
        <v>4949</v>
      </c>
      <c r="AN431" s="47" t="s">
        <v>1585</v>
      </c>
      <c r="AO431" s="58" t="s">
        <v>1603</v>
      </c>
      <c r="AP431" s="28"/>
      <c r="AQ431" s="28">
        <v>0</v>
      </c>
      <c r="AR431" s="28">
        <f t="shared" si="108"/>
        <v>-10</v>
      </c>
      <c r="AS431" s="28" t="s">
        <v>1603</v>
      </c>
      <c r="AT431" s="28"/>
    </row>
    <row r="432" spans="3:48" s="47" customFormat="1" ht="10.8" x14ac:dyDescent="0.25">
      <c r="C432" s="196">
        <v>46326</v>
      </c>
      <c r="D432" s="36">
        <f t="shared" si="109"/>
        <v>429</v>
      </c>
      <c r="E432" s="36" t="s">
        <v>1</v>
      </c>
      <c r="F432" s="57" t="s">
        <v>1738</v>
      </c>
      <c r="G432" s="57"/>
      <c r="H432" s="70" t="s">
        <v>2721</v>
      </c>
      <c r="I432" s="58" t="s">
        <v>2722</v>
      </c>
      <c r="J432" s="160">
        <v>11</v>
      </c>
      <c r="K432" s="158">
        <v>11</v>
      </c>
      <c r="L432" s="58">
        <v>19.1266672</v>
      </c>
      <c r="M432" s="58">
        <v>72.849124000000003</v>
      </c>
      <c r="N432" s="58" t="s">
        <v>89</v>
      </c>
      <c r="O432" s="58" t="s">
        <v>2723</v>
      </c>
      <c r="P432" s="28" t="s">
        <v>591</v>
      </c>
      <c r="Q432" s="56" t="s">
        <v>1700</v>
      </c>
      <c r="R432" s="28" t="s">
        <v>2724</v>
      </c>
      <c r="S432" s="28" t="s">
        <v>2725</v>
      </c>
      <c r="T432" s="177" t="s">
        <v>1979</v>
      </c>
      <c r="U432" s="28" t="s">
        <v>2214</v>
      </c>
      <c r="V432" s="36" t="s">
        <v>2215</v>
      </c>
      <c r="W432" s="28" t="s">
        <v>104</v>
      </c>
      <c r="X432" s="28"/>
      <c r="Y432" s="28" t="s">
        <v>1740</v>
      </c>
      <c r="Z432" s="28" t="e">
        <f>_xlfn.XLOOKUP(I432,'[2]Fibmax delivery'!$B:$B,'[2]Fibmax delivery'!$I:$I)</f>
        <v>#N/A</v>
      </c>
      <c r="AA432" s="28" t="s">
        <v>1603</v>
      </c>
      <c r="AB432" s="28" t="s">
        <v>1603</v>
      </c>
      <c r="AC432" s="28" t="s">
        <v>1603</v>
      </c>
      <c r="AD432" s="28" t="s">
        <v>1603</v>
      </c>
      <c r="AE432" s="28">
        <v>0</v>
      </c>
      <c r="AF432" s="28" t="s">
        <v>1610</v>
      </c>
      <c r="AG432" s="28"/>
      <c r="AH432" s="28" t="s">
        <v>1584</v>
      </c>
      <c r="AI432" s="28" t="s">
        <v>1603</v>
      </c>
      <c r="AJ432" s="28"/>
      <c r="AK432" s="28" t="s">
        <v>1612</v>
      </c>
      <c r="AL432" s="28" t="s">
        <v>5359</v>
      </c>
      <c r="AM432" s="28" t="s">
        <v>1603</v>
      </c>
      <c r="AN432" s="47" t="s">
        <v>1584</v>
      </c>
      <c r="AO432" s="58" t="s">
        <v>1603</v>
      </c>
      <c r="AP432" s="28"/>
      <c r="AQ432" s="28">
        <v>0</v>
      </c>
      <c r="AR432" s="28">
        <f t="shared" si="108"/>
        <v>0</v>
      </c>
      <c r="AS432" s="28" t="s">
        <v>1603</v>
      </c>
      <c r="AT432" s="28"/>
    </row>
    <row r="433" spans="3:48" s="47" customFormat="1" ht="10.8" x14ac:dyDescent="0.25">
      <c r="C433" s="196">
        <v>46326</v>
      </c>
      <c r="D433" s="36">
        <f t="shared" si="109"/>
        <v>430</v>
      </c>
      <c r="E433" s="36" t="s">
        <v>1</v>
      </c>
      <c r="F433" s="57" t="s">
        <v>1738</v>
      </c>
      <c r="G433" s="56">
        <f>_xlfn.XLOOKUP(H433,'[3]Total Working Funnel'!$F:$F,'[3]Total Working Funnel'!$F:$F)</f>
        <v>3019</v>
      </c>
      <c r="H433" s="58">
        <v>3019</v>
      </c>
      <c r="I433" s="58" t="s">
        <v>2726</v>
      </c>
      <c r="J433" s="160">
        <v>60.5</v>
      </c>
      <c r="K433" s="158">
        <v>60.5</v>
      </c>
      <c r="L433" s="58">
        <v>19.127916200000001</v>
      </c>
      <c r="M433" s="58">
        <v>72.848343299999996</v>
      </c>
      <c r="N433" s="58" t="s">
        <v>89</v>
      </c>
      <c r="O433" s="58" t="s">
        <v>2727</v>
      </c>
      <c r="P433" s="28" t="s">
        <v>591</v>
      </c>
      <c r="Q433" s="56" t="s">
        <v>1700</v>
      </c>
      <c r="R433" s="28" t="s">
        <v>2728</v>
      </c>
      <c r="S433" s="28" t="s">
        <v>2729</v>
      </c>
      <c r="T433" s="58" t="s">
        <v>1621</v>
      </c>
      <c r="U433" s="28" t="s">
        <v>2214</v>
      </c>
      <c r="V433" s="36" t="s">
        <v>2215</v>
      </c>
      <c r="W433" s="28" t="s">
        <v>105</v>
      </c>
      <c r="X433" s="28"/>
      <c r="Y433" s="28" t="s">
        <v>1740</v>
      </c>
      <c r="Z433" s="28" t="e">
        <f>_xlfn.XLOOKUP(I433,'[2]Fibmax delivery'!$B:$B,'[2]Fibmax delivery'!$I:$I)</f>
        <v>#N/A</v>
      </c>
      <c r="AA433" s="28" t="s">
        <v>1603</v>
      </c>
      <c r="AB433" s="28" t="s">
        <v>2720</v>
      </c>
      <c r="AC433" s="61">
        <v>45728</v>
      </c>
      <c r="AD433" s="61">
        <v>46093</v>
      </c>
      <c r="AE433" s="28">
        <v>60</v>
      </c>
      <c r="AF433" s="28" t="s">
        <v>1622</v>
      </c>
      <c r="AG433" s="62">
        <f>AE433-K433</f>
        <v>-0.5</v>
      </c>
      <c r="AH433" s="28" t="s">
        <v>1585</v>
      </c>
      <c r="AI433" s="28" t="s">
        <v>1603</v>
      </c>
      <c r="AJ433" s="28"/>
      <c r="AK433" s="28" t="s">
        <v>1612</v>
      </c>
      <c r="AL433" s="28" t="s">
        <v>5360</v>
      </c>
      <c r="AM433" s="28" t="s">
        <v>4949</v>
      </c>
      <c r="AN433" s="47" t="s">
        <v>1585</v>
      </c>
      <c r="AO433" s="58" t="s">
        <v>1603</v>
      </c>
      <c r="AP433" s="28"/>
      <c r="AQ433" s="28">
        <v>0</v>
      </c>
      <c r="AR433" s="28">
        <f t="shared" si="108"/>
        <v>-60</v>
      </c>
      <c r="AS433" s="28" t="s">
        <v>1603</v>
      </c>
      <c r="AT433" s="28"/>
      <c r="AV433" s="47" t="s">
        <v>5620</v>
      </c>
    </row>
    <row r="434" spans="3:48" s="47" customFormat="1" ht="10.8" x14ac:dyDescent="0.25">
      <c r="C434" s="196">
        <v>46356</v>
      </c>
      <c r="D434" s="36">
        <f t="shared" si="109"/>
        <v>431</v>
      </c>
      <c r="E434" s="36" t="s">
        <v>1</v>
      </c>
      <c r="F434" s="56" t="s">
        <v>593</v>
      </c>
      <c r="G434" s="56" t="str">
        <f>_xlfn.XLOOKUP(H434,'[3]Total Working Funnel'!$F:$F,'[3]Total Working Funnel'!$F:$F)</f>
        <v>MA1260</v>
      </c>
      <c r="H434" s="70" t="s">
        <v>2730</v>
      </c>
      <c r="I434" s="58" t="s">
        <v>2731</v>
      </c>
      <c r="J434" s="160">
        <v>11</v>
      </c>
      <c r="K434" s="158">
        <v>11</v>
      </c>
      <c r="L434" s="58">
        <v>19.191608899999999</v>
      </c>
      <c r="M434" s="58">
        <v>72.866115300000004</v>
      </c>
      <c r="N434" s="58" t="s">
        <v>90</v>
      </c>
      <c r="O434" s="58" t="s">
        <v>2732</v>
      </c>
      <c r="P434" s="28" t="s">
        <v>591</v>
      </c>
      <c r="Q434" s="56" t="s">
        <v>1712</v>
      </c>
      <c r="R434" s="28" t="s">
        <v>2733</v>
      </c>
      <c r="S434" s="28" t="s">
        <v>2734</v>
      </c>
      <c r="T434" s="58" t="s">
        <v>1646</v>
      </c>
      <c r="U434" s="28" t="s">
        <v>2214</v>
      </c>
      <c r="V434" s="36" t="s">
        <v>2215</v>
      </c>
      <c r="W434" s="28" t="s">
        <v>104</v>
      </c>
      <c r="X434" s="28"/>
      <c r="Y434" s="28" t="s">
        <v>1740</v>
      </c>
      <c r="Z434" s="28" t="e">
        <f>_xlfn.XLOOKUP(I434,'[2]Fibmax delivery'!$B:$B,'[2]Fibmax delivery'!$I:$I)</f>
        <v>#N/A</v>
      </c>
      <c r="AA434" s="28" t="s">
        <v>1603</v>
      </c>
      <c r="AB434" s="28" t="s">
        <v>2735</v>
      </c>
      <c r="AC434" s="61">
        <v>45734</v>
      </c>
      <c r="AD434" s="61">
        <v>46099</v>
      </c>
      <c r="AE434" s="28">
        <v>400</v>
      </c>
      <c r="AF434" s="28" t="s">
        <v>1699</v>
      </c>
      <c r="AG434" s="62">
        <f>AE434-K434</f>
        <v>389</v>
      </c>
      <c r="AH434" s="28" t="s">
        <v>1584</v>
      </c>
      <c r="AI434" s="28" t="s">
        <v>1603</v>
      </c>
      <c r="AJ434" s="28"/>
      <c r="AK434" s="28" t="s">
        <v>1612</v>
      </c>
      <c r="AL434" s="28" t="s">
        <v>5361</v>
      </c>
      <c r="AM434" s="28" t="s">
        <v>4949</v>
      </c>
      <c r="AN434" s="47" t="s">
        <v>1584</v>
      </c>
      <c r="AO434" s="58" t="s">
        <v>1603</v>
      </c>
      <c r="AP434" s="28"/>
      <c r="AQ434" s="28">
        <v>0</v>
      </c>
      <c r="AR434" s="28">
        <f t="shared" si="108"/>
        <v>-400</v>
      </c>
      <c r="AS434" s="28" t="s">
        <v>1603</v>
      </c>
      <c r="AT434" s="28"/>
    </row>
    <row r="435" spans="3:48" s="47" customFormat="1" ht="10.8" x14ac:dyDescent="0.25">
      <c r="C435" s="196">
        <v>46356</v>
      </c>
      <c r="D435" s="36">
        <f t="shared" si="109"/>
        <v>432</v>
      </c>
      <c r="E435" s="36" t="s">
        <v>1</v>
      </c>
      <c r="F435" s="56" t="s">
        <v>593</v>
      </c>
      <c r="G435" s="56" t="e">
        <f>_xlfn.XLOOKUP(H435,'[3]Total Working Funnel'!$F:$F,'[3]Total Working Funnel'!$F:$F)</f>
        <v>#N/A</v>
      </c>
      <c r="H435" s="70">
        <v>3700</v>
      </c>
      <c r="I435" s="58" t="s">
        <v>2736</v>
      </c>
      <c r="J435" s="160">
        <v>11</v>
      </c>
      <c r="K435" s="158">
        <v>11</v>
      </c>
      <c r="L435" s="58">
        <v>19.198969999999999</v>
      </c>
      <c r="M435" s="58">
        <v>72.864537200000001</v>
      </c>
      <c r="N435" s="58" t="s">
        <v>90</v>
      </c>
      <c r="O435" s="58" t="s">
        <v>2737</v>
      </c>
      <c r="P435" s="28" t="s">
        <v>591</v>
      </c>
      <c r="Q435" s="56" t="s">
        <v>1619</v>
      </c>
      <c r="R435" s="28" t="s">
        <v>2738</v>
      </c>
      <c r="S435" s="28" t="s">
        <v>2739</v>
      </c>
      <c r="T435" s="177" t="s">
        <v>1615</v>
      </c>
      <c r="U435" s="28" t="s">
        <v>2214</v>
      </c>
      <c r="V435" s="36" t="s">
        <v>2215</v>
      </c>
      <c r="W435" s="28" t="s">
        <v>104</v>
      </c>
      <c r="X435" s="28"/>
      <c r="Y435" s="28" t="s">
        <v>1740</v>
      </c>
      <c r="Z435" s="28" t="e">
        <f>_xlfn.XLOOKUP(I435,'[2]Fibmax delivery'!$B:$B,'[2]Fibmax delivery'!$I:$I)</f>
        <v>#N/A</v>
      </c>
      <c r="AA435" s="28" t="s">
        <v>1603</v>
      </c>
      <c r="AB435" s="28" t="s">
        <v>2735</v>
      </c>
      <c r="AC435" s="61">
        <v>45734</v>
      </c>
      <c r="AD435" s="61">
        <v>46099</v>
      </c>
      <c r="AE435" s="28">
        <v>300</v>
      </c>
      <c r="AF435" s="28" t="s">
        <v>1699</v>
      </c>
      <c r="AG435" s="62">
        <f>AE435-K435</f>
        <v>289</v>
      </c>
      <c r="AH435" s="28" t="s">
        <v>4851</v>
      </c>
      <c r="AI435" s="28" t="s">
        <v>1603</v>
      </c>
      <c r="AJ435" s="28"/>
      <c r="AK435" s="28" t="s">
        <v>1612</v>
      </c>
      <c r="AL435" s="28" t="s">
        <v>5362</v>
      </c>
      <c r="AM435" s="28" t="s">
        <v>4949</v>
      </c>
      <c r="AN435" s="47" t="s">
        <v>1585</v>
      </c>
      <c r="AO435" s="58" t="s">
        <v>1603</v>
      </c>
      <c r="AP435" s="28"/>
      <c r="AQ435" s="28">
        <v>0</v>
      </c>
      <c r="AR435" s="28">
        <f t="shared" si="108"/>
        <v>-300</v>
      </c>
      <c r="AS435" s="28" t="s">
        <v>1603</v>
      </c>
      <c r="AT435" s="28"/>
      <c r="AV435" s="47" t="s">
        <v>5620</v>
      </c>
    </row>
    <row r="436" spans="3:48" s="47" customFormat="1" ht="10.8" x14ac:dyDescent="0.25">
      <c r="C436" s="196">
        <v>46356</v>
      </c>
      <c r="D436" s="36">
        <f t="shared" si="109"/>
        <v>433</v>
      </c>
      <c r="E436" s="36" t="s">
        <v>1</v>
      </c>
      <c r="F436" s="56" t="s">
        <v>593</v>
      </c>
      <c r="G436" s="56">
        <f>_xlfn.XLOOKUP(H436,'[3]Total Working Funnel'!$F:$F,'[3]Total Working Funnel'!$F:$F)</f>
        <v>2460</v>
      </c>
      <c r="H436" s="70">
        <v>2460</v>
      </c>
      <c r="I436" s="58" t="s">
        <v>2740</v>
      </c>
      <c r="J436" s="160">
        <v>11</v>
      </c>
      <c r="K436" s="158">
        <v>11</v>
      </c>
      <c r="L436" s="58">
        <v>19.197538399999999</v>
      </c>
      <c r="M436" s="58">
        <v>72.8644587</v>
      </c>
      <c r="N436" s="58" t="s">
        <v>90</v>
      </c>
      <c r="O436" s="58" t="s">
        <v>2741</v>
      </c>
      <c r="P436" s="28" t="s">
        <v>591</v>
      </c>
      <c r="Q436" s="56" t="s">
        <v>1619</v>
      </c>
      <c r="R436" s="28" t="s">
        <v>2742</v>
      </c>
      <c r="S436" s="28" t="s">
        <v>2743</v>
      </c>
      <c r="T436" s="58" t="s">
        <v>1646</v>
      </c>
      <c r="U436" s="28" t="s">
        <v>2214</v>
      </c>
      <c r="V436" s="36" t="s">
        <v>2215</v>
      </c>
      <c r="W436" s="28" t="s">
        <v>104</v>
      </c>
      <c r="X436" s="28"/>
      <c r="Y436" s="28" t="s">
        <v>1740</v>
      </c>
      <c r="Z436" s="28" t="e">
        <f>_xlfn.XLOOKUP(I436,'[2]Fibmax delivery'!$B:$B,'[2]Fibmax delivery'!$I:$I)</f>
        <v>#N/A</v>
      </c>
      <c r="AA436" s="28" t="s">
        <v>1603</v>
      </c>
      <c r="AB436" s="28" t="s">
        <v>2735</v>
      </c>
      <c r="AC436" s="61">
        <v>45734</v>
      </c>
      <c r="AD436" s="61">
        <v>46099</v>
      </c>
      <c r="AE436" s="28">
        <v>300</v>
      </c>
      <c r="AF436" s="28" t="s">
        <v>1699</v>
      </c>
      <c r="AG436" s="62">
        <f>AE436-K436</f>
        <v>289</v>
      </c>
      <c r="AH436" s="28" t="s">
        <v>1585</v>
      </c>
      <c r="AI436" s="28" t="s">
        <v>1603</v>
      </c>
      <c r="AJ436" s="28"/>
      <c r="AK436" s="28" t="s">
        <v>1612</v>
      </c>
      <c r="AL436" s="28" t="s">
        <v>5363</v>
      </c>
      <c r="AM436" s="28" t="s">
        <v>4949</v>
      </c>
      <c r="AN436" s="47" t="s">
        <v>1585</v>
      </c>
      <c r="AO436" s="58" t="s">
        <v>1603</v>
      </c>
      <c r="AP436" s="28"/>
      <c r="AQ436" s="28">
        <v>0</v>
      </c>
      <c r="AR436" s="28">
        <f t="shared" si="108"/>
        <v>-300</v>
      </c>
      <c r="AS436" s="28" t="s">
        <v>1603</v>
      </c>
      <c r="AT436" s="28"/>
    </row>
    <row r="437" spans="3:48" s="47" customFormat="1" ht="10.8" x14ac:dyDescent="0.25">
      <c r="C437" s="196">
        <v>46356</v>
      </c>
      <c r="D437" s="36">
        <f t="shared" si="109"/>
        <v>434</v>
      </c>
      <c r="E437" s="36" t="s">
        <v>1</v>
      </c>
      <c r="F437" s="56" t="s">
        <v>593</v>
      </c>
      <c r="G437" s="56"/>
      <c r="H437" s="70" t="s">
        <v>2744</v>
      </c>
      <c r="I437" s="58" t="s">
        <v>2745</v>
      </c>
      <c r="J437" s="160">
        <v>11</v>
      </c>
      <c r="K437" s="158">
        <v>11</v>
      </c>
      <c r="L437" s="58">
        <v>19.196090399999999</v>
      </c>
      <c r="M437" s="58">
        <v>72.864633900000001</v>
      </c>
      <c r="N437" s="58" t="s">
        <v>90</v>
      </c>
      <c r="O437" s="58" t="s">
        <v>2746</v>
      </c>
      <c r="P437" s="28" t="s">
        <v>591</v>
      </c>
      <c r="Q437" s="56" t="s">
        <v>1619</v>
      </c>
      <c r="R437" s="28" t="s">
        <v>2747</v>
      </c>
      <c r="S437" s="28" t="s">
        <v>2743</v>
      </c>
      <c r="T437" s="177" t="s">
        <v>1979</v>
      </c>
      <c r="U437" s="28" t="s">
        <v>2214</v>
      </c>
      <c r="V437" s="36" t="s">
        <v>2215</v>
      </c>
      <c r="W437" s="28" t="s">
        <v>104</v>
      </c>
      <c r="X437" s="28"/>
      <c r="Y437" s="28" t="s">
        <v>1740</v>
      </c>
      <c r="Z437" s="28" t="e">
        <f>_xlfn.XLOOKUP(I437,'[2]Fibmax delivery'!$B:$B,'[2]Fibmax delivery'!$I:$I)</f>
        <v>#N/A</v>
      </c>
      <c r="AA437" s="28" t="s">
        <v>1603</v>
      </c>
      <c r="AB437" s="28" t="s">
        <v>1603</v>
      </c>
      <c r="AC437" s="28" t="s">
        <v>1603</v>
      </c>
      <c r="AD437" s="28" t="s">
        <v>1603</v>
      </c>
      <c r="AE437" s="28">
        <v>0</v>
      </c>
      <c r="AF437" s="28" t="s">
        <v>1610</v>
      </c>
      <c r="AG437" s="28"/>
      <c r="AH437" s="28" t="s">
        <v>1611</v>
      </c>
      <c r="AI437" s="28" t="s">
        <v>1603</v>
      </c>
      <c r="AJ437" s="28"/>
      <c r="AK437" s="28" t="s">
        <v>1612</v>
      </c>
      <c r="AL437" s="28" t="s">
        <v>1603</v>
      </c>
      <c r="AM437" s="28" t="s">
        <v>1603</v>
      </c>
      <c r="AN437" s="47" t="s">
        <v>1611</v>
      </c>
      <c r="AO437" s="58" t="s">
        <v>1603</v>
      </c>
      <c r="AP437" s="28"/>
      <c r="AQ437" s="28">
        <v>0</v>
      </c>
      <c r="AR437" s="28">
        <f t="shared" si="108"/>
        <v>0</v>
      </c>
      <c r="AS437" s="28" t="s">
        <v>1603</v>
      </c>
      <c r="AT437" s="28"/>
    </row>
    <row r="438" spans="3:48" s="47" customFormat="1" ht="10.8" x14ac:dyDescent="0.25">
      <c r="C438" s="196">
        <v>46356</v>
      </c>
      <c r="D438" s="36">
        <f t="shared" si="109"/>
        <v>435</v>
      </c>
      <c r="E438" s="36" t="s">
        <v>1</v>
      </c>
      <c r="F438" s="56" t="s">
        <v>593</v>
      </c>
      <c r="G438" s="56">
        <f>_xlfn.XLOOKUP(H438,'[3]Total Working Funnel'!$F:$F,'[3]Total Working Funnel'!$F:$F)</f>
        <v>5619</v>
      </c>
      <c r="H438" s="70">
        <v>5619</v>
      </c>
      <c r="I438" s="58" t="s">
        <v>2748</v>
      </c>
      <c r="J438" s="160">
        <v>231</v>
      </c>
      <c r="K438" s="158">
        <v>231</v>
      </c>
      <c r="L438" s="58">
        <v>19.193574099999999</v>
      </c>
      <c r="M438" s="58">
        <v>72.864602199999993</v>
      </c>
      <c r="N438" s="58" t="s">
        <v>90</v>
      </c>
      <c r="O438" s="58" t="s">
        <v>2749</v>
      </c>
      <c r="P438" s="28" t="s">
        <v>591</v>
      </c>
      <c r="Q438" s="56" t="s">
        <v>1619</v>
      </c>
      <c r="R438" s="28" t="s">
        <v>2750</v>
      </c>
      <c r="S438" s="28" t="s">
        <v>2751</v>
      </c>
      <c r="T438" s="58" t="s">
        <v>1621</v>
      </c>
      <c r="U438" s="28" t="s">
        <v>2214</v>
      </c>
      <c r="V438" s="36" t="s">
        <v>2215</v>
      </c>
      <c r="W438" s="28" t="s">
        <v>104</v>
      </c>
      <c r="X438" s="28"/>
      <c r="Y438" s="28" t="s">
        <v>1740</v>
      </c>
      <c r="Z438" s="28" t="e">
        <f>_xlfn.XLOOKUP(I438,'[2]Fibmax delivery'!$B:$B,'[2]Fibmax delivery'!$I:$I)</f>
        <v>#N/A</v>
      </c>
      <c r="AA438" s="28" t="s">
        <v>1603</v>
      </c>
      <c r="AB438" s="28" t="s">
        <v>2735</v>
      </c>
      <c r="AC438" s="61">
        <v>45734</v>
      </c>
      <c r="AD438" s="61">
        <v>46099</v>
      </c>
      <c r="AE438" s="28">
        <v>230</v>
      </c>
      <c r="AF438" s="28" t="s">
        <v>1622</v>
      </c>
      <c r="AG438" s="62">
        <f t="shared" ref="AG438:AG451" si="112">AE438-K438</f>
        <v>-1</v>
      </c>
      <c r="AH438" s="28" t="s">
        <v>1585</v>
      </c>
      <c r="AI438" s="28" t="s">
        <v>1603</v>
      </c>
      <c r="AJ438" s="28"/>
      <c r="AK438" s="28" t="s">
        <v>1612</v>
      </c>
      <c r="AL438" s="28" t="s">
        <v>5364</v>
      </c>
      <c r="AM438" s="28" t="s">
        <v>4949</v>
      </c>
      <c r="AN438" s="47" t="s">
        <v>1585</v>
      </c>
      <c r="AO438" s="58" t="s">
        <v>1603</v>
      </c>
      <c r="AP438" s="28"/>
      <c r="AQ438" s="28">
        <v>0</v>
      </c>
      <c r="AR438" s="28">
        <f t="shared" si="108"/>
        <v>-230</v>
      </c>
      <c r="AS438" s="28" t="s">
        <v>1603</v>
      </c>
      <c r="AT438" s="28"/>
    </row>
    <row r="439" spans="3:48" s="47" customFormat="1" ht="10.8" x14ac:dyDescent="0.25">
      <c r="C439" s="196">
        <v>46387</v>
      </c>
      <c r="D439" s="36">
        <f t="shared" si="109"/>
        <v>436</v>
      </c>
      <c r="E439" s="36" t="s">
        <v>1</v>
      </c>
      <c r="F439" s="57" t="s">
        <v>601</v>
      </c>
      <c r="G439" s="56" t="str">
        <f>_xlfn.XLOOKUP(H439,'[3]Total Working Funnel'!$F:$F,'[3]Total Working Funnel'!$F:$F)</f>
        <v>MA3332</v>
      </c>
      <c r="H439" s="70" t="s">
        <v>2752</v>
      </c>
      <c r="I439" s="58" t="s">
        <v>2753</v>
      </c>
      <c r="J439" s="160">
        <v>22</v>
      </c>
      <c r="K439" s="158">
        <v>22</v>
      </c>
      <c r="L439" s="58">
        <v>19.222266900000001</v>
      </c>
      <c r="M439" s="58">
        <v>73.080394699999999</v>
      </c>
      <c r="N439" s="58" t="s">
        <v>91</v>
      </c>
      <c r="O439" s="58" t="s">
        <v>2754</v>
      </c>
      <c r="P439" s="28" t="s">
        <v>597</v>
      </c>
      <c r="Q439" s="56" t="s">
        <v>1603</v>
      </c>
      <c r="R439" s="28" t="s">
        <v>2755</v>
      </c>
      <c r="S439" s="28" t="s">
        <v>2756</v>
      </c>
      <c r="T439" s="58" t="s">
        <v>1621</v>
      </c>
      <c r="U439" s="28" t="s">
        <v>2214</v>
      </c>
      <c r="V439" s="36" t="s">
        <v>2215</v>
      </c>
      <c r="W439" s="28" t="s">
        <v>104</v>
      </c>
      <c r="X439" s="28" t="s">
        <v>1686</v>
      </c>
      <c r="Y439" s="28" t="s">
        <v>2597</v>
      </c>
      <c r="Z439" s="28" t="s">
        <v>4849</v>
      </c>
      <c r="AA439" s="28" t="s">
        <v>1603</v>
      </c>
      <c r="AB439" s="28" t="s">
        <v>2757</v>
      </c>
      <c r="AC439" s="61">
        <v>45733</v>
      </c>
      <c r="AD439" s="61">
        <v>46098</v>
      </c>
      <c r="AE439" s="28">
        <v>50</v>
      </c>
      <c r="AF439" s="28" t="s">
        <v>1699</v>
      </c>
      <c r="AG439" s="62">
        <f t="shared" si="112"/>
        <v>28</v>
      </c>
      <c r="AH439" s="28" t="s">
        <v>1585</v>
      </c>
      <c r="AI439" s="28" t="s">
        <v>1603</v>
      </c>
      <c r="AJ439" s="28"/>
      <c r="AK439" s="28" t="s">
        <v>1612</v>
      </c>
      <c r="AL439" s="28" t="s">
        <v>5365</v>
      </c>
      <c r="AM439" s="28" t="s">
        <v>4949</v>
      </c>
      <c r="AN439" s="47" t="s">
        <v>1585</v>
      </c>
      <c r="AO439" s="58" t="s">
        <v>1603</v>
      </c>
      <c r="AP439" s="28"/>
      <c r="AQ439" s="28">
        <v>0</v>
      </c>
      <c r="AR439" s="28">
        <f t="shared" si="108"/>
        <v>-50</v>
      </c>
      <c r="AS439" s="28" t="s">
        <v>1603</v>
      </c>
      <c r="AT439" s="28"/>
    </row>
    <row r="440" spans="3:48" s="47" customFormat="1" ht="10.8" x14ac:dyDescent="0.25">
      <c r="C440" s="196">
        <v>46387</v>
      </c>
      <c r="D440" s="36">
        <f t="shared" si="109"/>
        <v>437</v>
      </c>
      <c r="E440" s="36" t="s">
        <v>1</v>
      </c>
      <c r="F440" s="57" t="s">
        <v>601</v>
      </c>
      <c r="G440" s="56" t="str">
        <f>_xlfn.XLOOKUP(H440,'[3]Total Working Funnel'!$F:$F,'[3]Total Working Funnel'!$F:$F)</f>
        <v>MA5231</v>
      </c>
      <c r="H440" s="70" t="s">
        <v>2758</v>
      </c>
      <c r="I440" s="58" t="s">
        <v>2759</v>
      </c>
      <c r="J440" s="160">
        <v>11</v>
      </c>
      <c r="K440" s="158">
        <v>11</v>
      </c>
      <c r="L440" s="58">
        <v>19.219212800000001</v>
      </c>
      <c r="M440" s="58">
        <v>73.078514100000007</v>
      </c>
      <c r="N440" s="58" t="s">
        <v>91</v>
      </c>
      <c r="O440" s="58" t="s">
        <v>2760</v>
      </c>
      <c r="P440" s="28" t="s">
        <v>597</v>
      </c>
      <c r="Q440" s="56" t="s">
        <v>1603</v>
      </c>
      <c r="R440" s="28" t="s">
        <v>2761</v>
      </c>
      <c r="S440" s="28" t="s">
        <v>2762</v>
      </c>
      <c r="T440" s="58" t="s">
        <v>1621</v>
      </c>
      <c r="U440" s="28" t="s">
        <v>2214</v>
      </c>
      <c r="V440" s="36" t="s">
        <v>2215</v>
      </c>
      <c r="W440" s="28" t="s">
        <v>104</v>
      </c>
      <c r="X440" s="28" t="s">
        <v>1686</v>
      </c>
      <c r="Y440" s="28" t="s">
        <v>2597</v>
      </c>
      <c r="Z440" s="28" t="s">
        <v>4849</v>
      </c>
      <c r="AA440" s="28" t="s">
        <v>1603</v>
      </c>
      <c r="AB440" s="28" t="s">
        <v>2757</v>
      </c>
      <c r="AC440" s="61">
        <v>45733</v>
      </c>
      <c r="AD440" s="61">
        <v>46098</v>
      </c>
      <c r="AE440" s="28">
        <v>40</v>
      </c>
      <c r="AF440" s="28" t="s">
        <v>1699</v>
      </c>
      <c r="AG440" s="62">
        <f t="shared" si="112"/>
        <v>29</v>
      </c>
      <c r="AH440" s="28" t="s">
        <v>1585</v>
      </c>
      <c r="AI440" s="28" t="s">
        <v>1603</v>
      </c>
      <c r="AJ440" s="28"/>
      <c r="AK440" s="28" t="s">
        <v>1612</v>
      </c>
      <c r="AL440" s="28" t="s">
        <v>5366</v>
      </c>
      <c r="AM440" s="28" t="s">
        <v>3494</v>
      </c>
      <c r="AN440" s="47" t="s">
        <v>1585</v>
      </c>
      <c r="AO440" s="58" t="s">
        <v>1603</v>
      </c>
      <c r="AP440" s="28"/>
      <c r="AQ440" s="28">
        <v>0</v>
      </c>
      <c r="AR440" s="28">
        <f t="shared" si="108"/>
        <v>-40</v>
      </c>
      <c r="AS440" s="28" t="s">
        <v>1603</v>
      </c>
      <c r="AT440" s="28"/>
    </row>
    <row r="441" spans="3:48" s="47" customFormat="1" ht="10.8" x14ac:dyDescent="0.25">
      <c r="C441" s="196">
        <v>46387</v>
      </c>
      <c r="D441" s="36">
        <f t="shared" si="109"/>
        <v>438</v>
      </c>
      <c r="E441" s="36" t="s">
        <v>1</v>
      </c>
      <c r="F441" s="57" t="s">
        <v>601</v>
      </c>
      <c r="G441" s="56">
        <f>_xlfn.XLOOKUP(H441,'[3]Total Working Funnel'!$F:$F,'[3]Total Working Funnel'!$F:$F)</f>
        <v>1508</v>
      </c>
      <c r="H441" s="70">
        <v>1508</v>
      </c>
      <c r="I441" s="58" t="s">
        <v>2763</v>
      </c>
      <c r="J441" s="160">
        <v>11</v>
      </c>
      <c r="K441" s="158">
        <v>11</v>
      </c>
      <c r="L441" s="58">
        <v>19.2174361</v>
      </c>
      <c r="M441" s="58">
        <v>73.0773607</v>
      </c>
      <c r="N441" s="58" t="s">
        <v>91</v>
      </c>
      <c r="O441" s="58" t="s">
        <v>2764</v>
      </c>
      <c r="P441" s="28" t="s">
        <v>597</v>
      </c>
      <c r="Q441" s="56" t="s">
        <v>1603</v>
      </c>
      <c r="R441" s="28" t="s">
        <v>2765</v>
      </c>
      <c r="S441" s="28" t="s">
        <v>2766</v>
      </c>
      <c r="T441" s="58" t="s">
        <v>1621</v>
      </c>
      <c r="U441" s="28" t="s">
        <v>2214</v>
      </c>
      <c r="V441" s="36" t="s">
        <v>2215</v>
      </c>
      <c r="W441" s="28" t="s">
        <v>104</v>
      </c>
      <c r="X441" s="28" t="s">
        <v>1686</v>
      </c>
      <c r="Y441" s="28" t="s">
        <v>2597</v>
      </c>
      <c r="Z441" s="28" t="s">
        <v>4849</v>
      </c>
      <c r="AA441" s="28" t="s">
        <v>1603</v>
      </c>
      <c r="AB441" s="28" t="s">
        <v>2757</v>
      </c>
      <c r="AC441" s="61">
        <v>45733</v>
      </c>
      <c r="AD441" s="61">
        <v>46098</v>
      </c>
      <c r="AE441" s="28">
        <v>40</v>
      </c>
      <c r="AF441" s="28" t="s">
        <v>1699</v>
      </c>
      <c r="AG441" s="62">
        <f t="shared" si="112"/>
        <v>29</v>
      </c>
      <c r="AH441" s="28" t="s">
        <v>1585</v>
      </c>
      <c r="AI441" s="28" t="s">
        <v>1603</v>
      </c>
      <c r="AJ441" s="28"/>
      <c r="AK441" s="28" t="s">
        <v>1612</v>
      </c>
      <c r="AL441" s="28" t="s">
        <v>5367</v>
      </c>
      <c r="AM441" s="28" t="s">
        <v>4949</v>
      </c>
      <c r="AN441" s="47" t="s">
        <v>1585</v>
      </c>
      <c r="AO441" s="58" t="s">
        <v>1603</v>
      </c>
      <c r="AP441" s="28"/>
      <c r="AQ441" s="28">
        <v>0</v>
      </c>
      <c r="AR441" s="28">
        <f t="shared" si="108"/>
        <v>-40</v>
      </c>
      <c r="AS441" s="28" t="s">
        <v>1603</v>
      </c>
      <c r="AT441" s="28"/>
    </row>
    <row r="442" spans="3:48" s="47" customFormat="1" ht="10.8" x14ac:dyDescent="0.25">
      <c r="C442" s="196">
        <v>46387</v>
      </c>
      <c r="D442" s="36">
        <f t="shared" si="109"/>
        <v>439</v>
      </c>
      <c r="E442" s="36" t="s">
        <v>1</v>
      </c>
      <c r="F442" s="57" t="s">
        <v>601</v>
      </c>
      <c r="G442" s="56" t="str">
        <f>_xlfn.XLOOKUP(H442,'[3]Total Working Funnel'!$F:$F,'[3]Total Working Funnel'!$F:$F)</f>
        <v>MB5951</v>
      </c>
      <c r="H442" s="70" t="s">
        <v>2767</v>
      </c>
      <c r="I442" s="58" t="s">
        <v>2768</v>
      </c>
      <c r="J442" s="160">
        <v>11</v>
      </c>
      <c r="K442" s="158">
        <v>11</v>
      </c>
      <c r="L442" s="58">
        <v>19.220228500000001</v>
      </c>
      <c r="M442" s="58">
        <v>73.079977099999994</v>
      </c>
      <c r="N442" s="58" t="s">
        <v>91</v>
      </c>
      <c r="O442" s="58" t="s">
        <v>2769</v>
      </c>
      <c r="P442" s="28" t="s">
        <v>597</v>
      </c>
      <c r="Q442" s="56" t="s">
        <v>1603</v>
      </c>
      <c r="R442" s="28" t="s">
        <v>2770</v>
      </c>
      <c r="S442" s="28" t="s">
        <v>2771</v>
      </c>
      <c r="T442" s="58" t="s">
        <v>1621</v>
      </c>
      <c r="U442" s="28" t="s">
        <v>2214</v>
      </c>
      <c r="V442" s="36" t="s">
        <v>2215</v>
      </c>
      <c r="W442" s="28" t="s">
        <v>104</v>
      </c>
      <c r="X442" s="28" t="s">
        <v>1616</v>
      </c>
      <c r="Y442" s="28" t="s">
        <v>2597</v>
      </c>
      <c r="Z442" s="28" t="s">
        <v>4849</v>
      </c>
      <c r="AA442" s="28" t="s">
        <v>1603</v>
      </c>
      <c r="AB442" s="28" t="s">
        <v>2757</v>
      </c>
      <c r="AC442" s="61">
        <v>45733</v>
      </c>
      <c r="AD442" s="61">
        <v>46098</v>
      </c>
      <c r="AE442" s="28">
        <v>50</v>
      </c>
      <c r="AF442" s="28" t="s">
        <v>1699</v>
      </c>
      <c r="AG442" s="62">
        <f t="shared" si="112"/>
        <v>39</v>
      </c>
      <c r="AH442" s="28" t="s">
        <v>1585</v>
      </c>
      <c r="AI442" s="28" t="s">
        <v>1603</v>
      </c>
      <c r="AJ442" s="28"/>
      <c r="AK442" s="28" t="s">
        <v>1612</v>
      </c>
      <c r="AL442" s="28" t="s">
        <v>5368</v>
      </c>
      <c r="AM442" s="28" t="s">
        <v>4949</v>
      </c>
      <c r="AN442" s="47" t="s">
        <v>1585</v>
      </c>
      <c r="AO442" s="58" t="s">
        <v>1603</v>
      </c>
      <c r="AP442" s="28"/>
      <c r="AQ442" s="28">
        <v>0</v>
      </c>
      <c r="AR442" s="28">
        <f t="shared" si="108"/>
        <v>-50</v>
      </c>
      <c r="AS442" s="28" t="s">
        <v>1603</v>
      </c>
      <c r="AT442" s="28"/>
    </row>
    <row r="443" spans="3:48" s="47" customFormat="1" ht="10.8" x14ac:dyDescent="0.25">
      <c r="C443" s="196">
        <v>46326</v>
      </c>
      <c r="D443" s="36">
        <f t="shared" si="109"/>
        <v>440</v>
      </c>
      <c r="E443" s="36" t="s">
        <v>1</v>
      </c>
      <c r="F443" s="57" t="s">
        <v>600</v>
      </c>
      <c r="G443" s="56">
        <f>_xlfn.XLOOKUP(H443,'[3]Total Working Funnel'!$F:$F,'[3]Total Working Funnel'!$F:$F)</f>
        <v>1262</v>
      </c>
      <c r="H443" s="70">
        <v>1262</v>
      </c>
      <c r="I443" s="58" t="s">
        <v>2772</v>
      </c>
      <c r="J443" s="160">
        <v>55</v>
      </c>
      <c r="K443" s="158">
        <v>55</v>
      </c>
      <c r="L443" s="58">
        <v>19.231466000000001</v>
      </c>
      <c r="M443" s="58">
        <v>73.087560300000007</v>
      </c>
      <c r="N443" s="58" t="s">
        <v>92</v>
      </c>
      <c r="O443" s="58" t="s">
        <v>2773</v>
      </c>
      <c r="P443" s="28" t="s">
        <v>597</v>
      </c>
      <c r="Q443" s="56" t="s">
        <v>1603</v>
      </c>
      <c r="R443" s="28" t="s">
        <v>2774</v>
      </c>
      <c r="S443" s="28" t="s">
        <v>2775</v>
      </c>
      <c r="T443" s="58" t="s">
        <v>1646</v>
      </c>
      <c r="U443" s="28" t="s">
        <v>2214</v>
      </c>
      <c r="V443" s="36" t="s">
        <v>2215</v>
      </c>
      <c r="W443" s="28" t="s">
        <v>104</v>
      </c>
      <c r="X443" s="28" t="s">
        <v>1894</v>
      </c>
      <c r="Y443" s="28" t="s">
        <v>1782</v>
      </c>
      <c r="Z443" s="28" t="s">
        <v>1745</v>
      </c>
      <c r="AA443" s="28" t="s">
        <v>1603</v>
      </c>
      <c r="AB443" s="28" t="s">
        <v>2776</v>
      </c>
      <c r="AC443" s="61">
        <v>45733</v>
      </c>
      <c r="AD443" s="61">
        <v>46098</v>
      </c>
      <c r="AE443" s="28">
        <v>400</v>
      </c>
      <c r="AF443" s="28" t="s">
        <v>1699</v>
      </c>
      <c r="AG443" s="62">
        <f t="shared" si="112"/>
        <v>345</v>
      </c>
      <c r="AH443" s="28" t="s">
        <v>1585</v>
      </c>
      <c r="AI443" s="28" t="s">
        <v>1603</v>
      </c>
      <c r="AJ443" s="28"/>
      <c r="AK443" s="28" t="s">
        <v>1612</v>
      </c>
      <c r="AL443" s="28" t="s">
        <v>5369</v>
      </c>
      <c r="AM443" s="28" t="s">
        <v>4949</v>
      </c>
      <c r="AN443" s="47" t="s">
        <v>1585</v>
      </c>
      <c r="AO443" s="58" t="s">
        <v>1603</v>
      </c>
      <c r="AP443" s="28"/>
      <c r="AQ443" s="28">
        <v>0</v>
      </c>
      <c r="AR443" s="28">
        <f t="shared" si="108"/>
        <v>-400</v>
      </c>
      <c r="AS443" s="28" t="s">
        <v>1603</v>
      </c>
      <c r="AT443" s="28"/>
    </row>
    <row r="444" spans="3:48" s="47" customFormat="1" ht="10.8" x14ac:dyDescent="0.25">
      <c r="C444" s="196">
        <v>46326</v>
      </c>
      <c r="D444" s="36">
        <f t="shared" si="109"/>
        <v>441</v>
      </c>
      <c r="E444" s="36" t="s">
        <v>1</v>
      </c>
      <c r="F444" s="57" t="s">
        <v>600</v>
      </c>
      <c r="G444" s="56" t="str">
        <f>_xlfn.XLOOKUP(H444,'[3]Total Working Funnel'!$F:$F,'[3]Total Working Funnel'!$F:$F)</f>
        <v>MB2213</v>
      </c>
      <c r="H444" s="70" t="s">
        <v>2777</v>
      </c>
      <c r="I444" s="58" t="s">
        <v>2778</v>
      </c>
      <c r="J444" s="160">
        <v>110</v>
      </c>
      <c r="K444" s="158">
        <v>110</v>
      </c>
      <c r="L444" s="58">
        <v>19.232292399999999</v>
      </c>
      <c r="M444" s="58">
        <v>73.085700700000004</v>
      </c>
      <c r="N444" s="58" t="s">
        <v>92</v>
      </c>
      <c r="O444" s="58" t="s">
        <v>2779</v>
      </c>
      <c r="P444" s="28" t="s">
        <v>597</v>
      </c>
      <c r="Q444" s="56" t="s">
        <v>1603</v>
      </c>
      <c r="R444" s="28" t="s">
        <v>2780</v>
      </c>
      <c r="S444" s="28" t="s">
        <v>2781</v>
      </c>
      <c r="T444" s="58" t="s">
        <v>1621</v>
      </c>
      <c r="U444" s="28" t="s">
        <v>2214</v>
      </c>
      <c r="V444" s="36" t="s">
        <v>2215</v>
      </c>
      <c r="W444" s="28" t="s">
        <v>104</v>
      </c>
      <c r="X444" s="28" t="s">
        <v>1894</v>
      </c>
      <c r="Y444" s="28" t="s">
        <v>1782</v>
      </c>
      <c r="Z444" s="28" t="s">
        <v>1745</v>
      </c>
      <c r="AA444" s="28" t="s">
        <v>1603</v>
      </c>
      <c r="AB444" s="28" t="s">
        <v>2776</v>
      </c>
      <c r="AC444" s="61">
        <v>45733</v>
      </c>
      <c r="AD444" s="61">
        <v>46098</v>
      </c>
      <c r="AE444" s="28">
        <v>130</v>
      </c>
      <c r="AF444" s="28" t="s">
        <v>1699</v>
      </c>
      <c r="AG444" s="62">
        <f t="shared" si="112"/>
        <v>20</v>
      </c>
      <c r="AH444" s="28" t="s">
        <v>1585</v>
      </c>
      <c r="AI444" s="28" t="s">
        <v>1603</v>
      </c>
      <c r="AJ444" s="28"/>
      <c r="AK444" s="28" t="s">
        <v>1612</v>
      </c>
      <c r="AL444" s="28" t="s">
        <v>5370</v>
      </c>
      <c r="AM444" s="28" t="s">
        <v>4949</v>
      </c>
      <c r="AN444" s="47" t="s">
        <v>1585</v>
      </c>
      <c r="AO444" s="58" t="s">
        <v>1603</v>
      </c>
      <c r="AP444" s="28"/>
      <c r="AQ444" s="28">
        <v>0</v>
      </c>
      <c r="AR444" s="28">
        <f t="shared" si="108"/>
        <v>-130</v>
      </c>
      <c r="AS444" s="28" t="s">
        <v>1603</v>
      </c>
      <c r="AT444" s="28"/>
    </row>
    <row r="445" spans="3:48" s="47" customFormat="1" ht="10.8" x14ac:dyDescent="0.25">
      <c r="C445" s="196">
        <v>46326</v>
      </c>
      <c r="D445" s="36">
        <f t="shared" si="109"/>
        <v>442</v>
      </c>
      <c r="E445" s="36" t="s">
        <v>1</v>
      </c>
      <c r="F445" s="57" t="s">
        <v>601</v>
      </c>
      <c r="G445" s="56" t="str">
        <f>_xlfn.XLOOKUP(H445,'[3]Total Working Funnel'!$F:$F,'[3]Total Working Funnel'!$F:$F)</f>
        <v>MA5208</v>
      </c>
      <c r="H445" s="70" t="s">
        <v>2782</v>
      </c>
      <c r="I445" s="58" t="s">
        <v>2783</v>
      </c>
      <c r="J445" s="160">
        <v>110</v>
      </c>
      <c r="K445" s="158">
        <v>110</v>
      </c>
      <c r="L445" s="58">
        <v>19.233188200000001</v>
      </c>
      <c r="M445" s="58">
        <v>73.083066900000006</v>
      </c>
      <c r="N445" s="58" t="s">
        <v>92</v>
      </c>
      <c r="O445" s="58" t="s">
        <v>2784</v>
      </c>
      <c r="P445" s="28" t="s">
        <v>597</v>
      </c>
      <c r="Q445" s="56" t="s">
        <v>1603</v>
      </c>
      <c r="R445" s="28" t="s">
        <v>2785</v>
      </c>
      <c r="S445" s="28" t="s">
        <v>2786</v>
      </c>
      <c r="T445" s="58" t="s">
        <v>1621</v>
      </c>
      <c r="U445" s="28" t="s">
        <v>2214</v>
      </c>
      <c r="V445" s="36" t="s">
        <v>2215</v>
      </c>
      <c r="W445" s="28" t="s">
        <v>104</v>
      </c>
      <c r="X445" s="28" t="s">
        <v>1616</v>
      </c>
      <c r="Y445" s="28" t="s">
        <v>2597</v>
      </c>
      <c r="Z445" s="28" t="s">
        <v>4849</v>
      </c>
      <c r="AA445" s="28" t="s">
        <v>1603</v>
      </c>
      <c r="AB445" s="28" t="s">
        <v>2776</v>
      </c>
      <c r="AC445" s="61">
        <v>45733</v>
      </c>
      <c r="AD445" s="61">
        <v>46098</v>
      </c>
      <c r="AE445" s="28">
        <v>120</v>
      </c>
      <c r="AF445" s="28" t="s">
        <v>1699</v>
      </c>
      <c r="AG445" s="62">
        <f t="shared" si="112"/>
        <v>10</v>
      </c>
      <c r="AH445" s="28" t="s">
        <v>1585</v>
      </c>
      <c r="AI445" s="28" t="s">
        <v>1603</v>
      </c>
      <c r="AJ445" s="28"/>
      <c r="AK445" s="28" t="s">
        <v>1612</v>
      </c>
      <c r="AL445" s="28" t="s">
        <v>5371</v>
      </c>
      <c r="AM445" s="28" t="s">
        <v>4949</v>
      </c>
      <c r="AN445" s="47" t="s">
        <v>1585</v>
      </c>
      <c r="AO445" s="58" t="s">
        <v>1603</v>
      </c>
      <c r="AP445" s="28"/>
      <c r="AQ445" s="28">
        <v>0</v>
      </c>
      <c r="AR445" s="28">
        <f t="shared" si="108"/>
        <v>-120</v>
      </c>
      <c r="AS445" s="28" t="s">
        <v>1603</v>
      </c>
      <c r="AT445" s="28"/>
    </row>
    <row r="446" spans="3:48" s="47" customFormat="1" ht="10.8" x14ac:dyDescent="0.25">
      <c r="C446" s="196">
        <v>46326</v>
      </c>
      <c r="D446" s="36">
        <f t="shared" si="109"/>
        <v>443</v>
      </c>
      <c r="E446" s="36" t="s">
        <v>1</v>
      </c>
      <c r="F446" s="57" t="s">
        <v>601</v>
      </c>
      <c r="G446" s="56">
        <f>_xlfn.XLOOKUP(H446,'[3]Total Working Funnel'!$F:$F,'[3]Total Working Funnel'!$F:$F)</f>
        <v>6394</v>
      </c>
      <c r="H446" s="70">
        <v>6394</v>
      </c>
      <c r="I446" s="58" t="s">
        <v>2787</v>
      </c>
      <c r="J446" s="160">
        <v>11</v>
      </c>
      <c r="K446" s="158">
        <v>11</v>
      </c>
      <c r="L446" s="58">
        <v>19.2312394</v>
      </c>
      <c r="M446" s="58">
        <v>73.080488799999998</v>
      </c>
      <c r="N446" s="58" t="s">
        <v>92</v>
      </c>
      <c r="O446" s="58" t="s">
        <v>2788</v>
      </c>
      <c r="P446" s="28" t="s">
        <v>597</v>
      </c>
      <c r="Q446" s="56" t="s">
        <v>1603</v>
      </c>
      <c r="R446" s="28" t="s">
        <v>2789</v>
      </c>
      <c r="S446" s="28" t="s">
        <v>2790</v>
      </c>
      <c r="T446" s="58" t="s">
        <v>1621</v>
      </c>
      <c r="U446" s="28" t="s">
        <v>2214</v>
      </c>
      <c r="V446" s="36" t="s">
        <v>2215</v>
      </c>
      <c r="W446" s="28" t="s">
        <v>104</v>
      </c>
      <c r="X446" s="28" t="s">
        <v>1616</v>
      </c>
      <c r="Y446" s="28" t="s">
        <v>2597</v>
      </c>
      <c r="Z446" s="28" t="s">
        <v>4849</v>
      </c>
      <c r="AA446" s="28" t="s">
        <v>1603</v>
      </c>
      <c r="AB446" s="28" t="s">
        <v>2776</v>
      </c>
      <c r="AC446" s="61">
        <v>45733</v>
      </c>
      <c r="AD446" s="61">
        <v>46098</v>
      </c>
      <c r="AE446" s="28">
        <v>30</v>
      </c>
      <c r="AF446" s="28" t="s">
        <v>1699</v>
      </c>
      <c r="AG446" s="62">
        <f t="shared" si="112"/>
        <v>19</v>
      </c>
      <c r="AH446" s="28" t="s">
        <v>1585</v>
      </c>
      <c r="AI446" s="28" t="s">
        <v>1603</v>
      </c>
      <c r="AJ446" s="28"/>
      <c r="AK446" s="28" t="s">
        <v>1612</v>
      </c>
      <c r="AL446" s="28" t="s">
        <v>5372</v>
      </c>
      <c r="AM446" s="28" t="s">
        <v>4949</v>
      </c>
      <c r="AN446" s="47" t="s">
        <v>1585</v>
      </c>
      <c r="AO446" s="58" t="s">
        <v>1603</v>
      </c>
      <c r="AP446" s="28"/>
      <c r="AQ446" s="28">
        <v>0</v>
      </c>
      <c r="AR446" s="28">
        <f t="shared" si="108"/>
        <v>-30</v>
      </c>
      <c r="AS446" s="28" t="s">
        <v>1603</v>
      </c>
      <c r="AT446" s="28"/>
    </row>
    <row r="447" spans="3:48" s="47" customFormat="1" ht="10.8" x14ac:dyDescent="0.25">
      <c r="C447" s="196">
        <v>46326</v>
      </c>
      <c r="D447" s="36">
        <f t="shared" si="109"/>
        <v>444</v>
      </c>
      <c r="E447" s="36" t="s">
        <v>1</v>
      </c>
      <c r="F447" s="57" t="s">
        <v>601</v>
      </c>
      <c r="G447" s="56" t="str">
        <f>_xlfn.XLOOKUP(H447,'[3]Total Working Funnel'!$F:$F,'[3]Total Working Funnel'!$F:$F)</f>
        <v>MB2836</v>
      </c>
      <c r="H447" s="70" t="s">
        <v>2791</v>
      </c>
      <c r="I447" s="58" t="s">
        <v>2792</v>
      </c>
      <c r="J447" s="160">
        <v>275</v>
      </c>
      <c r="K447" s="158">
        <v>275</v>
      </c>
      <c r="L447" s="58">
        <v>19.231255900000001</v>
      </c>
      <c r="M447" s="58">
        <v>73.082224999999994</v>
      </c>
      <c r="N447" s="58" t="s">
        <v>92</v>
      </c>
      <c r="O447" s="58" t="s">
        <v>2793</v>
      </c>
      <c r="P447" s="28" t="s">
        <v>597</v>
      </c>
      <c r="Q447" s="56" t="s">
        <v>1603</v>
      </c>
      <c r="R447" s="28" t="s">
        <v>2794</v>
      </c>
      <c r="S447" s="28" t="s">
        <v>2795</v>
      </c>
      <c r="T447" s="58" t="s">
        <v>1621</v>
      </c>
      <c r="U447" s="28" t="s">
        <v>2214</v>
      </c>
      <c r="V447" s="36" t="s">
        <v>2215</v>
      </c>
      <c r="W447" s="28" t="s">
        <v>104</v>
      </c>
      <c r="X447" s="28" t="s">
        <v>1608</v>
      </c>
      <c r="Y447" s="28" t="s">
        <v>2597</v>
      </c>
      <c r="Z447" s="28" t="s">
        <v>4849</v>
      </c>
      <c r="AA447" s="28" t="s">
        <v>1603</v>
      </c>
      <c r="AB447" s="28" t="s">
        <v>2776</v>
      </c>
      <c r="AC447" s="61">
        <v>45733</v>
      </c>
      <c r="AD447" s="61">
        <v>46098</v>
      </c>
      <c r="AE447" s="28">
        <v>180</v>
      </c>
      <c r="AF447" s="28" t="s">
        <v>1622</v>
      </c>
      <c r="AG447" s="62">
        <f t="shared" si="112"/>
        <v>-95</v>
      </c>
      <c r="AH447" s="28" t="s">
        <v>1585</v>
      </c>
      <c r="AI447" s="28" t="s">
        <v>1603</v>
      </c>
      <c r="AJ447" s="28"/>
      <c r="AK447" s="28" t="s">
        <v>1612</v>
      </c>
      <c r="AL447" s="28" t="s">
        <v>5373</v>
      </c>
      <c r="AM447" s="28" t="s">
        <v>3494</v>
      </c>
      <c r="AN447" s="47" t="s">
        <v>1585</v>
      </c>
      <c r="AO447" s="58" t="s">
        <v>1603</v>
      </c>
      <c r="AP447" s="28"/>
      <c r="AQ447" s="28">
        <v>0</v>
      </c>
      <c r="AR447" s="28">
        <f t="shared" si="108"/>
        <v>-180</v>
      </c>
      <c r="AS447" s="28" t="s">
        <v>1603</v>
      </c>
      <c r="AT447" s="28"/>
    </row>
    <row r="448" spans="3:48" s="47" customFormat="1" ht="10.8" x14ac:dyDescent="0.25">
      <c r="C448" s="196">
        <v>45961</v>
      </c>
      <c r="D448" s="36">
        <f t="shared" si="109"/>
        <v>445</v>
      </c>
      <c r="E448" s="36" t="s">
        <v>1</v>
      </c>
      <c r="F448" s="58" t="s">
        <v>642</v>
      </c>
      <c r="G448" s="56" t="str">
        <f>_xlfn.XLOOKUP(H448,'[3]Total Working Funnel'!$F:$F,'[3]Total Working Funnel'!$F:$F)</f>
        <v>MA1356</v>
      </c>
      <c r="H448" s="70" t="s">
        <v>2796</v>
      </c>
      <c r="I448" s="58" t="s">
        <v>2797</v>
      </c>
      <c r="J448" s="160">
        <v>11</v>
      </c>
      <c r="K448" s="158">
        <v>11</v>
      </c>
      <c r="L448" s="58">
        <v>19.279347900000001</v>
      </c>
      <c r="M448" s="58">
        <v>72.883714100000006</v>
      </c>
      <c r="N448" s="58" t="s">
        <v>93</v>
      </c>
      <c r="O448" s="58" t="s">
        <v>2798</v>
      </c>
      <c r="P448" s="28" t="s">
        <v>611</v>
      </c>
      <c r="Q448" s="56" t="s">
        <v>1603</v>
      </c>
      <c r="R448" s="28" t="s">
        <v>2799</v>
      </c>
      <c r="S448" s="28" t="s">
        <v>2800</v>
      </c>
      <c r="T448" s="58" t="s">
        <v>1621</v>
      </c>
      <c r="U448" s="28" t="s">
        <v>2214</v>
      </c>
      <c r="V448" s="36" t="s">
        <v>2215</v>
      </c>
      <c r="W448" s="28" t="s">
        <v>104</v>
      </c>
      <c r="X448" s="28" t="s">
        <v>1630</v>
      </c>
      <c r="Y448" s="28" t="s">
        <v>1617</v>
      </c>
      <c r="Z448" s="28" t="s">
        <v>4850</v>
      </c>
      <c r="AA448" s="28" t="s">
        <v>1603</v>
      </c>
      <c r="AB448" s="28" t="s">
        <v>2801</v>
      </c>
      <c r="AC448" s="61">
        <v>45733</v>
      </c>
      <c r="AD448" s="61">
        <v>46098</v>
      </c>
      <c r="AE448" s="28">
        <v>10</v>
      </c>
      <c r="AF448" s="28" t="s">
        <v>1622</v>
      </c>
      <c r="AG448" s="62">
        <f t="shared" si="112"/>
        <v>-1</v>
      </c>
      <c r="AH448" s="28" t="s">
        <v>1585</v>
      </c>
      <c r="AI448" s="28" t="s">
        <v>1603</v>
      </c>
      <c r="AJ448" s="28"/>
      <c r="AK448" s="28" t="s">
        <v>1612</v>
      </c>
      <c r="AL448" s="28" t="s">
        <v>5374</v>
      </c>
      <c r="AM448" s="28" t="s">
        <v>4949</v>
      </c>
      <c r="AN448" s="47" t="s">
        <v>1585</v>
      </c>
      <c r="AO448" s="58" t="s">
        <v>1603</v>
      </c>
      <c r="AP448" s="28"/>
      <c r="AQ448" s="28">
        <v>0</v>
      </c>
      <c r="AR448" s="28">
        <f t="shared" si="108"/>
        <v>-10</v>
      </c>
      <c r="AS448" s="28" t="s">
        <v>1603</v>
      </c>
      <c r="AT448" s="28"/>
    </row>
    <row r="449" spans="3:46" s="47" customFormat="1" ht="10.8" x14ac:dyDescent="0.25">
      <c r="C449" s="196">
        <v>46173</v>
      </c>
      <c r="D449" s="36">
        <f t="shared" si="109"/>
        <v>446</v>
      </c>
      <c r="E449" s="36" t="s">
        <v>1</v>
      </c>
      <c r="F449" s="57" t="s">
        <v>1738</v>
      </c>
      <c r="G449" s="56" t="str">
        <f>_xlfn.XLOOKUP(H449,'[3]Total Working Funnel'!$F:$F,'[3]Total Working Funnel'!$F:$F)</f>
        <v>MA1352</v>
      </c>
      <c r="H449" s="70" t="s">
        <v>2802</v>
      </c>
      <c r="I449" s="58" t="s">
        <v>2803</v>
      </c>
      <c r="J449" s="160">
        <v>11</v>
      </c>
      <c r="K449" s="158">
        <v>11</v>
      </c>
      <c r="L449" s="58">
        <v>19.128651300000001</v>
      </c>
      <c r="M449" s="58">
        <v>72.868977400000006</v>
      </c>
      <c r="N449" s="58" t="s">
        <v>94</v>
      </c>
      <c r="O449" s="58" t="s">
        <v>2804</v>
      </c>
      <c r="P449" s="28" t="s">
        <v>591</v>
      </c>
      <c r="Q449" s="56" t="s">
        <v>1700</v>
      </c>
      <c r="R449" s="28" t="s">
        <v>2805</v>
      </c>
      <c r="S449" s="28" t="s">
        <v>2806</v>
      </c>
      <c r="T449" s="58" t="s">
        <v>1646</v>
      </c>
      <c r="U449" s="28" t="s">
        <v>2214</v>
      </c>
      <c r="V449" s="36" t="s">
        <v>2215</v>
      </c>
      <c r="W449" s="28" t="s">
        <v>104</v>
      </c>
      <c r="X449" s="28"/>
      <c r="Y449" s="28" t="s">
        <v>1740</v>
      </c>
      <c r="Z449" s="28" t="e">
        <f>_xlfn.XLOOKUP(I449,'[2]Fibmax delivery'!$B:$B,'[2]Fibmax delivery'!$I:$I)</f>
        <v>#N/A</v>
      </c>
      <c r="AA449" s="28" t="s">
        <v>1603</v>
      </c>
      <c r="AB449" s="28" t="s">
        <v>2807</v>
      </c>
      <c r="AC449" s="61">
        <v>45733</v>
      </c>
      <c r="AD449" s="61">
        <v>46098</v>
      </c>
      <c r="AE449" s="28">
        <v>40</v>
      </c>
      <c r="AF449" s="28" t="s">
        <v>1699</v>
      </c>
      <c r="AG449" s="62">
        <f t="shared" si="112"/>
        <v>29</v>
      </c>
      <c r="AH449" s="28" t="s">
        <v>1585</v>
      </c>
      <c r="AI449" s="28" t="s">
        <v>1603</v>
      </c>
      <c r="AJ449" s="28"/>
      <c r="AK449" s="28" t="s">
        <v>1612</v>
      </c>
      <c r="AL449" s="28" t="s">
        <v>5375</v>
      </c>
      <c r="AM449" s="28" t="s">
        <v>3494</v>
      </c>
      <c r="AN449" s="47" t="s">
        <v>1585</v>
      </c>
      <c r="AO449" s="58" t="s">
        <v>1603</v>
      </c>
      <c r="AP449" s="28"/>
      <c r="AQ449" s="28">
        <v>0</v>
      </c>
      <c r="AR449" s="28">
        <f t="shared" si="108"/>
        <v>-40</v>
      </c>
      <c r="AS449" s="28" t="s">
        <v>1603</v>
      </c>
      <c r="AT449" s="28"/>
    </row>
    <row r="450" spans="3:46" s="47" customFormat="1" ht="10.8" x14ac:dyDescent="0.25">
      <c r="C450" s="196">
        <v>46173</v>
      </c>
      <c r="D450" s="36">
        <f t="shared" si="109"/>
        <v>447</v>
      </c>
      <c r="E450" s="36" t="s">
        <v>1</v>
      </c>
      <c r="F450" s="57" t="s">
        <v>1738</v>
      </c>
      <c r="G450" s="56">
        <f>_xlfn.XLOOKUP(H450,'[3]Total Working Funnel'!$F:$F,'[3]Total Working Funnel'!$F:$F)</f>
        <v>2369</v>
      </c>
      <c r="H450" s="70">
        <v>2369</v>
      </c>
      <c r="I450" s="58" t="s">
        <v>2808</v>
      </c>
      <c r="J450" s="160">
        <v>11</v>
      </c>
      <c r="K450" s="158">
        <v>11</v>
      </c>
      <c r="L450" s="58">
        <v>19.126917800000001</v>
      </c>
      <c r="M450" s="58">
        <v>72.869233500000007</v>
      </c>
      <c r="N450" s="58" t="s">
        <v>94</v>
      </c>
      <c r="O450" s="58" t="s">
        <v>2809</v>
      </c>
      <c r="P450" s="28" t="s">
        <v>591</v>
      </c>
      <c r="Q450" s="56" t="s">
        <v>1700</v>
      </c>
      <c r="R450" s="28" t="s">
        <v>2810</v>
      </c>
      <c r="S450" s="28" t="s">
        <v>2811</v>
      </c>
      <c r="T450" s="58" t="s">
        <v>1621</v>
      </c>
      <c r="U450" s="28" t="s">
        <v>2214</v>
      </c>
      <c r="V450" s="36" t="s">
        <v>2215</v>
      </c>
      <c r="W450" s="28" t="s">
        <v>104</v>
      </c>
      <c r="X450" s="28"/>
      <c r="Y450" s="28" t="s">
        <v>1740</v>
      </c>
      <c r="Z450" s="28" t="e">
        <f>_xlfn.XLOOKUP(I450,'[2]Fibmax delivery'!$B:$B,'[2]Fibmax delivery'!$I:$I)</f>
        <v>#N/A</v>
      </c>
      <c r="AA450" s="28" t="s">
        <v>1603</v>
      </c>
      <c r="AB450" s="28" t="s">
        <v>2807</v>
      </c>
      <c r="AC450" s="61">
        <v>45733</v>
      </c>
      <c r="AD450" s="61">
        <v>46098</v>
      </c>
      <c r="AE450" s="28">
        <v>250</v>
      </c>
      <c r="AF450" s="28" t="s">
        <v>1699</v>
      </c>
      <c r="AG450" s="62">
        <f t="shared" si="112"/>
        <v>239</v>
      </c>
      <c r="AH450" s="28" t="s">
        <v>1585</v>
      </c>
      <c r="AI450" s="28" t="s">
        <v>1603</v>
      </c>
      <c r="AJ450" s="28"/>
      <c r="AK450" s="28" t="s">
        <v>1612</v>
      </c>
      <c r="AL450" s="28" t="s">
        <v>5376</v>
      </c>
      <c r="AM450" s="28" t="s">
        <v>4949</v>
      </c>
      <c r="AN450" s="47" t="s">
        <v>1585</v>
      </c>
      <c r="AO450" s="58" t="s">
        <v>1603</v>
      </c>
      <c r="AP450" s="28"/>
      <c r="AQ450" s="28">
        <v>0</v>
      </c>
      <c r="AR450" s="28">
        <f t="shared" si="108"/>
        <v>-250</v>
      </c>
      <c r="AS450" s="28" t="s">
        <v>1603</v>
      </c>
      <c r="AT450" s="28"/>
    </row>
    <row r="451" spans="3:46" s="47" customFormat="1" ht="10.8" x14ac:dyDescent="0.25">
      <c r="C451" s="196">
        <v>46173</v>
      </c>
      <c r="D451" s="36">
        <f t="shared" si="109"/>
        <v>448</v>
      </c>
      <c r="E451" s="36" t="s">
        <v>1</v>
      </c>
      <c r="F451" s="57" t="s">
        <v>1738</v>
      </c>
      <c r="G451" s="56" t="str">
        <f>_xlfn.XLOOKUP(H451,'[3]Total Working Funnel'!$F:$F,'[3]Total Working Funnel'!$F:$F)</f>
        <v>MA5707</v>
      </c>
      <c r="H451" s="70" t="s">
        <v>2812</v>
      </c>
      <c r="I451" s="58" t="s">
        <v>2813</v>
      </c>
      <c r="J451" s="160">
        <v>220</v>
      </c>
      <c r="K451" s="158">
        <v>220</v>
      </c>
      <c r="L451" s="58">
        <v>19.130998099999999</v>
      </c>
      <c r="M451" s="58">
        <v>72.872830399999998</v>
      </c>
      <c r="N451" s="58" t="s">
        <v>94</v>
      </c>
      <c r="O451" s="58" t="s">
        <v>2814</v>
      </c>
      <c r="P451" s="28" t="s">
        <v>591</v>
      </c>
      <c r="Q451" s="56" t="s">
        <v>1700</v>
      </c>
      <c r="R451" s="28" t="s">
        <v>2815</v>
      </c>
      <c r="S451" s="28" t="s">
        <v>2816</v>
      </c>
      <c r="T451" s="58" t="s">
        <v>1621</v>
      </c>
      <c r="U451" s="28" t="s">
        <v>2214</v>
      </c>
      <c r="V451" s="36" t="s">
        <v>2215</v>
      </c>
      <c r="W451" s="28" t="s">
        <v>104</v>
      </c>
      <c r="X451" s="28"/>
      <c r="Y451" s="28" t="s">
        <v>1740</v>
      </c>
      <c r="Z451" s="28" t="e">
        <f>_xlfn.XLOOKUP(I451,'[2]Fibmax delivery'!$B:$B,'[2]Fibmax delivery'!$I:$I)</f>
        <v>#N/A</v>
      </c>
      <c r="AA451" s="28" t="s">
        <v>1603</v>
      </c>
      <c r="AB451" s="28" t="s">
        <v>2807</v>
      </c>
      <c r="AC451" s="61">
        <v>45733</v>
      </c>
      <c r="AD451" s="61">
        <v>46098</v>
      </c>
      <c r="AE451" s="28">
        <v>50</v>
      </c>
      <c r="AF451" s="28" t="s">
        <v>1622</v>
      </c>
      <c r="AG451" s="62">
        <f t="shared" si="112"/>
        <v>-170</v>
      </c>
      <c r="AH451" s="28" t="s">
        <v>1585</v>
      </c>
      <c r="AI451" s="28" t="s">
        <v>1603</v>
      </c>
      <c r="AJ451" s="28"/>
      <c r="AK451" s="28" t="s">
        <v>1612</v>
      </c>
      <c r="AL451" s="28" t="s">
        <v>5377</v>
      </c>
      <c r="AM451" s="28" t="s">
        <v>4949</v>
      </c>
      <c r="AN451" s="47" t="s">
        <v>1585</v>
      </c>
      <c r="AO451" s="58" t="s">
        <v>1603</v>
      </c>
      <c r="AP451" s="28"/>
      <c r="AQ451" s="28">
        <v>0</v>
      </c>
      <c r="AR451" s="28">
        <f t="shared" si="108"/>
        <v>-50</v>
      </c>
      <c r="AS451" s="28" t="s">
        <v>1603</v>
      </c>
      <c r="AT451" s="28"/>
    </row>
    <row r="452" spans="3:46" s="47" customFormat="1" ht="10.8" x14ac:dyDescent="0.25">
      <c r="C452" s="196">
        <v>46173</v>
      </c>
      <c r="D452" s="36">
        <f t="shared" si="109"/>
        <v>449</v>
      </c>
      <c r="E452" s="36" t="s">
        <v>1</v>
      </c>
      <c r="F452" s="57" t="s">
        <v>1738</v>
      </c>
      <c r="G452" s="57"/>
      <c r="H452" s="70">
        <v>4525</v>
      </c>
      <c r="I452" s="58" t="s">
        <v>2817</v>
      </c>
      <c r="J452" s="160">
        <v>11</v>
      </c>
      <c r="K452" s="158">
        <v>11</v>
      </c>
      <c r="L452" s="58">
        <v>19.127556999999999</v>
      </c>
      <c r="M452" s="58">
        <v>72.867775800000004</v>
      </c>
      <c r="N452" s="58" t="s">
        <v>94</v>
      </c>
      <c r="O452" s="58" t="s">
        <v>2818</v>
      </c>
      <c r="P452" s="28" t="s">
        <v>591</v>
      </c>
      <c r="Q452" s="56" t="s">
        <v>1700</v>
      </c>
      <c r="R452" s="28" t="s">
        <v>2819</v>
      </c>
      <c r="S452" s="28" t="s">
        <v>2820</v>
      </c>
      <c r="T452" s="58" t="s">
        <v>1621</v>
      </c>
      <c r="U452" s="28" t="s">
        <v>2214</v>
      </c>
      <c r="V452" s="36" t="s">
        <v>2215</v>
      </c>
      <c r="W452" s="28" t="s">
        <v>104</v>
      </c>
      <c r="X452" s="28"/>
      <c r="Y452" s="28" t="s">
        <v>1740</v>
      </c>
      <c r="Z452" s="28" t="e">
        <f>_xlfn.XLOOKUP(I452,'[2]Fibmax delivery'!$B:$B,'[2]Fibmax delivery'!$I:$I)</f>
        <v>#N/A</v>
      </c>
      <c r="AA452" s="28" t="s">
        <v>1603</v>
      </c>
      <c r="AB452" s="28" t="s">
        <v>1603</v>
      </c>
      <c r="AC452" s="28" t="s">
        <v>1603</v>
      </c>
      <c r="AD452" s="28" t="s">
        <v>1603</v>
      </c>
      <c r="AE452" s="28">
        <v>0</v>
      </c>
      <c r="AF452" s="28" t="s">
        <v>1610</v>
      </c>
      <c r="AG452" s="28"/>
      <c r="AH452" s="28" t="s">
        <v>1611</v>
      </c>
      <c r="AI452" s="28" t="s">
        <v>1603</v>
      </c>
      <c r="AJ452" s="28"/>
      <c r="AK452" s="28" t="s">
        <v>1612</v>
      </c>
      <c r="AL452" s="28" t="s">
        <v>1603</v>
      </c>
      <c r="AM452" s="28" t="s">
        <v>1603</v>
      </c>
      <c r="AN452" s="47" t="s">
        <v>1611</v>
      </c>
      <c r="AO452" s="58" t="s">
        <v>1603</v>
      </c>
      <c r="AP452" s="28"/>
      <c r="AQ452" s="28">
        <v>0</v>
      </c>
      <c r="AR452" s="28">
        <f t="shared" si="108"/>
        <v>0</v>
      </c>
      <c r="AS452" s="28" t="s">
        <v>1603</v>
      </c>
      <c r="AT452" s="28"/>
    </row>
    <row r="453" spans="3:46" s="47" customFormat="1" ht="10.8" x14ac:dyDescent="0.25">
      <c r="C453" s="196">
        <v>46173</v>
      </c>
      <c r="D453" s="36">
        <f t="shared" si="109"/>
        <v>450</v>
      </c>
      <c r="E453" s="36" t="s">
        <v>1</v>
      </c>
      <c r="F453" s="57" t="s">
        <v>1738</v>
      </c>
      <c r="G453" s="56">
        <f>_xlfn.XLOOKUP(H453,'[3]Total Working Funnel'!$F:$F,'[3]Total Working Funnel'!$F:$F)</f>
        <v>3389</v>
      </c>
      <c r="H453" s="70">
        <v>3389</v>
      </c>
      <c r="I453" s="58" t="s">
        <v>2821</v>
      </c>
      <c r="J453" s="160">
        <v>11</v>
      </c>
      <c r="K453" s="158">
        <v>11</v>
      </c>
      <c r="L453" s="58">
        <v>19.129709800000001</v>
      </c>
      <c r="M453" s="58">
        <v>72.870127400000001</v>
      </c>
      <c r="N453" s="58" t="s">
        <v>94</v>
      </c>
      <c r="O453" s="58" t="s">
        <v>2822</v>
      </c>
      <c r="P453" s="28" t="s">
        <v>591</v>
      </c>
      <c r="Q453" s="56" t="s">
        <v>1700</v>
      </c>
      <c r="R453" s="28" t="s">
        <v>2823</v>
      </c>
      <c r="S453" s="28" t="s">
        <v>2824</v>
      </c>
      <c r="T453" s="58" t="s">
        <v>1646</v>
      </c>
      <c r="U453" s="28" t="s">
        <v>2214</v>
      </c>
      <c r="V453" s="36" t="s">
        <v>2215</v>
      </c>
      <c r="W453" s="28" t="s">
        <v>104</v>
      </c>
      <c r="X453" s="28"/>
      <c r="Y453" s="28" t="s">
        <v>1740</v>
      </c>
      <c r="Z453" s="28" t="e">
        <f>_xlfn.XLOOKUP(I453,'[2]Fibmax delivery'!$B:$B,'[2]Fibmax delivery'!$I:$I)</f>
        <v>#N/A</v>
      </c>
      <c r="AA453" s="28" t="s">
        <v>1603</v>
      </c>
      <c r="AB453" s="28" t="s">
        <v>2807</v>
      </c>
      <c r="AC453" s="61">
        <v>45733</v>
      </c>
      <c r="AD453" s="61">
        <v>46098</v>
      </c>
      <c r="AE453" s="28">
        <v>20</v>
      </c>
      <c r="AF453" s="28" t="s">
        <v>1030</v>
      </c>
      <c r="AG453" s="62">
        <f t="shared" ref="AG453:AG470" si="113">AE453-K453</f>
        <v>9</v>
      </c>
      <c r="AH453" s="28" t="s">
        <v>1585</v>
      </c>
      <c r="AI453" s="28" t="s">
        <v>1603</v>
      </c>
      <c r="AJ453" s="28"/>
      <c r="AK453" s="28" t="s">
        <v>1612</v>
      </c>
      <c r="AL453" s="28" t="s">
        <v>5378</v>
      </c>
      <c r="AM453" s="28" t="s">
        <v>4949</v>
      </c>
      <c r="AN453" s="47" t="s">
        <v>1585</v>
      </c>
      <c r="AO453" s="58" t="s">
        <v>1603</v>
      </c>
      <c r="AP453" s="28"/>
      <c r="AQ453" s="28">
        <v>0</v>
      </c>
      <c r="AR453" s="28">
        <f t="shared" ref="AR453:AR516" si="114">AQ453-AE453</f>
        <v>-20</v>
      </c>
      <c r="AS453" s="28" t="s">
        <v>1603</v>
      </c>
      <c r="AT453" s="28"/>
    </row>
    <row r="454" spans="3:46" s="47" customFormat="1" ht="10.8" x14ac:dyDescent="0.25">
      <c r="C454" s="196">
        <v>46142</v>
      </c>
      <c r="D454" s="36">
        <f t="shared" ref="D454:D517" si="115">D453+1</f>
        <v>451</v>
      </c>
      <c r="E454" s="36" t="s">
        <v>1</v>
      </c>
      <c r="F454" s="58" t="s">
        <v>667</v>
      </c>
      <c r="G454" s="56">
        <f>_xlfn.XLOOKUP(H454,'[3]Total Working Funnel'!$F:$F,'[3]Total Working Funnel'!$F:$F)</f>
        <v>4871</v>
      </c>
      <c r="H454" s="70">
        <v>4871</v>
      </c>
      <c r="I454" s="58" t="s">
        <v>2825</v>
      </c>
      <c r="J454" s="160">
        <v>11</v>
      </c>
      <c r="K454" s="158">
        <v>11</v>
      </c>
      <c r="L454" s="58">
        <v>19.015768999999999</v>
      </c>
      <c r="M454" s="58">
        <v>73.032133700000003</v>
      </c>
      <c r="N454" s="58" t="s">
        <v>95</v>
      </c>
      <c r="O454" s="58" t="s">
        <v>2826</v>
      </c>
      <c r="P454" s="28" t="s">
        <v>624</v>
      </c>
      <c r="Q454" s="56" t="s">
        <v>1603</v>
      </c>
      <c r="R454" s="28" t="s">
        <v>2827</v>
      </c>
      <c r="S454" s="28" t="s">
        <v>2828</v>
      </c>
      <c r="T454" s="58" t="s">
        <v>1621</v>
      </c>
      <c r="U454" s="28" t="s">
        <v>2214</v>
      </c>
      <c r="V454" s="36" t="s">
        <v>2215</v>
      </c>
      <c r="W454" s="28" t="s">
        <v>104</v>
      </c>
      <c r="X454" s="28"/>
      <c r="Y454" s="28" t="s">
        <v>1609</v>
      </c>
      <c r="Z454" s="28" t="e">
        <f>_xlfn.XLOOKUP(I454,'[2]Fibmax delivery'!$B:$B,'[2]Fibmax delivery'!$I:$I)</f>
        <v>#N/A</v>
      </c>
      <c r="AA454" s="28" t="s">
        <v>1603</v>
      </c>
      <c r="AB454" s="28" t="s">
        <v>2829</v>
      </c>
      <c r="AC454" s="61">
        <v>45733</v>
      </c>
      <c r="AD454" s="61">
        <v>46098</v>
      </c>
      <c r="AE454" s="28">
        <v>20</v>
      </c>
      <c r="AF454" s="28" t="s">
        <v>1030</v>
      </c>
      <c r="AG454" s="62">
        <f t="shared" si="113"/>
        <v>9</v>
      </c>
      <c r="AH454" s="28" t="s">
        <v>1585</v>
      </c>
      <c r="AI454" s="28" t="s">
        <v>1603</v>
      </c>
      <c r="AJ454" s="28"/>
      <c r="AK454" s="28" t="s">
        <v>1612</v>
      </c>
      <c r="AL454" s="28" t="s">
        <v>5379</v>
      </c>
      <c r="AM454" s="28" t="s">
        <v>4949</v>
      </c>
      <c r="AN454" s="47" t="s">
        <v>1585</v>
      </c>
      <c r="AO454" s="58" t="s">
        <v>1603</v>
      </c>
      <c r="AP454" s="28"/>
      <c r="AQ454" s="28">
        <v>0</v>
      </c>
      <c r="AR454" s="28">
        <f t="shared" si="114"/>
        <v>-20</v>
      </c>
      <c r="AS454" s="28" t="s">
        <v>1603</v>
      </c>
      <c r="AT454" s="28"/>
    </row>
    <row r="455" spans="3:46" s="47" customFormat="1" ht="10.8" x14ac:dyDescent="0.25">
      <c r="C455" s="196">
        <v>46142</v>
      </c>
      <c r="D455" s="36">
        <f t="shared" si="115"/>
        <v>452</v>
      </c>
      <c r="E455" s="36" t="s">
        <v>1</v>
      </c>
      <c r="F455" s="58" t="s">
        <v>667</v>
      </c>
      <c r="G455" s="56" t="e">
        <f>_xlfn.XLOOKUP(H455,'[3]Total Working Funnel'!$F:$F,'[3]Total Working Funnel'!$F:$F)</f>
        <v>#N/A</v>
      </c>
      <c r="H455" s="72" t="s">
        <v>2830</v>
      </c>
      <c r="I455" s="58" t="s">
        <v>2831</v>
      </c>
      <c r="J455" s="160">
        <v>193.03200000000001</v>
      </c>
      <c r="K455" s="158">
        <v>0</v>
      </c>
      <c r="L455" s="58">
        <v>19.0154782</v>
      </c>
      <c r="M455" s="58">
        <v>73.035197800000006</v>
      </c>
      <c r="N455" s="58" t="s">
        <v>95</v>
      </c>
      <c r="O455" s="58" t="s">
        <v>2832</v>
      </c>
      <c r="P455" s="28" t="s">
        <v>624</v>
      </c>
      <c r="Q455" s="56" t="s">
        <v>1603</v>
      </c>
      <c r="R455" s="28" t="s">
        <v>2833</v>
      </c>
      <c r="S455" s="28" t="s">
        <v>2834</v>
      </c>
      <c r="T455" s="177" t="s">
        <v>1813</v>
      </c>
      <c r="U455" s="28" t="s">
        <v>2214</v>
      </c>
      <c r="V455" s="36" t="s">
        <v>2215</v>
      </c>
      <c r="W455" s="28" t="s">
        <v>1963</v>
      </c>
      <c r="X455" s="28"/>
      <c r="Y455" s="28" t="s">
        <v>1609</v>
      </c>
      <c r="Z455" s="28" t="e">
        <f>_xlfn.XLOOKUP(I455,'[2]Fibmax delivery'!$B:$B,'[2]Fibmax delivery'!$I:$I)</f>
        <v>#N/A</v>
      </c>
      <c r="AA455" s="28" t="s">
        <v>1603</v>
      </c>
      <c r="AB455" s="28" t="s">
        <v>2829</v>
      </c>
      <c r="AC455" s="61">
        <v>45733</v>
      </c>
      <c r="AD455" s="61">
        <v>46098</v>
      </c>
      <c r="AE455" s="28">
        <v>170</v>
      </c>
      <c r="AF455" s="28" t="s">
        <v>1699</v>
      </c>
      <c r="AG455" s="62">
        <f t="shared" si="113"/>
        <v>170</v>
      </c>
      <c r="AH455" s="28" t="s">
        <v>4851</v>
      </c>
      <c r="AI455" s="28" t="s">
        <v>1603</v>
      </c>
      <c r="AJ455" s="28"/>
      <c r="AK455" s="28" t="s">
        <v>1612</v>
      </c>
      <c r="AL455" s="28" t="s">
        <v>5380</v>
      </c>
      <c r="AM455" s="28" t="s">
        <v>4949</v>
      </c>
      <c r="AN455" s="47" t="s">
        <v>1585</v>
      </c>
      <c r="AO455" s="58" t="s">
        <v>1603</v>
      </c>
      <c r="AP455" s="28"/>
      <c r="AQ455" s="28">
        <v>0</v>
      </c>
      <c r="AR455" s="28">
        <f t="shared" si="114"/>
        <v>-170</v>
      </c>
      <c r="AS455" s="28" t="s">
        <v>1603</v>
      </c>
      <c r="AT455" s="28"/>
    </row>
    <row r="456" spans="3:46" s="47" customFormat="1" ht="10.8" x14ac:dyDescent="0.25">
      <c r="C456" s="196">
        <v>46356</v>
      </c>
      <c r="D456" s="36">
        <f t="shared" si="115"/>
        <v>453</v>
      </c>
      <c r="E456" s="36" t="s">
        <v>1</v>
      </c>
      <c r="F456" s="57" t="s">
        <v>600</v>
      </c>
      <c r="G456" s="56" t="str">
        <f>_xlfn.XLOOKUP(H456,'[3]Total Working Funnel'!$F:$F,'[3]Total Working Funnel'!$F:$F)</f>
        <v>MB1187</v>
      </c>
      <c r="H456" s="70" t="s">
        <v>2835</v>
      </c>
      <c r="I456" s="58" t="s">
        <v>2836</v>
      </c>
      <c r="J456" s="160">
        <v>88</v>
      </c>
      <c r="K456" s="158">
        <v>88</v>
      </c>
      <c r="L456" s="58">
        <v>19.262106899999999</v>
      </c>
      <c r="M456" s="58">
        <v>73.144475600000007</v>
      </c>
      <c r="N456" s="58" t="s">
        <v>96</v>
      </c>
      <c r="O456" s="58" t="s">
        <v>2837</v>
      </c>
      <c r="P456" s="28" t="s">
        <v>597</v>
      </c>
      <c r="Q456" s="56" t="s">
        <v>1603</v>
      </c>
      <c r="R456" s="28" t="s">
        <v>2838</v>
      </c>
      <c r="S456" s="28" t="s">
        <v>2839</v>
      </c>
      <c r="T456" s="58" t="s">
        <v>1621</v>
      </c>
      <c r="U456" s="28" t="s">
        <v>2214</v>
      </c>
      <c r="V456" s="36" t="s">
        <v>2215</v>
      </c>
      <c r="W456" s="28" t="s">
        <v>104</v>
      </c>
      <c r="X456" s="28" t="s">
        <v>1894</v>
      </c>
      <c r="Y456" s="28" t="s">
        <v>1782</v>
      </c>
      <c r="Z456" s="28" t="s">
        <v>1745</v>
      </c>
      <c r="AA456" s="28" t="s">
        <v>1603</v>
      </c>
      <c r="AB456" s="28" t="s">
        <v>2840</v>
      </c>
      <c r="AC456" s="61">
        <v>45733</v>
      </c>
      <c r="AD456" s="61">
        <v>46098</v>
      </c>
      <c r="AE456" s="28">
        <v>100</v>
      </c>
      <c r="AF456" s="28" t="s">
        <v>1699</v>
      </c>
      <c r="AG456" s="62">
        <f t="shared" si="113"/>
        <v>12</v>
      </c>
      <c r="AH456" s="28" t="s">
        <v>1585</v>
      </c>
      <c r="AI456" s="28" t="s">
        <v>1603</v>
      </c>
      <c r="AJ456" s="28"/>
      <c r="AK456" s="28" t="s">
        <v>4874</v>
      </c>
      <c r="AL456" s="28" t="s">
        <v>5381</v>
      </c>
      <c r="AM456" s="28" t="s">
        <v>3494</v>
      </c>
      <c r="AN456" s="47" t="s">
        <v>1585</v>
      </c>
      <c r="AO456" s="58" t="s">
        <v>1603</v>
      </c>
      <c r="AP456" s="28"/>
      <c r="AQ456" s="28">
        <v>0</v>
      </c>
      <c r="AR456" s="28">
        <f t="shared" si="114"/>
        <v>-100</v>
      </c>
      <c r="AS456" s="28" t="s">
        <v>1603</v>
      </c>
      <c r="AT456" s="28"/>
    </row>
    <row r="457" spans="3:46" s="47" customFormat="1" ht="10.8" x14ac:dyDescent="0.25">
      <c r="C457" s="196">
        <v>46356</v>
      </c>
      <c r="D457" s="36">
        <f t="shared" si="115"/>
        <v>454</v>
      </c>
      <c r="E457" s="36" t="s">
        <v>1</v>
      </c>
      <c r="F457" s="57" t="s">
        <v>600</v>
      </c>
      <c r="G457" s="56" t="str">
        <f>_xlfn.XLOOKUP(H457,'[3]Total Working Funnel'!$F:$F,'[3]Total Working Funnel'!$F:$F)</f>
        <v>MA5523</v>
      </c>
      <c r="H457" s="70" t="s">
        <v>2841</v>
      </c>
      <c r="I457" s="58" t="s">
        <v>2842</v>
      </c>
      <c r="J457" s="160">
        <v>55</v>
      </c>
      <c r="K457" s="158">
        <v>55</v>
      </c>
      <c r="L457" s="58">
        <v>19.2597782</v>
      </c>
      <c r="M457" s="58">
        <v>73.143616300000005</v>
      </c>
      <c r="N457" s="58" t="s">
        <v>96</v>
      </c>
      <c r="O457" s="58" t="s">
        <v>2843</v>
      </c>
      <c r="P457" s="28" t="s">
        <v>597</v>
      </c>
      <c r="Q457" s="56" t="s">
        <v>1603</v>
      </c>
      <c r="R457" s="28" t="s">
        <v>2844</v>
      </c>
      <c r="S457" s="28" t="s">
        <v>2845</v>
      </c>
      <c r="T457" s="58" t="s">
        <v>1736</v>
      </c>
      <c r="U457" s="28" t="s">
        <v>2214</v>
      </c>
      <c r="V457" s="36" t="s">
        <v>2215</v>
      </c>
      <c r="W457" s="28" t="s">
        <v>104</v>
      </c>
      <c r="X457" s="28" t="s">
        <v>1894</v>
      </c>
      <c r="Y457" s="28" t="s">
        <v>1782</v>
      </c>
      <c r="Z457" s="28" t="s">
        <v>1745</v>
      </c>
      <c r="AA457" s="28" t="s">
        <v>1603</v>
      </c>
      <c r="AB457" s="28" t="s">
        <v>2840</v>
      </c>
      <c r="AC457" s="61">
        <v>45733</v>
      </c>
      <c r="AD457" s="61">
        <v>46098</v>
      </c>
      <c r="AE457" s="28">
        <v>60</v>
      </c>
      <c r="AF457" s="28" t="s">
        <v>1030</v>
      </c>
      <c r="AG457" s="62">
        <f t="shared" si="113"/>
        <v>5</v>
      </c>
      <c r="AH457" s="28" t="s">
        <v>1585</v>
      </c>
      <c r="AI457" s="28" t="s">
        <v>1603</v>
      </c>
      <c r="AJ457" s="28"/>
      <c r="AK457" s="28" t="s">
        <v>4874</v>
      </c>
      <c r="AL457" s="28" t="s">
        <v>5382</v>
      </c>
      <c r="AM457" s="28" t="s">
        <v>4949</v>
      </c>
      <c r="AN457" s="47" t="s">
        <v>1585</v>
      </c>
      <c r="AO457" s="58" t="s">
        <v>1603</v>
      </c>
      <c r="AP457" s="28"/>
      <c r="AQ457" s="28">
        <v>0</v>
      </c>
      <c r="AR457" s="28">
        <f t="shared" si="114"/>
        <v>-60</v>
      </c>
      <c r="AS457" s="28" t="s">
        <v>1603</v>
      </c>
      <c r="AT457" s="28"/>
    </row>
    <row r="458" spans="3:46" s="47" customFormat="1" ht="10.8" x14ac:dyDescent="0.25">
      <c r="C458" s="196">
        <v>46356</v>
      </c>
      <c r="D458" s="36">
        <f t="shared" si="115"/>
        <v>455</v>
      </c>
      <c r="E458" s="36" t="s">
        <v>1</v>
      </c>
      <c r="F458" s="57" t="s">
        <v>600</v>
      </c>
      <c r="G458" s="56">
        <f>_xlfn.XLOOKUP(H458,'[3]Total Working Funnel'!$F:$F,'[3]Total Working Funnel'!$F:$F)</f>
        <v>175</v>
      </c>
      <c r="H458" s="70">
        <v>175</v>
      </c>
      <c r="I458" s="58" t="s">
        <v>2846</v>
      </c>
      <c r="J458" s="160">
        <v>165</v>
      </c>
      <c r="K458" s="158">
        <v>165</v>
      </c>
      <c r="L458" s="58">
        <v>19.257548100000001</v>
      </c>
      <c r="M458" s="58">
        <v>73.142691099999993</v>
      </c>
      <c r="N458" s="58" t="s">
        <v>96</v>
      </c>
      <c r="O458" s="58" t="s">
        <v>2847</v>
      </c>
      <c r="P458" s="28" t="s">
        <v>597</v>
      </c>
      <c r="Q458" s="56" t="s">
        <v>1603</v>
      </c>
      <c r="R458" s="28" t="s">
        <v>2848</v>
      </c>
      <c r="S458" s="28" t="s">
        <v>2849</v>
      </c>
      <c r="T458" s="58" t="s">
        <v>1621</v>
      </c>
      <c r="U458" s="28" t="s">
        <v>2214</v>
      </c>
      <c r="V458" s="36" t="s">
        <v>2215</v>
      </c>
      <c r="W458" s="28" t="s">
        <v>104</v>
      </c>
      <c r="X458" s="28" t="s">
        <v>1630</v>
      </c>
      <c r="Y458" s="28" t="s">
        <v>1782</v>
      </c>
      <c r="Z458" s="28" t="s">
        <v>1745</v>
      </c>
      <c r="AA458" s="28" t="s">
        <v>1603</v>
      </c>
      <c r="AB458" s="28" t="s">
        <v>2840</v>
      </c>
      <c r="AC458" s="61">
        <v>45733</v>
      </c>
      <c r="AD458" s="61">
        <v>46098</v>
      </c>
      <c r="AE458" s="28">
        <v>800</v>
      </c>
      <c r="AF458" s="28" t="s">
        <v>1699</v>
      </c>
      <c r="AG458" s="62">
        <f t="shared" si="113"/>
        <v>635</v>
      </c>
      <c r="AH458" s="28" t="s">
        <v>1584</v>
      </c>
      <c r="AI458" s="28" t="s">
        <v>1603</v>
      </c>
      <c r="AJ458" s="28"/>
      <c r="AK458" s="28" t="s">
        <v>4874</v>
      </c>
      <c r="AL458" s="28" t="s">
        <v>5383</v>
      </c>
      <c r="AM458" s="28" t="s">
        <v>4949</v>
      </c>
      <c r="AN458" s="47" t="s">
        <v>1584</v>
      </c>
      <c r="AO458" s="58" t="s">
        <v>1603</v>
      </c>
      <c r="AP458" s="28"/>
      <c r="AQ458" s="28">
        <v>0</v>
      </c>
      <c r="AR458" s="28">
        <f t="shared" si="114"/>
        <v>-800</v>
      </c>
      <c r="AS458" s="28" t="s">
        <v>1603</v>
      </c>
      <c r="AT458" s="28"/>
    </row>
    <row r="459" spans="3:46" s="47" customFormat="1" ht="10.8" x14ac:dyDescent="0.25">
      <c r="C459" s="196">
        <v>46356</v>
      </c>
      <c r="D459" s="36">
        <f t="shared" si="115"/>
        <v>456</v>
      </c>
      <c r="E459" s="36" t="s">
        <v>1</v>
      </c>
      <c r="F459" s="57" t="s">
        <v>600</v>
      </c>
      <c r="G459" s="56" t="e">
        <f>_xlfn.XLOOKUP(H459,'[3]Total Working Funnel'!$F:$F,'[3]Total Working Funnel'!$F:$F)</f>
        <v>#N/A</v>
      </c>
      <c r="H459" s="70" t="s">
        <v>2850</v>
      </c>
      <c r="I459" s="58" t="s">
        <v>2851</v>
      </c>
      <c r="J459" s="160">
        <v>330</v>
      </c>
      <c r="K459" s="158">
        <v>330</v>
      </c>
      <c r="L459" s="58">
        <v>19.262430999999999</v>
      </c>
      <c r="M459" s="58">
        <v>73.141483100000002</v>
      </c>
      <c r="N459" s="58" t="s">
        <v>96</v>
      </c>
      <c r="O459" s="58" t="s">
        <v>2852</v>
      </c>
      <c r="P459" s="28" t="s">
        <v>597</v>
      </c>
      <c r="Q459" s="56" t="s">
        <v>1603</v>
      </c>
      <c r="R459" s="28" t="s">
        <v>2853</v>
      </c>
      <c r="S459" s="28" t="s">
        <v>2854</v>
      </c>
      <c r="T459" s="177" t="s">
        <v>1637</v>
      </c>
      <c r="U459" s="28" t="s">
        <v>2214</v>
      </c>
      <c r="V459" s="36" t="s">
        <v>2215</v>
      </c>
      <c r="W459" s="28" t="s">
        <v>104</v>
      </c>
      <c r="X459" s="28" t="s">
        <v>1630</v>
      </c>
      <c r="Y459" s="28" t="s">
        <v>1638</v>
      </c>
      <c r="Z459" s="28" t="s">
        <v>4848</v>
      </c>
      <c r="AA459" s="28" t="s">
        <v>1603</v>
      </c>
      <c r="AB459" s="28" t="s">
        <v>2840</v>
      </c>
      <c r="AC459" s="61">
        <v>45733</v>
      </c>
      <c r="AD459" s="61">
        <v>46098</v>
      </c>
      <c r="AE459" s="28">
        <v>450</v>
      </c>
      <c r="AF459" s="28" t="s">
        <v>1699</v>
      </c>
      <c r="AG459" s="62">
        <f t="shared" si="113"/>
        <v>120</v>
      </c>
      <c r="AH459" s="28" t="s">
        <v>4851</v>
      </c>
      <c r="AI459" s="28" t="s">
        <v>1603</v>
      </c>
      <c r="AJ459" s="28"/>
      <c r="AK459" s="28" t="s">
        <v>1612</v>
      </c>
      <c r="AL459" s="28" t="s">
        <v>5384</v>
      </c>
      <c r="AM459" s="28" t="s">
        <v>4949</v>
      </c>
      <c r="AN459" s="47" t="s">
        <v>1585</v>
      </c>
      <c r="AO459" s="58" t="s">
        <v>1603</v>
      </c>
      <c r="AP459" s="28"/>
      <c r="AQ459" s="28">
        <v>0</v>
      </c>
      <c r="AR459" s="28">
        <f t="shared" si="114"/>
        <v>-450</v>
      </c>
      <c r="AS459" s="28" t="s">
        <v>1603</v>
      </c>
      <c r="AT459" s="28"/>
    </row>
    <row r="460" spans="3:46" s="47" customFormat="1" ht="10.8" x14ac:dyDescent="0.25">
      <c r="C460" s="196">
        <v>46356</v>
      </c>
      <c r="D460" s="36">
        <f t="shared" si="115"/>
        <v>457</v>
      </c>
      <c r="E460" s="36" t="s">
        <v>1</v>
      </c>
      <c r="F460" s="57" t="s">
        <v>600</v>
      </c>
      <c r="G460" s="56" t="str">
        <f>_xlfn.XLOOKUP(H460,'[3]Total Working Funnel'!$F:$F,'[3]Total Working Funnel'!$F:$F)</f>
        <v>MA5153</v>
      </c>
      <c r="H460" s="70" t="s">
        <v>2855</v>
      </c>
      <c r="I460" s="58" t="s">
        <v>2856</v>
      </c>
      <c r="J460" s="160">
        <v>276.10000000000002</v>
      </c>
      <c r="K460" s="158">
        <v>276.10000000000002</v>
      </c>
      <c r="L460" s="58">
        <v>19.263490099999999</v>
      </c>
      <c r="M460" s="58">
        <v>73.136918399999999</v>
      </c>
      <c r="N460" s="58" t="s">
        <v>96</v>
      </c>
      <c r="O460" s="58" t="s">
        <v>2857</v>
      </c>
      <c r="P460" s="28" t="s">
        <v>597</v>
      </c>
      <c r="Q460" s="56" t="s">
        <v>1603</v>
      </c>
      <c r="R460" s="28" t="s">
        <v>2858</v>
      </c>
      <c r="S460" s="28" t="s">
        <v>2859</v>
      </c>
      <c r="T460" s="58" t="s">
        <v>1621</v>
      </c>
      <c r="U460" s="28" t="s">
        <v>2214</v>
      </c>
      <c r="V460" s="36" t="s">
        <v>2215</v>
      </c>
      <c r="W460" s="28" t="s">
        <v>104</v>
      </c>
      <c r="X460" s="28" t="s">
        <v>1642</v>
      </c>
      <c r="Y460" s="28" t="s">
        <v>1782</v>
      </c>
      <c r="Z460" s="28" t="s">
        <v>1745</v>
      </c>
      <c r="AA460" s="28" t="s">
        <v>1603</v>
      </c>
      <c r="AB460" s="28" t="s">
        <v>2840</v>
      </c>
      <c r="AC460" s="61">
        <v>45733</v>
      </c>
      <c r="AD460" s="61">
        <v>46098</v>
      </c>
      <c r="AE460" s="28">
        <v>280</v>
      </c>
      <c r="AF460" s="28" t="s">
        <v>1030</v>
      </c>
      <c r="AG460" s="62">
        <f t="shared" si="113"/>
        <v>3.8999999999999773</v>
      </c>
      <c r="AH460" s="28" t="s">
        <v>1585</v>
      </c>
      <c r="AI460" s="28" t="s">
        <v>1603</v>
      </c>
      <c r="AJ460" s="28"/>
      <c r="AK460" s="28" t="s">
        <v>4874</v>
      </c>
      <c r="AL460" s="28" t="s">
        <v>5385</v>
      </c>
      <c r="AM460" s="28" t="s">
        <v>3494</v>
      </c>
      <c r="AN460" s="47" t="s">
        <v>1585</v>
      </c>
      <c r="AO460" s="58" t="s">
        <v>1603</v>
      </c>
      <c r="AP460" s="28"/>
      <c r="AQ460" s="28">
        <v>0</v>
      </c>
      <c r="AR460" s="28">
        <f t="shared" si="114"/>
        <v>-280</v>
      </c>
      <c r="AS460" s="28" t="s">
        <v>1603</v>
      </c>
      <c r="AT460" s="28"/>
    </row>
    <row r="461" spans="3:46" s="47" customFormat="1" ht="10.8" x14ac:dyDescent="0.25">
      <c r="C461" s="196">
        <v>46356</v>
      </c>
      <c r="D461" s="36">
        <f t="shared" si="115"/>
        <v>458</v>
      </c>
      <c r="E461" s="36" t="s">
        <v>1</v>
      </c>
      <c r="F461" s="57" t="s">
        <v>600</v>
      </c>
      <c r="G461" s="56" t="str">
        <f>_xlfn.XLOOKUP(H461,'[3]Total Working Funnel'!$F:$F,'[3]Total Working Funnel'!$F:$F)</f>
        <v>MA5138</v>
      </c>
      <c r="H461" s="70" t="s">
        <v>2860</v>
      </c>
      <c r="I461" s="58" t="s">
        <v>2861</v>
      </c>
      <c r="J461" s="160">
        <v>181.5</v>
      </c>
      <c r="K461" s="158">
        <v>181.5</v>
      </c>
      <c r="L461" s="58">
        <v>19.262575999999999</v>
      </c>
      <c r="M461" s="58">
        <v>73.147004100000004</v>
      </c>
      <c r="N461" s="58" t="s">
        <v>96</v>
      </c>
      <c r="O461" s="58" t="s">
        <v>2862</v>
      </c>
      <c r="P461" s="28" t="s">
        <v>597</v>
      </c>
      <c r="Q461" s="56" t="s">
        <v>1603</v>
      </c>
      <c r="R461" s="28" t="s">
        <v>2863</v>
      </c>
      <c r="S461" s="28" t="s">
        <v>2864</v>
      </c>
      <c r="T461" s="58" t="s">
        <v>1646</v>
      </c>
      <c r="U461" s="28" t="s">
        <v>2214</v>
      </c>
      <c r="V461" s="36" t="s">
        <v>2215</v>
      </c>
      <c r="W461" s="28" t="s">
        <v>104</v>
      </c>
      <c r="X461" s="28" t="s">
        <v>1642</v>
      </c>
      <c r="Y461" s="28" t="s">
        <v>1782</v>
      </c>
      <c r="Z461" s="28" t="s">
        <v>1745</v>
      </c>
      <c r="AA461" s="28" t="s">
        <v>1603</v>
      </c>
      <c r="AB461" s="28" t="s">
        <v>2840</v>
      </c>
      <c r="AC461" s="61">
        <v>45733</v>
      </c>
      <c r="AD461" s="61">
        <v>46098</v>
      </c>
      <c r="AE461" s="28">
        <v>190</v>
      </c>
      <c r="AF461" s="28" t="s">
        <v>1030</v>
      </c>
      <c r="AG461" s="62">
        <f t="shared" si="113"/>
        <v>8.5</v>
      </c>
      <c r="AH461" s="28" t="s">
        <v>1585</v>
      </c>
      <c r="AI461" s="28" t="s">
        <v>1603</v>
      </c>
      <c r="AJ461" s="28"/>
      <c r="AK461" s="28" t="s">
        <v>4874</v>
      </c>
      <c r="AL461" s="28" t="s">
        <v>5386</v>
      </c>
      <c r="AM461" s="28" t="s">
        <v>4949</v>
      </c>
      <c r="AN461" s="47" t="s">
        <v>1585</v>
      </c>
      <c r="AO461" s="58" t="s">
        <v>1603</v>
      </c>
      <c r="AP461" s="28"/>
      <c r="AQ461" s="28">
        <v>0</v>
      </c>
      <c r="AR461" s="28">
        <f t="shared" si="114"/>
        <v>-190</v>
      </c>
      <c r="AS461" s="28" t="s">
        <v>1603</v>
      </c>
      <c r="AT461" s="28"/>
    </row>
    <row r="462" spans="3:46" s="47" customFormat="1" ht="10.8" x14ac:dyDescent="0.25">
      <c r="C462" s="196">
        <v>46081</v>
      </c>
      <c r="D462" s="36">
        <f t="shared" si="115"/>
        <v>459</v>
      </c>
      <c r="E462" s="36" t="s">
        <v>1</v>
      </c>
      <c r="F462" s="58" t="s">
        <v>643</v>
      </c>
      <c r="G462" s="56">
        <f>_xlfn.XLOOKUP(H462,'[3]Total Working Funnel'!$F:$F,'[3]Total Working Funnel'!$F:$F)</f>
        <v>6194</v>
      </c>
      <c r="H462" s="70">
        <v>6194</v>
      </c>
      <c r="I462" s="58" t="s">
        <v>2865</v>
      </c>
      <c r="J462" s="160">
        <v>63.8</v>
      </c>
      <c r="K462" s="158">
        <v>63.8</v>
      </c>
      <c r="L462" s="58">
        <v>19.168331899999998</v>
      </c>
      <c r="M462" s="58">
        <v>73.074016</v>
      </c>
      <c r="N462" s="58" t="s">
        <v>97</v>
      </c>
      <c r="O462" s="58" t="s">
        <v>2866</v>
      </c>
      <c r="P462" s="28" t="s">
        <v>597</v>
      </c>
      <c r="Q462" s="56" t="s">
        <v>1603</v>
      </c>
      <c r="R462" s="28" t="s">
        <v>2867</v>
      </c>
      <c r="S462" s="28" t="s">
        <v>2868</v>
      </c>
      <c r="T462" s="58" t="s">
        <v>1621</v>
      </c>
      <c r="U462" s="28" t="s">
        <v>2214</v>
      </c>
      <c r="V462" s="36" t="s">
        <v>2215</v>
      </c>
      <c r="W462" s="28" t="s">
        <v>104</v>
      </c>
      <c r="X462" s="28" t="s">
        <v>1686</v>
      </c>
      <c r="Y462" s="28" t="s">
        <v>1638</v>
      </c>
      <c r="Z462" s="28" t="s">
        <v>4848</v>
      </c>
      <c r="AA462" s="28" t="s">
        <v>1603</v>
      </c>
      <c r="AB462" s="28" t="s">
        <v>2869</v>
      </c>
      <c r="AC462" s="61">
        <v>45733</v>
      </c>
      <c r="AD462" s="61">
        <v>46098</v>
      </c>
      <c r="AE462" s="28">
        <v>60</v>
      </c>
      <c r="AF462" s="28" t="s">
        <v>1622</v>
      </c>
      <c r="AG462" s="62">
        <f t="shared" si="113"/>
        <v>-3.7999999999999972</v>
      </c>
      <c r="AH462" s="28" t="s">
        <v>1585</v>
      </c>
      <c r="AI462" s="28" t="s">
        <v>1603</v>
      </c>
      <c r="AJ462" s="28"/>
      <c r="AK462" s="28" t="s">
        <v>1612</v>
      </c>
      <c r="AL462" s="28" t="s">
        <v>5387</v>
      </c>
      <c r="AM462" s="28" t="s">
        <v>3494</v>
      </c>
      <c r="AN462" s="47" t="s">
        <v>1585</v>
      </c>
      <c r="AO462" s="58" t="s">
        <v>1603</v>
      </c>
      <c r="AP462" s="28"/>
      <c r="AQ462" s="28">
        <v>0</v>
      </c>
      <c r="AR462" s="28">
        <f t="shared" si="114"/>
        <v>-60</v>
      </c>
      <c r="AS462" s="28" t="s">
        <v>1603</v>
      </c>
      <c r="AT462" s="28"/>
    </row>
    <row r="463" spans="3:46" s="47" customFormat="1" ht="10.8" x14ac:dyDescent="0.25">
      <c r="C463" s="196">
        <v>46081</v>
      </c>
      <c r="D463" s="36">
        <f t="shared" si="115"/>
        <v>460</v>
      </c>
      <c r="E463" s="36" t="s">
        <v>1</v>
      </c>
      <c r="F463" s="58" t="s">
        <v>643</v>
      </c>
      <c r="G463" s="56" t="str">
        <f>_xlfn.XLOOKUP(H463,'[3]Total Working Funnel'!$F:$F,'[3]Total Working Funnel'!$F:$F)</f>
        <v>MA4669</v>
      </c>
      <c r="H463" s="70" t="s">
        <v>2870</v>
      </c>
      <c r="I463" s="58" t="s">
        <v>2871</v>
      </c>
      <c r="J463" s="160">
        <v>6.6</v>
      </c>
      <c r="K463" s="158">
        <v>6.6</v>
      </c>
      <c r="L463" s="58">
        <v>19.167195700000001</v>
      </c>
      <c r="M463" s="58">
        <v>73.072567100000001</v>
      </c>
      <c r="N463" s="58" t="s">
        <v>97</v>
      </c>
      <c r="O463" s="58" t="s">
        <v>2872</v>
      </c>
      <c r="P463" s="28" t="s">
        <v>597</v>
      </c>
      <c r="Q463" s="56" t="s">
        <v>1603</v>
      </c>
      <c r="R463" s="28" t="s">
        <v>2873</v>
      </c>
      <c r="S463" s="28" t="s">
        <v>2874</v>
      </c>
      <c r="T463" s="58" t="s">
        <v>1621</v>
      </c>
      <c r="U463" s="28" t="s">
        <v>2214</v>
      </c>
      <c r="V463" s="36" t="s">
        <v>2215</v>
      </c>
      <c r="W463" s="28" t="s">
        <v>104</v>
      </c>
      <c r="X463" s="28" t="s">
        <v>1616</v>
      </c>
      <c r="Y463" s="28" t="s">
        <v>1638</v>
      </c>
      <c r="Z463" s="28" t="s">
        <v>4848</v>
      </c>
      <c r="AA463" s="28" t="s">
        <v>1603</v>
      </c>
      <c r="AB463" s="28" t="s">
        <v>2869</v>
      </c>
      <c r="AC463" s="61">
        <v>45733</v>
      </c>
      <c r="AD463" s="61">
        <v>46098</v>
      </c>
      <c r="AE463" s="28">
        <v>40</v>
      </c>
      <c r="AF463" s="28" t="s">
        <v>1699</v>
      </c>
      <c r="AG463" s="62">
        <f t="shared" si="113"/>
        <v>33.4</v>
      </c>
      <c r="AH463" s="28" t="s">
        <v>1585</v>
      </c>
      <c r="AI463" s="28" t="s">
        <v>1603</v>
      </c>
      <c r="AJ463" s="28"/>
      <c r="AK463" s="28" t="s">
        <v>1612</v>
      </c>
      <c r="AL463" s="28" t="s">
        <v>5388</v>
      </c>
      <c r="AM463" s="28" t="s">
        <v>3494</v>
      </c>
      <c r="AN463" s="47" t="s">
        <v>1585</v>
      </c>
      <c r="AO463" s="58" t="s">
        <v>1603</v>
      </c>
      <c r="AP463" s="28"/>
      <c r="AQ463" s="28">
        <v>0</v>
      </c>
      <c r="AR463" s="28">
        <f t="shared" si="114"/>
        <v>-40</v>
      </c>
      <c r="AS463" s="28" t="s">
        <v>1603</v>
      </c>
      <c r="AT463" s="28"/>
    </row>
    <row r="464" spans="3:46" s="47" customFormat="1" ht="10.8" x14ac:dyDescent="0.25">
      <c r="C464" s="196">
        <v>46081</v>
      </c>
      <c r="D464" s="36">
        <f t="shared" si="115"/>
        <v>461</v>
      </c>
      <c r="E464" s="36" t="s">
        <v>1</v>
      </c>
      <c r="F464" s="58" t="s">
        <v>643</v>
      </c>
      <c r="G464" s="56" t="str">
        <f>_xlfn.XLOOKUP(H464,'[3]Total Working Funnel'!$F:$F,'[3]Total Working Funnel'!$F:$F)</f>
        <v>MA3429</v>
      </c>
      <c r="H464" s="70" t="s">
        <v>2875</v>
      </c>
      <c r="I464" s="58" t="s">
        <v>2876</v>
      </c>
      <c r="J464" s="160">
        <v>35.200000000000003</v>
      </c>
      <c r="K464" s="158">
        <v>35.200000000000003</v>
      </c>
      <c r="L464" s="58">
        <v>19.173770600000001</v>
      </c>
      <c r="M464" s="58">
        <v>73.071747799999997</v>
      </c>
      <c r="N464" s="58" t="s">
        <v>97</v>
      </c>
      <c r="O464" s="58" t="s">
        <v>2877</v>
      </c>
      <c r="P464" s="28" t="s">
        <v>597</v>
      </c>
      <c r="Q464" s="56" t="s">
        <v>1603</v>
      </c>
      <c r="R464" s="28" t="s">
        <v>2878</v>
      </c>
      <c r="S464" s="28" t="s">
        <v>2879</v>
      </c>
      <c r="T464" s="58" t="s">
        <v>1621</v>
      </c>
      <c r="U464" s="28" t="s">
        <v>2214</v>
      </c>
      <c r="V464" s="36" t="s">
        <v>2215</v>
      </c>
      <c r="W464" s="28" t="s">
        <v>104</v>
      </c>
      <c r="X464" s="28" t="s">
        <v>1616</v>
      </c>
      <c r="Y464" s="28" t="s">
        <v>1638</v>
      </c>
      <c r="Z464" s="28" t="s">
        <v>4848</v>
      </c>
      <c r="AA464" s="28" t="s">
        <v>1603</v>
      </c>
      <c r="AB464" s="28" t="s">
        <v>2869</v>
      </c>
      <c r="AC464" s="61">
        <v>45733</v>
      </c>
      <c r="AD464" s="61">
        <v>46098</v>
      </c>
      <c r="AE464" s="28">
        <v>40</v>
      </c>
      <c r="AF464" s="28" t="s">
        <v>1030</v>
      </c>
      <c r="AG464" s="62">
        <f t="shared" si="113"/>
        <v>4.7999999999999972</v>
      </c>
      <c r="AH464" s="28" t="s">
        <v>1585</v>
      </c>
      <c r="AI464" s="28" t="s">
        <v>1603</v>
      </c>
      <c r="AJ464" s="28"/>
      <c r="AK464" s="28" t="s">
        <v>1612</v>
      </c>
      <c r="AL464" s="28" t="s">
        <v>5389</v>
      </c>
      <c r="AM464" s="28" t="s">
        <v>3494</v>
      </c>
      <c r="AN464" s="47" t="s">
        <v>1585</v>
      </c>
      <c r="AO464" s="58" t="s">
        <v>1603</v>
      </c>
      <c r="AP464" s="28"/>
      <c r="AQ464" s="28">
        <v>0</v>
      </c>
      <c r="AR464" s="28">
        <f t="shared" si="114"/>
        <v>-40</v>
      </c>
      <c r="AS464" s="28" t="s">
        <v>1603</v>
      </c>
      <c r="AT464" s="28"/>
    </row>
    <row r="465" spans="3:46" s="47" customFormat="1" ht="10.8" x14ac:dyDescent="0.25">
      <c r="C465" s="196">
        <v>46081</v>
      </c>
      <c r="D465" s="36">
        <f t="shared" si="115"/>
        <v>462</v>
      </c>
      <c r="E465" s="36" t="s">
        <v>1</v>
      </c>
      <c r="F465" s="58" t="s">
        <v>643</v>
      </c>
      <c r="G465" s="56">
        <f>_xlfn.XLOOKUP(H465,'[3]Total Working Funnel'!$F:$F,'[3]Total Working Funnel'!$F:$F)</f>
        <v>6164</v>
      </c>
      <c r="H465" s="70">
        <v>6164</v>
      </c>
      <c r="I465" s="58" t="s">
        <v>2880</v>
      </c>
      <c r="J465" s="160">
        <v>11</v>
      </c>
      <c r="K465" s="158">
        <v>11</v>
      </c>
      <c r="L465" s="58">
        <v>19.1737498</v>
      </c>
      <c r="M465" s="58">
        <v>73.069062599999995</v>
      </c>
      <c r="N465" s="58" t="s">
        <v>97</v>
      </c>
      <c r="O465" s="58" t="s">
        <v>2881</v>
      </c>
      <c r="P465" s="28" t="s">
        <v>597</v>
      </c>
      <c r="Q465" s="56" t="s">
        <v>1603</v>
      </c>
      <c r="R465" s="28" t="s">
        <v>2882</v>
      </c>
      <c r="S465" s="28" t="s">
        <v>2883</v>
      </c>
      <c r="T465" s="58" t="s">
        <v>1621</v>
      </c>
      <c r="U465" s="28" t="s">
        <v>2214</v>
      </c>
      <c r="V465" s="36" t="s">
        <v>2215</v>
      </c>
      <c r="W465" s="28" t="s">
        <v>104</v>
      </c>
      <c r="X465" s="28" t="s">
        <v>1616</v>
      </c>
      <c r="Y465" s="28" t="s">
        <v>1638</v>
      </c>
      <c r="Z465" s="28" t="s">
        <v>4848</v>
      </c>
      <c r="AA465" s="28" t="s">
        <v>1603</v>
      </c>
      <c r="AB465" s="28" t="s">
        <v>2869</v>
      </c>
      <c r="AC465" s="61">
        <v>45733</v>
      </c>
      <c r="AD465" s="61">
        <v>46098</v>
      </c>
      <c r="AE465" s="28">
        <v>30</v>
      </c>
      <c r="AF465" s="28" t="s">
        <v>1699</v>
      </c>
      <c r="AG465" s="62">
        <f t="shared" si="113"/>
        <v>19</v>
      </c>
      <c r="AH465" s="28" t="s">
        <v>1585</v>
      </c>
      <c r="AI465" s="28" t="s">
        <v>1603</v>
      </c>
      <c r="AJ465" s="28"/>
      <c r="AK465" s="28" t="s">
        <v>1612</v>
      </c>
      <c r="AL465" s="28" t="s">
        <v>5390</v>
      </c>
      <c r="AM465" s="28" t="s">
        <v>3494</v>
      </c>
      <c r="AN465" s="47" t="s">
        <v>1585</v>
      </c>
      <c r="AO465" s="58" t="s">
        <v>1603</v>
      </c>
      <c r="AP465" s="28"/>
      <c r="AQ465" s="28">
        <v>0</v>
      </c>
      <c r="AR465" s="28">
        <f t="shared" si="114"/>
        <v>-30</v>
      </c>
      <c r="AS465" s="28" t="s">
        <v>1603</v>
      </c>
      <c r="AT465" s="28"/>
    </row>
    <row r="466" spans="3:46" s="47" customFormat="1" ht="10.8" x14ac:dyDescent="0.25">
      <c r="C466" s="196">
        <v>46112</v>
      </c>
      <c r="D466" s="36">
        <f t="shared" si="115"/>
        <v>463</v>
      </c>
      <c r="E466" s="36" t="s">
        <v>1</v>
      </c>
      <c r="F466" s="66" t="s">
        <v>622</v>
      </c>
      <c r="G466" s="56">
        <f>_xlfn.XLOOKUP(H466,'[3]Total Working Funnel'!$F:$F,'[3]Total Working Funnel'!$F:$F)</f>
        <v>4488</v>
      </c>
      <c r="H466" s="70">
        <v>4488</v>
      </c>
      <c r="I466" s="58" t="s">
        <v>2884</v>
      </c>
      <c r="J466" s="160">
        <v>11</v>
      </c>
      <c r="K466" s="158">
        <v>11</v>
      </c>
      <c r="L466" s="58">
        <v>19.1867956</v>
      </c>
      <c r="M466" s="58">
        <v>72.953468900000004</v>
      </c>
      <c r="N466" s="58" t="s">
        <v>98</v>
      </c>
      <c r="O466" s="58" t="s">
        <v>2885</v>
      </c>
      <c r="P466" s="28" t="s">
        <v>602</v>
      </c>
      <c r="Q466" s="56" t="s">
        <v>1603</v>
      </c>
      <c r="R466" s="28" t="s">
        <v>2886</v>
      </c>
      <c r="S466" s="28" t="s">
        <v>2887</v>
      </c>
      <c r="T466" s="58" t="s">
        <v>1621</v>
      </c>
      <c r="U466" s="28" t="s">
        <v>2214</v>
      </c>
      <c r="V466" s="36" t="s">
        <v>2215</v>
      </c>
      <c r="W466" s="28" t="s">
        <v>104</v>
      </c>
      <c r="X466" s="28"/>
      <c r="Y466" s="28" t="s">
        <v>1792</v>
      </c>
      <c r="Z466" s="28" t="e">
        <f>_xlfn.XLOOKUP(I466,'[2]Fibmax delivery'!$B:$B,'[2]Fibmax delivery'!$I:$I)</f>
        <v>#N/A</v>
      </c>
      <c r="AA466" s="28" t="s">
        <v>1603</v>
      </c>
      <c r="AB466" s="28" t="s">
        <v>2888</v>
      </c>
      <c r="AC466" s="61">
        <v>45733</v>
      </c>
      <c r="AD466" s="61">
        <v>46098</v>
      </c>
      <c r="AE466" s="28">
        <v>50</v>
      </c>
      <c r="AF466" s="28" t="s">
        <v>1699</v>
      </c>
      <c r="AG466" s="62">
        <f t="shared" si="113"/>
        <v>39</v>
      </c>
      <c r="AH466" s="28" t="s">
        <v>1585</v>
      </c>
      <c r="AI466" s="28" t="s">
        <v>1603</v>
      </c>
      <c r="AJ466" s="28"/>
      <c r="AK466" s="28" t="s">
        <v>1612</v>
      </c>
      <c r="AL466" s="28" t="s">
        <v>5391</v>
      </c>
      <c r="AM466" s="28" t="s">
        <v>3494</v>
      </c>
      <c r="AN466" s="47" t="s">
        <v>1585</v>
      </c>
      <c r="AO466" s="58" t="s">
        <v>1603</v>
      </c>
      <c r="AP466" s="28"/>
      <c r="AQ466" s="28">
        <v>0</v>
      </c>
      <c r="AR466" s="28">
        <f t="shared" si="114"/>
        <v>-50</v>
      </c>
      <c r="AS466" s="28" t="s">
        <v>1603</v>
      </c>
      <c r="AT466" s="28"/>
    </row>
    <row r="467" spans="3:46" s="47" customFormat="1" ht="10.8" x14ac:dyDescent="0.25">
      <c r="C467" s="196">
        <v>46112</v>
      </c>
      <c r="D467" s="36">
        <f t="shared" si="115"/>
        <v>464</v>
      </c>
      <c r="E467" s="36" t="s">
        <v>1</v>
      </c>
      <c r="F467" s="66" t="s">
        <v>622</v>
      </c>
      <c r="G467" s="56">
        <f>_xlfn.XLOOKUP(H467,'[3]Total Working Funnel'!$F:$F,'[3]Total Working Funnel'!$F:$F)</f>
        <v>4004</v>
      </c>
      <c r="H467" s="70">
        <v>4004</v>
      </c>
      <c r="I467" s="58" t="s">
        <v>2889</v>
      </c>
      <c r="J467" s="160">
        <v>11</v>
      </c>
      <c r="K467" s="158">
        <v>11</v>
      </c>
      <c r="L467" s="58">
        <v>19.189276199999998</v>
      </c>
      <c r="M467" s="58">
        <v>72.952160399999997</v>
      </c>
      <c r="N467" s="58" t="s">
        <v>98</v>
      </c>
      <c r="O467" s="58" t="s">
        <v>2890</v>
      </c>
      <c r="P467" s="28" t="s">
        <v>602</v>
      </c>
      <c r="Q467" s="56" t="s">
        <v>1603</v>
      </c>
      <c r="R467" s="28" t="s">
        <v>2891</v>
      </c>
      <c r="S467" s="28" t="s">
        <v>2892</v>
      </c>
      <c r="T467" s="58" t="s">
        <v>1621</v>
      </c>
      <c r="U467" s="28" t="s">
        <v>2214</v>
      </c>
      <c r="V467" s="36" t="s">
        <v>2215</v>
      </c>
      <c r="W467" s="28" t="s">
        <v>104</v>
      </c>
      <c r="X467" s="28"/>
      <c r="Y467" s="28" t="s">
        <v>1792</v>
      </c>
      <c r="Z467" s="28" t="e">
        <f>_xlfn.XLOOKUP(I467,'[2]Fibmax delivery'!$B:$B,'[2]Fibmax delivery'!$I:$I)</f>
        <v>#N/A</v>
      </c>
      <c r="AA467" s="28" t="s">
        <v>1603</v>
      </c>
      <c r="AB467" s="28" t="s">
        <v>2888</v>
      </c>
      <c r="AC467" s="61">
        <v>45733</v>
      </c>
      <c r="AD467" s="61">
        <v>46098</v>
      </c>
      <c r="AE467" s="28">
        <v>50</v>
      </c>
      <c r="AF467" s="28" t="s">
        <v>1699</v>
      </c>
      <c r="AG467" s="62">
        <f t="shared" si="113"/>
        <v>39</v>
      </c>
      <c r="AH467" s="28" t="s">
        <v>1585</v>
      </c>
      <c r="AI467" s="28" t="s">
        <v>1603</v>
      </c>
      <c r="AJ467" s="28"/>
      <c r="AK467" s="28" t="s">
        <v>1612</v>
      </c>
      <c r="AL467" s="28" t="s">
        <v>5392</v>
      </c>
      <c r="AM467" s="28" t="s">
        <v>4949</v>
      </c>
      <c r="AN467" s="47" t="s">
        <v>1585</v>
      </c>
      <c r="AO467" s="58" t="s">
        <v>1603</v>
      </c>
      <c r="AP467" s="28"/>
      <c r="AQ467" s="28">
        <v>0</v>
      </c>
      <c r="AR467" s="28">
        <f t="shared" si="114"/>
        <v>-50</v>
      </c>
      <c r="AS467" s="28" t="s">
        <v>1603</v>
      </c>
      <c r="AT467" s="28"/>
    </row>
    <row r="468" spans="3:46" s="47" customFormat="1" ht="10.8" x14ac:dyDescent="0.25">
      <c r="C468" s="196">
        <v>46112</v>
      </c>
      <c r="D468" s="36">
        <f t="shared" si="115"/>
        <v>465</v>
      </c>
      <c r="E468" s="36" t="s">
        <v>1</v>
      </c>
      <c r="F468" s="66" t="s">
        <v>622</v>
      </c>
      <c r="G468" s="56" t="e">
        <f>_xlfn.XLOOKUP(H468,'[3]Total Working Funnel'!$F:$F,'[3]Total Working Funnel'!$F:$F)</f>
        <v>#N/A</v>
      </c>
      <c r="H468" s="70" t="s">
        <v>2893</v>
      </c>
      <c r="I468" s="58" t="s">
        <v>2894</v>
      </c>
      <c r="J468" s="160">
        <v>187</v>
      </c>
      <c r="K468" s="158">
        <v>187</v>
      </c>
      <c r="L468" s="58">
        <v>19.186906799999999</v>
      </c>
      <c r="M468" s="58">
        <v>72.951486399999993</v>
      </c>
      <c r="N468" s="58" t="s">
        <v>98</v>
      </c>
      <c r="O468" s="58" t="s">
        <v>2895</v>
      </c>
      <c r="P468" s="28" t="s">
        <v>602</v>
      </c>
      <c r="Q468" s="56" t="s">
        <v>1603</v>
      </c>
      <c r="R468" s="28" t="s">
        <v>2896</v>
      </c>
      <c r="S468" s="28" t="s">
        <v>2897</v>
      </c>
      <c r="T468" s="177" t="s">
        <v>1979</v>
      </c>
      <c r="U468" s="28" t="s">
        <v>2214</v>
      </c>
      <c r="V468" s="36" t="s">
        <v>2215</v>
      </c>
      <c r="W468" s="28" t="s">
        <v>104</v>
      </c>
      <c r="X468" s="28"/>
      <c r="Y468" s="28" t="s">
        <v>1680</v>
      </c>
      <c r="Z468" s="28" t="s">
        <v>4848</v>
      </c>
      <c r="AA468" s="28" t="s">
        <v>1603</v>
      </c>
      <c r="AB468" s="28" t="s">
        <v>2888</v>
      </c>
      <c r="AC468" s="61">
        <v>45733</v>
      </c>
      <c r="AD468" s="61">
        <v>46098</v>
      </c>
      <c r="AE468" s="28">
        <v>190</v>
      </c>
      <c r="AF468" s="28" t="s">
        <v>2898</v>
      </c>
      <c r="AG468" s="62">
        <f t="shared" si="113"/>
        <v>3</v>
      </c>
      <c r="AH468" s="28" t="s">
        <v>1584</v>
      </c>
      <c r="AI468" s="28" t="s">
        <v>1603</v>
      </c>
      <c r="AJ468" s="28"/>
      <c r="AK468" s="28" t="s">
        <v>1612</v>
      </c>
      <c r="AL468" s="28" t="s">
        <v>5393</v>
      </c>
      <c r="AM468" s="28" t="s">
        <v>1603</v>
      </c>
      <c r="AN468" s="47" t="s">
        <v>1584</v>
      </c>
      <c r="AO468" s="58" t="s">
        <v>1603</v>
      </c>
      <c r="AP468" s="28"/>
      <c r="AQ468" s="28">
        <v>0</v>
      </c>
      <c r="AR468" s="28">
        <f t="shared" si="114"/>
        <v>-190</v>
      </c>
      <c r="AS468" s="28" t="s">
        <v>1603</v>
      </c>
      <c r="AT468" s="28"/>
    </row>
    <row r="469" spans="3:46" s="47" customFormat="1" ht="10.8" x14ac:dyDescent="0.25">
      <c r="C469" s="196">
        <v>46112</v>
      </c>
      <c r="D469" s="36">
        <f t="shared" si="115"/>
        <v>466</v>
      </c>
      <c r="E469" s="36" t="s">
        <v>1</v>
      </c>
      <c r="F469" s="58" t="s">
        <v>629</v>
      </c>
      <c r="G469" s="56">
        <f>_xlfn.XLOOKUP(H469,'[3]Total Working Funnel'!$F:$F,'[3]Total Working Funnel'!$F:$F)</f>
        <v>2309</v>
      </c>
      <c r="H469" s="58">
        <v>2309</v>
      </c>
      <c r="I469" s="58" t="s">
        <v>2899</v>
      </c>
      <c r="J469" s="160">
        <v>11</v>
      </c>
      <c r="K469" s="158">
        <v>11</v>
      </c>
      <c r="L469" s="58">
        <v>19.292700199999999</v>
      </c>
      <c r="M469" s="58">
        <v>72.876684800000007</v>
      </c>
      <c r="N469" s="58" t="s">
        <v>99</v>
      </c>
      <c r="O469" s="58" t="s">
        <v>2900</v>
      </c>
      <c r="P469" s="28" t="s">
        <v>611</v>
      </c>
      <c r="Q469" s="56" t="s">
        <v>1603</v>
      </c>
      <c r="R469" s="28" t="s">
        <v>2901</v>
      </c>
      <c r="S469" s="28" t="s">
        <v>2902</v>
      </c>
      <c r="T469" s="58" t="s">
        <v>1621</v>
      </c>
      <c r="U469" s="28" t="s">
        <v>2214</v>
      </c>
      <c r="V469" s="36" t="s">
        <v>2215</v>
      </c>
      <c r="W469" s="28" t="s">
        <v>105</v>
      </c>
      <c r="X469" s="28" t="s">
        <v>1894</v>
      </c>
      <c r="Y469" s="28" t="s">
        <v>1617</v>
      </c>
      <c r="Z469" s="28" t="s">
        <v>4850</v>
      </c>
      <c r="AA469" s="28" t="s">
        <v>1603</v>
      </c>
      <c r="AB469" s="28">
        <v>10004966</v>
      </c>
      <c r="AC469" s="61">
        <v>45762</v>
      </c>
      <c r="AD469" s="61">
        <f>AC469+365</f>
        <v>46127</v>
      </c>
      <c r="AE469" s="28">
        <v>150</v>
      </c>
      <c r="AF469" s="28" t="s">
        <v>1622</v>
      </c>
      <c r="AG469" s="62">
        <f t="shared" si="113"/>
        <v>139</v>
      </c>
      <c r="AH469" s="28" t="s">
        <v>1585</v>
      </c>
      <c r="AI469" s="28" t="s">
        <v>1603</v>
      </c>
      <c r="AJ469" s="28"/>
      <c r="AK469" s="28" t="s">
        <v>1612</v>
      </c>
      <c r="AL469" s="28" t="s">
        <v>5394</v>
      </c>
      <c r="AM469" s="28" t="s">
        <v>3494</v>
      </c>
      <c r="AN469" s="47" t="s">
        <v>1585</v>
      </c>
      <c r="AO469" s="58" t="s">
        <v>1603</v>
      </c>
      <c r="AP469" s="28"/>
      <c r="AQ469" s="28">
        <v>0</v>
      </c>
      <c r="AR469" s="28">
        <f t="shared" si="114"/>
        <v>-150</v>
      </c>
      <c r="AS469" s="28" t="s">
        <v>1603</v>
      </c>
      <c r="AT469" s="28"/>
    </row>
    <row r="470" spans="3:46" s="47" customFormat="1" ht="10.8" x14ac:dyDescent="0.25">
      <c r="C470" s="196">
        <v>46418</v>
      </c>
      <c r="D470" s="36">
        <f t="shared" si="115"/>
        <v>467</v>
      </c>
      <c r="E470" s="36" t="s">
        <v>1</v>
      </c>
      <c r="F470" s="58" t="s">
        <v>2903</v>
      </c>
      <c r="G470" s="56" t="e">
        <f>_xlfn.XLOOKUP(H470,'[3]Total Working Funnel'!$F:$F,'[3]Total Working Funnel'!$F:$F)</f>
        <v>#N/A</v>
      </c>
      <c r="H470" s="36" t="s">
        <v>2904</v>
      </c>
      <c r="I470" s="36" t="s">
        <v>2905</v>
      </c>
      <c r="J470" s="159">
        <v>55.000000000000007</v>
      </c>
      <c r="K470" s="158">
        <v>55.000000000000007</v>
      </c>
      <c r="L470" s="36">
        <v>19.049716799999999</v>
      </c>
      <c r="M470" s="36">
        <v>72.933617299999995</v>
      </c>
      <c r="N470" s="36" t="s">
        <v>2</v>
      </c>
      <c r="O470" s="36" t="s">
        <v>2906</v>
      </c>
      <c r="P470" s="66" t="s">
        <v>591</v>
      </c>
      <c r="Q470" s="56" t="s">
        <v>1693</v>
      </c>
      <c r="R470" s="28" t="s">
        <v>2907</v>
      </c>
      <c r="S470" s="28" t="s">
        <v>2908</v>
      </c>
      <c r="T470" s="177" t="s">
        <v>1615</v>
      </c>
      <c r="U470" s="28" t="s">
        <v>2214</v>
      </c>
      <c r="V470" s="28" t="s">
        <v>1607</v>
      </c>
      <c r="W470" s="28" t="s">
        <v>104</v>
      </c>
      <c r="X470" s="28"/>
      <c r="Y470" s="28" t="s">
        <v>1680</v>
      </c>
      <c r="Z470" s="28" t="s">
        <v>4848</v>
      </c>
      <c r="AA470" s="28" t="s">
        <v>1603</v>
      </c>
      <c r="AB470" s="28">
        <v>10004960</v>
      </c>
      <c r="AC470" s="61">
        <v>45755</v>
      </c>
      <c r="AD470" s="61">
        <f>AC470+365</f>
        <v>46120</v>
      </c>
      <c r="AE470" s="28">
        <v>70</v>
      </c>
      <c r="AF470" s="28" t="s">
        <v>1699</v>
      </c>
      <c r="AG470" s="64">
        <f t="shared" si="113"/>
        <v>14.999999999999993</v>
      </c>
      <c r="AH470" s="28" t="s">
        <v>4851</v>
      </c>
      <c r="AI470" s="28" t="s">
        <v>1603</v>
      </c>
      <c r="AJ470" s="28"/>
      <c r="AK470" s="28" t="s">
        <v>1612</v>
      </c>
      <c r="AL470" s="28" t="s">
        <v>5395</v>
      </c>
      <c r="AM470" s="28" t="s">
        <v>3494</v>
      </c>
      <c r="AN470" s="47" t="s">
        <v>1585</v>
      </c>
      <c r="AO470" s="58" t="s">
        <v>1603</v>
      </c>
      <c r="AP470" s="28"/>
      <c r="AQ470" s="28">
        <v>0</v>
      </c>
      <c r="AR470" s="28">
        <f t="shared" si="114"/>
        <v>-70</v>
      </c>
      <c r="AS470" s="28" t="s">
        <v>1603</v>
      </c>
      <c r="AT470" s="28"/>
    </row>
    <row r="471" spans="3:46" s="47" customFormat="1" ht="10.8" x14ac:dyDescent="0.25">
      <c r="C471" s="196">
        <v>46418</v>
      </c>
      <c r="D471" s="36">
        <f t="shared" si="115"/>
        <v>468</v>
      </c>
      <c r="E471" s="36" t="s">
        <v>1</v>
      </c>
      <c r="F471" s="58" t="s">
        <v>606</v>
      </c>
      <c r="G471" s="56">
        <f>_xlfn.XLOOKUP(H471,'[3]Total Working Funnel'!$F:$F,'[3]Total Working Funnel'!$F:$F)</f>
        <v>1641</v>
      </c>
      <c r="H471" s="36">
        <v>1641</v>
      </c>
      <c r="I471" s="36" t="s">
        <v>2909</v>
      </c>
      <c r="J471" s="159">
        <v>400</v>
      </c>
      <c r="K471" s="158">
        <v>400</v>
      </c>
      <c r="L471" s="36">
        <v>19.068862299999999</v>
      </c>
      <c r="M471" s="36">
        <v>73.012536600000004</v>
      </c>
      <c r="N471" s="36" t="s">
        <v>2</v>
      </c>
      <c r="O471" s="36" t="s">
        <v>2910</v>
      </c>
      <c r="P471" s="28" t="s">
        <v>589</v>
      </c>
      <c r="Q471" s="56" t="s">
        <v>1603</v>
      </c>
      <c r="R471" s="28" t="s">
        <v>2911</v>
      </c>
      <c r="S471" s="28" t="s">
        <v>2912</v>
      </c>
      <c r="T471" s="58" t="s">
        <v>1621</v>
      </c>
      <c r="U471" s="28" t="s">
        <v>2214</v>
      </c>
      <c r="V471" s="36" t="s">
        <v>2215</v>
      </c>
      <c r="W471" s="28" t="s">
        <v>105</v>
      </c>
      <c r="X471" s="28" t="s">
        <v>1608</v>
      </c>
      <c r="Y471" s="28" t="s">
        <v>1609</v>
      </c>
      <c r="Z471" s="28" t="e">
        <f>_xlfn.XLOOKUP(I471,'[2]Fibmax delivery'!$B:$B,'[2]Fibmax delivery'!$I:$I)</f>
        <v>#N/A</v>
      </c>
      <c r="AA471" s="28" t="s">
        <v>1603</v>
      </c>
      <c r="AB471" s="28">
        <v>10004960</v>
      </c>
      <c r="AC471" s="153">
        <v>45755</v>
      </c>
      <c r="AD471" s="153">
        <f>AC471+365</f>
        <v>46120</v>
      </c>
      <c r="AE471" s="28">
        <v>300</v>
      </c>
      <c r="AF471" s="28" t="s">
        <v>1618</v>
      </c>
      <c r="AG471" s="28"/>
      <c r="AH471" s="28" t="s">
        <v>1585</v>
      </c>
      <c r="AI471" s="28" t="s">
        <v>1603</v>
      </c>
      <c r="AJ471" s="28"/>
      <c r="AK471" s="28" t="s">
        <v>4874</v>
      </c>
      <c r="AL471" s="28" t="e">
        <v>#N/A</v>
      </c>
      <c r="AM471" s="28" t="s">
        <v>4949</v>
      </c>
      <c r="AN471" s="47" t="s">
        <v>1585</v>
      </c>
      <c r="AO471" s="58" t="s">
        <v>1603</v>
      </c>
      <c r="AP471" s="28"/>
      <c r="AQ471" s="28">
        <v>0</v>
      </c>
      <c r="AR471" s="28">
        <f t="shared" si="114"/>
        <v>-300</v>
      </c>
      <c r="AS471" s="28" t="s">
        <v>1603</v>
      </c>
      <c r="AT471" s="28"/>
    </row>
    <row r="472" spans="3:46" s="47" customFormat="1" ht="10.8" x14ac:dyDescent="0.25">
      <c r="C472" s="196">
        <v>46418</v>
      </c>
      <c r="D472" s="36">
        <f t="shared" si="115"/>
        <v>469</v>
      </c>
      <c r="E472" s="36" t="s">
        <v>1</v>
      </c>
      <c r="F472" s="58" t="s">
        <v>2913</v>
      </c>
      <c r="G472" s="56">
        <f>_xlfn.XLOOKUP(H472,'[3]Total Working Funnel'!$F:$F,'[3]Total Working Funnel'!$F:$F)</f>
        <v>3625</v>
      </c>
      <c r="H472" s="36">
        <v>3625</v>
      </c>
      <c r="I472" s="36" t="s">
        <v>2914</v>
      </c>
      <c r="J472" s="159">
        <v>110.00000000000001</v>
      </c>
      <c r="K472" s="158">
        <v>110.00000000000001</v>
      </c>
      <c r="L472" s="36">
        <v>19.048439999999999</v>
      </c>
      <c r="M472" s="36">
        <v>73.027237499999998</v>
      </c>
      <c r="N472" s="36" t="s">
        <v>2</v>
      </c>
      <c r="O472" s="36" t="s">
        <v>2915</v>
      </c>
      <c r="P472" s="28" t="s">
        <v>589</v>
      </c>
      <c r="Q472" s="56" t="s">
        <v>1603</v>
      </c>
      <c r="R472" s="28" t="s">
        <v>2916</v>
      </c>
      <c r="S472" s="28" t="s">
        <v>2917</v>
      </c>
      <c r="T472" s="58" t="s">
        <v>1621</v>
      </c>
      <c r="U472" s="28" t="s">
        <v>2214</v>
      </c>
      <c r="V472" s="36" t="s">
        <v>2215</v>
      </c>
      <c r="W472" s="28" t="s">
        <v>104</v>
      </c>
      <c r="X472" s="28" t="s">
        <v>1608</v>
      </c>
      <c r="Y472" s="28" t="s">
        <v>1609</v>
      </c>
      <c r="Z472" s="28" t="e">
        <f>_xlfn.XLOOKUP(I472,'[2]Fibmax delivery'!$B:$B,'[2]Fibmax delivery'!$I:$I)</f>
        <v>#N/A</v>
      </c>
      <c r="AA472" s="28" t="s">
        <v>1603</v>
      </c>
      <c r="AB472" s="28">
        <v>10004960</v>
      </c>
      <c r="AC472" s="61">
        <v>45755</v>
      </c>
      <c r="AD472" s="61">
        <f t="shared" ref="AD472:AD475" si="116">AC472+365</f>
        <v>46120</v>
      </c>
      <c r="AE472" s="28">
        <v>50</v>
      </c>
      <c r="AF472" s="28" t="s">
        <v>1622</v>
      </c>
      <c r="AG472" s="62">
        <f>AE472-K472</f>
        <v>-60.000000000000014</v>
      </c>
      <c r="AH472" s="28" t="s">
        <v>1585</v>
      </c>
      <c r="AI472" s="28" t="s">
        <v>1603</v>
      </c>
      <c r="AJ472" s="28"/>
      <c r="AK472" s="28" t="s">
        <v>4874</v>
      </c>
      <c r="AL472" s="28" t="s">
        <v>5396</v>
      </c>
      <c r="AM472" s="28" t="s">
        <v>4949</v>
      </c>
      <c r="AN472" s="47" t="s">
        <v>1585</v>
      </c>
      <c r="AO472" s="58" t="s">
        <v>1603</v>
      </c>
      <c r="AP472" s="28"/>
      <c r="AQ472" s="28">
        <v>0</v>
      </c>
      <c r="AR472" s="28">
        <f t="shared" si="114"/>
        <v>-50</v>
      </c>
      <c r="AS472" s="28" t="s">
        <v>1603</v>
      </c>
      <c r="AT472" s="28"/>
    </row>
    <row r="473" spans="3:46" s="47" customFormat="1" ht="10.8" x14ac:dyDescent="0.25">
      <c r="C473" s="196">
        <v>46418</v>
      </c>
      <c r="D473" s="36">
        <f t="shared" si="115"/>
        <v>470</v>
      </c>
      <c r="E473" s="36" t="s">
        <v>1</v>
      </c>
      <c r="F473" s="58" t="s">
        <v>659</v>
      </c>
      <c r="G473" s="56">
        <f>_xlfn.XLOOKUP(H473,'[3]Total Working Funnel'!$F:$F,'[3]Total Working Funnel'!$F:$F)</f>
        <v>583</v>
      </c>
      <c r="H473" s="36">
        <v>583</v>
      </c>
      <c r="I473" s="36" t="s">
        <v>2918</v>
      </c>
      <c r="J473" s="159">
        <v>110.00000000000001</v>
      </c>
      <c r="K473" s="158">
        <v>110.00000000000001</v>
      </c>
      <c r="L473" s="36">
        <v>19.069143700000001</v>
      </c>
      <c r="M473" s="36">
        <v>72.987918800000003</v>
      </c>
      <c r="N473" s="36" t="s">
        <v>2</v>
      </c>
      <c r="O473" s="36" t="s">
        <v>2919</v>
      </c>
      <c r="P473" s="28" t="s">
        <v>589</v>
      </c>
      <c r="Q473" s="56" t="s">
        <v>1603</v>
      </c>
      <c r="R473" s="28" t="s">
        <v>2920</v>
      </c>
      <c r="S473" s="28" t="s">
        <v>2921</v>
      </c>
      <c r="T473" s="58" t="s">
        <v>1646</v>
      </c>
      <c r="U473" s="28" t="s">
        <v>2214</v>
      </c>
      <c r="V473" s="36" t="s">
        <v>2215</v>
      </c>
      <c r="W473" s="28" t="s">
        <v>104</v>
      </c>
      <c r="X473" s="28" t="s">
        <v>1616</v>
      </c>
      <c r="Y473" s="28" t="s">
        <v>1609</v>
      </c>
      <c r="Z473" s="28" t="e">
        <f>_xlfn.XLOOKUP(I473,'[2]Fibmax delivery'!$B:$B,'[2]Fibmax delivery'!$I:$I)</f>
        <v>#N/A</v>
      </c>
      <c r="AA473" s="28" t="s">
        <v>1603</v>
      </c>
      <c r="AB473" s="28">
        <v>10004960</v>
      </c>
      <c r="AC473" s="61">
        <v>45755</v>
      </c>
      <c r="AD473" s="61">
        <f t="shared" si="116"/>
        <v>46120</v>
      </c>
      <c r="AE473" s="28">
        <v>60</v>
      </c>
      <c r="AF473" s="28" t="s">
        <v>1622</v>
      </c>
      <c r="AG473" s="62">
        <f>AE473-K473</f>
        <v>-50.000000000000014</v>
      </c>
      <c r="AH473" s="28" t="s">
        <v>1585</v>
      </c>
      <c r="AI473" s="28" t="s">
        <v>1603</v>
      </c>
      <c r="AJ473" s="28"/>
      <c r="AK473" s="28" t="s">
        <v>4874</v>
      </c>
      <c r="AL473" s="28" t="s">
        <v>5397</v>
      </c>
      <c r="AM473" s="28" t="s">
        <v>3494</v>
      </c>
      <c r="AN473" s="47" t="s">
        <v>1585</v>
      </c>
      <c r="AO473" s="58" t="s">
        <v>1603</v>
      </c>
      <c r="AP473" s="28"/>
      <c r="AQ473" s="28">
        <v>0</v>
      </c>
      <c r="AR473" s="28">
        <f t="shared" si="114"/>
        <v>-60</v>
      </c>
      <c r="AS473" s="28" t="s">
        <v>1603</v>
      </c>
      <c r="AT473" s="28"/>
    </row>
    <row r="474" spans="3:46" s="47" customFormat="1" ht="10.8" x14ac:dyDescent="0.25">
      <c r="C474" s="196">
        <v>46418</v>
      </c>
      <c r="D474" s="36">
        <f t="shared" si="115"/>
        <v>471</v>
      </c>
      <c r="E474" s="36" t="s">
        <v>1</v>
      </c>
      <c r="F474" s="58" t="s">
        <v>659</v>
      </c>
      <c r="G474" s="56">
        <f>_xlfn.XLOOKUP(H474,'[3]Total Working Funnel'!$F:$F,'[3]Total Working Funnel'!$F:$F)</f>
        <v>5307</v>
      </c>
      <c r="H474" s="36">
        <v>5307</v>
      </c>
      <c r="I474" s="36" t="s">
        <v>2922</v>
      </c>
      <c r="J474" s="159">
        <v>129.48000000000002</v>
      </c>
      <c r="K474" s="158">
        <v>0</v>
      </c>
      <c r="L474" s="70">
        <v>19.071046500000001</v>
      </c>
      <c r="M474" s="70">
        <v>72.997980799999993</v>
      </c>
      <c r="N474" s="36" t="s">
        <v>2</v>
      </c>
      <c r="O474" s="36" t="s">
        <v>2923</v>
      </c>
      <c r="P474" s="28" t="s">
        <v>589</v>
      </c>
      <c r="Q474" s="56" t="s">
        <v>1603</v>
      </c>
      <c r="R474" s="28" t="s">
        <v>2924</v>
      </c>
      <c r="S474" s="28" t="s">
        <v>2925</v>
      </c>
      <c r="T474" s="58" t="s">
        <v>1621</v>
      </c>
      <c r="U474" s="28" t="s">
        <v>2214</v>
      </c>
      <c r="V474" s="36" t="s">
        <v>2215</v>
      </c>
      <c r="W474" s="28" t="s">
        <v>1963</v>
      </c>
      <c r="X474" s="28" t="s">
        <v>1616</v>
      </c>
      <c r="Y474" s="28" t="s">
        <v>1761</v>
      </c>
      <c r="Z474" s="28" t="e">
        <f>_xlfn.XLOOKUP(I474,'[2]Fibmax delivery'!$B:$B,'[2]Fibmax delivery'!$I:$I)</f>
        <v>#N/A</v>
      </c>
      <c r="AA474" s="28" t="s">
        <v>1603</v>
      </c>
      <c r="AB474" s="28">
        <v>10004960</v>
      </c>
      <c r="AC474" s="61">
        <v>45755</v>
      </c>
      <c r="AD474" s="61">
        <f t="shared" si="116"/>
        <v>46120</v>
      </c>
      <c r="AE474" s="28">
        <v>300</v>
      </c>
      <c r="AF474" s="28" t="s">
        <v>1030</v>
      </c>
      <c r="AG474" s="62">
        <f>AE474-K474</f>
        <v>300</v>
      </c>
      <c r="AH474" s="28" t="s">
        <v>1585</v>
      </c>
      <c r="AI474" s="28" t="s">
        <v>1603</v>
      </c>
      <c r="AJ474" s="28"/>
      <c r="AK474" s="28" t="s">
        <v>4874</v>
      </c>
      <c r="AL474" s="28" t="s">
        <v>5398</v>
      </c>
      <c r="AM474" s="28" t="s">
        <v>4949</v>
      </c>
      <c r="AN474" s="47" t="s">
        <v>1585</v>
      </c>
      <c r="AO474" s="58" t="s">
        <v>1603</v>
      </c>
      <c r="AP474" s="28"/>
      <c r="AQ474" s="28">
        <v>0</v>
      </c>
      <c r="AR474" s="28">
        <f t="shared" si="114"/>
        <v>-300</v>
      </c>
      <c r="AS474" s="28" t="s">
        <v>1603</v>
      </c>
      <c r="AT474" s="28"/>
    </row>
    <row r="475" spans="3:46" s="47" customFormat="1" ht="10.8" x14ac:dyDescent="0.25">
      <c r="C475" s="196">
        <v>46418</v>
      </c>
      <c r="D475" s="36">
        <f t="shared" si="115"/>
        <v>472</v>
      </c>
      <c r="E475" s="36" t="s">
        <v>1</v>
      </c>
      <c r="F475" s="58" t="s">
        <v>659</v>
      </c>
      <c r="G475" s="56">
        <f>_xlfn.XLOOKUP(H475,'[3]Total Working Funnel'!$F:$F,'[3]Total Working Funnel'!$F:$F)</f>
        <v>5814</v>
      </c>
      <c r="H475" s="36">
        <v>5814</v>
      </c>
      <c r="I475" s="36" t="s">
        <v>2926</v>
      </c>
      <c r="J475" s="159">
        <v>220.00000000000003</v>
      </c>
      <c r="K475" s="158">
        <v>0</v>
      </c>
      <c r="L475" s="36">
        <v>19.068203199999999</v>
      </c>
      <c r="M475" s="36">
        <v>72.989796999999996</v>
      </c>
      <c r="N475" s="36" t="s">
        <v>2</v>
      </c>
      <c r="O475" s="36" t="s">
        <v>2927</v>
      </c>
      <c r="P475" s="28" t="s">
        <v>589</v>
      </c>
      <c r="Q475" s="56" t="s">
        <v>1603</v>
      </c>
      <c r="R475" s="28" t="s">
        <v>2928</v>
      </c>
      <c r="S475" s="28" t="s">
        <v>2929</v>
      </c>
      <c r="T475" s="58" t="s">
        <v>1621</v>
      </c>
      <c r="U475" s="28" t="s">
        <v>2214</v>
      </c>
      <c r="V475" s="36" t="s">
        <v>2215</v>
      </c>
      <c r="W475" s="28" t="s">
        <v>2345</v>
      </c>
      <c r="X475" s="28" t="s">
        <v>1616</v>
      </c>
      <c r="Y475" s="28" t="s">
        <v>1609</v>
      </c>
      <c r="Z475" s="28" t="e">
        <f>_xlfn.XLOOKUP(I475,'[2]Fibmax delivery'!$B:$B,'[2]Fibmax delivery'!$I:$I)</f>
        <v>#N/A</v>
      </c>
      <c r="AA475" s="28" t="s">
        <v>1603</v>
      </c>
      <c r="AB475" s="28">
        <v>10004960</v>
      </c>
      <c r="AC475" s="61">
        <v>45755</v>
      </c>
      <c r="AD475" s="61">
        <f t="shared" si="116"/>
        <v>46120</v>
      </c>
      <c r="AE475" s="28">
        <v>180</v>
      </c>
      <c r="AF475" s="28" t="s">
        <v>1030</v>
      </c>
      <c r="AG475" s="62">
        <f>AE475-K475</f>
        <v>180</v>
      </c>
      <c r="AH475" s="28" t="s">
        <v>1585</v>
      </c>
      <c r="AI475" s="28" t="s">
        <v>1603</v>
      </c>
      <c r="AJ475" s="28"/>
      <c r="AK475" s="28" t="s">
        <v>4874</v>
      </c>
      <c r="AL475" s="28" t="s">
        <v>5399</v>
      </c>
      <c r="AM475" s="28" t="s">
        <v>4949</v>
      </c>
      <c r="AN475" s="47" t="s">
        <v>1585</v>
      </c>
      <c r="AO475" s="58" t="s">
        <v>1603</v>
      </c>
      <c r="AP475" s="28"/>
      <c r="AQ475" s="28">
        <v>0</v>
      </c>
      <c r="AR475" s="28">
        <f t="shared" si="114"/>
        <v>-180</v>
      </c>
      <c r="AS475" s="28" t="s">
        <v>1603</v>
      </c>
      <c r="AT475" s="28"/>
    </row>
    <row r="476" spans="3:46" s="47" customFormat="1" ht="10.8" x14ac:dyDescent="0.25">
      <c r="C476" s="196">
        <v>46081</v>
      </c>
      <c r="D476" s="36">
        <f t="shared" si="115"/>
        <v>473</v>
      </c>
      <c r="E476" s="36" t="s">
        <v>1</v>
      </c>
      <c r="F476" s="56" t="s">
        <v>590</v>
      </c>
      <c r="G476" s="56">
        <f>_xlfn.XLOOKUP(H476,'[3]Total Working Funnel'!$F:$F,'[3]Total Working Funnel'!$F:$F)</f>
        <v>1694</v>
      </c>
      <c r="H476" s="36">
        <v>1694</v>
      </c>
      <c r="I476" s="36" t="s">
        <v>2930</v>
      </c>
      <c r="J476" s="159">
        <v>300</v>
      </c>
      <c r="K476" s="158">
        <v>300</v>
      </c>
      <c r="L476" s="36">
        <v>19.175091900000002</v>
      </c>
      <c r="M476" s="36">
        <v>72.997026700000006</v>
      </c>
      <c r="N476" s="36" t="s">
        <v>7</v>
      </c>
      <c r="O476" s="36" t="s">
        <v>2931</v>
      </c>
      <c r="P476" s="28" t="s">
        <v>589</v>
      </c>
      <c r="Q476" s="56" t="s">
        <v>1603</v>
      </c>
      <c r="R476" s="28" t="s">
        <v>2932</v>
      </c>
      <c r="S476" s="28" t="s">
        <v>2933</v>
      </c>
      <c r="T476" s="58" t="s">
        <v>1646</v>
      </c>
      <c r="U476" s="28" t="s">
        <v>2214</v>
      </c>
      <c r="V476" s="36" t="s">
        <v>2215</v>
      </c>
      <c r="W476" s="28" t="s">
        <v>105</v>
      </c>
      <c r="X476" s="28" t="s">
        <v>1695</v>
      </c>
      <c r="Y476" s="28" t="s">
        <v>1609</v>
      </c>
      <c r="Z476" s="28" t="e">
        <f>_xlfn.XLOOKUP(I476,'[2]Fibmax delivery'!$B:$B,'[2]Fibmax delivery'!$I:$I)</f>
        <v>#N/A</v>
      </c>
      <c r="AA476" s="28" t="s">
        <v>1603</v>
      </c>
      <c r="AB476" s="28" t="s">
        <v>1094</v>
      </c>
      <c r="AC476" s="61">
        <v>45740</v>
      </c>
      <c r="AD476" s="61">
        <v>46105</v>
      </c>
      <c r="AE476" s="28">
        <v>200</v>
      </c>
      <c r="AF476" s="28" t="s">
        <v>1622</v>
      </c>
      <c r="AG476" s="62">
        <f>AE476-K476</f>
        <v>-100</v>
      </c>
      <c r="AH476" s="28" t="s">
        <v>1585</v>
      </c>
      <c r="AI476" s="28" t="s">
        <v>1603</v>
      </c>
      <c r="AJ476" s="28"/>
      <c r="AK476" s="28" t="s">
        <v>1612</v>
      </c>
      <c r="AL476" s="28" t="s">
        <v>5400</v>
      </c>
      <c r="AM476" s="28" t="s">
        <v>3494</v>
      </c>
      <c r="AN476" s="47" t="s">
        <v>1585</v>
      </c>
      <c r="AO476" s="58" t="s">
        <v>1603</v>
      </c>
      <c r="AP476" s="28"/>
      <c r="AQ476" s="28">
        <v>0</v>
      </c>
      <c r="AR476" s="28">
        <f t="shared" si="114"/>
        <v>-200</v>
      </c>
      <c r="AS476" s="28" t="s">
        <v>1603</v>
      </c>
      <c r="AT476" s="28"/>
    </row>
    <row r="477" spans="3:46" s="47" customFormat="1" ht="10.8" x14ac:dyDescent="0.25">
      <c r="C477" s="196">
        <v>46081</v>
      </c>
      <c r="D477" s="36">
        <f t="shared" si="115"/>
        <v>474</v>
      </c>
      <c r="E477" s="36" t="s">
        <v>1</v>
      </c>
      <c r="F477" s="56" t="s">
        <v>590</v>
      </c>
      <c r="G477" s="56"/>
      <c r="H477" s="36">
        <v>1863</v>
      </c>
      <c r="I477" s="36" t="s">
        <v>2934</v>
      </c>
      <c r="J477" s="159">
        <v>605.00000000000011</v>
      </c>
      <c r="K477" s="158">
        <v>605.00000000000011</v>
      </c>
      <c r="L477" s="36">
        <v>19.1585891</v>
      </c>
      <c r="M477" s="36">
        <v>72.998298500000004</v>
      </c>
      <c r="N477" s="36" t="s">
        <v>7</v>
      </c>
      <c r="O477" s="36" t="s">
        <v>2935</v>
      </c>
      <c r="P477" s="28" t="s">
        <v>589</v>
      </c>
      <c r="Q477" s="56" t="s">
        <v>1603</v>
      </c>
      <c r="R477" s="28" t="s">
        <v>2936</v>
      </c>
      <c r="S477" s="28" t="s">
        <v>2937</v>
      </c>
      <c r="T477" s="58" t="s">
        <v>1646</v>
      </c>
      <c r="U477" s="28" t="s">
        <v>2214</v>
      </c>
      <c r="V477" s="36" t="s">
        <v>2215</v>
      </c>
      <c r="W477" s="28" t="s">
        <v>104</v>
      </c>
      <c r="X477" s="28" t="s">
        <v>1695</v>
      </c>
      <c r="Y477" s="28" t="s">
        <v>1609</v>
      </c>
      <c r="Z477" s="28" t="e">
        <f>_xlfn.XLOOKUP(I477,'[2]Fibmax delivery'!$B:$B,'[2]Fibmax delivery'!$I:$I)</f>
        <v>#N/A</v>
      </c>
      <c r="AA477" s="28" t="s">
        <v>1603</v>
      </c>
      <c r="AB477" s="28" t="s">
        <v>1603</v>
      </c>
      <c r="AC477" s="28" t="s">
        <v>1603</v>
      </c>
      <c r="AD477" s="28" t="s">
        <v>1603</v>
      </c>
      <c r="AE477" s="28">
        <v>0</v>
      </c>
      <c r="AF477" s="28" t="s">
        <v>1618</v>
      </c>
      <c r="AG477" s="28"/>
      <c r="AH477" s="47" t="s">
        <v>1664</v>
      </c>
      <c r="AI477" s="28" t="s">
        <v>1603</v>
      </c>
      <c r="AJ477" s="28"/>
      <c r="AK477" s="28" t="s">
        <v>1612</v>
      </c>
      <c r="AL477" s="28" t="s">
        <v>1603</v>
      </c>
      <c r="AM477" s="28" t="s">
        <v>4949</v>
      </c>
      <c r="AN477" s="47" t="s">
        <v>1664</v>
      </c>
      <c r="AO477" s="58" t="s">
        <v>1603</v>
      </c>
      <c r="AP477" s="28"/>
      <c r="AQ477" s="28">
        <v>0</v>
      </c>
      <c r="AR477" s="28">
        <f t="shared" si="114"/>
        <v>0</v>
      </c>
      <c r="AS477" s="28" t="s">
        <v>1603</v>
      </c>
      <c r="AT477" s="28"/>
    </row>
    <row r="478" spans="3:46" s="47" customFormat="1" ht="10.8" x14ac:dyDescent="0.25">
      <c r="C478" s="196">
        <v>46081</v>
      </c>
      <c r="D478" s="36">
        <f t="shared" si="115"/>
        <v>475</v>
      </c>
      <c r="E478" s="36" t="s">
        <v>1</v>
      </c>
      <c r="F478" s="56" t="s">
        <v>590</v>
      </c>
      <c r="G478" s="56" t="str">
        <f>_xlfn.XLOOKUP(H478,'[3]Total Working Funnel'!$F:$F,'[3]Total Working Funnel'!$F:$F)</f>
        <v>MB2246</v>
      </c>
      <c r="H478" s="36" t="s">
        <v>2938</v>
      </c>
      <c r="I478" s="36" t="s">
        <v>2939</v>
      </c>
      <c r="J478" s="159">
        <v>605.00000000000011</v>
      </c>
      <c r="K478" s="158">
        <v>605.00000000000011</v>
      </c>
      <c r="L478" s="36">
        <v>19.1534507</v>
      </c>
      <c r="M478" s="36">
        <v>72.998941000000002</v>
      </c>
      <c r="N478" s="36" t="s">
        <v>7</v>
      </c>
      <c r="O478" s="36" t="s">
        <v>2940</v>
      </c>
      <c r="P478" s="28" t="s">
        <v>589</v>
      </c>
      <c r="Q478" s="56" t="s">
        <v>1603</v>
      </c>
      <c r="R478" s="28" t="s">
        <v>2941</v>
      </c>
      <c r="S478" s="28" t="s">
        <v>2942</v>
      </c>
      <c r="T478" s="58" t="s">
        <v>1621</v>
      </c>
      <c r="U478" s="28" t="s">
        <v>2214</v>
      </c>
      <c r="V478" s="36" t="s">
        <v>2215</v>
      </c>
      <c r="W478" s="28" t="s">
        <v>104</v>
      </c>
      <c r="X478" s="28" t="s">
        <v>1695</v>
      </c>
      <c r="Y478" s="28" t="s">
        <v>1609</v>
      </c>
      <c r="Z478" s="28" t="e">
        <f>_xlfn.XLOOKUP(I478,'[2]Fibmax delivery'!$B:$B,'[2]Fibmax delivery'!$I:$I)</f>
        <v>#N/A</v>
      </c>
      <c r="AA478" s="28" t="s">
        <v>1603</v>
      </c>
      <c r="AB478" s="28" t="s">
        <v>1094</v>
      </c>
      <c r="AC478" s="61">
        <v>45740</v>
      </c>
      <c r="AD478" s="61">
        <v>46105</v>
      </c>
      <c r="AE478" s="28">
        <v>80</v>
      </c>
      <c r="AF478" s="28" t="s">
        <v>1622</v>
      </c>
      <c r="AG478" s="62">
        <f>AE478-K478</f>
        <v>-525.00000000000011</v>
      </c>
      <c r="AH478" s="28" t="s">
        <v>1585</v>
      </c>
      <c r="AI478" s="28" t="s">
        <v>1603</v>
      </c>
      <c r="AJ478" s="28"/>
      <c r="AK478" s="28" t="s">
        <v>1612</v>
      </c>
      <c r="AL478" s="28" t="s">
        <v>5401</v>
      </c>
      <c r="AM478" s="28" t="s">
        <v>4949</v>
      </c>
      <c r="AN478" s="47" t="s">
        <v>1585</v>
      </c>
      <c r="AO478" s="58" t="s">
        <v>1603</v>
      </c>
      <c r="AP478" s="28"/>
      <c r="AQ478" s="28">
        <v>0</v>
      </c>
      <c r="AR478" s="28">
        <f t="shared" si="114"/>
        <v>-80</v>
      </c>
      <c r="AS478" s="28" t="s">
        <v>1603</v>
      </c>
      <c r="AT478" s="28"/>
    </row>
    <row r="479" spans="3:46" s="47" customFormat="1" ht="10.8" x14ac:dyDescent="0.25">
      <c r="C479" s="196">
        <v>46081</v>
      </c>
      <c r="D479" s="36">
        <f t="shared" si="115"/>
        <v>476</v>
      </c>
      <c r="E479" s="36" t="s">
        <v>1</v>
      </c>
      <c r="F479" s="56" t="s">
        <v>590</v>
      </c>
      <c r="G479" s="56">
        <f>_xlfn.XLOOKUP(H479,'[3]Total Working Funnel'!$F:$F,'[3]Total Working Funnel'!$F:$F)</f>
        <v>5618</v>
      </c>
      <c r="H479" s="36">
        <v>5618</v>
      </c>
      <c r="I479" s="36" t="s">
        <v>2943</v>
      </c>
      <c r="J479" s="159">
        <v>200</v>
      </c>
      <c r="K479" s="158">
        <v>200</v>
      </c>
      <c r="L479" s="70">
        <v>19.1731318</v>
      </c>
      <c r="M479" s="70">
        <v>72.998564299999998</v>
      </c>
      <c r="N479" s="36" t="s">
        <v>7</v>
      </c>
      <c r="O479" s="36" t="s">
        <v>2944</v>
      </c>
      <c r="P479" s="28" t="s">
        <v>589</v>
      </c>
      <c r="Q479" s="56" t="s">
        <v>1603</v>
      </c>
      <c r="R479" s="28" t="s">
        <v>2945</v>
      </c>
      <c r="S479" s="28" t="s">
        <v>2946</v>
      </c>
      <c r="T479" s="58" t="s">
        <v>1621</v>
      </c>
      <c r="U479" s="28" t="s">
        <v>2214</v>
      </c>
      <c r="V479" s="36" t="s">
        <v>2215</v>
      </c>
      <c r="W479" s="28" t="s">
        <v>105</v>
      </c>
      <c r="X479" s="28" t="s">
        <v>1695</v>
      </c>
      <c r="Y479" s="28" t="s">
        <v>1609</v>
      </c>
      <c r="Z479" s="28" t="e">
        <f>_xlfn.XLOOKUP(I479,'[2]Fibmax delivery'!$B:$B,'[2]Fibmax delivery'!$I:$I)</f>
        <v>#N/A</v>
      </c>
      <c r="AA479" s="28" t="s">
        <v>1603</v>
      </c>
      <c r="AB479" s="28" t="s">
        <v>1094</v>
      </c>
      <c r="AC479" s="61">
        <v>45740</v>
      </c>
      <c r="AD479" s="61">
        <v>46105</v>
      </c>
      <c r="AE479" s="28">
        <v>50</v>
      </c>
      <c r="AF479" s="28" t="s">
        <v>1622</v>
      </c>
      <c r="AG479" s="62">
        <f>AE479-K479</f>
        <v>-150</v>
      </c>
      <c r="AH479" s="28" t="s">
        <v>1585</v>
      </c>
      <c r="AI479" s="28" t="s">
        <v>1603</v>
      </c>
      <c r="AJ479" s="28"/>
      <c r="AK479" s="28" t="s">
        <v>1612</v>
      </c>
      <c r="AL479" s="28" t="s">
        <v>5402</v>
      </c>
      <c r="AM479" s="28" t="s">
        <v>4949</v>
      </c>
      <c r="AN479" s="47" t="s">
        <v>1585</v>
      </c>
      <c r="AO479" s="58" t="s">
        <v>1603</v>
      </c>
      <c r="AP479" s="28"/>
      <c r="AQ479" s="28">
        <v>0</v>
      </c>
      <c r="AR479" s="28">
        <f t="shared" si="114"/>
        <v>-50</v>
      </c>
      <c r="AS479" s="28" t="s">
        <v>1603</v>
      </c>
      <c r="AT479" s="28"/>
    </row>
    <row r="480" spans="3:46" s="47" customFormat="1" ht="10.8" x14ac:dyDescent="0.25">
      <c r="C480" s="196">
        <v>46081</v>
      </c>
      <c r="D480" s="36">
        <f t="shared" si="115"/>
        <v>477</v>
      </c>
      <c r="E480" s="36" t="s">
        <v>1</v>
      </c>
      <c r="F480" s="56" t="s">
        <v>590</v>
      </c>
      <c r="G480" s="56">
        <f>_xlfn.XLOOKUP(H480,'[3]Total Working Funnel'!$F:$F,'[3]Total Working Funnel'!$F:$F)</f>
        <v>109</v>
      </c>
      <c r="H480" s="36">
        <v>109</v>
      </c>
      <c r="I480" s="36" t="s">
        <v>2947</v>
      </c>
      <c r="J480" s="159">
        <v>200</v>
      </c>
      <c r="K480" s="158">
        <v>200</v>
      </c>
      <c r="L480" s="70">
        <v>19.155318300000001</v>
      </c>
      <c r="M480" s="70">
        <v>72.998996399999996</v>
      </c>
      <c r="N480" s="36" t="s">
        <v>7</v>
      </c>
      <c r="O480" s="36" t="s">
        <v>2948</v>
      </c>
      <c r="P480" s="28" t="s">
        <v>589</v>
      </c>
      <c r="Q480" s="56" t="s">
        <v>1603</v>
      </c>
      <c r="R480" s="28" t="s">
        <v>2949</v>
      </c>
      <c r="S480" s="28" t="s">
        <v>2950</v>
      </c>
      <c r="T480" s="58" t="s">
        <v>1621</v>
      </c>
      <c r="U480" s="28" t="s">
        <v>2214</v>
      </c>
      <c r="V480" s="36" t="s">
        <v>2215</v>
      </c>
      <c r="W480" s="28" t="s">
        <v>105</v>
      </c>
      <c r="X480" s="28" t="s">
        <v>1695</v>
      </c>
      <c r="Y480" s="28" t="s">
        <v>1609</v>
      </c>
      <c r="Z480" s="28" t="e">
        <f>_xlfn.XLOOKUP(I480,'[2]Fibmax delivery'!$B:$B,'[2]Fibmax delivery'!$I:$I)</f>
        <v>#N/A</v>
      </c>
      <c r="AA480" s="28" t="s">
        <v>1603</v>
      </c>
      <c r="AB480" s="28" t="s">
        <v>1094</v>
      </c>
      <c r="AC480" s="61">
        <v>45740</v>
      </c>
      <c r="AD480" s="61">
        <v>46105</v>
      </c>
      <c r="AE480" s="28">
        <v>60</v>
      </c>
      <c r="AF480" s="28" t="s">
        <v>1622</v>
      </c>
      <c r="AG480" s="62">
        <f>AE480-K480</f>
        <v>-140</v>
      </c>
      <c r="AH480" s="28" t="s">
        <v>1585</v>
      </c>
      <c r="AI480" s="28" t="s">
        <v>1603</v>
      </c>
      <c r="AJ480" s="28"/>
      <c r="AK480" s="28" t="s">
        <v>1612</v>
      </c>
      <c r="AL480" s="28" t="s">
        <v>5403</v>
      </c>
      <c r="AM480" s="28" t="s">
        <v>4949</v>
      </c>
      <c r="AN480" s="47" t="s">
        <v>1585</v>
      </c>
      <c r="AO480" s="58" t="s">
        <v>1603</v>
      </c>
      <c r="AP480" s="28"/>
      <c r="AQ480" s="28">
        <v>0</v>
      </c>
      <c r="AR480" s="28">
        <f t="shared" si="114"/>
        <v>-60</v>
      </c>
      <c r="AS480" s="28" t="s">
        <v>1603</v>
      </c>
      <c r="AT480" s="28"/>
    </row>
    <row r="481" spans="3:46" s="47" customFormat="1" ht="10.8" x14ac:dyDescent="0.25">
      <c r="C481" s="196">
        <v>46022</v>
      </c>
      <c r="D481" s="36">
        <f t="shared" si="115"/>
        <v>478</v>
      </c>
      <c r="E481" s="36" t="s">
        <v>1</v>
      </c>
      <c r="F481" s="57" t="s">
        <v>1738</v>
      </c>
      <c r="G481" s="56">
        <f>_xlfn.XLOOKUP(H481,'[3]Total Working Funnel'!$F:$F,'[3]Total Working Funnel'!$F:$F)</f>
        <v>2161</v>
      </c>
      <c r="H481" s="36">
        <v>2161</v>
      </c>
      <c r="I481" s="36" t="s">
        <v>2951</v>
      </c>
      <c r="J481" s="159">
        <v>110.00000000000001</v>
      </c>
      <c r="K481" s="158">
        <v>110.00000000000001</v>
      </c>
      <c r="L481" s="36">
        <v>19.1426172</v>
      </c>
      <c r="M481" s="36">
        <v>72.854099399999996</v>
      </c>
      <c r="N481" s="36" t="s">
        <v>8</v>
      </c>
      <c r="O481" s="36" t="s">
        <v>2952</v>
      </c>
      <c r="P481" s="28" t="s">
        <v>591</v>
      </c>
      <c r="Q481" s="56" t="s">
        <v>1755</v>
      </c>
      <c r="R481" s="28" t="s">
        <v>2953</v>
      </c>
      <c r="S481" s="28" t="s">
        <v>2954</v>
      </c>
      <c r="T481" s="58" t="s">
        <v>1621</v>
      </c>
      <c r="U481" s="28" t="s">
        <v>2214</v>
      </c>
      <c r="V481" s="36" t="s">
        <v>2215</v>
      </c>
      <c r="W481" s="28" t="s">
        <v>104</v>
      </c>
      <c r="X481" s="28"/>
      <c r="Y481" s="28" t="s">
        <v>1617</v>
      </c>
      <c r="Z481" s="28" t="s">
        <v>4850</v>
      </c>
      <c r="AA481" s="28" t="s">
        <v>1603</v>
      </c>
      <c r="AB481" s="28" t="s">
        <v>2955</v>
      </c>
      <c r="AC481" s="61">
        <v>45735</v>
      </c>
      <c r="AD481" s="61">
        <v>46100</v>
      </c>
      <c r="AE481" s="28">
        <v>100</v>
      </c>
      <c r="AF481" s="28" t="s">
        <v>1622</v>
      </c>
      <c r="AG481" s="62">
        <f>AE481-K481</f>
        <v>-10.000000000000014</v>
      </c>
      <c r="AH481" s="28" t="s">
        <v>1585</v>
      </c>
      <c r="AI481" s="28" t="s">
        <v>1603</v>
      </c>
      <c r="AJ481" s="28"/>
      <c r="AK481" s="28" t="s">
        <v>1612</v>
      </c>
      <c r="AL481" s="28" t="s">
        <v>5404</v>
      </c>
      <c r="AM481" s="28" t="s">
        <v>4949</v>
      </c>
      <c r="AN481" s="47" t="s">
        <v>1585</v>
      </c>
      <c r="AO481" s="58" t="s">
        <v>1603</v>
      </c>
      <c r="AP481" s="28"/>
      <c r="AQ481" s="28">
        <v>0</v>
      </c>
      <c r="AR481" s="28">
        <f t="shared" si="114"/>
        <v>-100</v>
      </c>
      <c r="AS481" s="28" t="s">
        <v>1603</v>
      </c>
      <c r="AT481" s="28"/>
    </row>
    <row r="482" spans="3:46" s="47" customFormat="1" ht="10.8" x14ac:dyDescent="0.25">
      <c r="C482" s="196">
        <v>46053</v>
      </c>
      <c r="D482" s="36">
        <f t="shared" si="115"/>
        <v>479</v>
      </c>
      <c r="E482" s="36" t="s">
        <v>1</v>
      </c>
      <c r="F482" s="58" t="s">
        <v>2956</v>
      </c>
      <c r="G482" s="56">
        <f>_xlfn.XLOOKUP(H482,'[3]Total Working Funnel'!$F:$F,'[3]Total Working Funnel'!$F:$F)</f>
        <v>4750</v>
      </c>
      <c r="H482" s="36">
        <v>4750</v>
      </c>
      <c r="I482" s="36" t="s">
        <v>2957</v>
      </c>
      <c r="J482" s="159">
        <v>330</v>
      </c>
      <c r="K482" s="158">
        <v>330</v>
      </c>
      <c r="L482" s="70">
        <v>19.056320800000002</v>
      </c>
      <c r="M482" s="70">
        <v>73.029258100000007</v>
      </c>
      <c r="N482" s="36" t="s">
        <v>9</v>
      </c>
      <c r="O482" s="36" t="s">
        <v>2958</v>
      </c>
      <c r="P482" s="28" t="s">
        <v>589</v>
      </c>
      <c r="Q482" s="56" t="s">
        <v>1603</v>
      </c>
      <c r="R482" s="28" t="s">
        <v>2959</v>
      </c>
      <c r="S482" s="28" t="s">
        <v>2960</v>
      </c>
      <c r="T482" s="58" t="s">
        <v>1646</v>
      </c>
      <c r="U482" s="28" t="s">
        <v>2214</v>
      </c>
      <c r="V482" s="36" t="s">
        <v>2215</v>
      </c>
      <c r="W482" s="28" t="s">
        <v>104</v>
      </c>
      <c r="X482" s="28" t="s">
        <v>1686</v>
      </c>
      <c r="Y482" s="28" t="s">
        <v>1761</v>
      </c>
      <c r="Z482" s="28" t="e">
        <f>_xlfn.XLOOKUP(I482,'[2]Fibmax delivery'!$B:$B,'[2]Fibmax delivery'!$I:$I)</f>
        <v>#N/A</v>
      </c>
      <c r="AA482" s="28" t="s">
        <v>1603</v>
      </c>
      <c r="AB482" s="28" t="s">
        <v>1092</v>
      </c>
      <c r="AC482" s="61">
        <v>45740</v>
      </c>
      <c r="AD482" s="61">
        <v>46105</v>
      </c>
      <c r="AE482" s="28">
        <v>330</v>
      </c>
      <c r="AF482" s="28" t="s">
        <v>1030</v>
      </c>
      <c r="AG482" s="62">
        <f>AE482-K482</f>
        <v>0</v>
      </c>
      <c r="AH482" s="28" t="s">
        <v>1585</v>
      </c>
      <c r="AI482" s="28" t="s">
        <v>1603</v>
      </c>
      <c r="AJ482" s="28"/>
      <c r="AK482" s="28" t="s">
        <v>1612</v>
      </c>
      <c r="AL482" s="28" t="s">
        <v>5405</v>
      </c>
      <c r="AM482" s="28" t="s">
        <v>3494</v>
      </c>
      <c r="AN482" s="47" t="s">
        <v>1585</v>
      </c>
      <c r="AO482" s="58" t="s">
        <v>1603</v>
      </c>
      <c r="AP482" s="28"/>
      <c r="AQ482" s="28">
        <v>0</v>
      </c>
      <c r="AR482" s="28">
        <f t="shared" si="114"/>
        <v>-330</v>
      </c>
      <c r="AS482" s="28" t="s">
        <v>1603</v>
      </c>
      <c r="AT482" s="28"/>
    </row>
    <row r="483" spans="3:46" s="47" customFormat="1" ht="10.8" x14ac:dyDescent="0.25">
      <c r="C483" s="196">
        <v>46053</v>
      </c>
      <c r="D483" s="36">
        <f t="shared" si="115"/>
        <v>480</v>
      </c>
      <c r="E483" s="36" t="s">
        <v>1</v>
      </c>
      <c r="F483" s="58" t="s">
        <v>657</v>
      </c>
      <c r="G483" s="58"/>
      <c r="H483" s="36" t="s">
        <v>2961</v>
      </c>
      <c r="I483" s="36" t="s">
        <v>2962</v>
      </c>
      <c r="J483" s="159">
        <v>55.000000000000007</v>
      </c>
      <c r="K483" s="158">
        <v>55.000000000000007</v>
      </c>
      <c r="L483" s="36">
        <v>19.073843199999999</v>
      </c>
      <c r="M483" s="36">
        <v>73.027907799999994</v>
      </c>
      <c r="N483" s="36" t="s">
        <v>9</v>
      </c>
      <c r="O483" s="36" t="s">
        <v>2963</v>
      </c>
      <c r="P483" s="28" t="s">
        <v>589</v>
      </c>
      <c r="Q483" s="56" t="s">
        <v>1603</v>
      </c>
      <c r="R483" s="28" t="s">
        <v>2964</v>
      </c>
      <c r="S483" s="28" t="s">
        <v>2965</v>
      </c>
      <c r="T483" s="58" t="s">
        <v>1621</v>
      </c>
      <c r="U483" s="28" t="s">
        <v>2214</v>
      </c>
      <c r="V483" s="36" t="s">
        <v>2215</v>
      </c>
      <c r="W483" s="28" t="s">
        <v>104</v>
      </c>
      <c r="X483" s="28" t="s">
        <v>1686</v>
      </c>
      <c r="Y483" s="28" t="s">
        <v>1609</v>
      </c>
      <c r="Z483" s="28" t="e">
        <f>_xlfn.XLOOKUP(I483,'[2]Fibmax delivery'!$B:$B,'[2]Fibmax delivery'!$I:$I)</f>
        <v>#N/A</v>
      </c>
      <c r="AA483" s="28" t="s">
        <v>1603</v>
      </c>
      <c r="AB483" s="28" t="s">
        <v>1603</v>
      </c>
      <c r="AC483" s="28" t="s">
        <v>1603</v>
      </c>
      <c r="AD483" s="28" t="s">
        <v>1603</v>
      </c>
      <c r="AE483" s="28">
        <v>0</v>
      </c>
      <c r="AF483" s="28" t="s">
        <v>1610</v>
      </c>
      <c r="AG483" s="28"/>
      <c r="AH483" s="28" t="s">
        <v>1611</v>
      </c>
      <c r="AI483" s="28" t="s">
        <v>1603</v>
      </c>
      <c r="AJ483" s="28"/>
      <c r="AK483" s="28" t="s">
        <v>1612</v>
      </c>
      <c r="AL483" s="28" t="s">
        <v>1603</v>
      </c>
      <c r="AM483" s="28" t="s">
        <v>1603</v>
      </c>
      <c r="AN483" s="47" t="s">
        <v>1611</v>
      </c>
      <c r="AO483" s="58" t="s">
        <v>1603</v>
      </c>
      <c r="AP483" s="28"/>
      <c r="AQ483" s="28">
        <v>0</v>
      </c>
      <c r="AR483" s="28">
        <f t="shared" si="114"/>
        <v>0</v>
      </c>
      <c r="AS483" s="28" t="s">
        <v>1603</v>
      </c>
      <c r="AT483" s="28"/>
    </row>
    <row r="484" spans="3:46" s="47" customFormat="1" ht="10.8" x14ac:dyDescent="0.25">
      <c r="C484" s="196">
        <v>46112</v>
      </c>
      <c r="D484" s="36">
        <f t="shared" si="115"/>
        <v>481</v>
      </c>
      <c r="E484" s="36" t="s">
        <v>1</v>
      </c>
      <c r="F484" s="58" t="s">
        <v>657</v>
      </c>
      <c r="G484" s="56" t="str">
        <f>_xlfn.XLOOKUP(H484,'[3]Total Working Funnel'!$F:$F,'[3]Total Working Funnel'!$F:$F)</f>
        <v>MA3485</v>
      </c>
      <c r="H484" s="36" t="s">
        <v>2966</v>
      </c>
      <c r="I484" s="36" t="s">
        <v>2967</v>
      </c>
      <c r="J484" s="159">
        <v>132</v>
      </c>
      <c r="K484" s="158">
        <v>132</v>
      </c>
      <c r="L484" s="36">
        <v>19.080410199999999</v>
      </c>
      <c r="M484" s="36">
        <v>73.027668300000002</v>
      </c>
      <c r="N484" s="36" t="s">
        <v>10</v>
      </c>
      <c r="O484" s="36" t="s">
        <v>2968</v>
      </c>
      <c r="P484" s="28" t="s">
        <v>589</v>
      </c>
      <c r="Q484" s="56" t="s">
        <v>1603</v>
      </c>
      <c r="R484" s="28" t="s">
        <v>2969</v>
      </c>
      <c r="S484" s="28" t="s">
        <v>2970</v>
      </c>
      <c r="T484" s="58" t="s">
        <v>1621</v>
      </c>
      <c r="U484" s="28" t="s">
        <v>2214</v>
      </c>
      <c r="V484" s="36" t="s">
        <v>2215</v>
      </c>
      <c r="W484" s="28" t="s">
        <v>104</v>
      </c>
      <c r="X484" s="28" t="s">
        <v>1686</v>
      </c>
      <c r="Y484" s="28" t="s">
        <v>1609</v>
      </c>
      <c r="Z484" s="28" t="e">
        <f>_xlfn.XLOOKUP(I484,'[2]Fibmax delivery'!$B:$B,'[2]Fibmax delivery'!$I:$I)</f>
        <v>#N/A</v>
      </c>
      <c r="AA484" s="28" t="s">
        <v>1603</v>
      </c>
      <c r="AB484" s="28" t="s">
        <v>1091</v>
      </c>
      <c r="AC484" s="61">
        <v>45740</v>
      </c>
      <c r="AD484" s="61">
        <v>46105</v>
      </c>
      <c r="AE484" s="28">
        <v>130</v>
      </c>
      <c r="AF484" s="28" t="s">
        <v>1622</v>
      </c>
      <c r="AG484" s="62">
        <f t="shared" ref="AG484:AG492" si="117">AE484-K484</f>
        <v>-2</v>
      </c>
      <c r="AH484" s="28" t="s">
        <v>1585</v>
      </c>
      <c r="AI484" s="28" t="s">
        <v>1603</v>
      </c>
      <c r="AJ484" s="28"/>
      <c r="AK484" s="28" t="s">
        <v>1612</v>
      </c>
      <c r="AL484" s="28" t="s">
        <v>5406</v>
      </c>
      <c r="AM484" s="28" t="s">
        <v>4949</v>
      </c>
      <c r="AN484" s="47" t="s">
        <v>1585</v>
      </c>
      <c r="AO484" s="58" t="s">
        <v>1603</v>
      </c>
      <c r="AP484" s="28"/>
      <c r="AQ484" s="28">
        <v>0</v>
      </c>
      <c r="AR484" s="28">
        <f t="shared" si="114"/>
        <v>-130</v>
      </c>
      <c r="AS484" s="28" t="s">
        <v>1603</v>
      </c>
      <c r="AT484" s="28"/>
    </row>
    <row r="485" spans="3:46" s="47" customFormat="1" ht="10.8" x14ac:dyDescent="0.25">
      <c r="C485" s="196">
        <v>46112</v>
      </c>
      <c r="D485" s="36">
        <f t="shared" si="115"/>
        <v>482</v>
      </c>
      <c r="E485" s="36" t="s">
        <v>1</v>
      </c>
      <c r="F485" s="58" t="s">
        <v>657</v>
      </c>
      <c r="G485" s="56" t="str">
        <f>_xlfn.XLOOKUP(H485,'[3]Total Working Funnel'!$F:$F,'[3]Total Working Funnel'!$F:$F)</f>
        <v>MB1718</v>
      </c>
      <c r="H485" s="36" t="s">
        <v>2971</v>
      </c>
      <c r="I485" s="36" t="s">
        <v>2972</v>
      </c>
      <c r="J485" s="159">
        <v>198.00000000000003</v>
      </c>
      <c r="K485" s="158">
        <v>198.00000000000003</v>
      </c>
      <c r="L485" s="36">
        <v>19.076572800000001</v>
      </c>
      <c r="M485" s="36">
        <v>73.030746199999996</v>
      </c>
      <c r="N485" s="36" t="s">
        <v>10</v>
      </c>
      <c r="O485" s="36" t="s">
        <v>2973</v>
      </c>
      <c r="P485" s="28" t="s">
        <v>589</v>
      </c>
      <c r="Q485" s="56" t="s">
        <v>1603</v>
      </c>
      <c r="R485" s="28" t="s">
        <v>2974</v>
      </c>
      <c r="S485" s="28" t="s">
        <v>2975</v>
      </c>
      <c r="T485" s="58" t="s">
        <v>1646</v>
      </c>
      <c r="U485" s="28" t="s">
        <v>2214</v>
      </c>
      <c r="V485" s="36" t="s">
        <v>2215</v>
      </c>
      <c r="W485" s="28" t="s">
        <v>104</v>
      </c>
      <c r="X485" s="28" t="s">
        <v>1686</v>
      </c>
      <c r="Y485" s="28" t="s">
        <v>1609</v>
      </c>
      <c r="Z485" s="28" t="e">
        <f>_xlfn.XLOOKUP(I485,'[2]Fibmax delivery'!$B:$B,'[2]Fibmax delivery'!$I:$I)</f>
        <v>#N/A</v>
      </c>
      <c r="AA485" s="28" t="s">
        <v>1603</v>
      </c>
      <c r="AB485" s="28" t="s">
        <v>1091</v>
      </c>
      <c r="AC485" s="61">
        <v>45740</v>
      </c>
      <c r="AD485" s="61">
        <v>46105</v>
      </c>
      <c r="AE485" s="28">
        <v>160</v>
      </c>
      <c r="AF485" s="28" t="s">
        <v>1622</v>
      </c>
      <c r="AG485" s="62">
        <f t="shared" si="117"/>
        <v>-38.000000000000028</v>
      </c>
      <c r="AH485" s="28" t="s">
        <v>1585</v>
      </c>
      <c r="AI485" s="28" t="s">
        <v>1603</v>
      </c>
      <c r="AJ485" s="28"/>
      <c r="AK485" s="28" t="s">
        <v>1612</v>
      </c>
      <c r="AL485" s="28" t="s">
        <v>5407</v>
      </c>
      <c r="AM485" s="28" t="s">
        <v>3494</v>
      </c>
      <c r="AN485" s="47" t="s">
        <v>1585</v>
      </c>
      <c r="AO485" s="58" t="s">
        <v>1603</v>
      </c>
      <c r="AP485" s="28"/>
      <c r="AQ485" s="28">
        <v>0</v>
      </c>
      <c r="AR485" s="28">
        <f t="shared" si="114"/>
        <v>-160</v>
      </c>
      <c r="AS485" s="28" t="s">
        <v>1603</v>
      </c>
      <c r="AT485" s="28"/>
    </row>
    <row r="486" spans="3:46" s="47" customFormat="1" ht="10.8" x14ac:dyDescent="0.25">
      <c r="C486" s="196">
        <v>46112</v>
      </c>
      <c r="D486" s="36">
        <f t="shared" si="115"/>
        <v>483</v>
      </c>
      <c r="E486" s="36" t="s">
        <v>1</v>
      </c>
      <c r="F486" s="58" t="s">
        <v>657</v>
      </c>
      <c r="G486" s="56" t="str">
        <f>_xlfn.XLOOKUP(H486,'[3]Total Working Funnel'!$F:$F,'[3]Total Working Funnel'!$F:$F)</f>
        <v>MB6371</v>
      </c>
      <c r="H486" s="36" t="s">
        <v>2976</v>
      </c>
      <c r="I486" s="36" t="s">
        <v>2977</v>
      </c>
      <c r="J486" s="159">
        <v>220.00000000000003</v>
      </c>
      <c r="K486" s="158">
        <v>220.00000000000003</v>
      </c>
      <c r="L486" s="36">
        <v>19.069191400000001</v>
      </c>
      <c r="M486" s="36">
        <v>73.031331499999993</v>
      </c>
      <c r="N486" s="36" t="s">
        <v>10</v>
      </c>
      <c r="O486" s="36" t="s">
        <v>2978</v>
      </c>
      <c r="P486" s="28" t="s">
        <v>589</v>
      </c>
      <c r="Q486" s="56" t="s">
        <v>1603</v>
      </c>
      <c r="R486" s="28" t="s">
        <v>2979</v>
      </c>
      <c r="S486" s="28" t="s">
        <v>2980</v>
      </c>
      <c r="T486" s="58" t="s">
        <v>1621</v>
      </c>
      <c r="U486" s="28" t="s">
        <v>2214</v>
      </c>
      <c r="V486" s="36" t="s">
        <v>2215</v>
      </c>
      <c r="W486" s="28" t="s">
        <v>104</v>
      </c>
      <c r="X486" s="28" t="s">
        <v>1695</v>
      </c>
      <c r="Y486" s="28" t="s">
        <v>1609</v>
      </c>
      <c r="Z486" s="28" t="e">
        <f>_xlfn.XLOOKUP(I486,'[2]Fibmax delivery'!$B:$B,'[2]Fibmax delivery'!$I:$I)</f>
        <v>#N/A</v>
      </c>
      <c r="AA486" s="28" t="s">
        <v>1603</v>
      </c>
      <c r="AB486" s="28" t="s">
        <v>1091</v>
      </c>
      <c r="AC486" s="61">
        <v>45740</v>
      </c>
      <c r="AD486" s="61">
        <v>46105</v>
      </c>
      <c r="AE486" s="28">
        <v>100</v>
      </c>
      <c r="AF486" s="28" t="s">
        <v>1622</v>
      </c>
      <c r="AG486" s="62">
        <f t="shared" si="117"/>
        <v>-120.00000000000003</v>
      </c>
      <c r="AH486" s="28" t="s">
        <v>1585</v>
      </c>
      <c r="AI486" s="28" t="s">
        <v>1603</v>
      </c>
      <c r="AJ486" s="28"/>
      <c r="AK486" s="28" t="s">
        <v>1612</v>
      </c>
      <c r="AL486" s="28" t="s">
        <v>5408</v>
      </c>
      <c r="AM486" s="28" t="s">
        <v>4949</v>
      </c>
      <c r="AN486" s="47" t="s">
        <v>1585</v>
      </c>
      <c r="AO486" s="58" t="s">
        <v>1603</v>
      </c>
      <c r="AP486" s="28"/>
      <c r="AQ486" s="28">
        <v>0</v>
      </c>
      <c r="AR486" s="28">
        <f t="shared" si="114"/>
        <v>-100</v>
      </c>
      <c r="AS486" s="28" t="s">
        <v>1603</v>
      </c>
      <c r="AT486" s="28"/>
    </row>
    <row r="487" spans="3:46" s="47" customFormat="1" ht="10.8" x14ac:dyDescent="0.25">
      <c r="C487" s="196">
        <v>45869</v>
      </c>
      <c r="D487" s="36">
        <f t="shared" si="115"/>
        <v>484</v>
      </c>
      <c r="E487" s="36" t="s">
        <v>1</v>
      </c>
      <c r="F487" s="58" t="s">
        <v>641</v>
      </c>
      <c r="G487" s="56" t="str">
        <f>_xlfn.XLOOKUP(H487,'[3]Total Working Funnel'!$F:$F,'[3]Total Working Funnel'!$F:$F)</f>
        <v>MA2181</v>
      </c>
      <c r="H487" s="36" t="s">
        <v>2981</v>
      </c>
      <c r="I487" s="36" t="s">
        <v>2982</v>
      </c>
      <c r="J487" s="159">
        <v>543.25199999999995</v>
      </c>
      <c r="K487" s="158">
        <v>0</v>
      </c>
      <c r="L487" s="70">
        <v>19.135680600000001</v>
      </c>
      <c r="M487" s="70">
        <v>73.018887899999996</v>
      </c>
      <c r="N487" s="36" t="s">
        <v>11</v>
      </c>
      <c r="O487" s="36" t="s">
        <v>2983</v>
      </c>
      <c r="P487" s="28" t="s">
        <v>589</v>
      </c>
      <c r="Q487" s="56" t="s">
        <v>1603</v>
      </c>
      <c r="R487" s="28" t="s">
        <v>2984</v>
      </c>
      <c r="S487" s="28" t="s">
        <v>2985</v>
      </c>
      <c r="T487" s="58" t="s">
        <v>1621</v>
      </c>
      <c r="U487" s="28" t="s">
        <v>2214</v>
      </c>
      <c r="V487" s="36" t="s">
        <v>2215</v>
      </c>
      <c r="W487" s="28" t="s">
        <v>105</v>
      </c>
      <c r="X487" s="28" t="s">
        <v>1695</v>
      </c>
      <c r="Y487" s="28" t="s">
        <v>1761</v>
      </c>
      <c r="Z487" s="28" t="e">
        <f>_xlfn.XLOOKUP(I487,'[2]Fibmax delivery'!$B:$B,'[2]Fibmax delivery'!$I:$I)</f>
        <v>#N/A</v>
      </c>
      <c r="AA487" s="28" t="s">
        <v>1603</v>
      </c>
      <c r="AB487" s="28">
        <v>10004765</v>
      </c>
      <c r="AC487" s="61">
        <v>45798</v>
      </c>
      <c r="AD487" s="61">
        <f t="shared" ref="AD487:AD488" si="118">AC487+365</f>
        <v>46163</v>
      </c>
      <c r="AE487" s="28">
        <v>400</v>
      </c>
      <c r="AF487" s="28" t="s">
        <v>5603</v>
      </c>
      <c r="AG487" s="62">
        <f t="shared" si="117"/>
        <v>400</v>
      </c>
      <c r="AH487" s="28" t="s">
        <v>1585</v>
      </c>
      <c r="AI487" s="28" t="s">
        <v>1600</v>
      </c>
      <c r="AJ487" s="28"/>
      <c r="AK487" s="28" t="s">
        <v>4921</v>
      </c>
      <c r="AL487" s="28" t="s">
        <v>5409</v>
      </c>
      <c r="AM487" s="28" t="s">
        <v>4949</v>
      </c>
      <c r="AN487" s="47" t="s">
        <v>1585</v>
      </c>
      <c r="AO487" s="58">
        <v>730473</v>
      </c>
      <c r="AP487" s="28"/>
      <c r="AQ487" s="28">
        <v>375</v>
      </c>
      <c r="AR487" s="28">
        <f t="shared" si="114"/>
        <v>-25</v>
      </c>
      <c r="AS487" s="28" t="s">
        <v>1603</v>
      </c>
      <c r="AT487" s="28"/>
    </row>
    <row r="488" spans="3:46" s="47" customFormat="1" ht="10.8" x14ac:dyDescent="0.25">
      <c r="C488" s="196">
        <v>45869</v>
      </c>
      <c r="D488" s="36">
        <f t="shared" si="115"/>
        <v>485</v>
      </c>
      <c r="E488" s="36" t="s">
        <v>1</v>
      </c>
      <c r="F488" s="58" t="s">
        <v>641</v>
      </c>
      <c r="G488" s="56" t="str">
        <f>_xlfn.XLOOKUP(H488,'[3]Total Working Funnel'!$F:$F,'[3]Total Working Funnel'!$F:$F)</f>
        <v>MB3667</v>
      </c>
      <c r="H488" s="74" t="s">
        <v>2986</v>
      </c>
      <c r="I488" s="36" t="s">
        <v>2987</v>
      </c>
      <c r="J488" s="159">
        <v>275</v>
      </c>
      <c r="K488" s="158">
        <v>275</v>
      </c>
      <c r="L488" s="36">
        <v>19.113555600000002</v>
      </c>
      <c r="M488" s="36">
        <v>73.023305899999997</v>
      </c>
      <c r="N488" s="36" t="s">
        <v>11</v>
      </c>
      <c r="O488" s="36" t="s">
        <v>2988</v>
      </c>
      <c r="P488" s="28" t="s">
        <v>589</v>
      </c>
      <c r="Q488" s="56" t="s">
        <v>1603</v>
      </c>
      <c r="R488" s="28" t="s">
        <v>2989</v>
      </c>
      <c r="S488" s="28" t="s">
        <v>2990</v>
      </c>
      <c r="T488" s="58" t="s">
        <v>1621</v>
      </c>
      <c r="U488" s="28" t="s">
        <v>2214</v>
      </c>
      <c r="V488" s="36" t="s">
        <v>2215</v>
      </c>
      <c r="W488" s="28" t="s">
        <v>104</v>
      </c>
      <c r="X488" s="28" t="s">
        <v>1695</v>
      </c>
      <c r="Y488" s="28" t="s">
        <v>1609</v>
      </c>
      <c r="Z488" s="28" t="e">
        <f>_xlfn.XLOOKUP(I488,'[2]Fibmax delivery'!$B:$B,'[2]Fibmax delivery'!$I:$I)</f>
        <v>#N/A</v>
      </c>
      <c r="AA488" s="28" t="s">
        <v>1603</v>
      </c>
      <c r="AB488" s="28">
        <v>10004765</v>
      </c>
      <c r="AC488" s="61">
        <v>45798</v>
      </c>
      <c r="AD488" s="61">
        <f t="shared" si="118"/>
        <v>46163</v>
      </c>
      <c r="AE488" s="28">
        <v>280</v>
      </c>
      <c r="AF488" s="28" t="s">
        <v>5603</v>
      </c>
      <c r="AG488" s="62">
        <f t="shared" si="117"/>
        <v>5</v>
      </c>
      <c r="AH488" s="28" t="s">
        <v>1585</v>
      </c>
      <c r="AI488" s="28" t="s">
        <v>1600</v>
      </c>
      <c r="AJ488" s="28"/>
      <c r="AK488" s="28" t="s">
        <v>4922</v>
      </c>
      <c r="AL488" s="28" t="s">
        <v>5410</v>
      </c>
      <c r="AM488" s="28" t="s">
        <v>4949</v>
      </c>
      <c r="AN488" s="47" t="s">
        <v>1585</v>
      </c>
      <c r="AO488" s="58">
        <v>450717</v>
      </c>
      <c r="AP488" s="28"/>
      <c r="AQ488" s="28">
        <v>130</v>
      </c>
      <c r="AR488" s="28">
        <f t="shared" si="114"/>
        <v>-150</v>
      </c>
      <c r="AS488" s="28" t="s">
        <v>1603</v>
      </c>
      <c r="AT488" s="28"/>
    </row>
    <row r="489" spans="3:46" s="47" customFormat="1" ht="10.8" x14ac:dyDescent="0.25">
      <c r="C489" s="196">
        <v>46112</v>
      </c>
      <c r="D489" s="36">
        <f t="shared" si="115"/>
        <v>486</v>
      </c>
      <c r="E489" s="36" t="s">
        <v>1</v>
      </c>
      <c r="F489" s="58" t="s">
        <v>617</v>
      </c>
      <c r="G489" s="56" t="e">
        <f>_xlfn.XLOOKUP(H489,'[3]Total Working Funnel'!$F:$F,'[3]Total Working Funnel'!$F:$F)</f>
        <v>#N/A</v>
      </c>
      <c r="H489" s="36" t="s">
        <v>2991</v>
      </c>
      <c r="I489" s="36" t="s">
        <v>2992</v>
      </c>
      <c r="J489" s="159">
        <v>55.000000000000007</v>
      </c>
      <c r="K489" s="158">
        <v>55.000000000000007</v>
      </c>
      <c r="L489" s="36">
        <v>19.093260399999998</v>
      </c>
      <c r="M489" s="36">
        <v>73.021433099999996</v>
      </c>
      <c r="N489" s="36" t="s">
        <v>12</v>
      </c>
      <c r="O489" s="36" t="s">
        <v>2993</v>
      </c>
      <c r="P489" s="28" t="s">
        <v>589</v>
      </c>
      <c r="Q489" s="56" t="s">
        <v>1603</v>
      </c>
      <c r="R489" s="28" t="s">
        <v>2994</v>
      </c>
      <c r="S489" s="28" t="s">
        <v>2995</v>
      </c>
      <c r="T489" s="177" t="s">
        <v>1813</v>
      </c>
      <c r="U489" s="28" t="s">
        <v>2214</v>
      </c>
      <c r="V489" s="36" t="s">
        <v>2215</v>
      </c>
      <c r="W489" s="28" t="s">
        <v>104</v>
      </c>
      <c r="X489" s="28" t="s">
        <v>1630</v>
      </c>
      <c r="Y489" s="28" t="s">
        <v>1609</v>
      </c>
      <c r="Z489" s="28" t="e">
        <f>_xlfn.XLOOKUP(I489,'[2]Fibmax delivery'!$B:$B,'[2]Fibmax delivery'!$I:$I)</f>
        <v>#N/A</v>
      </c>
      <c r="AA489" s="28" t="s">
        <v>1603</v>
      </c>
      <c r="AB489" s="28" t="s">
        <v>1087</v>
      </c>
      <c r="AC489" s="61">
        <v>45740</v>
      </c>
      <c r="AD489" s="61">
        <v>46105</v>
      </c>
      <c r="AE489" s="28">
        <v>60</v>
      </c>
      <c r="AF489" s="28" t="s">
        <v>1030</v>
      </c>
      <c r="AG489" s="62">
        <f t="shared" si="117"/>
        <v>4.9999999999999929</v>
      </c>
      <c r="AH489" s="28" t="s">
        <v>4851</v>
      </c>
      <c r="AI489" s="28" t="s">
        <v>1603</v>
      </c>
      <c r="AJ489" s="28"/>
      <c r="AK489" s="28" t="s">
        <v>1612</v>
      </c>
      <c r="AL489" s="28" t="s">
        <v>5411</v>
      </c>
      <c r="AM489" s="28" t="s">
        <v>4949</v>
      </c>
      <c r="AN489" s="47" t="s">
        <v>1585</v>
      </c>
      <c r="AO489" s="58" t="s">
        <v>1603</v>
      </c>
      <c r="AP489" s="28"/>
      <c r="AQ489" s="28">
        <v>0</v>
      </c>
      <c r="AR489" s="28">
        <f t="shared" si="114"/>
        <v>-60</v>
      </c>
      <c r="AS489" s="28" t="s">
        <v>1603</v>
      </c>
      <c r="AT489" s="28"/>
    </row>
    <row r="490" spans="3:46" s="47" customFormat="1" ht="10.8" x14ac:dyDescent="0.25">
      <c r="C490" s="196">
        <v>46387</v>
      </c>
      <c r="D490" s="36">
        <f t="shared" si="115"/>
        <v>487</v>
      </c>
      <c r="E490" s="36" t="s">
        <v>1</v>
      </c>
      <c r="F490" s="56" t="s">
        <v>592</v>
      </c>
      <c r="G490" s="56">
        <f>_xlfn.XLOOKUP(H490,'[3]Total Working Funnel'!$F:$F,'[3]Total Working Funnel'!$F:$F)</f>
        <v>297</v>
      </c>
      <c r="H490" s="36">
        <v>297</v>
      </c>
      <c r="I490" s="36" t="s">
        <v>2996</v>
      </c>
      <c r="J490" s="159">
        <v>165</v>
      </c>
      <c r="K490" s="158">
        <v>165</v>
      </c>
      <c r="L490" s="36">
        <v>19.256469599999999</v>
      </c>
      <c r="M490" s="36">
        <v>72.867030299999996</v>
      </c>
      <c r="N490" s="36" t="s">
        <v>16</v>
      </c>
      <c r="O490" s="36" t="s">
        <v>2997</v>
      </c>
      <c r="P490" s="28" t="s">
        <v>591</v>
      </c>
      <c r="Q490" s="56" t="s">
        <v>1613</v>
      </c>
      <c r="R490" s="28" t="s">
        <v>2998</v>
      </c>
      <c r="S490" s="28" t="s">
        <v>2999</v>
      </c>
      <c r="T490" s="58" t="s">
        <v>1621</v>
      </c>
      <c r="U490" s="28" t="s">
        <v>2214</v>
      </c>
      <c r="V490" s="36" t="s">
        <v>2215</v>
      </c>
      <c r="W490" s="28" t="s">
        <v>104</v>
      </c>
      <c r="X490" s="28"/>
      <c r="Y490" s="28" t="s">
        <v>1617</v>
      </c>
      <c r="Z490" s="28" t="s">
        <v>4850</v>
      </c>
      <c r="AA490" s="28" t="s">
        <v>1603</v>
      </c>
      <c r="AB490" s="28" t="s">
        <v>1552</v>
      </c>
      <c r="AC490" s="61">
        <v>45729</v>
      </c>
      <c r="AD490" s="61">
        <v>46094</v>
      </c>
      <c r="AE490" s="28">
        <v>170</v>
      </c>
      <c r="AF490" s="28" t="s">
        <v>1030</v>
      </c>
      <c r="AG490" s="62">
        <f t="shared" si="117"/>
        <v>5</v>
      </c>
      <c r="AH490" s="28" t="s">
        <v>1585</v>
      </c>
      <c r="AI490" s="28" t="s">
        <v>1603</v>
      </c>
      <c r="AJ490" s="28"/>
      <c r="AK490" s="28" t="s">
        <v>1612</v>
      </c>
      <c r="AL490" s="28" t="s">
        <v>5412</v>
      </c>
      <c r="AM490" s="28" t="s">
        <v>4949</v>
      </c>
      <c r="AN490" s="47" t="s">
        <v>1585</v>
      </c>
      <c r="AO490" s="58" t="s">
        <v>1603</v>
      </c>
      <c r="AP490" s="28"/>
      <c r="AQ490" s="28">
        <v>0</v>
      </c>
      <c r="AR490" s="28">
        <f t="shared" si="114"/>
        <v>-170</v>
      </c>
      <c r="AS490" s="28" t="s">
        <v>1603</v>
      </c>
      <c r="AT490" s="28"/>
    </row>
    <row r="491" spans="3:46" s="47" customFormat="1" ht="10.8" x14ac:dyDescent="0.25">
      <c r="C491" s="196">
        <v>46387</v>
      </c>
      <c r="D491" s="36">
        <f t="shared" si="115"/>
        <v>488</v>
      </c>
      <c r="E491" s="36" t="s">
        <v>1</v>
      </c>
      <c r="F491" s="57" t="s">
        <v>612</v>
      </c>
      <c r="G491" s="56" t="str">
        <f>_xlfn.XLOOKUP(H491,'[3]Total Working Funnel'!$F:$F,'[3]Total Working Funnel'!$F:$F)</f>
        <v>MA2938</v>
      </c>
      <c r="H491" s="36" t="s">
        <v>3000</v>
      </c>
      <c r="I491" s="36" t="s">
        <v>3001</v>
      </c>
      <c r="J491" s="159">
        <v>165</v>
      </c>
      <c r="K491" s="158">
        <v>165</v>
      </c>
      <c r="L491" s="36">
        <v>19.265689600000002</v>
      </c>
      <c r="M491" s="36">
        <v>72.874585300000007</v>
      </c>
      <c r="N491" s="36" t="s">
        <v>16</v>
      </c>
      <c r="O491" s="36" t="s">
        <v>3002</v>
      </c>
      <c r="P491" s="28" t="s">
        <v>611</v>
      </c>
      <c r="Q491" s="56" t="s">
        <v>1603</v>
      </c>
      <c r="R491" s="28" t="s">
        <v>3003</v>
      </c>
      <c r="S491" s="28" t="s">
        <v>3004</v>
      </c>
      <c r="T491" s="58" t="s">
        <v>1621</v>
      </c>
      <c r="U491" s="28" t="s">
        <v>2214</v>
      </c>
      <c r="V491" s="36" t="s">
        <v>2215</v>
      </c>
      <c r="W491" s="28" t="s">
        <v>104</v>
      </c>
      <c r="X491" s="28" t="s">
        <v>1709</v>
      </c>
      <c r="Y491" s="28" t="s">
        <v>1617</v>
      </c>
      <c r="Z491" s="28" t="s">
        <v>4850</v>
      </c>
      <c r="AA491" s="28" t="s">
        <v>1603</v>
      </c>
      <c r="AB491" s="28" t="s">
        <v>1552</v>
      </c>
      <c r="AC491" s="61">
        <v>45729</v>
      </c>
      <c r="AD491" s="61">
        <v>46094</v>
      </c>
      <c r="AE491" s="28">
        <v>170</v>
      </c>
      <c r="AF491" s="28" t="s">
        <v>1030</v>
      </c>
      <c r="AG491" s="62">
        <f t="shared" si="117"/>
        <v>5</v>
      </c>
      <c r="AH491" s="28" t="s">
        <v>1585</v>
      </c>
      <c r="AI491" s="28" t="s">
        <v>1603</v>
      </c>
      <c r="AJ491" s="28"/>
      <c r="AK491" s="28" t="s">
        <v>1612</v>
      </c>
      <c r="AL491" s="28" t="s">
        <v>5413</v>
      </c>
      <c r="AM491" s="28" t="s">
        <v>3494</v>
      </c>
      <c r="AN491" s="47" t="s">
        <v>1585</v>
      </c>
      <c r="AO491" s="58" t="s">
        <v>1603</v>
      </c>
      <c r="AP491" s="28"/>
      <c r="AQ491" s="28">
        <v>0</v>
      </c>
      <c r="AR491" s="28">
        <f t="shared" si="114"/>
        <v>-170</v>
      </c>
      <c r="AS491" s="28" t="s">
        <v>1603</v>
      </c>
      <c r="AT491" s="28"/>
    </row>
    <row r="492" spans="3:46" s="47" customFormat="1" ht="10.8" x14ac:dyDescent="0.25">
      <c r="C492" s="196">
        <v>46387</v>
      </c>
      <c r="D492" s="36">
        <f t="shared" si="115"/>
        <v>489</v>
      </c>
      <c r="E492" s="36" t="s">
        <v>1</v>
      </c>
      <c r="F492" s="57" t="s">
        <v>612</v>
      </c>
      <c r="G492" s="56" t="str">
        <f>_xlfn.XLOOKUP(H492,'[3]Total Working Funnel'!$F:$F,'[3]Total Working Funnel'!$F:$F)</f>
        <v>MA2915</v>
      </c>
      <c r="H492" s="36" t="s">
        <v>3005</v>
      </c>
      <c r="I492" s="36" t="s">
        <v>3006</v>
      </c>
      <c r="J492" s="159">
        <v>110.00000000000001</v>
      </c>
      <c r="K492" s="158">
        <v>110.00000000000001</v>
      </c>
      <c r="L492" s="36">
        <v>19.273112099999999</v>
      </c>
      <c r="M492" s="36">
        <v>72.886036399999995</v>
      </c>
      <c r="N492" s="36" t="s">
        <v>16</v>
      </c>
      <c r="O492" s="36" t="s">
        <v>3007</v>
      </c>
      <c r="P492" s="28" t="s">
        <v>611</v>
      </c>
      <c r="Q492" s="56" t="s">
        <v>1603</v>
      </c>
      <c r="R492" s="28" t="s">
        <v>3008</v>
      </c>
      <c r="S492" s="28" t="s">
        <v>3009</v>
      </c>
      <c r="T492" s="58" t="s">
        <v>1646</v>
      </c>
      <c r="U492" s="28" t="s">
        <v>2214</v>
      </c>
      <c r="V492" s="36" t="s">
        <v>2215</v>
      </c>
      <c r="W492" s="28" t="s">
        <v>104</v>
      </c>
      <c r="X492" s="28" t="s">
        <v>1695</v>
      </c>
      <c r="Y492" s="28" t="s">
        <v>1617</v>
      </c>
      <c r="Z492" s="28" t="s">
        <v>4850</v>
      </c>
      <c r="AA492" s="28" t="s">
        <v>1603</v>
      </c>
      <c r="AB492" s="28" t="s">
        <v>1552</v>
      </c>
      <c r="AC492" s="61">
        <v>45729</v>
      </c>
      <c r="AD492" s="61">
        <v>46094</v>
      </c>
      <c r="AE492" s="28">
        <v>110</v>
      </c>
      <c r="AF492" s="28" t="s">
        <v>1030</v>
      </c>
      <c r="AG492" s="62">
        <f t="shared" si="117"/>
        <v>0</v>
      </c>
      <c r="AH492" s="28" t="s">
        <v>1585</v>
      </c>
      <c r="AI492" s="28" t="s">
        <v>1603</v>
      </c>
      <c r="AJ492" s="28"/>
      <c r="AK492" s="28" t="s">
        <v>1612</v>
      </c>
      <c r="AL492" s="28" t="s">
        <v>5414</v>
      </c>
      <c r="AM492" s="28" t="s">
        <v>3494</v>
      </c>
      <c r="AN492" s="47" t="s">
        <v>1585</v>
      </c>
      <c r="AO492" s="58" t="s">
        <v>1603</v>
      </c>
      <c r="AP492" s="28"/>
      <c r="AQ492" s="28">
        <v>0</v>
      </c>
      <c r="AR492" s="28">
        <f t="shared" si="114"/>
        <v>-110</v>
      </c>
      <c r="AS492" s="28" t="s">
        <v>1603</v>
      </c>
      <c r="AT492" s="28"/>
    </row>
    <row r="493" spans="3:46" s="47" customFormat="1" x14ac:dyDescent="0.3">
      <c r="C493" s="196">
        <v>46387</v>
      </c>
      <c r="D493" s="36">
        <f t="shared" si="115"/>
        <v>490</v>
      </c>
      <c r="E493" s="36" t="s">
        <v>1</v>
      </c>
      <c r="F493" s="57" t="s">
        <v>612</v>
      </c>
      <c r="G493" s="56">
        <f>_xlfn.XLOOKUP(H493,'[3]Total Working Funnel'!$F:$F,'[3]Total Working Funnel'!$F:$F)</f>
        <v>4779</v>
      </c>
      <c r="H493" s="36">
        <v>4779</v>
      </c>
      <c r="I493" s="36" t="s">
        <v>3010</v>
      </c>
      <c r="J493" s="159">
        <v>110.00000000000001</v>
      </c>
      <c r="K493" s="158">
        <v>110.00000000000001</v>
      </c>
      <c r="L493" s="36">
        <v>19.280157599999999</v>
      </c>
      <c r="M493" s="36">
        <v>72.890238600000004</v>
      </c>
      <c r="N493" s="36" t="s">
        <v>16</v>
      </c>
      <c r="O493" s="36" t="s">
        <v>3011</v>
      </c>
      <c r="P493" s="28" t="s">
        <v>611</v>
      </c>
      <c r="Q493" s="56" t="s">
        <v>1603</v>
      </c>
      <c r="R493" s="28" t="s">
        <v>3012</v>
      </c>
      <c r="S493" s="28" t="s">
        <v>3013</v>
      </c>
      <c r="T493" s="58" t="s">
        <v>1621</v>
      </c>
      <c r="U493" s="28" t="s">
        <v>2214</v>
      </c>
      <c r="V493" s="36" t="s">
        <v>2215</v>
      </c>
      <c r="W493" s="28" t="s">
        <v>104</v>
      </c>
      <c r="X493" s="28" t="s">
        <v>1709</v>
      </c>
      <c r="Y493" s="28" t="s">
        <v>1617</v>
      </c>
      <c r="Z493" s="28" t="s">
        <v>4850</v>
      </c>
      <c r="AA493" s="28" t="s">
        <v>1603</v>
      </c>
      <c r="AB493" s="73">
        <v>10004541</v>
      </c>
      <c r="AC493" s="60">
        <v>45729</v>
      </c>
      <c r="AD493" s="61">
        <f>AC493+365</f>
        <v>46094</v>
      </c>
      <c r="AE493" s="28">
        <v>110</v>
      </c>
      <c r="AF493" s="28" t="s">
        <v>1618</v>
      </c>
      <c r="AG493" s="28"/>
      <c r="AH493" s="28" t="s">
        <v>1585</v>
      </c>
      <c r="AI493" s="28" t="s">
        <v>1603</v>
      </c>
      <c r="AJ493" s="28"/>
      <c r="AK493" s="28" t="s">
        <v>1612</v>
      </c>
      <c r="AL493" s="28" t="e">
        <v>#N/A</v>
      </c>
      <c r="AM493" s="28" t="s">
        <v>4949</v>
      </c>
      <c r="AN493" s="47" t="s">
        <v>1585</v>
      </c>
      <c r="AO493" s="58" t="s">
        <v>1603</v>
      </c>
      <c r="AP493" s="28"/>
      <c r="AQ493" s="28">
        <v>0</v>
      </c>
      <c r="AR493" s="28">
        <f t="shared" si="114"/>
        <v>-110</v>
      </c>
      <c r="AS493" s="28" t="s">
        <v>1603</v>
      </c>
      <c r="AT493" s="28"/>
    </row>
    <row r="494" spans="3:46" s="47" customFormat="1" ht="10.8" x14ac:dyDescent="0.25">
      <c r="C494" s="196">
        <v>46387</v>
      </c>
      <c r="D494" s="36">
        <f t="shared" si="115"/>
        <v>491</v>
      </c>
      <c r="E494" s="36" t="s">
        <v>1</v>
      </c>
      <c r="F494" s="57" t="s">
        <v>612</v>
      </c>
      <c r="G494" s="56" t="e">
        <f>_xlfn.XLOOKUP(H494,'[3]Total Working Funnel'!$F:$F,'[3]Total Working Funnel'!$F:$F)</f>
        <v>#N/A</v>
      </c>
      <c r="H494" s="36" t="s">
        <v>3014</v>
      </c>
      <c r="I494" s="36" t="s">
        <v>3015</v>
      </c>
      <c r="J494" s="159">
        <v>55.000000000000007</v>
      </c>
      <c r="K494" s="158">
        <v>55.000000000000007</v>
      </c>
      <c r="L494" s="36">
        <v>19.281640100000001</v>
      </c>
      <c r="M494" s="36">
        <v>72.889698899999999</v>
      </c>
      <c r="N494" s="36" t="s">
        <v>16</v>
      </c>
      <c r="O494" s="36" t="s">
        <v>3016</v>
      </c>
      <c r="P494" s="28" t="s">
        <v>611</v>
      </c>
      <c r="Q494" s="56" t="s">
        <v>1603</v>
      </c>
      <c r="R494" s="28" t="s">
        <v>3017</v>
      </c>
      <c r="S494" s="28" t="s">
        <v>3018</v>
      </c>
      <c r="T494" s="177" t="s">
        <v>1979</v>
      </c>
      <c r="U494" s="28" t="s">
        <v>2214</v>
      </c>
      <c r="V494" s="36" t="s">
        <v>2215</v>
      </c>
      <c r="W494" s="28" t="s">
        <v>104</v>
      </c>
      <c r="X494" s="28" t="s">
        <v>1630</v>
      </c>
      <c r="Y494" s="28" t="s">
        <v>1617</v>
      </c>
      <c r="Z494" s="28" t="s">
        <v>4850</v>
      </c>
      <c r="AA494" s="28" t="s">
        <v>1603</v>
      </c>
      <c r="AB494" s="28" t="s">
        <v>1552</v>
      </c>
      <c r="AC494" s="61">
        <v>45729</v>
      </c>
      <c r="AD494" s="61">
        <v>46094</v>
      </c>
      <c r="AE494" s="28">
        <v>60</v>
      </c>
      <c r="AF494" s="28" t="s">
        <v>2898</v>
      </c>
      <c r="AG494" s="62">
        <f t="shared" ref="AG494:AG499" si="119">AE494-K494</f>
        <v>4.9999999999999929</v>
      </c>
      <c r="AH494" s="28" t="s">
        <v>1584</v>
      </c>
      <c r="AI494" s="28" t="s">
        <v>1603</v>
      </c>
      <c r="AJ494" s="28"/>
      <c r="AK494" s="28" t="s">
        <v>1612</v>
      </c>
      <c r="AL494" s="28" t="s">
        <v>5415</v>
      </c>
      <c r="AM494" s="28" t="s">
        <v>1603</v>
      </c>
      <c r="AN494" s="47" t="s">
        <v>1584</v>
      </c>
      <c r="AO494" s="58" t="s">
        <v>1603</v>
      </c>
      <c r="AP494" s="28"/>
      <c r="AQ494" s="28">
        <v>0</v>
      </c>
      <c r="AR494" s="28">
        <f t="shared" si="114"/>
        <v>-60</v>
      </c>
      <c r="AS494" s="28" t="s">
        <v>1603</v>
      </c>
      <c r="AT494" s="28"/>
    </row>
    <row r="495" spans="3:46" s="47" customFormat="1" ht="10.8" x14ac:dyDescent="0.25">
      <c r="C495" s="196">
        <v>46387</v>
      </c>
      <c r="D495" s="36">
        <f t="shared" si="115"/>
        <v>492</v>
      </c>
      <c r="E495" s="36" t="s">
        <v>1</v>
      </c>
      <c r="F495" s="57" t="s">
        <v>612</v>
      </c>
      <c r="G495" s="56" t="e">
        <f>_xlfn.XLOOKUP(H495,'[3]Total Working Funnel'!$F:$F,'[3]Total Working Funnel'!$F:$F)</f>
        <v>#N/A</v>
      </c>
      <c r="H495" s="36" t="s">
        <v>3019</v>
      </c>
      <c r="I495" s="36" t="s">
        <v>3020</v>
      </c>
      <c r="J495" s="159">
        <v>242.00000000000003</v>
      </c>
      <c r="K495" s="158">
        <v>242.00000000000003</v>
      </c>
      <c r="L495" s="36">
        <v>19.288596200000001</v>
      </c>
      <c r="M495" s="36">
        <v>72.895756000000006</v>
      </c>
      <c r="N495" s="36" t="s">
        <v>16</v>
      </c>
      <c r="O495" s="36" t="s">
        <v>3021</v>
      </c>
      <c r="P495" s="28" t="s">
        <v>611</v>
      </c>
      <c r="Q495" s="56" t="s">
        <v>1603</v>
      </c>
      <c r="R495" s="28" t="s">
        <v>3022</v>
      </c>
      <c r="S495" s="28" t="s">
        <v>3023</v>
      </c>
      <c r="T495" s="177" t="s">
        <v>1615</v>
      </c>
      <c r="U495" s="28" t="s">
        <v>2214</v>
      </c>
      <c r="V495" s="36" t="s">
        <v>2215</v>
      </c>
      <c r="W495" s="28" t="s">
        <v>104</v>
      </c>
      <c r="X495" s="28" t="s">
        <v>1709</v>
      </c>
      <c r="Y495" s="28" t="s">
        <v>1617</v>
      </c>
      <c r="Z495" s="28" t="s">
        <v>4850</v>
      </c>
      <c r="AA495" s="28" t="s">
        <v>1603</v>
      </c>
      <c r="AB495" s="28" t="s">
        <v>1552</v>
      </c>
      <c r="AC495" s="61">
        <v>45729</v>
      </c>
      <c r="AD495" s="61">
        <v>46094</v>
      </c>
      <c r="AE495" s="28">
        <v>240</v>
      </c>
      <c r="AF495" s="28" t="s">
        <v>1622</v>
      </c>
      <c r="AG495" s="62">
        <f t="shared" si="119"/>
        <v>-2.0000000000000284</v>
      </c>
      <c r="AH495" s="28" t="s">
        <v>4851</v>
      </c>
      <c r="AI495" s="28" t="s">
        <v>1603</v>
      </c>
      <c r="AJ495" s="28"/>
      <c r="AK495" s="28" t="s">
        <v>1612</v>
      </c>
      <c r="AL495" s="28" t="s">
        <v>5416</v>
      </c>
      <c r="AM495" s="28" t="s">
        <v>3494</v>
      </c>
      <c r="AN495" s="47" t="s">
        <v>1585</v>
      </c>
      <c r="AO495" s="58" t="s">
        <v>1603</v>
      </c>
      <c r="AP495" s="28"/>
      <c r="AQ495" s="28">
        <v>0</v>
      </c>
      <c r="AR495" s="28">
        <f t="shared" si="114"/>
        <v>-240</v>
      </c>
      <c r="AS495" s="28" t="s">
        <v>1603</v>
      </c>
      <c r="AT495" s="28"/>
    </row>
    <row r="496" spans="3:46" s="47" customFormat="1" ht="10.8" x14ac:dyDescent="0.25">
      <c r="C496" s="196">
        <v>46387</v>
      </c>
      <c r="D496" s="36">
        <f t="shared" si="115"/>
        <v>493</v>
      </c>
      <c r="E496" s="36" t="s">
        <v>1</v>
      </c>
      <c r="F496" s="57" t="s">
        <v>612</v>
      </c>
      <c r="G496" s="56">
        <f>_xlfn.XLOOKUP(H496,'[3]Total Working Funnel'!$F:$F,'[3]Total Working Funnel'!$F:$F)</f>
        <v>5274</v>
      </c>
      <c r="H496" s="36">
        <v>5274</v>
      </c>
      <c r="I496" s="36" t="s">
        <v>3024</v>
      </c>
      <c r="J496" s="159">
        <v>55.000000000000007</v>
      </c>
      <c r="K496" s="158">
        <v>55.000000000000007</v>
      </c>
      <c r="L496" s="36">
        <v>19.2852009</v>
      </c>
      <c r="M496" s="36">
        <v>72.899021300000001</v>
      </c>
      <c r="N496" s="36" t="s">
        <v>16</v>
      </c>
      <c r="O496" s="36" t="s">
        <v>3025</v>
      </c>
      <c r="P496" s="28" t="s">
        <v>611</v>
      </c>
      <c r="Q496" s="56" t="s">
        <v>1603</v>
      </c>
      <c r="R496" s="28" t="s">
        <v>3026</v>
      </c>
      <c r="S496" s="28" t="s">
        <v>3027</v>
      </c>
      <c r="T496" s="58" t="s">
        <v>1621</v>
      </c>
      <c r="U496" s="28" t="s">
        <v>2214</v>
      </c>
      <c r="V496" s="36" t="s">
        <v>2215</v>
      </c>
      <c r="W496" s="28" t="s">
        <v>104</v>
      </c>
      <c r="X496" s="28" t="s">
        <v>1630</v>
      </c>
      <c r="Y496" s="28" t="s">
        <v>1617</v>
      </c>
      <c r="Z496" s="28" t="s">
        <v>4850</v>
      </c>
      <c r="AA496" s="28" t="s">
        <v>1603</v>
      </c>
      <c r="AB496" s="28" t="s">
        <v>1552</v>
      </c>
      <c r="AC496" s="61">
        <v>45729</v>
      </c>
      <c r="AD496" s="61">
        <v>46094</v>
      </c>
      <c r="AE496" s="28">
        <v>60</v>
      </c>
      <c r="AF496" s="28" t="s">
        <v>1030</v>
      </c>
      <c r="AG496" s="62">
        <f t="shared" si="119"/>
        <v>4.9999999999999929</v>
      </c>
      <c r="AH496" s="28" t="s">
        <v>1585</v>
      </c>
      <c r="AI496" s="28" t="s">
        <v>1603</v>
      </c>
      <c r="AJ496" s="28"/>
      <c r="AK496" s="28" t="s">
        <v>1612</v>
      </c>
      <c r="AL496" s="28" t="s">
        <v>5417</v>
      </c>
      <c r="AM496" s="28" t="s">
        <v>3494</v>
      </c>
      <c r="AN496" s="47" t="s">
        <v>1585</v>
      </c>
      <c r="AO496" s="58" t="s">
        <v>1603</v>
      </c>
      <c r="AP496" s="28"/>
      <c r="AQ496" s="28">
        <v>0</v>
      </c>
      <c r="AR496" s="28">
        <f t="shared" si="114"/>
        <v>-60</v>
      </c>
      <c r="AS496" s="28" t="s">
        <v>1603</v>
      </c>
      <c r="AT496" s="28"/>
    </row>
    <row r="497" spans="3:46" s="47" customFormat="1" ht="10.8" x14ac:dyDescent="0.25">
      <c r="C497" s="196">
        <v>46053</v>
      </c>
      <c r="D497" s="36">
        <f t="shared" si="115"/>
        <v>494</v>
      </c>
      <c r="E497" s="36" t="s">
        <v>1</v>
      </c>
      <c r="F497" s="56" t="s">
        <v>596</v>
      </c>
      <c r="G497" s="56" t="str">
        <f>_xlfn.XLOOKUP(H497,'[3]Total Working Funnel'!$F:$F,'[3]Total Working Funnel'!$F:$F)</f>
        <v>MA609</v>
      </c>
      <c r="H497" s="36" t="s">
        <v>3028</v>
      </c>
      <c r="I497" s="36" t="s">
        <v>3029</v>
      </c>
      <c r="J497" s="159">
        <v>110.00000000000001</v>
      </c>
      <c r="K497" s="158">
        <v>110.00000000000001</v>
      </c>
      <c r="L497" s="70">
        <v>19.135050799999998</v>
      </c>
      <c r="M497" s="70">
        <v>72.8174183</v>
      </c>
      <c r="N497" s="36" t="s">
        <v>17</v>
      </c>
      <c r="O497" s="36" t="s">
        <v>3030</v>
      </c>
      <c r="P497" s="28" t="s">
        <v>591</v>
      </c>
      <c r="Q497" s="56" t="s">
        <v>1633</v>
      </c>
      <c r="R497" s="28" t="s">
        <v>3031</v>
      </c>
      <c r="S497" s="28" t="s">
        <v>3032</v>
      </c>
      <c r="T497" s="58" t="s">
        <v>1621</v>
      </c>
      <c r="U497" s="28" t="s">
        <v>2214</v>
      </c>
      <c r="V497" s="36" t="s">
        <v>2215</v>
      </c>
      <c r="W497" s="28" t="s">
        <v>104</v>
      </c>
      <c r="X497" s="28"/>
      <c r="Y497" s="28" t="s">
        <v>1626</v>
      </c>
      <c r="Z497" s="28" t="s">
        <v>4850</v>
      </c>
      <c r="AA497" s="28" t="s">
        <v>1603</v>
      </c>
      <c r="AB497" s="28" t="s">
        <v>3033</v>
      </c>
      <c r="AC497" s="61">
        <v>45729</v>
      </c>
      <c r="AD497" s="61">
        <v>46094</v>
      </c>
      <c r="AE497" s="28">
        <v>110</v>
      </c>
      <c r="AF497" s="28" t="s">
        <v>1030</v>
      </c>
      <c r="AG497" s="62">
        <f t="shared" si="119"/>
        <v>0</v>
      </c>
      <c r="AH497" s="28" t="s">
        <v>1585</v>
      </c>
      <c r="AI497" s="28" t="s">
        <v>1603</v>
      </c>
      <c r="AJ497" s="28"/>
      <c r="AK497" s="28" t="s">
        <v>1612</v>
      </c>
      <c r="AL497" s="28" t="s">
        <v>5418</v>
      </c>
      <c r="AM497" s="28" t="s">
        <v>4949</v>
      </c>
      <c r="AN497" s="47" t="s">
        <v>1585</v>
      </c>
      <c r="AO497" s="58" t="s">
        <v>1603</v>
      </c>
      <c r="AP497" s="28"/>
      <c r="AQ497" s="28">
        <v>0</v>
      </c>
      <c r="AR497" s="28">
        <f t="shared" si="114"/>
        <v>-110</v>
      </c>
      <c r="AS497" s="28" t="s">
        <v>1603</v>
      </c>
      <c r="AT497" s="28"/>
    </row>
    <row r="498" spans="3:46" s="47" customFormat="1" ht="10.8" x14ac:dyDescent="0.25">
      <c r="C498" s="196">
        <v>46142</v>
      </c>
      <c r="D498" s="36">
        <f t="shared" si="115"/>
        <v>495</v>
      </c>
      <c r="E498" s="36" t="s">
        <v>1</v>
      </c>
      <c r="F498" s="57" t="s">
        <v>1711</v>
      </c>
      <c r="G498" s="56" t="e">
        <f>_xlfn.XLOOKUP(H498,'[3]Total Working Funnel'!$F:$F,'[3]Total Working Funnel'!$F:$F)</f>
        <v>#N/A</v>
      </c>
      <c r="H498" s="36" t="s">
        <v>3034</v>
      </c>
      <c r="I498" s="36" t="s">
        <v>3035</v>
      </c>
      <c r="J498" s="159">
        <v>154</v>
      </c>
      <c r="K498" s="158">
        <v>154</v>
      </c>
      <c r="L498" s="36">
        <v>19.169204499999999</v>
      </c>
      <c r="M498" s="36">
        <v>72.836825300000001</v>
      </c>
      <c r="N498" s="36" t="s">
        <v>18</v>
      </c>
      <c r="O498" s="36" t="s">
        <v>3036</v>
      </c>
      <c r="P498" s="28" t="s">
        <v>591</v>
      </c>
      <c r="Q498" s="56" t="s">
        <v>1755</v>
      </c>
      <c r="R498" s="28" t="s">
        <v>3037</v>
      </c>
      <c r="S498" s="28" t="s">
        <v>3038</v>
      </c>
      <c r="T498" s="177" t="s">
        <v>1615</v>
      </c>
      <c r="U498" s="28" t="s">
        <v>2214</v>
      </c>
      <c r="V498" s="36" t="s">
        <v>2215</v>
      </c>
      <c r="W498" s="28" t="s">
        <v>104</v>
      </c>
      <c r="X498" s="28"/>
      <c r="Y498" s="28" t="s">
        <v>1626</v>
      </c>
      <c r="Z498" s="28" t="s">
        <v>4850</v>
      </c>
      <c r="AA498" s="28" t="s">
        <v>1603</v>
      </c>
      <c r="AB498" s="28">
        <v>10004962</v>
      </c>
      <c r="AC498" s="61">
        <v>45755</v>
      </c>
      <c r="AD498" s="61">
        <f t="shared" ref="AD498:AD499" si="120">AC498+365</f>
        <v>46120</v>
      </c>
      <c r="AE498" s="28">
        <v>150</v>
      </c>
      <c r="AF498" s="28" t="s">
        <v>1030</v>
      </c>
      <c r="AG498" s="62">
        <f t="shared" si="119"/>
        <v>-4</v>
      </c>
      <c r="AH498" s="28" t="s">
        <v>4851</v>
      </c>
      <c r="AI498" s="28" t="s">
        <v>1603</v>
      </c>
      <c r="AJ498" s="28"/>
      <c r="AK498" s="28" t="s">
        <v>1612</v>
      </c>
      <c r="AL498" s="28" t="s">
        <v>5419</v>
      </c>
      <c r="AM498" s="28" t="s">
        <v>3494</v>
      </c>
      <c r="AN498" s="47" t="s">
        <v>1585</v>
      </c>
      <c r="AO498" s="58" t="s">
        <v>1603</v>
      </c>
      <c r="AP498" s="28"/>
      <c r="AQ498" s="28">
        <v>0</v>
      </c>
      <c r="AR498" s="28">
        <f t="shared" si="114"/>
        <v>-150</v>
      </c>
      <c r="AS498" s="28" t="s">
        <v>1603</v>
      </c>
      <c r="AT498" s="28"/>
    </row>
    <row r="499" spans="3:46" s="47" customFormat="1" ht="10.8" x14ac:dyDescent="0.25">
      <c r="C499" s="196">
        <v>46142</v>
      </c>
      <c r="D499" s="36">
        <f t="shared" si="115"/>
        <v>496</v>
      </c>
      <c r="E499" s="36" t="s">
        <v>1</v>
      </c>
      <c r="F499" s="57" t="s">
        <v>1711</v>
      </c>
      <c r="G499" s="56" t="e">
        <f>_xlfn.XLOOKUP(H499,'[3]Total Working Funnel'!$F:$F,'[3]Total Working Funnel'!$F:$F)</f>
        <v>#N/A</v>
      </c>
      <c r="H499" s="36" t="s">
        <v>3039</v>
      </c>
      <c r="I499" s="36" t="s">
        <v>3040</v>
      </c>
      <c r="J499" s="159">
        <v>88</v>
      </c>
      <c r="K499" s="158">
        <v>88</v>
      </c>
      <c r="L499" s="36">
        <v>19.169219900000002</v>
      </c>
      <c r="M499" s="36">
        <v>72.841693399999997</v>
      </c>
      <c r="N499" s="36" t="s">
        <v>18</v>
      </c>
      <c r="O499" s="36" t="s">
        <v>3041</v>
      </c>
      <c r="P499" s="28" t="s">
        <v>591</v>
      </c>
      <c r="Q499" s="56" t="s">
        <v>1755</v>
      </c>
      <c r="R499" s="28" t="s">
        <v>3042</v>
      </c>
      <c r="S499" s="28" t="s">
        <v>3043</v>
      </c>
      <c r="T499" s="177" t="s">
        <v>1813</v>
      </c>
      <c r="U499" s="28" t="s">
        <v>2214</v>
      </c>
      <c r="V499" s="36" t="s">
        <v>2215</v>
      </c>
      <c r="W499" s="28" t="s">
        <v>104</v>
      </c>
      <c r="X499" s="28"/>
      <c r="Y499" s="28" t="s">
        <v>1626</v>
      </c>
      <c r="Z499" s="28" t="s">
        <v>4850</v>
      </c>
      <c r="AA499" s="28" t="s">
        <v>1603</v>
      </c>
      <c r="AB499" s="28">
        <v>10004962</v>
      </c>
      <c r="AC499" s="61">
        <v>45755</v>
      </c>
      <c r="AD499" s="61">
        <f t="shared" si="120"/>
        <v>46120</v>
      </c>
      <c r="AE499" s="28">
        <v>90</v>
      </c>
      <c r="AF499" s="28" t="s">
        <v>1030</v>
      </c>
      <c r="AG499" s="62">
        <f t="shared" si="119"/>
        <v>2</v>
      </c>
      <c r="AH499" s="28" t="s">
        <v>4851</v>
      </c>
      <c r="AI499" s="28" t="s">
        <v>1603</v>
      </c>
      <c r="AJ499" s="28"/>
      <c r="AK499" s="28" t="s">
        <v>1612</v>
      </c>
      <c r="AL499" s="28" t="s">
        <v>5420</v>
      </c>
      <c r="AM499" s="28" t="s">
        <v>4949</v>
      </c>
      <c r="AN499" s="47" t="s">
        <v>1585</v>
      </c>
      <c r="AO499" s="58" t="s">
        <v>1603</v>
      </c>
      <c r="AP499" s="28"/>
      <c r="AQ499" s="28">
        <v>0</v>
      </c>
      <c r="AR499" s="28">
        <f t="shared" si="114"/>
        <v>-90</v>
      </c>
      <c r="AS499" s="28" t="s">
        <v>1603</v>
      </c>
      <c r="AT499" s="28"/>
    </row>
    <row r="500" spans="3:46" s="47" customFormat="1" ht="10.8" x14ac:dyDescent="0.25">
      <c r="C500" s="196">
        <v>46142</v>
      </c>
      <c r="D500" s="36">
        <f t="shared" si="115"/>
        <v>497</v>
      </c>
      <c r="E500" s="36" t="s">
        <v>1</v>
      </c>
      <c r="F500" s="57" t="s">
        <v>1711</v>
      </c>
      <c r="G500" s="57"/>
      <c r="H500" s="36">
        <v>6033</v>
      </c>
      <c r="I500" s="36" t="s">
        <v>3044</v>
      </c>
      <c r="J500" s="159">
        <v>396</v>
      </c>
      <c r="K500" s="158">
        <v>396</v>
      </c>
      <c r="L500" s="36">
        <v>19.1661672</v>
      </c>
      <c r="M500" s="36">
        <v>72.842846899999998</v>
      </c>
      <c r="N500" s="36" t="s">
        <v>18</v>
      </c>
      <c r="O500" s="36" t="s">
        <v>3045</v>
      </c>
      <c r="P500" s="28" t="s">
        <v>591</v>
      </c>
      <c r="Q500" s="56" t="s">
        <v>1755</v>
      </c>
      <c r="R500" s="28" t="s">
        <v>3046</v>
      </c>
      <c r="S500" s="28" t="s">
        <v>3047</v>
      </c>
      <c r="T500" s="58" t="s">
        <v>1621</v>
      </c>
      <c r="U500" s="28" t="s">
        <v>2214</v>
      </c>
      <c r="V500" s="36" t="s">
        <v>2215</v>
      </c>
      <c r="W500" s="28" t="s">
        <v>105</v>
      </c>
      <c r="X500" s="28"/>
      <c r="Y500" s="28" t="s">
        <v>1714</v>
      </c>
      <c r="Z500" s="28" t="e">
        <f>_xlfn.XLOOKUP(I500,'[2]Fibmax delivery'!$B:$B,'[2]Fibmax delivery'!$I:$I)</f>
        <v>#N/A</v>
      </c>
      <c r="AA500" s="28" t="s">
        <v>1603</v>
      </c>
      <c r="AB500" s="28" t="s">
        <v>1603</v>
      </c>
      <c r="AC500" s="28" t="s">
        <v>1603</v>
      </c>
      <c r="AD500" s="28" t="s">
        <v>1603</v>
      </c>
      <c r="AE500" s="28">
        <v>0</v>
      </c>
      <c r="AF500" s="28" t="s">
        <v>1618</v>
      </c>
      <c r="AG500" s="28"/>
      <c r="AH500" s="47" t="s">
        <v>1664</v>
      </c>
      <c r="AI500" s="28" t="s">
        <v>1603</v>
      </c>
      <c r="AJ500" s="28"/>
      <c r="AK500" s="28" t="s">
        <v>1612</v>
      </c>
      <c r="AL500" s="28" t="s">
        <v>1603</v>
      </c>
      <c r="AM500" s="28" t="s">
        <v>4949</v>
      </c>
      <c r="AN500" s="47" t="s">
        <v>1664</v>
      </c>
      <c r="AO500" s="58" t="s">
        <v>1603</v>
      </c>
      <c r="AP500" s="28"/>
      <c r="AQ500" s="28">
        <v>0</v>
      </c>
      <c r="AR500" s="28">
        <f t="shared" si="114"/>
        <v>0</v>
      </c>
      <c r="AS500" s="28" t="s">
        <v>1603</v>
      </c>
      <c r="AT500" s="28"/>
    </row>
    <row r="501" spans="3:46" s="47" customFormat="1" ht="10.8" x14ac:dyDescent="0.25">
      <c r="C501" s="196">
        <v>46142</v>
      </c>
      <c r="D501" s="36">
        <f t="shared" si="115"/>
        <v>498</v>
      </c>
      <c r="E501" s="36" t="s">
        <v>1</v>
      </c>
      <c r="F501" s="57" t="s">
        <v>1711</v>
      </c>
      <c r="G501" s="57"/>
      <c r="H501" s="36" t="s">
        <v>3048</v>
      </c>
      <c r="I501" s="36" t="s">
        <v>3049</v>
      </c>
      <c r="J501" s="159">
        <v>264</v>
      </c>
      <c r="K501" s="158">
        <v>264</v>
      </c>
      <c r="L501" s="36">
        <v>19.1598042</v>
      </c>
      <c r="M501" s="36">
        <v>72.847676000000007</v>
      </c>
      <c r="N501" s="36" t="s">
        <v>18</v>
      </c>
      <c r="O501" s="36" t="s">
        <v>3050</v>
      </c>
      <c r="P501" s="28" t="s">
        <v>591</v>
      </c>
      <c r="Q501" s="56" t="s">
        <v>1755</v>
      </c>
      <c r="R501" s="28" t="s">
        <v>3051</v>
      </c>
      <c r="S501" s="28" t="s">
        <v>3052</v>
      </c>
      <c r="T501" s="58" t="s">
        <v>1621</v>
      </c>
      <c r="U501" s="28" t="s">
        <v>2214</v>
      </c>
      <c r="V501" s="36" t="s">
        <v>2215</v>
      </c>
      <c r="W501" s="28" t="s">
        <v>105</v>
      </c>
      <c r="X501" s="28"/>
      <c r="Y501" s="28" t="s">
        <v>1714</v>
      </c>
      <c r="Z501" s="28" t="e">
        <f>_xlfn.XLOOKUP(I501,'[2]Fibmax delivery'!$B:$B,'[2]Fibmax delivery'!$I:$I)</f>
        <v>#N/A</v>
      </c>
      <c r="AA501" s="28" t="s">
        <v>1603</v>
      </c>
      <c r="AB501" s="28" t="s">
        <v>1603</v>
      </c>
      <c r="AC501" s="28" t="s">
        <v>1603</v>
      </c>
      <c r="AD501" s="28" t="s">
        <v>1603</v>
      </c>
      <c r="AE501" s="28">
        <v>0</v>
      </c>
      <c r="AF501" s="28" t="s">
        <v>1618</v>
      </c>
      <c r="AG501" s="28"/>
      <c r="AH501" s="47" t="s">
        <v>1664</v>
      </c>
      <c r="AI501" s="28" t="s">
        <v>1603</v>
      </c>
      <c r="AJ501" s="28"/>
      <c r="AK501" s="28" t="s">
        <v>1612</v>
      </c>
      <c r="AL501" s="28" t="s">
        <v>1603</v>
      </c>
      <c r="AM501" s="28" t="s">
        <v>4949</v>
      </c>
      <c r="AN501" s="47" t="s">
        <v>1664</v>
      </c>
      <c r="AO501" s="58" t="s">
        <v>1603</v>
      </c>
      <c r="AP501" s="28"/>
      <c r="AQ501" s="28">
        <v>0</v>
      </c>
      <c r="AR501" s="28">
        <f t="shared" si="114"/>
        <v>0</v>
      </c>
      <c r="AS501" s="28" t="s">
        <v>1603</v>
      </c>
      <c r="AT501" s="28"/>
    </row>
    <row r="502" spans="3:46" s="47" customFormat="1" ht="10.8" x14ac:dyDescent="0.25">
      <c r="C502" s="196">
        <v>46356</v>
      </c>
      <c r="D502" s="36">
        <f t="shared" si="115"/>
        <v>499</v>
      </c>
      <c r="E502" s="36" t="s">
        <v>1</v>
      </c>
      <c r="F502" s="58" t="s">
        <v>3053</v>
      </c>
      <c r="G502" s="56">
        <f>_xlfn.XLOOKUP(H502,'[3]Total Working Funnel'!$F:$F,'[3]Total Working Funnel'!$F:$F)</f>
        <v>278</v>
      </c>
      <c r="H502" s="36">
        <v>278</v>
      </c>
      <c r="I502" s="36" t="s">
        <v>3054</v>
      </c>
      <c r="J502" s="159">
        <v>66</v>
      </c>
      <c r="K502" s="158">
        <v>66</v>
      </c>
      <c r="L502" s="36">
        <v>19.147196699999999</v>
      </c>
      <c r="M502" s="36">
        <v>72.8360275</v>
      </c>
      <c r="N502" s="36" t="s">
        <v>19</v>
      </c>
      <c r="O502" s="36" t="s">
        <v>3055</v>
      </c>
      <c r="P502" s="28" t="s">
        <v>591</v>
      </c>
      <c r="Q502" s="56" t="s">
        <v>1633</v>
      </c>
      <c r="R502" s="28" t="s">
        <v>3056</v>
      </c>
      <c r="S502" s="28" t="s">
        <v>3057</v>
      </c>
      <c r="T502" s="58" t="s">
        <v>1621</v>
      </c>
      <c r="U502" s="28" t="s">
        <v>2214</v>
      </c>
      <c r="V502" s="36" t="s">
        <v>2215</v>
      </c>
      <c r="W502" s="28" t="s">
        <v>104</v>
      </c>
      <c r="X502" s="28"/>
      <c r="Y502" s="28" t="s">
        <v>1626</v>
      </c>
      <c r="Z502" s="28" t="s">
        <v>4850</v>
      </c>
      <c r="AA502" s="28" t="s">
        <v>1603</v>
      </c>
      <c r="AB502" s="28" t="s">
        <v>1562</v>
      </c>
      <c r="AC502" s="61">
        <v>45740</v>
      </c>
      <c r="AD502" s="61">
        <v>46105</v>
      </c>
      <c r="AE502" s="28">
        <v>70</v>
      </c>
      <c r="AF502" s="28" t="s">
        <v>1030</v>
      </c>
      <c r="AG502" s="62">
        <f t="shared" ref="AG502:AG517" si="121">AE502-K502</f>
        <v>4</v>
      </c>
      <c r="AH502" s="28" t="s">
        <v>1585</v>
      </c>
      <c r="AI502" s="28" t="s">
        <v>1603</v>
      </c>
      <c r="AJ502" s="28"/>
      <c r="AK502" s="28" t="s">
        <v>1612</v>
      </c>
      <c r="AL502" s="28" t="s">
        <v>5421</v>
      </c>
      <c r="AM502" s="28" t="s">
        <v>4949</v>
      </c>
      <c r="AN502" s="47" t="s">
        <v>1585</v>
      </c>
      <c r="AO502" s="58" t="s">
        <v>1603</v>
      </c>
      <c r="AP502" s="28"/>
      <c r="AQ502" s="28">
        <v>0</v>
      </c>
      <c r="AR502" s="28">
        <f t="shared" si="114"/>
        <v>-70</v>
      </c>
      <c r="AS502" s="28" t="s">
        <v>1603</v>
      </c>
      <c r="AT502" s="28"/>
    </row>
    <row r="503" spans="3:46" s="47" customFormat="1" ht="10.8" x14ac:dyDescent="0.25">
      <c r="C503" s="196">
        <v>46142</v>
      </c>
      <c r="D503" s="36">
        <f t="shared" si="115"/>
        <v>500</v>
      </c>
      <c r="E503" s="74" t="s">
        <v>1</v>
      </c>
      <c r="F503" s="57" t="s">
        <v>1711</v>
      </c>
      <c r="G503" s="56" t="str">
        <f>_xlfn.XLOOKUP(H503,'[3]Total Working Funnel'!$F:$F,'[3]Total Working Funnel'!$F:$F)</f>
        <v>MA6341</v>
      </c>
      <c r="H503" s="74" t="s">
        <v>3058</v>
      </c>
      <c r="I503" s="74" t="s">
        <v>3059</v>
      </c>
      <c r="J503" s="161">
        <v>22</v>
      </c>
      <c r="K503" s="158">
        <v>22</v>
      </c>
      <c r="L503" s="36">
        <v>19.174022999999998</v>
      </c>
      <c r="M503" s="36">
        <v>72.846146000000005</v>
      </c>
      <c r="N503" s="74" t="s">
        <v>20</v>
      </c>
      <c r="O503" s="74" t="s">
        <v>3060</v>
      </c>
      <c r="P503" s="28" t="s">
        <v>591</v>
      </c>
      <c r="Q503" s="56" t="s">
        <v>1755</v>
      </c>
      <c r="R503" s="28" t="s">
        <v>3061</v>
      </c>
      <c r="S503" s="28" t="s">
        <v>3062</v>
      </c>
      <c r="T503" s="58" t="s">
        <v>1621</v>
      </c>
      <c r="U503" s="28" t="s">
        <v>2214</v>
      </c>
      <c r="V503" s="36" t="s">
        <v>2215</v>
      </c>
      <c r="W503" s="28" t="s">
        <v>104</v>
      </c>
      <c r="X503" s="28"/>
      <c r="Y503" s="28" t="s">
        <v>1714</v>
      </c>
      <c r="Z503" s="28" t="e">
        <f>_xlfn.XLOOKUP(I503,'[2]Fibmax delivery'!$B:$B,'[2]Fibmax delivery'!$I:$I)</f>
        <v>#N/A</v>
      </c>
      <c r="AA503" s="28" t="s">
        <v>1603</v>
      </c>
      <c r="AB503" s="28" t="s">
        <v>2693</v>
      </c>
      <c r="AC503" s="61">
        <v>45729</v>
      </c>
      <c r="AD503" s="61">
        <v>46094</v>
      </c>
      <c r="AE503" s="28">
        <v>20</v>
      </c>
      <c r="AF503" s="28" t="s">
        <v>1622</v>
      </c>
      <c r="AG503" s="62">
        <f t="shared" si="121"/>
        <v>-2</v>
      </c>
      <c r="AH503" s="28" t="s">
        <v>1585</v>
      </c>
      <c r="AI503" s="28" t="s">
        <v>1603</v>
      </c>
      <c r="AJ503" s="28"/>
      <c r="AK503" s="28" t="s">
        <v>1612</v>
      </c>
      <c r="AL503" s="28" t="s">
        <v>5422</v>
      </c>
      <c r="AM503" s="28" t="s">
        <v>4949</v>
      </c>
      <c r="AN503" s="47" t="s">
        <v>1585</v>
      </c>
      <c r="AO503" s="58" t="s">
        <v>1603</v>
      </c>
      <c r="AP503" s="28"/>
      <c r="AQ503" s="28">
        <v>0</v>
      </c>
      <c r="AR503" s="28">
        <f t="shared" si="114"/>
        <v>-20</v>
      </c>
      <c r="AS503" s="28" t="s">
        <v>1603</v>
      </c>
      <c r="AT503" s="28"/>
    </row>
    <row r="504" spans="3:46" s="47" customFormat="1" ht="10.8" x14ac:dyDescent="0.25">
      <c r="C504" s="196">
        <v>46142</v>
      </c>
      <c r="D504" s="36">
        <f t="shared" si="115"/>
        <v>501</v>
      </c>
      <c r="E504" s="36" t="s">
        <v>1</v>
      </c>
      <c r="F504" s="66" t="s">
        <v>1916</v>
      </c>
      <c r="G504" s="56" t="str">
        <f>_xlfn.XLOOKUP(H504,'[3]Total Working Funnel'!$F:$F,'[3]Total Working Funnel'!$F:$F)</f>
        <v>MA1484</v>
      </c>
      <c r="H504" s="36" t="s">
        <v>3063</v>
      </c>
      <c r="I504" s="36" t="s">
        <v>3064</v>
      </c>
      <c r="J504" s="159">
        <v>143</v>
      </c>
      <c r="K504" s="158">
        <v>143</v>
      </c>
      <c r="L504" s="36">
        <v>19.180278000000001</v>
      </c>
      <c r="M504" s="36">
        <v>72.838334000000003</v>
      </c>
      <c r="N504" s="36" t="s">
        <v>20</v>
      </c>
      <c r="O504" s="36" t="s">
        <v>3065</v>
      </c>
      <c r="P504" s="28" t="s">
        <v>591</v>
      </c>
      <c r="Q504" s="56" t="s">
        <v>1712</v>
      </c>
      <c r="R504" s="28" t="s">
        <v>3066</v>
      </c>
      <c r="S504" s="28" t="s">
        <v>3067</v>
      </c>
      <c r="T504" s="58" t="s">
        <v>1646</v>
      </c>
      <c r="U504" s="28" t="s">
        <v>2214</v>
      </c>
      <c r="V504" s="36" t="s">
        <v>2215</v>
      </c>
      <c r="W504" s="28" t="s">
        <v>104</v>
      </c>
      <c r="X504" s="28"/>
      <c r="Y504" s="28" t="s">
        <v>1626</v>
      </c>
      <c r="Z504" s="28" t="s">
        <v>4850</v>
      </c>
      <c r="AA504" s="28" t="s">
        <v>1603</v>
      </c>
      <c r="AB504" s="28" t="s">
        <v>2693</v>
      </c>
      <c r="AC504" s="61">
        <v>45729</v>
      </c>
      <c r="AD504" s="61">
        <v>46094</v>
      </c>
      <c r="AE504" s="28">
        <v>140</v>
      </c>
      <c r="AF504" s="28" t="s">
        <v>1622</v>
      </c>
      <c r="AG504" s="62">
        <f t="shared" si="121"/>
        <v>-3</v>
      </c>
      <c r="AH504" s="28" t="s">
        <v>1585</v>
      </c>
      <c r="AI504" s="28" t="s">
        <v>1603</v>
      </c>
      <c r="AJ504" s="28"/>
      <c r="AK504" s="28" t="s">
        <v>1612</v>
      </c>
      <c r="AL504" s="28" t="s">
        <v>5423</v>
      </c>
      <c r="AM504" s="28" t="s">
        <v>4949</v>
      </c>
      <c r="AN504" s="47" t="s">
        <v>1585</v>
      </c>
      <c r="AO504" s="58" t="s">
        <v>1603</v>
      </c>
      <c r="AP504" s="28"/>
      <c r="AQ504" s="28">
        <v>0</v>
      </c>
      <c r="AR504" s="28">
        <f t="shared" si="114"/>
        <v>-140</v>
      </c>
      <c r="AS504" s="28" t="s">
        <v>1603</v>
      </c>
      <c r="AT504" s="28"/>
    </row>
    <row r="505" spans="3:46" s="47" customFormat="1" ht="10.8" x14ac:dyDescent="0.25">
      <c r="C505" s="196">
        <v>46142</v>
      </c>
      <c r="D505" s="36">
        <f t="shared" si="115"/>
        <v>502</v>
      </c>
      <c r="E505" s="36" t="s">
        <v>1</v>
      </c>
      <c r="F505" s="57" t="s">
        <v>1711</v>
      </c>
      <c r="G505" s="56">
        <f>_xlfn.XLOOKUP(H505,'[3]Total Working Funnel'!$F:$F,'[3]Total Working Funnel'!$F:$F)</f>
        <v>5768</v>
      </c>
      <c r="H505" s="36">
        <v>5768</v>
      </c>
      <c r="I505" s="36" t="s">
        <v>3068</v>
      </c>
      <c r="J505" s="159">
        <v>297</v>
      </c>
      <c r="K505" s="158">
        <v>297</v>
      </c>
      <c r="L505" s="36">
        <v>19.173919000000001</v>
      </c>
      <c r="M505" s="36">
        <v>72.853519000000006</v>
      </c>
      <c r="N505" s="36" t="s">
        <v>20</v>
      </c>
      <c r="O505" s="36" t="s">
        <v>3069</v>
      </c>
      <c r="P505" s="28" t="s">
        <v>591</v>
      </c>
      <c r="Q505" s="56" t="s">
        <v>1755</v>
      </c>
      <c r="R505" s="28" t="s">
        <v>3070</v>
      </c>
      <c r="S505" s="28" t="s">
        <v>3071</v>
      </c>
      <c r="T505" s="58" t="s">
        <v>1621</v>
      </c>
      <c r="U505" s="28" t="s">
        <v>2214</v>
      </c>
      <c r="V505" s="36" t="s">
        <v>2215</v>
      </c>
      <c r="W505" s="28" t="s">
        <v>104</v>
      </c>
      <c r="X505" s="28"/>
      <c r="Y505" s="28" t="s">
        <v>1714</v>
      </c>
      <c r="Z505" s="28" t="e">
        <f>_xlfn.XLOOKUP(I505,'[2]Fibmax delivery'!$B:$B,'[2]Fibmax delivery'!$I:$I)</f>
        <v>#N/A</v>
      </c>
      <c r="AA505" s="28" t="s">
        <v>1603</v>
      </c>
      <c r="AB505" s="28" t="s">
        <v>2693</v>
      </c>
      <c r="AC505" s="61">
        <v>45729</v>
      </c>
      <c r="AD505" s="61">
        <v>46094</v>
      </c>
      <c r="AE505" s="28">
        <v>300</v>
      </c>
      <c r="AF505" s="28" t="s">
        <v>1030</v>
      </c>
      <c r="AG505" s="62">
        <f t="shared" si="121"/>
        <v>3</v>
      </c>
      <c r="AH505" s="28" t="s">
        <v>1585</v>
      </c>
      <c r="AI505" s="28" t="s">
        <v>1603</v>
      </c>
      <c r="AJ505" s="28"/>
      <c r="AK505" s="28" t="s">
        <v>1612</v>
      </c>
      <c r="AL505" s="28" t="s">
        <v>5424</v>
      </c>
      <c r="AM505" s="28" t="s">
        <v>4949</v>
      </c>
      <c r="AN505" s="47" t="s">
        <v>1585</v>
      </c>
      <c r="AO505" s="58" t="s">
        <v>1603</v>
      </c>
      <c r="AP505" s="28"/>
      <c r="AQ505" s="28">
        <v>0</v>
      </c>
      <c r="AR505" s="28">
        <f t="shared" si="114"/>
        <v>-300</v>
      </c>
      <c r="AS505" s="28" t="s">
        <v>1603</v>
      </c>
      <c r="AT505" s="28"/>
    </row>
    <row r="506" spans="3:46" s="47" customFormat="1" ht="10.8" x14ac:dyDescent="0.25">
      <c r="C506" s="196">
        <v>46142</v>
      </c>
      <c r="D506" s="36">
        <f t="shared" si="115"/>
        <v>503</v>
      </c>
      <c r="E506" s="36" t="s">
        <v>1</v>
      </c>
      <c r="F506" s="66" t="s">
        <v>1916</v>
      </c>
      <c r="G506" s="56">
        <f>_xlfn.XLOOKUP(H506,'[3]Total Working Funnel'!$F:$F,'[3]Total Working Funnel'!$F:$F)</f>
        <v>5579</v>
      </c>
      <c r="H506" s="36">
        <v>5579</v>
      </c>
      <c r="I506" s="36" t="s">
        <v>3072</v>
      </c>
      <c r="J506" s="159">
        <v>99.000000000000014</v>
      </c>
      <c r="K506" s="158">
        <v>99.000000000000014</v>
      </c>
      <c r="L506" s="36">
        <v>19.174314200000001</v>
      </c>
      <c r="M506" s="36">
        <v>72.8484634</v>
      </c>
      <c r="N506" s="36" t="s">
        <v>20</v>
      </c>
      <c r="O506" s="36" t="s">
        <v>3073</v>
      </c>
      <c r="P506" s="28" t="s">
        <v>591</v>
      </c>
      <c r="Q506" s="56" t="s">
        <v>1755</v>
      </c>
      <c r="R506" s="28" t="s">
        <v>3074</v>
      </c>
      <c r="S506" s="28" t="s">
        <v>3075</v>
      </c>
      <c r="T506" s="58" t="s">
        <v>1621</v>
      </c>
      <c r="U506" s="28" t="s">
        <v>2214</v>
      </c>
      <c r="V506" s="36" t="s">
        <v>2215</v>
      </c>
      <c r="W506" s="28" t="s">
        <v>104</v>
      </c>
      <c r="X506" s="28"/>
      <c r="Y506" s="28" t="s">
        <v>1626</v>
      </c>
      <c r="Z506" s="28" t="s">
        <v>4850</v>
      </c>
      <c r="AA506" s="28" t="s">
        <v>1603</v>
      </c>
      <c r="AB506" s="28" t="s">
        <v>2693</v>
      </c>
      <c r="AC506" s="61">
        <v>45729</v>
      </c>
      <c r="AD506" s="61">
        <v>46094</v>
      </c>
      <c r="AE506" s="28">
        <v>100</v>
      </c>
      <c r="AF506" s="28" t="s">
        <v>1030</v>
      </c>
      <c r="AG506" s="62">
        <f t="shared" si="121"/>
        <v>0.99999999999998579</v>
      </c>
      <c r="AH506" s="28" t="s">
        <v>1585</v>
      </c>
      <c r="AI506" s="28" t="s">
        <v>1603</v>
      </c>
      <c r="AJ506" s="28"/>
      <c r="AK506" s="28" t="s">
        <v>1612</v>
      </c>
      <c r="AL506" s="28" t="s">
        <v>5425</v>
      </c>
      <c r="AM506" s="28" t="s">
        <v>4949</v>
      </c>
      <c r="AN506" s="47" t="s">
        <v>1585</v>
      </c>
      <c r="AO506" s="58" t="s">
        <v>1603</v>
      </c>
      <c r="AP506" s="28"/>
      <c r="AQ506" s="28">
        <v>0</v>
      </c>
      <c r="AR506" s="28">
        <f t="shared" si="114"/>
        <v>-100</v>
      </c>
      <c r="AS506" s="28" t="s">
        <v>1603</v>
      </c>
      <c r="AT506" s="28"/>
    </row>
    <row r="507" spans="3:46" s="47" customFormat="1" ht="10.8" x14ac:dyDescent="0.25">
      <c r="C507" s="196">
        <v>46022</v>
      </c>
      <c r="D507" s="36">
        <f t="shared" si="115"/>
        <v>504</v>
      </c>
      <c r="E507" s="36" t="s">
        <v>1</v>
      </c>
      <c r="F507" s="66" t="s">
        <v>1916</v>
      </c>
      <c r="G507" s="56" t="str">
        <f>_xlfn.XLOOKUP(H507,'[3]Total Working Funnel'!$F:$F,'[3]Total Working Funnel'!$F:$F)</f>
        <v>MA1878</v>
      </c>
      <c r="H507" s="36" t="s">
        <v>3076</v>
      </c>
      <c r="I507" s="36" t="s">
        <v>3077</v>
      </c>
      <c r="J507" s="159">
        <v>55</v>
      </c>
      <c r="K507" s="158">
        <v>0</v>
      </c>
      <c r="L507" s="70">
        <v>19.177555699999999</v>
      </c>
      <c r="M507" s="70">
        <v>72.836254800000006</v>
      </c>
      <c r="N507" s="36" t="s">
        <v>22</v>
      </c>
      <c r="O507" s="36" t="s">
        <v>3078</v>
      </c>
      <c r="P507" s="28" t="s">
        <v>591</v>
      </c>
      <c r="Q507" s="56" t="s">
        <v>1755</v>
      </c>
      <c r="R507" s="28">
        <v>0</v>
      </c>
      <c r="S507" s="28" t="s">
        <v>3079</v>
      </c>
      <c r="T507" s="58" t="s">
        <v>1621</v>
      </c>
      <c r="U507" s="28" t="s">
        <v>2214</v>
      </c>
      <c r="V507" s="36" t="s">
        <v>2215</v>
      </c>
      <c r="W507" s="28">
        <v>0</v>
      </c>
      <c r="X507" s="28"/>
      <c r="Y507" s="28" t="e">
        <v>#N/A</v>
      </c>
      <c r="Z507" s="28" t="e">
        <f>_xlfn.XLOOKUP(I507,'[2]Fibmax delivery'!$B:$B,'[2]Fibmax delivery'!$I:$I)</f>
        <v>#N/A</v>
      </c>
      <c r="AA507" s="28" t="s">
        <v>1603</v>
      </c>
      <c r="AB507" s="28" t="s">
        <v>1561</v>
      </c>
      <c r="AC507" s="61">
        <v>45740</v>
      </c>
      <c r="AD507" s="61">
        <v>46105</v>
      </c>
      <c r="AE507" s="28">
        <v>60</v>
      </c>
      <c r="AF507" s="28" t="s">
        <v>1699</v>
      </c>
      <c r="AG507" s="62">
        <f t="shared" si="121"/>
        <v>60</v>
      </c>
      <c r="AH507" s="28" t="s">
        <v>1585</v>
      </c>
      <c r="AI507" s="28" t="s">
        <v>1603</v>
      </c>
      <c r="AJ507" s="28"/>
      <c r="AK507" s="28" t="s">
        <v>1612</v>
      </c>
      <c r="AL507" s="28" t="s">
        <v>5426</v>
      </c>
      <c r="AM507" s="28" t="s">
        <v>4949</v>
      </c>
      <c r="AN507" s="47" t="s">
        <v>1585</v>
      </c>
      <c r="AO507" s="58" t="s">
        <v>1603</v>
      </c>
      <c r="AP507" s="28"/>
      <c r="AQ507" s="28">
        <v>0</v>
      </c>
      <c r="AR507" s="28">
        <f t="shared" si="114"/>
        <v>-60</v>
      </c>
      <c r="AS507" s="28" t="s">
        <v>1603</v>
      </c>
      <c r="AT507" s="28"/>
    </row>
    <row r="508" spans="3:46" s="47" customFormat="1" ht="10.8" x14ac:dyDescent="0.25">
      <c r="C508" s="196">
        <v>46022</v>
      </c>
      <c r="D508" s="36">
        <f t="shared" si="115"/>
        <v>505</v>
      </c>
      <c r="E508" s="36" t="s">
        <v>1</v>
      </c>
      <c r="F508" s="66" t="s">
        <v>1916</v>
      </c>
      <c r="G508" s="56">
        <f>_xlfn.XLOOKUP(H508,'[3]Total Working Funnel'!$F:$F,'[3]Total Working Funnel'!$F:$F)</f>
        <v>6502</v>
      </c>
      <c r="H508" s="36">
        <v>6502</v>
      </c>
      <c r="I508" s="36" t="s">
        <v>3080</v>
      </c>
      <c r="J508" s="159">
        <v>264</v>
      </c>
      <c r="K508" s="158">
        <v>264</v>
      </c>
      <c r="L508" s="36">
        <v>19.1728083</v>
      </c>
      <c r="M508" s="36">
        <v>72.835698600000001</v>
      </c>
      <c r="N508" s="36" t="s">
        <v>22</v>
      </c>
      <c r="O508" s="36" t="s">
        <v>3081</v>
      </c>
      <c r="P508" s="28" t="s">
        <v>591</v>
      </c>
      <c r="Q508" s="56" t="s">
        <v>1755</v>
      </c>
      <c r="R508" s="28" t="s">
        <v>3082</v>
      </c>
      <c r="S508" s="28" t="s">
        <v>3083</v>
      </c>
      <c r="T508" s="58" t="s">
        <v>1736</v>
      </c>
      <c r="U508" s="28" t="s">
        <v>2214</v>
      </c>
      <c r="V508" s="36" t="s">
        <v>2215</v>
      </c>
      <c r="W508" s="28" t="s">
        <v>104</v>
      </c>
      <c r="X508" s="28"/>
      <c r="Y508" s="28" t="s">
        <v>1617</v>
      </c>
      <c r="Z508" s="28" t="s">
        <v>4850</v>
      </c>
      <c r="AA508" s="28" t="s">
        <v>1603</v>
      </c>
      <c r="AB508" s="28" t="s">
        <v>1561</v>
      </c>
      <c r="AC508" s="61">
        <v>45740</v>
      </c>
      <c r="AD508" s="61">
        <v>46105</v>
      </c>
      <c r="AE508" s="28">
        <v>260</v>
      </c>
      <c r="AF508" s="28" t="s">
        <v>1622</v>
      </c>
      <c r="AG508" s="62">
        <f t="shared" si="121"/>
        <v>-4</v>
      </c>
      <c r="AH508" s="28" t="s">
        <v>1585</v>
      </c>
      <c r="AI508" s="28" t="s">
        <v>1603</v>
      </c>
      <c r="AJ508" s="28"/>
      <c r="AK508" s="28" t="s">
        <v>1612</v>
      </c>
      <c r="AL508" s="28" t="s">
        <v>5427</v>
      </c>
      <c r="AM508" s="28" t="s">
        <v>4949</v>
      </c>
      <c r="AN508" s="47" t="s">
        <v>1585</v>
      </c>
      <c r="AO508" s="58" t="s">
        <v>1603</v>
      </c>
      <c r="AP508" s="28"/>
      <c r="AQ508" s="28">
        <v>0</v>
      </c>
      <c r="AR508" s="28">
        <f t="shared" si="114"/>
        <v>-260</v>
      </c>
      <c r="AS508" s="28" t="s">
        <v>1603</v>
      </c>
      <c r="AT508" s="28"/>
    </row>
    <row r="509" spans="3:46" s="47" customFormat="1" ht="10.8" x14ac:dyDescent="0.25">
      <c r="C509" s="196">
        <v>46053</v>
      </c>
      <c r="D509" s="36">
        <f t="shared" si="115"/>
        <v>506</v>
      </c>
      <c r="E509" s="36" t="s">
        <v>1</v>
      </c>
      <c r="F509" s="58" t="s">
        <v>635</v>
      </c>
      <c r="G509" s="56">
        <f>_xlfn.XLOOKUP(H509,'[3]Total Working Funnel'!$F:$F,'[3]Total Working Funnel'!$F:$F)</f>
        <v>139</v>
      </c>
      <c r="H509" s="36">
        <v>139</v>
      </c>
      <c r="I509" s="36" t="s">
        <v>3084</v>
      </c>
      <c r="J509" s="159">
        <v>209</v>
      </c>
      <c r="K509" s="158">
        <v>209</v>
      </c>
      <c r="L509" s="36">
        <v>19.1238569</v>
      </c>
      <c r="M509" s="36">
        <v>72.821792500000001</v>
      </c>
      <c r="N509" s="36" t="s">
        <v>23</v>
      </c>
      <c r="O509" s="36" t="s">
        <v>3085</v>
      </c>
      <c r="P509" s="28" t="s">
        <v>591</v>
      </c>
      <c r="Q509" s="56" t="s">
        <v>1633</v>
      </c>
      <c r="R509" s="28" t="s">
        <v>3086</v>
      </c>
      <c r="S509" s="28" t="s">
        <v>3087</v>
      </c>
      <c r="T509" s="58" t="s">
        <v>1621</v>
      </c>
      <c r="U509" s="28" t="s">
        <v>2214</v>
      </c>
      <c r="V509" s="36" t="s">
        <v>2215</v>
      </c>
      <c r="W509" s="28" t="s">
        <v>104</v>
      </c>
      <c r="X509" s="28"/>
      <c r="Y509" s="28" t="s">
        <v>1626</v>
      </c>
      <c r="Z509" s="28" t="s">
        <v>4850</v>
      </c>
      <c r="AA509" s="28" t="s">
        <v>1603</v>
      </c>
      <c r="AB509" s="28" t="s">
        <v>3088</v>
      </c>
      <c r="AC509" s="61">
        <v>45735</v>
      </c>
      <c r="AD509" s="61">
        <v>46100</v>
      </c>
      <c r="AE509" s="28">
        <v>210</v>
      </c>
      <c r="AF509" s="28" t="s">
        <v>1030</v>
      </c>
      <c r="AG509" s="62">
        <f t="shared" si="121"/>
        <v>1</v>
      </c>
      <c r="AH509" s="28" t="s">
        <v>1585</v>
      </c>
      <c r="AI509" s="28" t="s">
        <v>1603</v>
      </c>
      <c r="AJ509" s="28"/>
      <c r="AK509" s="28" t="s">
        <v>1612</v>
      </c>
      <c r="AL509" s="28" t="s">
        <v>5428</v>
      </c>
      <c r="AM509" s="28" t="s">
        <v>4949</v>
      </c>
      <c r="AN509" s="47" t="s">
        <v>1585</v>
      </c>
      <c r="AO509" s="58" t="s">
        <v>1603</v>
      </c>
      <c r="AP509" s="28"/>
      <c r="AQ509" s="28">
        <v>0</v>
      </c>
      <c r="AR509" s="28">
        <f t="shared" si="114"/>
        <v>-210</v>
      </c>
      <c r="AS509" s="28" t="s">
        <v>1603</v>
      </c>
      <c r="AT509" s="28"/>
    </row>
    <row r="510" spans="3:46" s="47" customFormat="1" ht="10.8" x14ac:dyDescent="0.25">
      <c r="C510" s="196">
        <v>46053</v>
      </c>
      <c r="D510" s="36">
        <f t="shared" si="115"/>
        <v>507</v>
      </c>
      <c r="E510" s="36" t="s">
        <v>1</v>
      </c>
      <c r="F510" s="56" t="s">
        <v>596</v>
      </c>
      <c r="G510" s="56">
        <f>_xlfn.XLOOKUP(H510,'[3]Total Working Funnel'!$F:$F,'[3]Total Working Funnel'!$F:$F)</f>
        <v>2283</v>
      </c>
      <c r="H510" s="36">
        <v>2283</v>
      </c>
      <c r="I510" s="36" t="s">
        <v>3089</v>
      </c>
      <c r="J510" s="159">
        <v>104.50000000000001</v>
      </c>
      <c r="K510" s="158">
        <v>104.50000000000001</v>
      </c>
      <c r="L510" s="36">
        <v>19.121555099999998</v>
      </c>
      <c r="M510" s="36">
        <v>72.824848500000002</v>
      </c>
      <c r="N510" s="36" t="s">
        <v>23</v>
      </c>
      <c r="O510" s="36" t="s">
        <v>3090</v>
      </c>
      <c r="P510" s="28" t="s">
        <v>591</v>
      </c>
      <c r="Q510" s="56" t="s">
        <v>1633</v>
      </c>
      <c r="R510" s="28" t="s">
        <v>3091</v>
      </c>
      <c r="S510" s="28" t="s">
        <v>3092</v>
      </c>
      <c r="T510" s="58" t="s">
        <v>1646</v>
      </c>
      <c r="U510" s="28" t="s">
        <v>2214</v>
      </c>
      <c r="V510" s="36" t="s">
        <v>2215</v>
      </c>
      <c r="W510" s="28" t="s">
        <v>104</v>
      </c>
      <c r="X510" s="28"/>
      <c r="Y510" s="28" t="s">
        <v>1626</v>
      </c>
      <c r="Z510" s="28" t="s">
        <v>4850</v>
      </c>
      <c r="AA510" s="28" t="s">
        <v>1603</v>
      </c>
      <c r="AB510" s="28" t="s">
        <v>3088</v>
      </c>
      <c r="AC510" s="61">
        <v>45735</v>
      </c>
      <c r="AD510" s="61">
        <v>46100</v>
      </c>
      <c r="AE510" s="28">
        <v>150</v>
      </c>
      <c r="AF510" s="28" t="s">
        <v>1699</v>
      </c>
      <c r="AG510" s="62">
        <f t="shared" si="121"/>
        <v>45.499999999999986</v>
      </c>
      <c r="AH510" s="28" t="s">
        <v>1585</v>
      </c>
      <c r="AI510" s="28" t="s">
        <v>1603</v>
      </c>
      <c r="AJ510" s="28"/>
      <c r="AK510" s="28" t="s">
        <v>1612</v>
      </c>
      <c r="AL510" s="28" t="s">
        <v>5429</v>
      </c>
      <c r="AM510" s="28" t="s">
        <v>4949</v>
      </c>
      <c r="AN510" s="47" t="s">
        <v>1585</v>
      </c>
      <c r="AO510" s="58" t="s">
        <v>1603</v>
      </c>
      <c r="AP510" s="28"/>
      <c r="AQ510" s="28">
        <v>0</v>
      </c>
      <c r="AR510" s="28">
        <f t="shared" si="114"/>
        <v>-150</v>
      </c>
      <c r="AS510" s="28" t="s">
        <v>1603</v>
      </c>
      <c r="AT510" s="28"/>
    </row>
    <row r="511" spans="3:46" s="47" customFormat="1" ht="10.8" x14ac:dyDescent="0.25">
      <c r="C511" s="196">
        <v>46053</v>
      </c>
      <c r="D511" s="36">
        <f t="shared" si="115"/>
        <v>508</v>
      </c>
      <c r="E511" s="36" t="s">
        <v>1</v>
      </c>
      <c r="F511" s="56" t="s">
        <v>596</v>
      </c>
      <c r="G511" s="56" t="str">
        <f>_xlfn.XLOOKUP(H511,'[3]Total Working Funnel'!$F:$F,'[3]Total Working Funnel'!$F:$F)</f>
        <v>MB3372</v>
      </c>
      <c r="H511" s="36" t="s">
        <v>3093</v>
      </c>
      <c r="I511" s="36" t="s">
        <v>3094</v>
      </c>
      <c r="J511" s="159">
        <v>88</v>
      </c>
      <c r="K511" s="158">
        <v>88</v>
      </c>
      <c r="L511" s="36">
        <v>19.107766099999999</v>
      </c>
      <c r="M511" s="36">
        <v>72.840780300000006</v>
      </c>
      <c r="N511" s="36" t="s">
        <v>23</v>
      </c>
      <c r="O511" s="36" t="s">
        <v>3095</v>
      </c>
      <c r="P511" s="28" t="s">
        <v>591</v>
      </c>
      <c r="Q511" s="56" t="s">
        <v>1633</v>
      </c>
      <c r="R511" s="28" t="s">
        <v>3096</v>
      </c>
      <c r="S511" s="28" t="s">
        <v>3097</v>
      </c>
      <c r="T511" s="58" t="s">
        <v>1621</v>
      </c>
      <c r="U511" s="28" t="s">
        <v>2214</v>
      </c>
      <c r="V511" s="36" t="s">
        <v>2215</v>
      </c>
      <c r="W511" s="28" t="s">
        <v>104</v>
      </c>
      <c r="X511" s="28"/>
      <c r="Y511" s="28" t="s">
        <v>1626</v>
      </c>
      <c r="Z511" s="28" t="s">
        <v>4850</v>
      </c>
      <c r="AA511" s="28" t="s">
        <v>1603</v>
      </c>
      <c r="AB511" s="28" t="s">
        <v>3088</v>
      </c>
      <c r="AC511" s="61">
        <v>45735</v>
      </c>
      <c r="AD511" s="61">
        <v>46100</v>
      </c>
      <c r="AE511" s="28">
        <v>90</v>
      </c>
      <c r="AF511" s="28" t="s">
        <v>1030</v>
      </c>
      <c r="AG511" s="62">
        <f t="shared" si="121"/>
        <v>2</v>
      </c>
      <c r="AH511" s="28" t="s">
        <v>1585</v>
      </c>
      <c r="AI511" s="28" t="s">
        <v>1603</v>
      </c>
      <c r="AJ511" s="28"/>
      <c r="AK511" s="28" t="s">
        <v>1612</v>
      </c>
      <c r="AL511" s="28" t="s">
        <v>5430</v>
      </c>
      <c r="AM511" s="28" t="s">
        <v>4949</v>
      </c>
      <c r="AN511" s="47" t="s">
        <v>1585</v>
      </c>
      <c r="AO511" s="58" t="s">
        <v>1603</v>
      </c>
      <c r="AP511" s="28"/>
      <c r="AQ511" s="28">
        <v>0</v>
      </c>
      <c r="AR511" s="28">
        <f t="shared" si="114"/>
        <v>-90</v>
      </c>
      <c r="AS511" s="28" t="s">
        <v>1603</v>
      </c>
      <c r="AT511" s="28"/>
    </row>
    <row r="512" spans="3:46" s="47" customFormat="1" ht="10.8" x14ac:dyDescent="0.25">
      <c r="C512" s="196">
        <v>46053</v>
      </c>
      <c r="D512" s="36">
        <f t="shared" si="115"/>
        <v>509</v>
      </c>
      <c r="E512" s="36" t="s">
        <v>1</v>
      </c>
      <c r="F512" s="56" t="s">
        <v>595</v>
      </c>
      <c r="G512" s="56">
        <f>_xlfn.XLOOKUP(H512,'[3]Total Working Funnel'!$F:$F,'[3]Total Working Funnel'!$F:$F)</f>
        <v>1148</v>
      </c>
      <c r="H512" s="36">
        <v>1148</v>
      </c>
      <c r="I512" s="36" t="s">
        <v>3098</v>
      </c>
      <c r="J512" s="159">
        <v>475</v>
      </c>
      <c r="K512" s="158">
        <v>475</v>
      </c>
      <c r="L512" s="36">
        <v>19.1046181</v>
      </c>
      <c r="M512" s="36">
        <v>72.840578699999995</v>
      </c>
      <c r="N512" s="36" t="s">
        <v>23</v>
      </c>
      <c r="O512" s="36" t="s">
        <v>3099</v>
      </c>
      <c r="P512" s="28" t="s">
        <v>591</v>
      </c>
      <c r="Q512" s="56" t="s">
        <v>1633</v>
      </c>
      <c r="R512" s="28" t="s">
        <v>3100</v>
      </c>
      <c r="S512" s="28" t="s">
        <v>3101</v>
      </c>
      <c r="T512" s="58" t="s">
        <v>1621</v>
      </c>
      <c r="U512" s="28" t="s">
        <v>2214</v>
      </c>
      <c r="V512" s="36" t="s">
        <v>2215</v>
      </c>
      <c r="W512" s="28" t="s">
        <v>105</v>
      </c>
      <c r="X512" s="28"/>
      <c r="Y512" s="28" t="s">
        <v>1626</v>
      </c>
      <c r="Z512" s="28" t="s">
        <v>4850</v>
      </c>
      <c r="AA512" s="28" t="s">
        <v>1603</v>
      </c>
      <c r="AB512" s="28" t="s">
        <v>3088</v>
      </c>
      <c r="AC512" s="61">
        <v>45735</v>
      </c>
      <c r="AD512" s="61">
        <v>46100</v>
      </c>
      <c r="AE512" s="28">
        <v>480</v>
      </c>
      <c r="AF512" s="28" t="s">
        <v>1030</v>
      </c>
      <c r="AG512" s="62">
        <f t="shared" si="121"/>
        <v>5</v>
      </c>
      <c r="AH512" s="28" t="s">
        <v>1585</v>
      </c>
      <c r="AI512" s="28" t="s">
        <v>1603</v>
      </c>
      <c r="AJ512" s="28"/>
      <c r="AK512" s="28" t="s">
        <v>1612</v>
      </c>
      <c r="AL512" s="28" t="s">
        <v>5431</v>
      </c>
      <c r="AM512" s="28" t="s">
        <v>4949</v>
      </c>
      <c r="AN512" s="47" t="s">
        <v>1585</v>
      </c>
      <c r="AO512" s="58" t="s">
        <v>1603</v>
      </c>
      <c r="AP512" s="28"/>
      <c r="AQ512" s="28">
        <v>0</v>
      </c>
      <c r="AR512" s="28">
        <f t="shared" si="114"/>
        <v>-480</v>
      </c>
      <c r="AS512" s="28" t="s">
        <v>1603</v>
      </c>
      <c r="AT512" s="28"/>
    </row>
    <row r="513" spans="3:46" s="47" customFormat="1" ht="10.8" x14ac:dyDescent="0.25">
      <c r="C513" s="196">
        <v>46053</v>
      </c>
      <c r="D513" s="36">
        <f t="shared" si="115"/>
        <v>510</v>
      </c>
      <c r="E513" s="36" t="s">
        <v>1</v>
      </c>
      <c r="F513" s="56" t="s">
        <v>595</v>
      </c>
      <c r="G513" s="56" t="str">
        <f>_xlfn.XLOOKUP(H513,'[3]Total Working Funnel'!$F:$F,'[3]Total Working Funnel'!$F:$F)</f>
        <v>MB6434</v>
      </c>
      <c r="H513" s="36" t="s">
        <v>3102</v>
      </c>
      <c r="I513" s="36" t="s">
        <v>3103</v>
      </c>
      <c r="J513" s="159">
        <v>5.5</v>
      </c>
      <c r="K513" s="158">
        <v>5.5</v>
      </c>
      <c r="L513" s="36">
        <v>19.104968</v>
      </c>
      <c r="M513" s="36">
        <v>72.839179999999999</v>
      </c>
      <c r="N513" s="36" t="s">
        <v>23</v>
      </c>
      <c r="O513" s="36" t="s">
        <v>3104</v>
      </c>
      <c r="P513" s="28" t="s">
        <v>591</v>
      </c>
      <c r="Q513" s="56" t="s">
        <v>1633</v>
      </c>
      <c r="R513" s="28" t="s">
        <v>3105</v>
      </c>
      <c r="S513" s="28" t="s">
        <v>3106</v>
      </c>
      <c r="T513" s="58" t="s">
        <v>1646</v>
      </c>
      <c r="U513" s="28" t="s">
        <v>2214</v>
      </c>
      <c r="V513" s="36" t="s">
        <v>2215</v>
      </c>
      <c r="W513" s="28" t="s">
        <v>104</v>
      </c>
      <c r="X513" s="28"/>
      <c r="Y513" s="28" t="s">
        <v>1626</v>
      </c>
      <c r="Z513" s="28" t="s">
        <v>4850</v>
      </c>
      <c r="AA513" s="28" t="s">
        <v>1603</v>
      </c>
      <c r="AB513" s="28" t="s">
        <v>3088</v>
      </c>
      <c r="AC513" s="61">
        <v>45735</v>
      </c>
      <c r="AD513" s="61">
        <v>46100</v>
      </c>
      <c r="AE513" s="28">
        <v>60</v>
      </c>
      <c r="AF513" s="28" t="s">
        <v>1699</v>
      </c>
      <c r="AG513" s="62">
        <f t="shared" si="121"/>
        <v>54.5</v>
      </c>
      <c r="AH513" s="28" t="s">
        <v>1585</v>
      </c>
      <c r="AI513" s="28" t="s">
        <v>1603</v>
      </c>
      <c r="AJ513" s="28"/>
      <c r="AK513" s="28" t="s">
        <v>1612</v>
      </c>
      <c r="AL513" s="28" t="s">
        <v>5432</v>
      </c>
      <c r="AM513" s="28" t="s">
        <v>4949</v>
      </c>
      <c r="AN513" s="47" t="s">
        <v>1585</v>
      </c>
      <c r="AO513" s="58" t="s">
        <v>1603</v>
      </c>
      <c r="AP513" s="28"/>
      <c r="AQ513" s="28">
        <v>0</v>
      </c>
      <c r="AR513" s="28">
        <f t="shared" si="114"/>
        <v>-60</v>
      </c>
      <c r="AS513" s="28" t="s">
        <v>1603</v>
      </c>
      <c r="AT513" s="28"/>
    </row>
    <row r="514" spans="3:46" s="47" customFormat="1" ht="10.8" x14ac:dyDescent="0.25">
      <c r="C514" s="196">
        <v>46053</v>
      </c>
      <c r="D514" s="36">
        <f t="shared" si="115"/>
        <v>511</v>
      </c>
      <c r="E514" s="36" t="s">
        <v>1</v>
      </c>
      <c r="F514" s="56" t="s">
        <v>595</v>
      </c>
      <c r="G514" s="56" t="str">
        <f>_xlfn.XLOOKUP(H514,'[3]Total Working Funnel'!$F:$F,'[3]Total Working Funnel'!$F:$F)</f>
        <v>MB2875</v>
      </c>
      <c r="H514" s="36" t="s">
        <v>3107</v>
      </c>
      <c r="I514" s="36" t="s">
        <v>3108</v>
      </c>
      <c r="J514" s="159">
        <v>5.5</v>
      </c>
      <c r="K514" s="158">
        <v>5.5</v>
      </c>
      <c r="L514" s="36">
        <v>19.0902064</v>
      </c>
      <c r="M514" s="36">
        <v>72.836321999999996</v>
      </c>
      <c r="N514" s="36" t="s">
        <v>23</v>
      </c>
      <c r="O514" s="36" t="s">
        <v>3109</v>
      </c>
      <c r="P514" s="28" t="s">
        <v>591</v>
      </c>
      <c r="Q514" s="56" t="s">
        <v>1633</v>
      </c>
      <c r="R514" s="28" t="s">
        <v>3110</v>
      </c>
      <c r="S514" s="28" t="s">
        <v>3111</v>
      </c>
      <c r="T514" s="58" t="s">
        <v>1621</v>
      </c>
      <c r="U514" s="28" t="s">
        <v>2214</v>
      </c>
      <c r="V514" s="36" t="s">
        <v>2215</v>
      </c>
      <c r="W514" s="28" t="s">
        <v>104</v>
      </c>
      <c r="X514" s="28"/>
      <c r="Y514" s="28" t="s">
        <v>1626</v>
      </c>
      <c r="Z514" s="28" t="s">
        <v>4850</v>
      </c>
      <c r="AA514" s="28" t="s">
        <v>1603</v>
      </c>
      <c r="AB514" s="28" t="s">
        <v>3088</v>
      </c>
      <c r="AC514" s="61">
        <v>45735</v>
      </c>
      <c r="AD514" s="61">
        <v>46100</v>
      </c>
      <c r="AE514" s="28">
        <v>60</v>
      </c>
      <c r="AF514" s="28" t="s">
        <v>1699</v>
      </c>
      <c r="AG514" s="62">
        <f t="shared" si="121"/>
        <v>54.5</v>
      </c>
      <c r="AH514" s="28" t="s">
        <v>1585</v>
      </c>
      <c r="AI514" s="28" t="s">
        <v>1603</v>
      </c>
      <c r="AJ514" s="28"/>
      <c r="AK514" s="28" t="s">
        <v>1612</v>
      </c>
      <c r="AL514" s="28" t="s">
        <v>5433</v>
      </c>
      <c r="AM514" s="28" t="s">
        <v>4949</v>
      </c>
      <c r="AN514" s="47" t="s">
        <v>1585</v>
      </c>
      <c r="AO514" s="58" t="s">
        <v>1603</v>
      </c>
      <c r="AP514" s="28"/>
      <c r="AQ514" s="28">
        <v>0</v>
      </c>
      <c r="AR514" s="28">
        <f t="shared" si="114"/>
        <v>-60</v>
      </c>
      <c r="AS514" s="28" t="s">
        <v>1603</v>
      </c>
      <c r="AT514" s="28"/>
    </row>
    <row r="515" spans="3:46" s="47" customFormat="1" ht="10.8" x14ac:dyDescent="0.25">
      <c r="C515" s="196">
        <v>46053</v>
      </c>
      <c r="D515" s="36">
        <f t="shared" si="115"/>
        <v>512</v>
      </c>
      <c r="E515" s="36" t="s">
        <v>1</v>
      </c>
      <c r="F515" s="56" t="s">
        <v>595</v>
      </c>
      <c r="G515" s="56" t="str">
        <f>_xlfn.XLOOKUP(H515,'[3]Total Working Funnel'!$F:$F,'[3]Total Working Funnel'!$F:$F)</f>
        <v>MB1250</v>
      </c>
      <c r="H515" s="36" t="s">
        <v>3112</v>
      </c>
      <c r="I515" s="36" t="s">
        <v>3113</v>
      </c>
      <c r="J515" s="159">
        <v>121.00000000000001</v>
      </c>
      <c r="K515" s="158">
        <v>121.00000000000001</v>
      </c>
      <c r="L515" s="36">
        <v>19.090300299999999</v>
      </c>
      <c r="M515" s="36">
        <v>72.833091199999998</v>
      </c>
      <c r="N515" s="36" t="s">
        <v>23</v>
      </c>
      <c r="O515" s="36" t="s">
        <v>3114</v>
      </c>
      <c r="P515" s="28" t="s">
        <v>591</v>
      </c>
      <c r="Q515" s="56" t="s">
        <v>1633</v>
      </c>
      <c r="R515" s="28" t="s">
        <v>3115</v>
      </c>
      <c r="S515" s="28" t="s">
        <v>3116</v>
      </c>
      <c r="T515" s="58" t="s">
        <v>1621</v>
      </c>
      <c r="U515" s="28" t="s">
        <v>2214</v>
      </c>
      <c r="V515" s="36" t="s">
        <v>2215</v>
      </c>
      <c r="W515" s="28" t="s">
        <v>104</v>
      </c>
      <c r="X515" s="28"/>
      <c r="Y515" s="28" t="s">
        <v>1626</v>
      </c>
      <c r="Z515" s="28" t="s">
        <v>4850</v>
      </c>
      <c r="AA515" s="28" t="s">
        <v>1603</v>
      </c>
      <c r="AB515" s="28" t="s">
        <v>3088</v>
      </c>
      <c r="AC515" s="61">
        <v>45735</v>
      </c>
      <c r="AD515" s="61">
        <v>46100</v>
      </c>
      <c r="AE515" s="28">
        <v>200</v>
      </c>
      <c r="AF515" s="28" t="s">
        <v>1699</v>
      </c>
      <c r="AG515" s="62">
        <f t="shared" si="121"/>
        <v>78.999999999999986</v>
      </c>
      <c r="AH515" s="28" t="s">
        <v>1585</v>
      </c>
      <c r="AI515" s="28" t="s">
        <v>1603</v>
      </c>
      <c r="AJ515" s="28"/>
      <c r="AK515" s="28" t="s">
        <v>1612</v>
      </c>
      <c r="AL515" s="28" t="s">
        <v>5434</v>
      </c>
      <c r="AM515" s="28" t="s">
        <v>4949</v>
      </c>
      <c r="AN515" s="47" t="s">
        <v>1585</v>
      </c>
      <c r="AO515" s="58" t="s">
        <v>1603</v>
      </c>
      <c r="AP515" s="28"/>
      <c r="AQ515" s="28">
        <v>0</v>
      </c>
      <c r="AR515" s="28">
        <f t="shared" si="114"/>
        <v>-200</v>
      </c>
      <c r="AS515" s="28" t="s">
        <v>1603</v>
      </c>
      <c r="AT515" s="28"/>
    </row>
    <row r="516" spans="3:46" s="47" customFormat="1" ht="10.8" x14ac:dyDescent="0.25">
      <c r="C516" s="196">
        <v>46053</v>
      </c>
      <c r="D516" s="36">
        <f t="shared" si="115"/>
        <v>513</v>
      </c>
      <c r="E516" s="36" t="s">
        <v>1</v>
      </c>
      <c r="F516" s="56" t="s">
        <v>595</v>
      </c>
      <c r="G516" s="56" t="e">
        <f>_xlfn.XLOOKUP(H516,'[3]Total Working Funnel'!$F:$F,'[3]Total Working Funnel'!$F:$F)</f>
        <v>#N/A</v>
      </c>
      <c r="H516" s="36" t="s">
        <v>3117</v>
      </c>
      <c r="I516" s="36" t="s">
        <v>3118</v>
      </c>
      <c r="J516" s="159">
        <v>99.000000000000014</v>
      </c>
      <c r="K516" s="158">
        <v>99.000000000000014</v>
      </c>
      <c r="L516" s="36">
        <v>19.087625899999999</v>
      </c>
      <c r="M516" s="36">
        <v>72.834946299999999</v>
      </c>
      <c r="N516" s="36" t="s">
        <v>23</v>
      </c>
      <c r="O516" s="36" t="s">
        <v>3119</v>
      </c>
      <c r="P516" s="28" t="s">
        <v>591</v>
      </c>
      <c r="Q516" s="56" t="s">
        <v>1633</v>
      </c>
      <c r="R516" s="28" t="s">
        <v>3120</v>
      </c>
      <c r="S516" s="28" t="s">
        <v>3121</v>
      </c>
      <c r="T516" s="177" t="s">
        <v>1615</v>
      </c>
      <c r="U516" s="28" t="s">
        <v>2214</v>
      </c>
      <c r="V516" s="36" t="s">
        <v>2215</v>
      </c>
      <c r="W516" s="28" t="s">
        <v>104</v>
      </c>
      <c r="X516" s="28"/>
      <c r="Y516" s="28" t="s">
        <v>1626</v>
      </c>
      <c r="Z516" s="28" t="s">
        <v>4850</v>
      </c>
      <c r="AA516" s="28" t="s">
        <v>1603</v>
      </c>
      <c r="AB516" s="28" t="s">
        <v>3088</v>
      </c>
      <c r="AC516" s="61">
        <v>45735</v>
      </c>
      <c r="AD516" s="61">
        <v>46100</v>
      </c>
      <c r="AE516" s="28">
        <v>250</v>
      </c>
      <c r="AF516" s="28" t="s">
        <v>1699</v>
      </c>
      <c r="AG516" s="62">
        <f t="shared" si="121"/>
        <v>151</v>
      </c>
      <c r="AH516" s="28" t="s">
        <v>4851</v>
      </c>
      <c r="AI516" s="28" t="s">
        <v>1603</v>
      </c>
      <c r="AJ516" s="28"/>
      <c r="AK516" s="28" t="s">
        <v>1612</v>
      </c>
      <c r="AL516" s="28" t="s">
        <v>5435</v>
      </c>
      <c r="AM516" s="28" t="s">
        <v>4949</v>
      </c>
      <c r="AN516" s="47" t="s">
        <v>1585</v>
      </c>
      <c r="AO516" s="58" t="s">
        <v>1603</v>
      </c>
      <c r="AP516" s="28"/>
      <c r="AQ516" s="28">
        <v>0</v>
      </c>
      <c r="AR516" s="28">
        <f t="shared" si="114"/>
        <v>-250</v>
      </c>
      <c r="AS516" s="28" t="s">
        <v>1603</v>
      </c>
      <c r="AT516" s="28"/>
    </row>
    <row r="517" spans="3:46" s="47" customFormat="1" ht="10.8" x14ac:dyDescent="0.25">
      <c r="C517" s="196">
        <v>46142</v>
      </c>
      <c r="D517" s="36">
        <f t="shared" si="115"/>
        <v>514</v>
      </c>
      <c r="E517" s="36" t="s">
        <v>1</v>
      </c>
      <c r="F517" s="58" t="s">
        <v>617</v>
      </c>
      <c r="G517" s="56">
        <f>_xlfn.XLOOKUP(H517,'[3]Total Working Funnel'!$F:$F,'[3]Total Working Funnel'!$F:$F)</f>
        <v>1777</v>
      </c>
      <c r="H517" s="58">
        <v>1777</v>
      </c>
      <c r="I517" s="36" t="s">
        <v>3122</v>
      </c>
      <c r="J517" s="159">
        <v>110</v>
      </c>
      <c r="K517" s="158">
        <v>110</v>
      </c>
      <c r="L517" s="70">
        <v>19.1145961</v>
      </c>
      <c r="M517" s="70">
        <v>73.016505899999999</v>
      </c>
      <c r="N517" s="36" t="s">
        <v>24</v>
      </c>
      <c r="O517" s="36" t="s">
        <v>3123</v>
      </c>
      <c r="P517" s="28" t="s">
        <v>589</v>
      </c>
      <c r="Q517" s="56" t="s">
        <v>1603</v>
      </c>
      <c r="R517" s="28" t="s">
        <v>3124</v>
      </c>
      <c r="S517" s="28" t="s">
        <v>3125</v>
      </c>
      <c r="T517" s="58" t="s">
        <v>1736</v>
      </c>
      <c r="U517" s="28" t="s">
        <v>2214</v>
      </c>
      <c r="V517" s="36" t="s">
        <v>2215</v>
      </c>
      <c r="W517" s="28" t="s">
        <v>104</v>
      </c>
      <c r="X517" s="28" t="s">
        <v>1630</v>
      </c>
      <c r="Y517" s="28" t="s">
        <v>1609</v>
      </c>
      <c r="Z517" s="28" t="e">
        <f>_xlfn.XLOOKUP(I517,'[2]Fibmax delivery'!$B:$B,'[2]Fibmax delivery'!$I:$I)</f>
        <v>#N/A</v>
      </c>
      <c r="AA517" s="28" t="s">
        <v>1603</v>
      </c>
      <c r="AB517" s="28" t="s">
        <v>1078</v>
      </c>
      <c r="AC517" s="61">
        <v>45740</v>
      </c>
      <c r="AD517" s="61">
        <v>46105</v>
      </c>
      <c r="AE517" s="28">
        <v>110</v>
      </c>
      <c r="AF517" s="28" t="s">
        <v>1030</v>
      </c>
      <c r="AG517" s="62">
        <f t="shared" si="121"/>
        <v>0</v>
      </c>
      <c r="AH517" s="28" t="s">
        <v>1585</v>
      </c>
      <c r="AI517" s="28" t="s">
        <v>1603</v>
      </c>
      <c r="AJ517" s="28"/>
      <c r="AK517" s="28" t="s">
        <v>1612</v>
      </c>
      <c r="AL517" s="28" t="s">
        <v>5436</v>
      </c>
      <c r="AM517" s="28" t="s">
        <v>4949</v>
      </c>
      <c r="AN517" s="47" t="s">
        <v>1585</v>
      </c>
      <c r="AO517" s="58" t="s">
        <v>1603</v>
      </c>
      <c r="AP517" s="28"/>
      <c r="AQ517" s="28">
        <v>0</v>
      </c>
      <c r="AR517" s="28">
        <f t="shared" ref="AR517:AR580" si="122">AQ517-AE517</f>
        <v>-110</v>
      </c>
      <c r="AS517" s="28" t="s">
        <v>1603</v>
      </c>
      <c r="AT517" s="28"/>
    </row>
    <row r="518" spans="3:46" s="47" customFormat="1" x14ac:dyDescent="0.3">
      <c r="C518" s="196">
        <v>45991</v>
      </c>
      <c r="D518" s="36">
        <f t="shared" ref="D518:D581" si="123">D517+1</f>
        <v>515</v>
      </c>
      <c r="E518" s="36" t="s">
        <v>1</v>
      </c>
      <c r="F518" s="58" t="s">
        <v>1811</v>
      </c>
      <c r="G518" s="56" t="str">
        <f>_xlfn.XLOOKUP(H518,'[3]Total Working Funnel'!$F:$F,'[3]Total Working Funnel'!$F:$F)</f>
        <v>MA1669</v>
      </c>
      <c r="H518" s="36" t="s">
        <v>3126</v>
      </c>
      <c r="I518" s="36" t="s">
        <v>3127</v>
      </c>
      <c r="J518" s="159">
        <v>220.00000000000003</v>
      </c>
      <c r="K518" s="158">
        <v>220.00000000000003</v>
      </c>
      <c r="L518" s="36">
        <v>19.073151899999999</v>
      </c>
      <c r="M518" s="36">
        <v>72.876916399999999</v>
      </c>
      <c r="N518" s="36" t="s">
        <v>25</v>
      </c>
      <c r="O518" s="36" t="s">
        <v>3128</v>
      </c>
      <c r="P518" s="28" t="s">
        <v>591</v>
      </c>
      <c r="Q518" s="56" t="s">
        <v>1707</v>
      </c>
      <c r="R518" s="28" t="s">
        <v>3129</v>
      </c>
      <c r="S518" s="28" t="s">
        <v>3130</v>
      </c>
      <c r="T518" s="58" t="s">
        <v>1646</v>
      </c>
      <c r="U518" s="28" t="s">
        <v>2214</v>
      </c>
      <c r="V518" s="36" t="s">
        <v>2215</v>
      </c>
      <c r="W518" s="28" t="s">
        <v>104</v>
      </c>
      <c r="X518" s="28"/>
      <c r="Y518" s="28" t="s">
        <v>1680</v>
      </c>
      <c r="Z518" s="28" t="s">
        <v>4848</v>
      </c>
      <c r="AA518" s="28" t="s">
        <v>1603</v>
      </c>
      <c r="AB518" s="73">
        <v>10004588</v>
      </c>
      <c r="AC518" s="60">
        <v>45735</v>
      </c>
      <c r="AD518" s="61">
        <f>AC518+365</f>
        <v>46100</v>
      </c>
      <c r="AE518" s="28">
        <v>220</v>
      </c>
      <c r="AF518" s="28" t="s">
        <v>1618</v>
      </c>
      <c r="AG518" s="28"/>
      <c r="AH518" s="28" t="s">
        <v>1585</v>
      </c>
      <c r="AI518" s="28" t="s">
        <v>1603</v>
      </c>
      <c r="AJ518" s="28"/>
      <c r="AK518" s="28" t="s">
        <v>1612</v>
      </c>
      <c r="AL518" s="28" t="s">
        <v>5437</v>
      </c>
      <c r="AM518" s="28" t="s">
        <v>4949</v>
      </c>
      <c r="AN518" s="47" t="s">
        <v>1585</v>
      </c>
      <c r="AO518" s="58" t="s">
        <v>1603</v>
      </c>
      <c r="AP518" s="28"/>
      <c r="AQ518" s="28">
        <v>0</v>
      </c>
      <c r="AR518" s="28">
        <f t="shared" si="122"/>
        <v>-220</v>
      </c>
      <c r="AS518" s="28" t="s">
        <v>1603</v>
      </c>
      <c r="AT518" s="28"/>
    </row>
    <row r="519" spans="3:46" s="47" customFormat="1" ht="10.8" x14ac:dyDescent="0.25">
      <c r="C519" s="196">
        <v>46173</v>
      </c>
      <c r="D519" s="36">
        <f t="shared" si="123"/>
        <v>516</v>
      </c>
      <c r="E519" s="36" t="s">
        <v>1</v>
      </c>
      <c r="F519" s="56" t="s">
        <v>593</v>
      </c>
      <c r="G519" s="56">
        <f>_xlfn.XLOOKUP(H519,'[3]Total Working Funnel'!$F:$F,'[3]Total Working Funnel'!$F:$F)</f>
        <v>2257</v>
      </c>
      <c r="H519" s="58">
        <v>2257</v>
      </c>
      <c r="I519" s="36" t="s">
        <v>3131</v>
      </c>
      <c r="J519" s="159">
        <v>67.2</v>
      </c>
      <c r="K519" s="158">
        <v>0</v>
      </c>
      <c r="L519" s="70">
        <v>19.208908000000001</v>
      </c>
      <c r="M519" s="70">
        <v>72.873420499999995</v>
      </c>
      <c r="N519" s="36" t="s">
        <v>26</v>
      </c>
      <c r="O519" s="36" t="s">
        <v>3132</v>
      </c>
      <c r="P519" s="28" t="s">
        <v>591</v>
      </c>
      <c r="Q519" s="56" t="s">
        <v>1619</v>
      </c>
      <c r="R519" s="28">
        <v>0</v>
      </c>
      <c r="S519" s="28" t="s">
        <v>3133</v>
      </c>
      <c r="T519" s="58" t="s">
        <v>1736</v>
      </c>
      <c r="U519" s="28" t="s">
        <v>2214</v>
      </c>
      <c r="V519" s="36" t="s">
        <v>2215</v>
      </c>
      <c r="W519" s="28">
        <v>0</v>
      </c>
      <c r="X519" s="28"/>
      <c r="Y519" s="28" t="e">
        <v>#N/A</v>
      </c>
      <c r="Z519" s="28" t="e">
        <f>_xlfn.XLOOKUP(I519,'[2]Fibmax delivery'!$B:$B,'[2]Fibmax delivery'!$I:$I)</f>
        <v>#N/A</v>
      </c>
      <c r="AA519" s="28" t="s">
        <v>1603</v>
      </c>
      <c r="AB519" s="28" t="s">
        <v>1570</v>
      </c>
      <c r="AC519" s="61">
        <v>45729</v>
      </c>
      <c r="AD519" s="61">
        <v>46094</v>
      </c>
      <c r="AE519" s="28">
        <v>70</v>
      </c>
      <c r="AF519" s="28" t="s">
        <v>1699</v>
      </c>
      <c r="AG519" s="62">
        <f>AE519-K519</f>
        <v>70</v>
      </c>
      <c r="AH519" s="28" t="s">
        <v>1585</v>
      </c>
      <c r="AI519" s="28" t="s">
        <v>1603</v>
      </c>
      <c r="AJ519" s="28"/>
      <c r="AK519" s="28" t="s">
        <v>1612</v>
      </c>
      <c r="AL519" s="28" t="s">
        <v>5438</v>
      </c>
      <c r="AM519" s="28" t="s">
        <v>4949</v>
      </c>
      <c r="AN519" s="47" t="s">
        <v>1585</v>
      </c>
      <c r="AO519" s="58" t="s">
        <v>1603</v>
      </c>
      <c r="AP519" s="28"/>
      <c r="AQ519" s="28">
        <v>0</v>
      </c>
      <c r="AR519" s="28">
        <f t="shared" si="122"/>
        <v>-70</v>
      </c>
      <c r="AS519" s="28" t="s">
        <v>1603</v>
      </c>
      <c r="AT519" s="28"/>
    </row>
    <row r="520" spans="3:46" s="47" customFormat="1" ht="10.8" x14ac:dyDescent="0.25">
      <c r="C520" s="196">
        <v>46356</v>
      </c>
      <c r="D520" s="36">
        <f t="shared" si="123"/>
        <v>517</v>
      </c>
      <c r="E520" s="36" t="s">
        <v>1</v>
      </c>
      <c r="F520" s="56" t="s">
        <v>595</v>
      </c>
      <c r="G520" s="56">
        <f>_xlfn.XLOOKUP(H520,'[3]Total Working Funnel'!$F:$F,'[3]Total Working Funnel'!$F:$F)</f>
        <v>2895</v>
      </c>
      <c r="H520" s="36">
        <v>2895</v>
      </c>
      <c r="I520" s="36" t="s">
        <v>3134</v>
      </c>
      <c r="J520" s="159">
        <v>132</v>
      </c>
      <c r="K520" s="158">
        <v>132</v>
      </c>
      <c r="L520" s="36">
        <v>19.089526500000002</v>
      </c>
      <c r="M520" s="36">
        <v>72.840326200000007</v>
      </c>
      <c r="N520" s="36" t="s">
        <v>28</v>
      </c>
      <c r="O520" s="36" t="s">
        <v>3135</v>
      </c>
      <c r="P520" s="28" t="s">
        <v>591</v>
      </c>
      <c r="Q520" s="56" t="s">
        <v>1628</v>
      </c>
      <c r="R520" s="28" t="s">
        <v>3136</v>
      </c>
      <c r="S520" s="28" t="s">
        <v>3137</v>
      </c>
      <c r="T520" s="58" t="s">
        <v>1621</v>
      </c>
      <c r="U520" s="28" t="s">
        <v>2214</v>
      </c>
      <c r="V520" s="36" t="s">
        <v>2215</v>
      </c>
      <c r="W520" s="28" t="s">
        <v>104</v>
      </c>
      <c r="X520" s="28"/>
      <c r="Y520" s="28" t="s">
        <v>1626</v>
      </c>
      <c r="Z520" s="28" t="s">
        <v>4850</v>
      </c>
      <c r="AA520" s="28" t="s">
        <v>1603</v>
      </c>
      <c r="AB520" s="28">
        <v>10004600</v>
      </c>
      <c r="AC520" s="61">
        <v>45735</v>
      </c>
      <c r="AD520" s="61">
        <v>46100</v>
      </c>
      <c r="AE520" s="28">
        <v>130</v>
      </c>
      <c r="AF520" s="28" t="s">
        <v>1622</v>
      </c>
      <c r="AG520" s="62">
        <f>AE520-K520</f>
        <v>-2</v>
      </c>
      <c r="AH520" s="28" t="s">
        <v>1585</v>
      </c>
      <c r="AI520" s="28" t="s">
        <v>1603</v>
      </c>
      <c r="AJ520" s="28"/>
      <c r="AK520" s="28" t="s">
        <v>1612</v>
      </c>
      <c r="AL520" s="28" t="s">
        <v>5439</v>
      </c>
      <c r="AM520" s="28" t="s">
        <v>4949</v>
      </c>
      <c r="AN520" s="47" t="s">
        <v>1585</v>
      </c>
      <c r="AO520" s="58" t="s">
        <v>1603</v>
      </c>
      <c r="AP520" s="28"/>
      <c r="AQ520" s="28">
        <v>0</v>
      </c>
      <c r="AR520" s="28">
        <f t="shared" si="122"/>
        <v>-130</v>
      </c>
      <c r="AS520" s="28" t="s">
        <v>1603</v>
      </c>
      <c r="AT520" s="28"/>
    </row>
    <row r="521" spans="3:46" s="47" customFormat="1" ht="10.8" x14ac:dyDescent="0.25">
      <c r="C521" s="196">
        <v>46356</v>
      </c>
      <c r="D521" s="36">
        <f t="shared" si="123"/>
        <v>518</v>
      </c>
      <c r="E521" s="36" t="s">
        <v>1</v>
      </c>
      <c r="F521" s="56" t="s">
        <v>594</v>
      </c>
      <c r="G521" s="56"/>
      <c r="H521" s="36" t="s">
        <v>3138</v>
      </c>
      <c r="I521" s="36" t="s">
        <v>3139</v>
      </c>
      <c r="J521" s="159">
        <v>5.5</v>
      </c>
      <c r="K521" s="158">
        <v>5.5</v>
      </c>
      <c r="L521" s="36">
        <v>19.086579700000001</v>
      </c>
      <c r="M521" s="36">
        <v>72.8450366</v>
      </c>
      <c r="N521" s="36" t="s">
        <v>28</v>
      </c>
      <c r="O521" s="36" t="s">
        <v>3140</v>
      </c>
      <c r="P521" s="28" t="s">
        <v>591</v>
      </c>
      <c r="Q521" s="56" t="s">
        <v>1624</v>
      </c>
      <c r="R521" s="28" t="s">
        <v>3141</v>
      </c>
      <c r="S521" s="28" t="s">
        <v>3142</v>
      </c>
      <c r="T521" s="177" t="s">
        <v>1981</v>
      </c>
      <c r="U521" s="28" t="s">
        <v>2214</v>
      </c>
      <c r="V521" s="36" t="s">
        <v>2215</v>
      </c>
      <c r="W521" s="28" t="s">
        <v>104</v>
      </c>
      <c r="X521" s="28"/>
      <c r="Y521" s="28" t="s">
        <v>1626</v>
      </c>
      <c r="Z521" s="28" t="s">
        <v>4850</v>
      </c>
      <c r="AA521" s="28" t="s">
        <v>1603</v>
      </c>
      <c r="AB521" s="28" t="s">
        <v>1603</v>
      </c>
      <c r="AC521" s="28" t="s">
        <v>1603</v>
      </c>
      <c r="AD521" s="28" t="s">
        <v>1603</v>
      </c>
      <c r="AE521" s="28">
        <v>0</v>
      </c>
      <c r="AF521" s="28" t="s">
        <v>1610</v>
      </c>
      <c r="AG521" s="28"/>
      <c r="AH521" s="28" t="s">
        <v>1611</v>
      </c>
      <c r="AI521" s="28" t="s">
        <v>1603</v>
      </c>
      <c r="AJ521" s="28"/>
      <c r="AK521" s="28" t="s">
        <v>1612</v>
      </c>
      <c r="AL521" s="28" t="s">
        <v>1603</v>
      </c>
      <c r="AM521" s="28" t="s">
        <v>1603</v>
      </c>
      <c r="AN521" s="47" t="s">
        <v>1611</v>
      </c>
      <c r="AO521" s="58" t="s">
        <v>1603</v>
      </c>
      <c r="AP521" s="28"/>
      <c r="AQ521" s="28">
        <v>0</v>
      </c>
      <c r="AR521" s="28">
        <f t="shared" si="122"/>
        <v>0</v>
      </c>
      <c r="AS521" s="28" t="s">
        <v>1603</v>
      </c>
      <c r="AT521" s="28"/>
    </row>
    <row r="522" spans="3:46" s="47" customFormat="1" ht="10.8" x14ac:dyDescent="0.25">
      <c r="C522" s="196">
        <v>46112</v>
      </c>
      <c r="D522" s="36">
        <f t="shared" si="123"/>
        <v>519</v>
      </c>
      <c r="E522" s="36" t="s">
        <v>1</v>
      </c>
      <c r="F522" s="56" t="s">
        <v>593</v>
      </c>
      <c r="G522" s="56" t="str">
        <f>_xlfn.XLOOKUP(H522,'[3]Total Working Funnel'!$F:$F,'[3]Total Working Funnel'!$F:$F)</f>
        <v>MA3616</v>
      </c>
      <c r="H522" s="36" t="s">
        <v>3143</v>
      </c>
      <c r="I522" s="36" t="s">
        <v>3144</v>
      </c>
      <c r="J522" s="159">
        <v>275.00000000000006</v>
      </c>
      <c r="K522" s="158">
        <v>275.00000000000006</v>
      </c>
      <c r="L522" s="36">
        <v>19.221187700000002</v>
      </c>
      <c r="M522" s="36">
        <v>72.846061399999996</v>
      </c>
      <c r="N522" s="36" t="s">
        <v>30</v>
      </c>
      <c r="O522" s="36" t="s">
        <v>3145</v>
      </c>
      <c r="P522" s="28" t="s">
        <v>591</v>
      </c>
      <c r="Q522" s="56" t="s">
        <v>1718</v>
      </c>
      <c r="R522" s="28" t="s">
        <v>3146</v>
      </c>
      <c r="S522" s="28" t="s">
        <v>3147</v>
      </c>
      <c r="T522" s="58" t="s">
        <v>1621</v>
      </c>
      <c r="U522" s="28" t="s">
        <v>2214</v>
      </c>
      <c r="V522" s="36" t="s">
        <v>2215</v>
      </c>
      <c r="W522" s="28" t="s">
        <v>104</v>
      </c>
      <c r="X522" s="28"/>
      <c r="Y522" s="28" t="s">
        <v>1617</v>
      </c>
      <c r="Z522" s="28" t="s">
        <v>4850</v>
      </c>
      <c r="AA522" s="28" t="s">
        <v>1603</v>
      </c>
      <c r="AB522" s="28" t="s">
        <v>1571</v>
      </c>
      <c r="AC522" s="61">
        <v>45729</v>
      </c>
      <c r="AD522" s="61">
        <v>46094</v>
      </c>
      <c r="AE522" s="28">
        <v>280</v>
      </c>
      <c r="AF522" s="28" t="s">
        <v>1030</v>
      </c>
      <c r="AG522" s="62">
        <f t="shared" ref="AG522:AG541" si="124">AE522-K522</f>
        <v>4.9999999999999432</v>
      </c>
      <c r="AH522" s="28" t="s">
        <v>1585</v>
      </c>
      <c r="AI522" s="28" t="s">
        <v>1603</v>
      </c>
      <c r="AJ522" s="28"/>
      <c r="AK522" s="28" t="s">
        <v>1612</v>
      </c>
      <c r="AL522" s="28" t="s">
        <v>5440</v>
      </c>
      <c r="AM522" s="28" t="s">
        <v>3494</v>
      </c>
      <c r="AN522" s="47" t="s">
        <v>1585</v>
      </c>
      <c r="AO522" s="58" t="s">
        <v>1603</v>
      </c>
      <c r="AP522" s="28"/>
      <c r="AQ522" s="28">
        <v>0</v>
      </c>
      <c r="AR522" s="28">
        <f t="shared" si="122"/>
        <v>-280</v>
      </c>
      <c r="AS522" s="28" t="s">
        <v>1603</v>
      </c>
      <c r="AT522" s="28"/>
    </row>
    <row r="523" spans="3:46" s="47" customFormat="1" ht="10.8" x14ac:dyDescent="0.25">
      <c r="C523" s="196">
        <v>46112</v>
      </c>
      <c r="D523" s="36">
        <f t="shared" si="123"/>
        <v>520</v>
      </c>
      <c r="E523" s="36" t="s">
        <v>1</v>
      </c>
      <c r="F523" s="56" t="s">
        <v>593</v>
      </c>
      <c r="G523" s="56" t="str">
        <f>_xlfn.XLOOKUP(H523,'[3]Total Working Funnel'!$F:$F,'[3]Total Working Funnel'!$F:$F)</f>
        <v>MA1806</v>
      </c>
      <c r="H523" s="36" t="s">
        <v>3148</v>
      </c>
      <c r="I523" s="36" t="s">
        <v>3149</v>
      </c>
      <c r="J523" s="159">
        <v>165</v>
      </c>
      <c r="K523" s="158">
        <v>165</v>
      </c>
      <c r="L523" s="36">
        <v>19.2188436</v>
      </c>
      <c r="M523" s="36">
        <v>72.847118300000005</v>
      </c>
      <c r="N523" s="36" t="s">
        <v>30</v>
      </c>
      <c r="O523" s="36" t="s">
        <v>3150</v>
      </c>
      <c r="P523" s="28" t="s">
        <v>591</v>
      </c>
      <c r="Q523" s="56" t="s">
        <v>1718</v>
      </c>
      <c r="R523" s="28" t="s">
        <v>3151</v>
      </c>
      <c r="S523" s="28" t="s">
        <v>3152</v>
      </c>
      <c r="T523" s="58" t="s">
        <v>1646</v>
      </c>
      <c r="U523" s="28" t="s">
        <v>2214</v>
      </c>
      <c r="V523" s="36" t="s">
        <v>2215</v>
      </c>
      <c r="W523" s="28" t="s">
        <v>104</v>
      </c>
      <c r="X523" s="28"/>
      <c r="Y523" s="28" t="s">
        <v>1617</v>
      </c>
      <c r="Z523" s="28" t="s">
        <v>4850</v>
      </c>
      <c r="AA523" s="28" t="s">
        <v>1603</v>
      </c>
      <c r="AB523" s="28" t="s">
        <v>1571</v>
      </c>
      <c r="AC523" s="61">
        <v>45729</v>
      </c>
      <c r="AD523" s="61">
        <v>46094</v>
      </c>
      <c r="AE523" s="28">
        <v>170</v>
      </c>
      <c r="AF523" s="28" t="s">
        <v>1030</v>
      </c>
      <c r="AG523" s="62">
        <f t="shared" si="124"/>
        <v>5</v>
      </c>
      <c r="AH523" s="28" t="s">
        <v>1585</v>
      </c>
      <c r="AI523" s="28" t="s">
        <v>1603</v>
      </c>
      <c r="AJ523" s="28"/>
      <c r="AK523" s="28" t="s">
        <v>1612</v>
      </c>
      <c r="AL523" s="28" t="s">
        <v>5441</v>
      </c>
      <c r="AM523" s="28" t="s">
        <v>4949</v>
      </c>
      <c r="AN523" s="47" t="s">
        <v>1585</v>
      </c>
      <c r="AO523" s="58" t="s">
        <v>1603</v>
      </c>
      <c r="AP523" s="28"/>
      <c r="AQ523" s="28">
        <v>0</v>
      </c>
      <c r="AR523" s="28">
        <f t="shared" si="122"/>
        <v>-170</v>
      </c>
      <c r="AS523" s="28" t="s">
        <v>1603</v>
      </c>
      <c r="AT523" s="28"/>
    </row>
    <row r="524" spans="3:46" s="47" customFormat="1" ht="10.8" x14ac:dyDescent="0.25">
      <c r="C524" s="196">
        <v>46112</v>
      </c>
      <c r="D524" s="36">
        <f t="shared" si="123"/>
        <v>521</v>
      </c>
      <c r="E524" s="36" t="s">
        <v>1</v>
      </c>
      <c r="F524" s="56" t="s">
        <v>593</v>
      </c>
      <c r="G524" s="56" t="str">
        <f>_xlfn.XLOOKUP(H524,'[3]Total Working Funnel'!$F:$F,'[3]Total Working Funnel'!$F:$F)</f>
        <v>MA118</v>
      </c>
      <c r="H524" s="36" t="s">
        <v>3153</v>
      </c>
      <c r="I524" s="36" t="s">
        <v>3154</v>
      </c>
      <c r="J524" s="159">
        <v>22</v>
      </c>
      <c r="K524" s="158">
        <v>22</v>
      </c>
      <c r="L524" s="36">
        <v>19.2206154</v>
      </c>
      <c r="M524" s="36">
        <v>72.847982999999999</v>
      </c>
      <c r="N524" s="36" t="s">
        <v>30</v>
      </c>
      <c r="O524" s="36" t="s">
        <v>3155</v>
      </c>
      <c r="P524" s="28" t="s">
        <v>591</v>
      </c>
      <c r="Q524" s="56" t="s">
        <v>1718</v>
      </c>
      <c r="R524" s="28" t="s">
        <v>3156</v>
      </c>
      <c r="S524" s="28" t="s">
        <v>3157</v>
      </c>
      <c r="T524" s="58" t="s">
        <v>1646</v>
      </c>
      <c r="U524" s="28" t="s">
        <v>2214</v>
      </c>
      <c r="V524" s="36" t="s">
        <v>2215</v>
      </c>
      <c r="W524" s="28" t="s">
        <v>104</v>
      </c>
      <c r="X524" s="28"/>
      <c r="Y524" s="28" t="s">
        <v>1617</v>
      </c>
      <c r="Z524" s="28" t="s">
        <v>4850</v>
      </c>
      <c r="AA524" s="28" t="s">
        <v>1603</v>
      </c>
      <c r="AB524" s="28" t="s">
        <v>1571</v>
      </c>
      <c r="AC524" s="61">
        <v>45729</v>
      </c>
      <c r="AD524" s="61">
        <v>46094</v>
      </c>
      <c r="AE524" s="28">
        <v>20</v>
      </c>
      <c r="AF524" s="28" t="s">
        <v>1622</v>
      </c>
      <c r="AG524" s="62">
        <f t="shared" si="124"/>
        <v>-2</v>
      </c>
      <c r="AH524" s="28" t="s">
        <v>1585</v>
      </c>
      <c r="AI524" s="28" t="s">
        <v>1603</v>
      </c>
      <c r="AJ524" s="28"/>
      <c r="AK524" s="28" t="s">
        <v>1612</v>
      </c>
      <c r="AL524" s="28" t="s">
        <v>5442</v>
      </c>
      <c r="AM524" s="28" t="s">
        <v>4949</v>
      </c>
      <c r="AN524" s="47" t="s">
        <v>1585</v>
      </c>
      <c r="AO524" s="58" t="s">
        <v>1603</v>
      </c>
      <c r="AP524" s="28"/>
      <c r="AQ524" s="28">
        <v>0</v>
      </c>
      <c r="AR524" s="28">
        <f t="shared" si="122"/>
        <v>-20</v>
      </c>
      <c r="AS524" s="28" t="s">
        <v>1603</v>
      </c>
      <c r="AT524" s="28"/>
    </row>
    <row r="525" spans="3:46" s="47" customFormat="1" ht="10.8" x14ac:dyDescent="0.25">
      <c r="C525" s="196">
        <v>46112</v>
      </c>
      <c r="D525" s="36">
        <f t="shared" si="123"/>
        <v>522</v>
      </c>
      <c r="E525" s="36" t="s">
        <v>1</v>
      </c>
      <c r="F525" s="56" t="s">
        <v>593</v>
      </c>
      <c r="G525" s="56">
        <f>_xlfn.XLOOKUP(H525,'[3]Total Working Funnel'!$F:$F,'[3]Total Working Funnel'!$F:$F)</f>
        <v>1455</v>
      </c>
      <c r="H525" s="36">
        <v>1455</v>
      </c>
      <c r="I525" s="36" t="s">
        <v>3158</v>
      </c>
      <c r="J525" s="159">
        <v>11</v>
      </c>
      <c r="K525" s="158">
        <v>11</v>
      </c>
      <c r="L525" s="36">
        <v>19.217314600000002</v>
      </c>
      <c r="M525" s="36">
        <v>72.848286900000005</v>
      </c>
      <c r="N525" s="36" t="s">
        <v>30</v>
      </c>
      <c r="O525" s="36" t="s">
        <v>3159</v>
      </c>
      <c r="P525" s="28" t="s">
        <v>591</v>
      </c>
      <c r="Q525" s="56" t="s">
        <v>1718</v>
      </c>
      <c r="R525" s="28" t="s">
        <v>3160</v>
      </c>
      <c r="S525" s="28" t="s">
        <v>3161</v>
      </c>
      <c r="T525" s="58" t="s">
        <v>1621</v>
      </c>
      <c r="U525" s="28" t="s">
        <v>2214</v>
      </c>
      <c r="V525" s="36" t="s">
        <v>2215</v>
      </c>
      <c r="W525" s="28" t="s">
        <v>104</v>
      </c>
      <c r="X525" s="28"/>
      <c r="Y525" s="28" t="s">
        <v>1617</v>
      </c>
      <c r="Z525" s="28" t="s">
        <v>4850</v>
      </c>
      <c r="AA525" s="28" t="s">
        <v>1603</v>
      </c>
      <c r="AB525" s="28" t="s">
        <v>1571</v>
      </c>
      <c r="AC525" s="61">
        <v>45729</v>
      </c>
      <c r="AD525" s="61">
        <v>46094</v>
      </c>
      <c r="AE525" s="28">
        <v>10</v>
      </c>
      <c r="AF525" s="28" t="s">
        <v>1622</v>
      </c>
      <c r="AG525" s="62">
        <f t="shared" si="124"/>
        <v>-1</v>
      </c>
      <c r="AH525" s="28" t="s">
        <v>1585</v>
      </c>
      <c r="AI525" s="28" t="s">
        <v>1603</v>
      </c>
      <c r="AJ525" s="28"/>
      <c r="AK525" s="28" t="s">
        <v>1612</v>
      </c>
      <c r="AL525" s="28" t="s">
        <v>5443</v>
      </c>
      <c r="AM525" s="28" t="s">
        <v>4949</v>
      </c>
      <c r="AN525" s="47" t="s">
        <v>1585</v>
      </c>
      <c r="AO525" s="58" t="s">
        <v>1603</v>
      </c>
      <c r="AP525" s="28"/>
      <c r="AQ525" s="28">
        <v>0</v>
      </c>
      <c r="AR525" s="28">
        <f t="shared" si="122"/>
        <v>-10</v>
      </c>
      <c r="AS525" s="28" t="s">
        <v>1603</v>
      </c>
      <c r="AT525" s="28"/>
    </row>
    <row r="526" spans="3:46" s="47" customFormat="1" ht="10.8" x14ac:dyDescent="0.25">
      <c r="C526" s="196">
        <v>46112</v>
      </c>
      <c r="D526" s="36">
        <f t="shared" si="123"/>
        <v>523</v>
      </c>
      <c r="E526" s="36" t="s">
        <v>1</v>
      </c>
      <c r="F526" s="56" t="s">
        <v>593</v>
      </c>
      <c r="G526" s="56">
        <f>_xlfn.XLOOKUP(H526,'[3]Total Working Funnel'!$F:$F,'[3]Total Working Funnel'!$F:$F)</f>
        <v>2946</v>
      </c>
      <c r="H526" s="36">
        <v>2946</v>
      </c>
      <c r="I526" s="36" t="s">
        <v>3162</v>
      </c>
      <c r="J526" s="159">
        <v>253</v>
      </c>
      <c r="K526" s="158">
        <v>253.00000000000003</v>
      </c>
      <c r="L526" s="36">
        <v>19.2217257</v>
      </c>
      <c r="M526" s="36">
        <v>72.854859300000001</v>
      </c>
      <c r="N526" s="36" t="s">
        <v>30</v>
      </c>
      <c r="O526" s="36" t="s">
        <v>3163</v>
      </c>
      <c r="P526" s="28" t="s">
        <v>591</v>
      </c>
      <c r="Q526" s="56" t="s">
        <v>1718</v>
      </c>
      <c r="R526" s="28" t="s">
        <v>3164</v>
      </c>
      <c r="S526" s="28" t="s">
        <v>3165</v>
      </c>
      <c r="T526" s="58" t="s">
        <v>1621</v>
      </c>
      <c r="U526" s="28" t="s">
        <v>2214</v>
      </c>
      <c r="V526" s="36" t="s">
        <v>2215</v>
      </c>
      <c r="W526" s="28" t="s">
        <v>104</v>
      </c>
      <c r="X526" s="28"/>
      <c r="Y526" s="28" t="s">
        <v>1617</v>
      </c>
      <c r="Z526" s="28" t="s">
        <v>4850</v>
      </c>
      <c r="AA526" s="28" t="s">
        <v>1603</v>
      </c>
      <c r="AB526" s="28" t="s">
        <v>1571</v>
      </c>
      <c r="AC526" s="61">
        <v>45729</v>
      </c>
      <c r="AD526" s="61">
        <v>46094</v>
      </c>
      <c r="AE526" s="28">
        <v>250</v>
      </c>
      <c r="AF526" s="28" t="s">
        <v>1622</v>
      </c>
      <c r="AG526" s="62">
        <f t="shared" si="124"/>
        <v>-3.0000000000000284</v>
      </c>
      <c r="AH526" s="28" t="s">
        <v>1585</v>
      </c>
      <c r="AI526" s="28" t="s">
        <v>1603</v>
      </c>
      <c r="AJ526" s="28"/>
      <c r="AK526" s="28" t="s">
        <v>1612</v>
      </c>
      <c r="AL526" s="28" t="s">
        <v>5444</v>
      </c>
      <c r="AM526" s="28" t="s">
        <v>4949</v>
      </c>
      <c r="AN526" s="47" t="s">
        <v>1585</v>
      </c>
      <c r="AO526" s="58" t="s">
        <v>1603</v>
      </c>
      <c r="AP526" s="28"/>
      <c r="AQ526" s="28">
        <v>0</v>
      </c>
      <c r="AR526" s="28">
        <f t="shared" si="122"/>
        <v>-250</v>
      </c>
      <c r="AS526" s="28" t="s">
        <v>1603</v>
      </c>
      <c r="AT526" s="28"/>
    </row>
    <row r="527" spans="3:46" s="47" customFormat="1" ht="10.8" x14ac:dyDescent="0.25">
      <c r="C527" s="196">
        <v>46112</v>
      </c>
      <c r="D527" s="36">
        <f t="shared" si="123"/>
        <v>524</v>
      </c>
      <c r="E527" s="36" t="s">
        <v>1</v>
      </c>
      <c r="F527" s="57" t="s">
        <v>1711</v>
      </c>
      <c r="G527" s="56" t="e">
        <f>_xlfn.XLOOKUP(H527,'[3]Total Working Funnel'!$F:$F,'[3]Total Working Funnel'!$F:$F)</f>
        <v>#N/A</v>
      </c>
      <c r="H527" s="36" t="s">
        <v>3166</v>
      </c>
      <c r="I527" s="36" t="s">
        <v>3167</v>
      </c>
      <c r="J527" s="159">
        <v>110</v>
      </c>
      <c r="K527" s="158">
        <v>110</v>
      </c>
      <c r="L527" s="36">
        <v>19.220494299999999</v>
      </c>
      <c r="M527" s="36">
        <v>72.862931900000007</v>
      </c>
      <c r="N527" s="36" t="s">
        <v>30</v>
      </c>
      <c r="O527" s="36" t="s">
        <v>3168</v>
      </c>
      <c r="P527" s="28" t="s">
        <v>591</v>
      </c>
      <c r="Q527" s="56" t="s">
        <v>1718</v>
      </c>
      <c r="R527" s="28" t="s">
        <v>3169</v>
      </c>
      <c r="S527" s="28" t="s">
        <v>3170</v>
      </c>
      <c r="T527" s="177" t="s">
        <v>1813</v>
      </c>
      <c r="U527" s="28" t="s">
        <v>2214</v>
      </c>
      <c r="V527" s="36" t="s">
        <v>2215</v>
      </c>
      <c r="W527" s="28" t="s">
        <v>104</v>
      </c>
      <c r="X527" s="28"/>
      <c r="Y527" s="28" t="s">
        <v>1714</v>
      </c>
      <c r="Z527" s="28" t="e">
        <f>_xlfn.XLOOKUP(I527,'[2]Fibmax delivery'!$B:$B,'[2]Fibmax delivery'!$I:$I)</f>
        <v>#N/A</v>
      </c>
      <c r="AA527" s="28" t="s">
        <v>1603</v>
      </c>
      <c r="AB527" s="28" t="s">
        <v>1571</v>
      </c>
      <c r="AC527" s="61">
        <v>45729</v>
      </c>
      <c r="AD527" s="61">
        <v>46094</v>
      </c>
      <c r="AE527" s="28">
        <v>110</v>
      </c>
      <c r="AF527" s="28" t="s">
        <v>1030</v>
      </c>
      <c r="AG527" s="62">
        <f t="shared" si="124"/>
        <v>0</v>
      </c>
      <c r="AH527" s="28" t="s">
        <v>4851</v>
      </c>
      <c r="AI527" s="28" t="s">
        <v>1603</v>
      </c>
      <c r="AJ527" s="28"/>
      <c r="AK527" s="28" t="s">
        <v>1612</v>
      </c>
      <c r="AL527" s="28" t="s">
        <v>5445</v>
      </c>
      <c r="AM527" s="28" t="s">
        <v>4949</v>
      </c>
      <c r="AN527" s="47" t="s">
        <v>1585</v>
      </c>
      <c r="AO527" s="58" t="s">
        <v>1603</v>
      </c>
      <c r="AP527" s="28"/>
      <c r="AQ527" s="28">
        <v>0</v>
      </c>
      <c r="AR527" s="28">
        <f t="shared" si="122"/>
        <v>-110</v>
      </c>
      <c r="AS527" s="28" t="s">
        <v>1603</v>
      </c>
      <c r="AT527" s="28"/>
    </row>
    <row r="528" spans="3:46" s="47" customFormat="1" ht="10.8" x14ac:dyDescent="0.25">
      <c r="C528" s="196">
        <v>46173</v>
      </c>
      <c r="D528" s="36">
        <f t="shared" si="123"/>
        <v>525</v>
      </c>
      <c r="E528" s="36" t="s">
        <v>1</v>
      </c>
      <c r="F528" s="57" t="s">
        <v>1711</v>
      </c>
      <c r="G528" s="56">
        <f>_xlfn.XLOOKUP(H528,'[3]Total Working Funnel'!$F:$F,'[3]Total Working Funnel'!$F:$F)</f>
        <v>5294</v>
      </c>
      <c r="H528" s="36">
        <v>5294</v>
      </c>
      <c r="I528" s="36" t="s">
        <v>3171</v>
      </c>
      <c r="J528" s="159">
        <v>33</v>
      </c>
      <c r="K528" s="158">
        <v>33</v>
      </c>
      <c r="L528" s="36">
        <v>19.1743816</v>
      </c>
      <c r="M528" s="36">
        <v>72.861255600000007</v>
      </c>
      <c r="N528" s="36" t="s">
        <v>31</v>
      </c>
      <c r="O528" s="36" t="s">
        <v>3172</v>
      </c>
      <c r="P528" s="28" t="s">
        <v>591</v>
      </c>
      <c r="Q528" s="56" t="s">
        <v>1755</v>
      </c>
      <c r="R528" s="28" t="s">
        <v>3173</v>
      </c>
      <c r="S528" s="28" t="s">
        <v>3174</v>
      </c>
      <c r="T528" s="58" t="s">
        <v>1621</v>
      </c>
      <c r="U528" s="28" t="s">
        <v>2214</v>
      </c>
      <c r="V528" s="36" t="s">
        <v>2215</v>
      </c>
      <c r="W528" s="28" t="s">
        <v>104</v>
      </c>
      <c r="X528" s="28"/>
      <c r="Y528" s="28" t="s">
        <v>1714</v>
      </c>
      <c r="Z528" s="28" t="e">
        <f>_xlfn.XLOOKUP(I528,'[2]Fibmax delivery'!$B:$B,'[2]Fibmax delivery'!$I:$I)</f>
        <v>#N/A</v>
      </c>
      <c r="AA528" s="28" t="s">
        <v>1603</v>
      </c>
      <c r="AB528" s="28" t="s">
        <v>3175</v>
      </c>
      <c r="AC528" s="61">
        <v>45729</v>
      </c>
      <c r="AD528" s="61">
        <v>46094</v>
      </c>
      <c r="AE528" s="28">
        <v>30</v>
      </c>
      <c r="AF528" s="28" t="s">
        <v>2898</v>
      </c>
      <c r="AG528" s="62">
        <f t="shared" si="124"/>
        <v>-3</v>
      </c>
      <c r="AH528" s="28" t="s">
        <v>1584</v>
      </c>
      <c r="AI528" s="28" t="s">
        <v>1603</v>
      </c>
      <c r="AJ528" s="28"/>
      <c r="AK528" s="28" t="s">
        <v>1612</v>
      </c>
      <c r="AL528" s="28" t="s">
        <v>5446</v>
      </c>
      <c r="AM528" s="28" t="s">
        <v>4949</v>
      </c>
      <c r="AN528" s="47" t="s">
        <v>1584</v>
      </c>
      <c r="AO528" s="58" t="s">
        <v>1603</v>
      </c>
      <c r="AP528" s="28"/>
      <c r="AQ528" s="28">
        <v>0</v>
      </c>
      <c r="AR528" s="28">
        <f t="shared" si="122"/>
        <v>-30</v>
      </c>
      <c r="AS528" s="28" t="s">
        <v>1603</v>
      </c>
      <c r="AT528" s="28"/>
    </row>
    <row r="529" spans="3:48" s="47" customFormat="1" ht="10.8" x14ac:dyDescent="0.25">
      <c r="C529" s="196">
        <v>46173</v>
      </c>
      <c r="D529" s="36">
        <f t="shared" si="123"/>
        <v>526</v>
      </c>
      <c r="E529" s="36" t="s">
        <v>1</v>
      </c>
      <c r="F529" s="57" t="s">
        <v>1711</v>
      </c>
      <c r="G529" s="56" t="str">
        <f>_xlfn.XLOOKUP(H529,'[3]Total Working Funnel'!$F:$F,'[3]Total Working Funnel'!$F:$F)</f>
        <v>MB1703</v>
      </c>
      <c r="H529" s="36" t="s">
        <v>3176</v>
      </c>
      <c r="I529" s="36" t="s">
        <v>3177</v>
      </c>
      <c r="J529" s="159">
        <v>5.5</v>
      </c>
      <c r="K529" s="158">
        <v>5.5</v>
      </c>
      <c r="L529" s="36">
        <v>19.1732832</v>
      </c>
      <c r="M529" s="36">
        <v>72.867695299999994</v>
      </c>
      <c r="N529" s="36" t="s">
        <v>31</v>
      </c>
      <c r="O529" s="36" t="s">
        <v>3178</v>
      </c>
      <c r="P529" s="28" t="s">
        <v>591</v>
      </c>
      <c r="Q529" s="56" t="s">
        <v>1755</v>
      </c>
      <c r="R529" s="28" t="s">
        <v>3179</v>
      </c>
      <c r="S529" s="28" t="s">
        <v>3180</v>
      </c>
      <c r="T529" s="58" t="s">
        <v>1621</v>
      </c>
      <c r="U529" s="28" t="s">
        <v>2214</v>
      </c>
      <c r="V529" s="36" t="s">
        <v>2215</v>
      </c>
      <c r="W529" s="28" t="s">
        <v>104</v>
      </c>
      <c r="X529" s="28"/>
      <c r="Y529" s="28" t="s">
        <v>1626</v>
      </c>
      <c r="Z529" s="28" t="s">
        <v>4850</v>
      </c>
      <c r="AA529" s="28" t="s">
        <v>1603</v>
      </c>
      <c r="AB529" s="28" t="s">
        <v>3175</v>
      </c>
      <c r="AC529" s="61">
        <v>45729</v>
      </c>
      <c r="AD529" s="61">
        <v>46094</v>
      </c>
      <c r="AE529" s="28">
        <v>10</v>
      </c>
      <c r="AF529" s="28" t="s">
        <v>1030</v>
      </c>
      <c r="AG529" s="62">
        <f t="shared" si="124"/>
        <v>4.5</v>
      </c>
      <c r="AH529" s="28" t="s">
        <v>1585</v>
      </c>
      <c r="AI529" s="28" t="s">
        <v>1603</v>
      </c>
      <c r="AJ529" s="28"/>
      <c r="AK529" s="28" t="s">
        <v>1612</v>
      </c>
      <c r="AL529" s="28" t="s">
        <v>5447</v>
      </c>
      <c r="AM529" s="28" t="s">
        <v>4949</v>
      </c>
      <c r="AN529" s="47" t="s">
        <v>1585</v>
      </c>
      <c r="AO529" s="58" t="s">
        <v>1603</v>
      </c>
      <c r="AP529" s="28"/>
      <c r="AQ529" s="28">
        <v>0</v>
      </c>
      <c r="AR529" s="28">
        <f t="shared" si="122"/>
        <v>-10</v>
      </c>
      <c r="AS529" s="28" t="s">
        <v>1603</v>
      </c>
      <c r="AT529" s="28"/>
    </row>
    <row r="530" spans="3:48" s="47" customFormat="1" ht="10.8" x14ac:dyDescent="0.25">
      <c r="C530" s="196">
        <v>46173</v>
      </c>
      <c r="D530" s="36">
        <f t="shared" si="123"/>
        <v>527</v>
      </c>
      <c r="E530" s="36" t="s">
        <v>1</v>
      </c>
      <c r="F530" s="57" t="s">
        <v>1711</v>
      </c>
      <c r="G530" s="56">
        <f>_xlfn.XLOOKUP(H530,'[3]Total Working Funnel'!$F:$F,'[3]Total Working Funnel'!$F:$F)</f>
        <v>5665</v>
      </c>
      <c r="H530" s="36">
        <v>5665</v>
      </c>
      <c r="I530" s="36" t="s">
        <v>3181</v>
      </c>
      <c r="J530" s="159">
        <v>66</v>
      </c>
      <c r="K530" s="158">
        <v>66</v>
      </c>
      <c r="L530" s="36">
        <v>19.170950900000001</v>
      </c>
      <c r="M530" s="36">
        <v>72.871210399999995</v>
      </c>
      <c r="N530" s="36" t="s">
        <v>31</v>
      </c>
      <c r="O530" s="36" t="s">
        <v>3182</v>
      </c>
      <c r="P530" s="28" t="s">
        <v>591</v>
      </c>
      <c r="Q530" s="56" t="s">
        <v>1755</v>
      </c>
      <c r="R530" s="28" t="s">
        <v>3183</v>
      </c>
      <c r="S530" s="28" t="s">
        <v>3184</v>
      </c>
      <c r="T530" s="58" t="s">
        <v>1646</v>
      </c>
      <c r="U530" s="28" t="s">
        <v>2214</v>
      </c>
      <c r="V530" s="36" t="s">
        <v>2215</v>
      </c>
      <c r="W530" s="28" t="s">
        <v>104</v>
      </c>
      <c r="X530" s="28"/>
      <c r="Y530" s="28" t="s">
        <v>1714</v>
      </c>
      <c r="Z530" s="28" t="e">
        <f>_xlfn.XLOOKUP(I530,'[2]Fibmax delivery'!$B:$B,'[2]Fibmax delivery'!$I:$I)</f>
        <v>#N/A</v>
      </c>
      <c r="AA530" s="28" t="s">
        <v>1603</v>
      </c>
      <c r="AB530" s="28" t="s">
        <v>3175</v>
      </c>
      <c r="AC530" s="61">
        <v>45729</v>
      </c>
      <c r="AD530" s="61">
        <v>46094</v>
      </c>
      <c r="AE530" s="28">
        <v>70</v>
      </c>
      <c r="AF530" s="28" t="s">
        <v>1030</v>
      </c>
      <c r="AG530" s="62">
        <f t="shared" si="124"/>
        <v>4</v>
      </c>
      <c r="AH530" s="28" t="s">
        <v>1585</v>
      </c>
      <c r="AI530" s="28" t="s">
        <v>1603</v>
      </c>
      <c r="AJ530" s="28"/>
      <c r="AK530" s="28" t="s">
        <v>1612</v>
      </c>
      <c r="AL530" s="28" t="s">
        <v>5448</v>
      </c>
      <c r="AM530" s="28" t="s">
        <v>4949</v>
      </c>
      <c r="AN530" s="47" t="s">
        <v>1585</v>
      </c>
      <c r="AO530" s="58" t="s">
        <v>1603</v>
      </c>
      <c r="AP530" s="28"/>
      <c r="AQ530" s="28">
        <v>0</v>
      </c>
      <c r="AR530" s="28">
        <f t="shared" si="122"/>
        <v>-70</v>
      </c>
      <c r="AS530" s="28" t="s">
        <v>1603</v>
      </c>
      <c r="AT530" s="28"/>
      <c r="AV530" s="47" t="s">
        <v>5620</v>
      </c>
    </row>
    <row r="531" spans="3:48" s="47" customFormat="1" ht="10.8" x14ac:dyDescent="0.25">
      <c r="C531" s="196">
        <v>46387</v>
      </c>
      <c r="D531" s="36">
        <f t="shared" si="123"/>
        <v>528</v>
      </c>
      <c r="E531" s="36" t="s">
        <v>1</v>
      </c>
      <c r="F531" s="56" t="s">
        <v>596</v>
      </c>
      <c r="G531" s="56" t="str">
        <f>_xlfn.XLOOKUP(H531,'[3]Total Working Funnel'!$F:$F,'[3]Total Working Funnel'!$F:$F)</f>
        <v>MA6116</v>
      </c>
      <c r="H531" s="36" t="s">
        <v>3185</v>
      </c>
      <c r="I531" s="36" t="s">
        <v>3186</v>
      </c>
      <c r="J531" s="159">
        <v>154</v>
      </c>
      <c r="K531" s="158">
        <v>154</v>
      </c>
      <c r="L531" s="36">
        <v>19.114646</v>
      </c>
      <c r="M531" s="36">
        <v>72.860483000000002</v>
      </c>
      <c r="N531" s="36" t="s">
        <v>32</v>
      </c>
      <c r="O531" s="36" t="s">
        <v>3187</v>
      </c>
      <c r="P531" s="28" t="s">
        <v>591</v>
      </c>
      <c r="Q531" s="56" t="s">
        <v>1700</v>
      </c>
      <c r="R531" s="28" t="s">
        <v>3188</v>
      </c>
      <c r="S531" s="28" t="s">
        <v>3189</v>
      </c>
      <c r="T531" s="58" t="s">
        <v>1621</v>
      </c>
      <c r="U531" s="28" t="s">
        <v>2214</v>
      </c>
      <c r="V531" s="36" t="s">
        <v>2215</v>
      </c>
      <c r="W531" s="28" t="s">
        <v>104</v>
      </c>
      <c r="X531" s="28"/>
      <c r="Y531" s="28" t="s">
        <v>1617</v>
      </c>
      <c r="Z531" s="28" t="s">
        <v>4850</v>
      </c>
      <c r="AA531" s="28" t="s">
        <v>1603</v>
      </c>
      <c r="AB531" s="28" t="s">
        <v>3190</v>
      </c>
      <c r="AC531" s="61">
        <v>45735</v>
      </c>
      <c r="AD531" s="61">
        <v>46100</v>
      </c>
      <c r="AE531" s="28">
        <v>150</v>
      </c>
      <c r="AF531" s="28" t="s">
        <v>1622</v>
      </c>
      <c r="AG531" s="62">
        <f t="shared" si="124"/>
        <v>-4</v>
      </c>
      <c r="AH531" s="28" t="s">
        <v>1585</v>
      </c>
      <c r="AI531" s="28" t="s">
        <v>1603</v>
      </c>
      <c r="AJ531" s="28"/>
      <c r="AK531" s="28" t="s">
        <v>1612</v>
      </c>
      <c r="AL531" s="28" t="s">
        <v>5449</v>
      </c>
      <c r="AM531" s="28" t="s">
        <v>4949</v>
      </c>
      <c r="AN531" s="47" t="s">
        <v>1585</v>
      </c>
      <c r="AO531" s="58" t="s">
        <v>1603</v>
      </c>
      <c r="AP531" s="28"/>
      <c r="AQ531" s="28">
        <v>0</v>
      </c>
      <c r="AR531" s="28">
        <f t="shared" si="122"/>
        <v>-150</v>
      </c>
      <c r="AS531" s="28" t="s">
        <v>1603</v>
      </c>
      <c r="AT531" s="28"/>
    </row>
    <row r="532" spans="3:48" s="47" customFormat="1" ht="10.8" x14ac:dyDescent="0.25">
      <c r="C532" s="196">
        <v>46387</v>
      </c>
      <c r="D532" s="36">
        <f t="shared" si="123"/>
        <v>529</v>
      </c>
      <c r="E532" s="36" t="s">
        <v>1</v>
      </c>
      <c r="F532" s="56" t="s">
        <v>596</v>
      </c>
      <c r="G532" s="56" t="str">
        <f>_xlfn.XLOOKUP(H532,'[3]Total Working Funnel'!$F:$F,'[3]Total Working Funnel'!$F:$F)</f>
        <v>MB3864</v>
      </c>
      <c r="H532" s="36" t="s">
        <v>3191</v>
      </c>
      <c r="I532" s="36" t="s">
        <v>3192</v>
      </c>
      <c r="J532" s="159">
        <v>264</v>
      </c>
      <c r="K532" s="158">
        <v>264</v>
      </c>
      <c r="L532" s="36">
        <v>19.113133999999999</v>
      </c>
      <c r="M532" s="36">
        <v>72.862370999999996</v>
      </c>
      <c r="N532" s="36" t="s">
        <v>32</v>
      </c>
      <c r="O532" s="36" t="s">
        <v>3193</v>
      </c>
      <c r="P532" s="28" t="s">
        <v>591</v>
      </c>
      <c r="Q532" s="56" t="s">
        <v>1700</v>
      </c>
      <c r="R532" s="28" t="s">
        <v>3194</v>
      </c>
      <c r="S532" s="28" t="s">
        <v>3195</v>
      </c>
      <c r="T532" s="58" t="s">
        <v>1646</v>
      </c>
      <c r="U532" s="28" t="s">
        <v>2214</v>
      </c>
      <c r="V532" s="36" t="s">
        <v>2215</v>
      </c>
      <c r="W532" s="28" t="s">
        <v>104</v>
      </c>
      <c r="X532" s="28"/>
      <c r="Y532" s="28" t="s">
        <v>1617</v>
      </c>
      <c r="Z532" s="28" t="s">
        <v>4850</v>
      </c>
      <c r="AA532" s="28" t="s">
        <v>1603</v>
      </c>
      <c r="AB532" s="28" t="s">
        <v>3190</v>
      </c>
      <c r="AC532" s="61">
        <v>45735</v>
      </c>
      <c r="AD532" s="61">
        <v>46100</v>
      </c>
      <c r="AE532" s="28">
        <v>260</v>
      </c>
      <c r="AF532" s="28" t="s">
        <v>1622</v>
      </c>
      <c r="AG532" s="62">
        <f t="shared" si="124"/>
        <v>-4</v>
      </c>
      <c r="AH532" s="28" t="s">
        <v>1585</v>
      </c>
      <c r="AI532" s="28" t="s">
        <v>1603</v>
      </c>
      <c r="AJ532" s="28"/>
      <c r="AK532" s="28" t="s">
        <v>1612</v>
      </c>
      <c r="AL532" s="28" t="s">
        <v>5450</v>
      </c>
      <c r="AM532" s="28" t="s">
        <v>4949</v>
      </c>
      <c r="AN532" s="47" t="s">
        <v>1585</v>
      </c>
      <c r="AO532" s="58" t="s">
        <v>1603</v>
      </c>
      <c r="AP532" s="28"/>
      <c r="AQ532" s="28">
        <v>0</v>
      </c>
      <c r="AR532" s="28">
        <f t="shared" si="122"/>
        <v>-260</v>
      </c>
      <c r="AS532" s="28" t="s">
        <v>1603</v>
      </c>
      <c r="AT532" s="28"/>
    </row>
    <row r="533" spans="3:48" s="47" customFormat="1" ht="10.8" x14ac:dyDescent="0.25">
      <c r="C533" s="196">
        <v>46387</v>
      </c>
      <c r="D533" s="36">
        <f t="shared" si="123"/>
        <v>530</v>
      </c>
      <c r="E533" s="36" t="s">
        <v>1</v>
      </c>
      <c r="F533" s="56" t="s">
        <v>596</v>
      </c>
      <c r="G533" s="56" t="str">
        <f>_xlfn.XLOOKUP(H533,'[3]Total Working Funnel'!$F:$F,'[3]Total Working Funnel'!$F:$F)</f>
        <v>MA6036</v>
      </c>
      <c r="H533" s="36" t="s">
        <v>3196</v>
      </c>
      <c r="I533" s="36" t="s">
        <v>3197</v>
      </c>
      <c r="J533" s="159">
        <v>154</v>
      </c>
      <c r="K533" s="158">
        <v>154</v>
      </c>
      <c r="L533" s="36">
        <v>19.111483799999998</v>
      </c>
      <c r="M533" s="36">
        <v>72.868819400000007</v>
      </c>
      <c r="N533" s="36" t="s">
        <v>32</v>
      </c>
      <c r="O533" s="36" t="s">
        <v>3198</v>
      </c>
      <c r="P533" s="28" t="s">
        <v>591</v>
      </c>
      <c r="Q533" s="56" t="s">
        <v>1700</v>
      </c>
      <c r="R533" s="28" t="s">
        <v>3199</v>
      </c>
      <c r="S533" s="28" t="s">
        <v>3200</v>
      </c>
      <c r="T533" s="58" t="s">
        <v>1621</v>
      </c>
      <c r="U533" s="28" t="s">
        <v>2214</v>
      </c>
      <c r="V533" s="36" t="s">
        <v>2215</v>
      </c>
      <c r="W533" s="28" t="s">
        <v>104</v>
      </c>
      <c r="X533" s="28"/>
      <c r="Y533" s="28" t="s">
        <v>1617</v>
      </c>
      <c r="Z533" s="28" t="s">
        <v>4850</v>
      </c>
      <c r="AA533" s="28" t="s">
        <v>1603</v>
      </c>
      <c r="AB533" s="28" t="s">
        <v>3190</v>
      </c>
      <c r="AC533" s="61">
        <v>45735</v>
      </c>
      <c r="AD533" s="61">
        <v>46100</v>
      </c>
      <c r="AE533" s="28">
        <v>150</v>
      </c>
      <c r="AF533" s="28" t="s">
        <v>1622</v>
      </c>
      <c r="AG533" s="62">
        <f t="shared" si="124"/>
        <v>-4</v>
      </c>
      <c r="AH533" s="28" t="s">
        <v>1585</v>
      </c>
      <c r="AI533" s="28" t="s">
        <v>1603</v>
      </c>
      <c r="AJ533" s="28"/>
      <c r="AK533" s="28" t="s">
        <v>1612</v>
      </c>
      <c r="AL533" s="28" t="s">
        <v>5451</v>
      </c>
      <c r="AM533" s="28" t="s">
        <v>4949</v>
      </c>
      <c r="AN533" s="47" t="s">
        <v>1585</v>
      </c>
      <c r="AO533" s="58" t="s">
        <v>1603</v>
      </c>
      <c r="AP533" s="28"/>
      <c r="AQ533" s="28">
        <v>0</v>
      </c>
      <c r="AR533" s="28">
        <f t="shared" si="122"/>
        <v>-150</v>
      </c>
      <c r="AS533" s="28" t="s">
        <v>1603</v>
      </c>
      <c r="AT533" s="28"/>
    </row>
    <row r="534" spans="3:48" s="47" customFormat="1" ht="10.8" x14ac:dyDescent="0.25">
      <c r="C534" s="196">
        <v>45991</v>
      </c>
      <c r="D534" s="36">
        <f t="shared" si="123"/>
        <v>531</v>
      </c>
      <c r="E534" s="36" t="s">
        <v>1</v>
      </c>
      <c r="F534" s="56" t="s">
        <v>596</v>
      </c>
      <c r="G534" s="56">
        <f>_xlfn.XLOOKUP(H534,'[3]Total Working Funnel'!$F:$F,'[3]Total Working Funnel'!$F:$F)</f>
        <v>5339</v>
      </c>
      <c r="H534" s="36">
        <v>5339</v>
      </c>
      <c r="I534" s="36" t="s">
        <v>3201</v>
      </c>
      <c r="J534" s="159">
        <v>143</v>
      </c>
      <c r="K534" s="158">
        <v>143</v>
      </c>
      <c r="L534" s="70">
        <v>19.142410999999999</v>
      </c>
      <c r="M534" s="70">
        <v>72.824555099999998</v>
      </c>
      <c r="N534" s="36" t="s">
        <v>33</v>
      </c>
      <c r="O534" s="36" t="s">
        <v>3202</v>
      </c>
      <c r="P534" s="28" t="s">
        <v>591</v>
      </c>
      <c r="Q534" s="56" t="s">
        <v>1633</v>
      </c>
      <c r="R534" s="28" t="s">
        <v>3203</v>
      </c>
      <c r="S534" s="28" t="s">
        <v>3204</v>
      </c>
      <c r="T534" s="58" t="s">
        <v>1621</v>
      </c>
      <c r="U534" s="28" t="s">
        <v>2214</v>
      </c>
      <c r="V534" s="36" t="s">
        <v>2215</v>
      </c>
      <c r="W534" s="28" t="s">
        <v>104</v>
      </c>
      <c r="X534" s="28"/>
      <c r="Y534" s="28" t="s">
        <v>1626</v>
      </c>
      <c r="Z534" s="28" t="s">
        <v>4850</v>
      </c>
      <c r="AA534" s="28" t="s">
        <v>1603</v>
      </c>
      <c r="AB534" s="28" t="s">
        <v>3205</v>
      </c>
      <c r="AC534" s="61">
        <v>45729</v>
      </c>
      <c r="AD534" s="61">
        <v>46094</v>
      </c>
      <c r="AE534" s="28">
        <v>140</v>
      </c>
      <c r="AF534" s="28" t="s">
        <v>1622</v>
      </c>
      <c r="AG534" s="62">
        <f t="shared" si="124"/>
        <v>-3</v>
      </c>
      <c r="AH534" s="28" t="s">
        <v>1585</v>
      </c>
      <c r="AI534" s="28" t="s">
        <v>1603</v>
      </c>
      <c r="AJ534" s="28"/>
      <c r="AK534" s="28" t="s">
        <v>1612</v>
      </c>
      <c r="AL534" s="28" t="s">
        <v>5452</v>
      </c>
      <c r="AM534" s="28" t="s">
        <v>4949</v>
      </c>
      <c r="AN534" s="47" t="s">
        <v>1585</v>
      </c>
      <c r="AO534" s="58" t="s">
        <v>1603</v>
      </c>
      <c r="AP534" s="28"/>
      <c r="AQ534" s="28">
        <v>0</v>
      </c>
      <c r="AR534" s="28">
        <f t="shared" si="122"/>
        <v>-140</v>
      </c>
      <c r="AS534" s="28" t="s">
        <v>1603</v>
      </c>
      <c r="AT534" s="28"/>
    </row>
    <row r="535" spans="3:48" s="47" customFormat="1" ht="10.8" x14ac:dyDescent="0.25">
      <c r="C535" s="196">
        <v>45991</v>
      </c>
      <c r="D535" s="36">
        <f t="shared" si="123"/>
        <v>532</v>
      </c>
      <c r="E535" s="36" t="s">
        <v>1</v>
      </c>
      <c r="F535" s="56" t="s">
        <v>596</v>
      </c>
      <c r="G535" s="56">
        <f>_xlfn.XLOOKUP(H535,'[3]Total Working Funnel'!$F:$F,'[3]Total Working Funnel'!$F:$F)</f>
        <v>1949</v>
      </c>
      <c r="H535" s="36">
        <v>1949</v>
      </c>
      <c r="I535" s="36" t="s">
        <v>3206</v>
      </c>
      <c r="J535" s="159">
        <v>88</v>
      </c>
      <c r="K535" s="158">
        <v>88</v>
      </c>
      <c r="L535" s="36">
        <v>19.145797999999999</v>
      </c>
      <c r="M535" s="36">
        <v>72.823634600000005</v>
      </c>
      <c r="N535" s="36" t="s">
        <v>33</v>
      </c>
      <c r="O535" s="36" t="s">
        <v>3207</v>
      </c>
      <c r="P535" s="28" t="s">
        <v>591</v>
      </c>
      <c r="Q535" s="56" t="s">
        <v>1633</v>
      </c>
      <c r="R535" s="28" t="s">
        <v>3208</v>
      </c>
      <c r="S535" s="28" t="s">
        <v>3209</v>
      </c>
      <c r="T535" s="58" t="s">
        <v>1621</v>
      </c>
      <c r="U535" s="28" t="s">
        <v>2214</v>
      </c>
      <c r="V535" s="36" t="s">
        <v>2215</v>
      </c>
      <c r="W535" s="28" t="s">
        <v>104</v>
      </c>
      <c r="X535" s="28"/>
      <c r="Y535" s="28" t="s">
        <v>1626</v>
      </c>
      <c r="Z535" s="28" t="s">
        <v>4850</v>
      </c>
      <c r="AA535" s="28" t="s">
        <v>1603</v>
      </c>
      <c r="AB535" s="28" t="s">
        <v>3205</v>
      </c>
      <c r="AC535" s="61">
        <v>45729</v>
      </c>
      <c r="AD535" s="61">
        <v>46094</v>
      </c>
      <c r="AE535" s="28">
        <v>90</v>
      </c>
      <c r="AF535" s="28" t="s">
        <v>2898</v>
      </c>
      <c r="AG535" s="62">
        <f t="shared" si="124"/>
        <v>2</v>
      </c>
      <c r="AH535" s="28" t="s">
        <v>1584</v>
      </c>
      <c r="AI535" s="28" t="s">
        <v>1603</v>
      </c>
      <c r="AJ535" s="28"/>
      <c r="AK535" s="28" t="s">
        <v>1612</v>
      </c>
      <c r="AL535" s="28" t="s">
        <v>5453</v>
      </c>
      <c r="AM535" s="28" t="s">
        <v>4949</v>
      </c>
      <c r="AN535" s="47" t="s">
        <v>1584</v>
      </c>
      <c r="AO535" s="58" t="s">
        <v>1603</v>
      </c>
      <c r="AP535" s="28"/>
      <c r="AQ535" s="28">
        <v>0</v>
      </c>
      <c r="AR535" s="28">
        <f t="shared" si="122"/>
        <v>-90</v>
      </c>
      <c r="AS535" s="28" t="s">
        <v>1603</v>
      </c>
      <c r="AT535" s="28"/>
    </row>
    <row r="536" spans="3:48" s="47" customFormat="1" ht="10.8" x14ac:dyDescent="0.25">
      <c r="C536" s="196">
        <v>46356</v>
      </c>
      <c r="D536" s="36">
        <f t="shared" si="123"/>
        <v>533</v>
      </c>
      <c r="E536" s="36" t="s">
        <v>1</v>
      </c>
      <c r="F536" s="56" t="s">
        <v>594</v>
      </c>
      <c r="G536" s="56">
        <f>_xlfn.XLOOKUP(H536,'[3]Total Working Funnel'!$F:$F,'[3]Total Working Funnel'!$F:$F)</f>
        <v>2359</v>
      </c>
      <c r="H536" s="36">
        <v>2359</v>
      </c>
      <c r="I536" s="36" t="s">
        <v>3210</v>
      </c>
      <c r="J536" s="159">
        <v>132</v>
      </c>
      <c r="K536" s="158">
        <v>132</v>
      </c>
      <c r="L536" s="36">
        <v>19.074630899999999</v>
      </c>
      <c r="M536" s="36">
        <v>72.866554399999998</v>
      </c>
      <c r="N536" s="36" t="s">
        <v>35</v>
      </c>
      <c r="O536" s="36" t="s">
        <v>3211</v>
      </c>
      <c r="P536" s="28" t="s">
        <v>591</v>
      </c>
      <c r="Q536" s="56" t="s">
        <v>1624</v>
      </c>
      <c r="R536" s="28" t="s">
        <v>3212</v>
      </c>
      <c r="S536" s="28" t="s">
        <v>3213</v>
      </c>
      <c r="T536" s="58" t="s">
        <v>1621</v>
      </c>
      <c r="U536" s="28" t="s">
        <v>2214</v>
      </c>
      <c r="V536" s="36" t="s">
        <v>2215</v>
      </c>
      <c r="W536" s="28" t="s">
        <v>104</v>
      </c>
      <c r="X536" s="28"/>
      <c r="Y536" s="28" t="s">
        <v>1680</v>
      </c>
      <c r="Z536" s="28" t="s">
        <v>4848</v>
      </c>
      <c r="AA536" s="28" t="s">
        <v>1603</v>
      </c>
      <c r="AB536" s="28" t="s">
        <v>3214</v>
      </c>
      <c r="AC536" s="61">
        <v>45735</v>
      </c>
      <c r="AD536" s="61">
        <v>46100</v>
      </c>
      <c r="AE536" s="28">
        <v>130</v>
      </c>
      <c r="AF536" s="28" t="s">
        <v>1622</v>
      </c>
      <c r="AG536" s="62">
        <f t="shared" si="124"/>
        <v>-2</v>
      </c>
      <c r="AH536" s="28" t="s">
        <v>1585</v>
      </c>
      <c r="AI536" s="28" t="s">
        <v>1603</v>
      </c>
      <c r="AJ536" s="28"/>
      <c r="AK536" s="28" t="s">
        <v>1612</v>
      </c>
      <c r="AL536" s="28" t="s">
        <v>5454</v>
      </c>
      <c r="AM536" s="28" t="s">
        <v>4949</v>
      </c>
      <c r="AN536" s="47" t="s">
        <v>1585</v>
      </c>
      <c r="AO536" s="58" t="s">
        <v>1603</v>
      </c>
      <c r="AP536" s="28"/>
      <c r="AQ536" s="28">
        <v>0</v>
      </c>
      <c r="AR536" s="28">
        <f t="shared" si="122"/>
        <v>-130</v>
      </c>
      <c r="AS536" s="28" t="s">
        <v>1603</v>
      </c>
      <c r="AT536" s="28"/>
    </row>
    <row r="537" spans="3:48" s="47" customFormat="1" ht="10.8" x14ac:dyDescent="0.25">
      <c r="C537" s="196">
        <v>46356</v>
      </c>
      <c r="D537" s="36">
        <f t="shared" si="123"/>
        <v>534</v>
      </c>
      <c r="E537" s="36" t="s">
        <v>1</v>
      </c>
      <c r="F537" s="58" t="s">
        <v>3215</v>
      </c>
      <c r="G537" s="56" t="str">
        <f>_xlfn.XLOOKUP(H537,'[3]Total Working Funnel'!$F:$F,'[3]Total Working Funnel'!$F:$F)</f>
        <v>MB4811</v>
      </c>
      <c r="H537" s="36" t="s">
        <v>3216</v>
      </c>
      <c r="I537" s="36" t="s">
        <v>3217</v>
      </c>
      <c r="J537" s="159">
        <v>110.00000000000001</v>
      </c>
      <c r="K537" s="158">
        <v>110.00000000000001</v>
      </c>
      <c r="L537" s="36">
        <v>19.074342999999999</v>
      </c>
      <c r="M537" s="36">
        <v>72.869832000000002</v>
      </c>
      <c r="N537" s="36" t="s">
        <v>35</v>
      </c>
      <c r="O537" s="36" t="s">
        <v>3218</v>
      </c>
      <c r="P537" s="28" t="s">
        <v>591</v>
      </c>
      <c r="Q537" s="56" t="s">
        <v>1624</v>
      </c>
      <c r="R537" s="28" t="s">
        <v>3219</v>
      </c>
      <c r="S537" s="28" t="s">
        <v>3220</v>
      </c>
      <c r="T537" s="58" t="s">
        <v>1621</v>
      </c>
      <c r="U537" s="28" t="s">
        <v>2214</v>
      </c>
      <c r="V537" s="36" t="s">
        <v>2215</v>
      </c>
      <c r="W537" s="28" t="s">
        <v>104</v>
      </c>
      <c r="X537" s="28"/>
      <c r="Y537" s="28" t="s">
        <v>1680</v>
      </c>
      <c r="Z537" s="28" t="s">
        <v>4848</v>
      </c>
      <c r="AA537" s="28" t="s">
        <v>1603</v>
      </c>
      <c r="AB537" s="28" t="s">
        <v>3214</v>
      </c>
      <c r="AC537" s="61">
        <v>45735</v>
      </c>
      <c r="AD537" s="61">
        <v>46100</v>
      </c>
      <c r="AE537" s="28">
        <v>30</v>
      </c>
      <c r="AF537" s="28" t="s">
        <v>1622</v>
      </c>
      <c r="AG537" s="62">
        <f t="shared" si="124"/>
        <v>-80.000000000000014</v>
      </c>
      <c r="AH537" s="28" t="s">
        <v>1585</v>
      </c>
      <c r="AI537" s="28" t="s">
        <v>1603</v>
      </c>
      <c r="AJ537" s="28"/>
      <c r="AK537" s="28" t="s">
        <v>1612</v>
      </c>
      <c r="AL537" s="28" t="s">
        <v>5455</v>
      </c>
      <c r="AM537" s="28" t="s">
        <v>4949</v>
      </c>
      <c r="AN537" s="47" t="s">
        <v>1585</v>
      </c>
      <c r="AO537" s="58" t="s">
        <v>1603</v>
      </c>
      <c r="AP537" s="28"/>
      <c r="AQ537" s="28">
        <v>0</v>
      </c>
      <c r="AR537" s="28">
        <f t="shared" si="122"/>
        <v>-30</v>
      </c>
      <c r="AS537" s="28" t="s">
        <v>1603</v>
      </c>
      <c r="AT537" s="28"/>
    </row>
    <row r="538" spans="3:48" s="47" customFormat="1" ht="10.8" x14ac:dyDescent="0.25">
      <c r="C538" s="196">
        <v>46356</v>
      </c>
      <c r="D538" s="36">
        <f t="shared" si="123"/>
        <v>535</v>
      </c>
      <c r="E538" s="36" t="s">
        <v>1</v>
      </c>
      <c r="F538" s="58" t="s">
        <v>3215</v>
      </c>
      <c r="G538" s="56" t="e">
        <f>_xlfn.XLOOKUP(H538,'[3]Total Working Funnel'!$F:$F,'[3]Total Working Funnel'!$F:$F)</f>
        <v>#N/A</v>
      </c>
      <c r="H538" s="36" t="s">
        <v>3221</v>
      </c>
      <c r="I538" s="36" t="s">
        <v>3222</v>
      </c>
      <c r="J538" s="159">
        <v>220.00000000000003</v>
      </c>
      <c r="K538" s="158">
        <v>220.00000000000003</v>
      </c>
      <c r="L538" s="36">
        <v>19.077142899999998</v>
      </c>
      <c r="M538" s="36">
        <v>72.860723300000004</v>
      </c>
      <c r="N538" s="36" t="s">
        <v>35</v>
      </c>
      <c r="O538" s="36" t="s">
        <v>3223</v>
      </c>
      <c r="P538" s="28" t="s">
        <v>591</v>
      </c>
      <c r="Q538" s="56" t="s">
        <v>1624</v>
      </c>
      <c r="R538" s="28" t="s">
        <v>997</v>
      </c>
      <c r="S538" s="28" t="s">
        <v>3224</v>
      </c>
      <c r="T538" s="177" t="s">
        <v>1813</v>
      </c>
      <c r="U538" s="28" t="s">
        <v>2214</v>
      </c>
      <c r="V538" s="36" t="s">
        <v>2215</v>
      </c>
      <c r="W538" s="28" t="s">
        <v>104</v>
      </c>
      <c r="X538" s="28"/>
      <c r="Y538" s="28" t="s">
        <v>1680</v>
      </c>
      <c r="Z538" s="28" t="s">
        <v>4848</v>
      </c>
      <c r="AA538" s="28" t="s">
        <v>1603</v>
      </c>
      <c r="AB538" s="28" t="s">
        <v>3214</v>
      </c>
      <c r="AC538" s="61">
        <v>45735</v>
      </c>
      <c r="AD538" s="61">
        <v>46100</v>
      </c>
      <c r="AE538" s="28">
        <v>220</v>
      </c>
      <c r="AF538" s="28" t="s">
        <v>1030</v>
      </c>
      <c r="AG538" s="62">
        <f t="shared" si="124"/>
        <v>0</v>
      </c>
      <c r="AH538" s="28" t="s">
        <v>4851</v>
      </c>
      <c r="AI538" s="28" t="s">
        <v>1603</v>
      </c>
      <c r="AJ538" s="28"/>
      <c r="AK538" s="28" t="s">
        <v>1612</v>
      </c>
      <c r="AL538" s="28" t="s">
        <v>5456</v>
      </c>
      <c r="AM538" s="28" t="s">
        <v>4949</v>
      </c>
      <c r="AN538" s="47" t="s">
        <v>1585</v>
      </c>
      <c r="AO538" s="58" t="s">
        <v>1603</v>
      </c>
      <c r="AP538" s="28"/>
      <c r="AQ538" s="28">
        <v>0</v>
      </c>
      <c r="AR538" s="28">
        <f t="shared" si="122"/>
        <v>-220</v>
      </c>
      <c r="AS538" s="28" t="s">
        <v>1603</v>
      </c>
      <c r="AT538" s="28"/>
    </row>
    <row r="539" spans="3:48" s="47" customFormat="1" ht="10.8" x14ac:dyDescent="0.25">
      <c r="C539" s="196">
        <v>46356</v>
      </c>
      <c r="D539" s="36">
        <f t="shared" si="123"/>
        <v>536</v>
      </c>
      <c r="E539" s="36" t="s">
        <v>1</v>
      </c>
      <c r="F539" s="57" t="s">
        <v>1764</v>
      </c>
      <c r="G539" s="56">
        <f>_xlfn.XLOOKUP(H539,'[3]Total Working Funnel'!$F:$F,'[3]Total Working Funnel'!$F:$F)</f>
        <v>5827</v>
      </c>
      <c r="H539" s="36">
        <v>5827</v>
      </c>
      <c r="I539" s="36" t="s">
        <v>3225</v>
      </c>
      <c r="J539" s="159">
        <v>77</v>
      </c>
      <c r="K539" s="158">
        <v>77</v>
      </c>
      <c r="L539" s="36">
        <v>19.070303200000001</v>
      </c>
      <c r="M539" s="36">
        <v>72.8714923</v>
      </c>
      <c r="N539" s="36" t="s">
        <v>35</v>
      </c>
      <c r="O539" s="36" t="s">
        <v>3226</v>
      </c>
      <c r="P539" s="28" t="s">
        <v>591</v>
      </c>
      <c r="Q539" s="56" t="s">
        <v>1624</v>
      </c>
      <c r="R539" s="28" t="s">
        <v>3227</v>
      </c>
      <c r="S539" s="28" t="s">
        <v>3228</v>
      </c>
      <c r="T539" s="58" t="s">
        <v>1646</v>
      </c>
      <c r="U539" s="28" t="s">
        <v>2214</v>
      </c>
      <c r="V539" s="36" t="s">
        <v>2215</v>
      </c>
      <c r="W539" s="28" t="s">
        <v>104</v>
      </c>
      <c r="X539" s="28"/>
      <c r="Y539" s="28" t="s">
        <v>1680</v>
      </c>
      <c r="Z539" s="28" t="s">
        <v>4848</v>
      </c>
      <c r="AA539" s="28" t="s">
        <v>1603</v>
      </c>
      <c r="AB539" s="28" t="s">
        <v>3214</v>
      </c>
      <c r="AC539" s="61">
        <v>45735</v>
      </c>
      <c r="AD539" s="61">
        <v>46100</v>
      </c>
      <c r="AE539" s="28">
        <v>140</v>
      </c>
      <c r="AF539" s="28" t="s">
        <v>1699</v>
      </c>
      <c r="AG539" s="62">
        <f t="shared" si="124"/>
        <v>63</v>
      </c>
      <c r="AH539" s="28" t="s">
        <v>1585</v>
      </c>
      <c r="AI539" s="28" t="s">
        <v>1603</v>
      </c>
      <c r="AJ539" s="28"/>
      <c r="AK539" s="28" t="s">
        <v>1612</v>
      </c>
      <c r="AL539" s="28" t="s">
        <v>5457</v>
      </c>
      <c r="AM539" s="28" t="s">
        <v>4949</v>
      </c>
      <c r="AN539" s="47" t="s">
        <v>1585</v>
      </c>
      <c r="AO539" s="58" t="s">
        <v>1603</v>
      </c>
      <c r="AP539" s="28"/>
      <c r="AQ539" s="28">
        <v>0</v>
      </c>
      <c r="AR539" s="28">
        <f t="shared" si="122"/>
        <v>-140</v>
      </c>
      <c r="AS539" s="28" t="s">
        <v>1603</v>
      </c>
      <c r="AT539" s="28"/>
    </row>
    <row r="540" spans="3:48" s="47" customFormat="1" ht="10.8" x14ac:dyDescent="0.25">
      <c r="C540" s="196">
        <v>46173</v>
      </c>
      <c r="D540" s="36">
        <f t="shared" si="123"/>
        <v>537</v>
      </c>
      <c r="E540" s="36" t="s">
        <v>1</v>
      </c>
      <c r="F540" s="57" t="s">
        <v>1764</v>
      </c>
      <c r="G540" s="56" t="str">
        <f>_xlfn.XLOOKUP(H540,'[3]Total Working Funnel'!$F:$F,'[3]Total Working Funnel'!$F:$F)</f>
        <v>MB2378</v>
      </c>
      <c r="H540" s="36" t="s">
        <v>3229</v>
      </c>
      <c r="I540" s="36" t="s">
        <v>3230</v>
      </c>
      <c r="J540" s="159">
        <v>264</v>
      </c>
      <c r="K540" s="158">
        <v>264</v>
      </c>
      <c r="L540" s="36">
        <v>19.054671599999999</v>
      </c>
      <c r="M540" s="36">
        <v>72.847526900000005</v>
      </c>
      <c r="N540" s="36" t="s">
        <v>36</v>
      </c>
      <c r="O540" s="36" t="s">
        <v>3231</v>
      </c>
      <c r="P540" s="28" t="s">
        <v>3232</v>
      </c>
      <c r="Q540" s="56" t="s">
        <v>1603</v>
      </c>
      <c r="R540" s="28" t="s">
        <v>3233</v>
      </c>
      <c r="S540" s="28" t="s">
        <v>3234</v>
      </c>
      <c r="T540" s="58" t="s">
        <v>1736</v>
      </c>
      <c r="U540" s="28" t="s">
        <v>2214</v>
      </c>
      <c r="V540" s="36" t="s">
        <v>2215</v>
      </c>
      <c r="W540" s="28" t="s">
        <v>104</v>
      </c>
      <c r="X540" s="28"/>
      <c r="Y540" s="28" t="s">
        <v>1745</v>
      </c>
      <c r="Z540" s="28" t="s">
        <v>1745</v>
      </c>
      <c r="AA540" s="28" t="s">
        <v>1603</v>
      </c>
      <c r="AB540" s="28" t="s">
        <v>1052</v>
      </c>
      <c r="AC540" s="61">
        <v>45738</v>
      </c>
      <c r="AD540" s="61">
        <v>46103</v>
      </c>
      <c r="AE540" s="28">
        <v>250</v>
      </c>
      <c r="AF540" s="28" t="s">
        <v>1622</v>
      </c>
      <c r="AG540" s="62">
        <f t="shared" si="124"/>
        <v>-14</v>
      </c>
      <c r="AH540" s="28" t="s">
        <v>1585</v>
      </c>
      <c r="AI540" s="28" t="s">
        <v>1603</v>
      </c>
      <c r="AJ540" s="28"/>
      <c r="AK540" s="28" t="s">
        <v>1612</v>
      </c>
      <c r="AL540" s="28" t="s">
        <v>5458</v>
      </c>
      <c r="AM540" s="28" t="s">
        <v>4949</v>
      </c>
      <c r="AN540" s="47" t="s">
        <v>1585</v>
      </c>
      <c r="AO540" s="58" t="s">
        <v>1603</v>
      </c>
      <c r="AP540" s="28"/>
      <c r="AQ540" s="28">
        <v>0</v>
      </c>
      <c r="AR540" s="28">
        <f t="shared" si="122"/>
        <v>-250</v>
      </c>
      <c r="AS540" s="28" t="s">
        <v>1603</v>
      </c>
      <c r="AT540" s="28"/>
    </row>
    <row r="541" spans="3:48" s="47" customFormat="1" ht="10.8" x14ac:dyDescent="0.25">
      <c r="C541" s="196">
        <v>46356</v>
      </c>
      <c r="D541" s="36">
        <f t="shared" si="123"/>
        <v>538</v>
      </c>
      <c r="E541" s="36" t="s">
        <v>1</v>
      </c>
      <c r="F541" s="57" t="s">
        <v>1801</v>
      </c>
      <c r="G541" s="56" t="str">
        <f>_xlfn.XLOOKUP(H541,'[3]Total Working Funnel'!$F:$F,'[3]Total Working Funnel'!$F:$F)</f>
        <v>MA3597</v>
      </c>
      <c r="H541" s="58" t="s">
        <v>3235</v>
      </c>
      <c r="I541" s="36" t="s">
        <v>3236</v>
      </c>
      <c r="J541" s="159">
        <v>110.00000000000001</v>
      </c>
      <c r="K541" s="158">
        <v>110.00000000000001</v>
      </c>
      <c r="L541" s="75">
        <v>19.138714100000001</v>
      </c>
      <c r="M541" s="75">
        <v>72.929970999999995</v>
      </c>
      <c r="N541" s="58" t="s">
        <v>37</v>
      </c>
      <c r="O541" s="70" t="s">
        <v>3237</v>
      </c>
      <c r="P541" s="28" t="s">
        <v>591</v>
      </c>
      <c r="Q541" s="56" t="s">
        <v>1690</v>
      </c>
      <c r="R541" s="28" t="s">
        <v>3238</v>
      </c>
      <c r="S541" s="28" t="s">
        <v>3239</v>
      </c>
      <c r="T541" s="58" t="s">
        <v>1621</v>
      </c>
      <c r="U541" s="28" t="s">
        <v>2214</v>
      </c>
      <c r="V541" s="36" t="s">
        <v>2215</v>
      </c>
      <c r="W541" s="28" t="s">
        <v>104</v>
      </c>
      <c r="X541" s="28"/>
      <c r="Y541" s="28" t="s">
        <v>1638</v>
      </c>
      <c r="Z541" s="28" t="s">
        <v>4848</v>
      </c>
      <c r="AA541" s="28" t="s">
        <v>1603</v>
      </c>
      <c r="AB541" s="28">
        <v>10004959</v>
      </c>
      <c r="AC541" s="61">
        <v>45752</v>
      </c>
      <c r="AD541" s="61">
        <f>AC541+365</f>
        <v>46117</v>
      </c>
      <c r="AE541" s="28">
        <v>110</v>
      </c>
      <c r="AF541" s="28" t="s">
        <v>1030</v>
      </c>
      <c r="AG541" s="62">
        <f t="shared" si="124"/>
        <v>0</v>
      </c>
      <c r="AH541" s="28" t="s">
        <v>1585</v>
      </c>
      <c r="AI541" s="28" t="s">
        <v>1603</v>
      </c>
      <c r="AJ541" s="28"/>
      <c r="AK541" s="28" t="s">
        <v>1612</v>
      </c>
      <c r="AL541" s="28" t="s">
        <v>5459</v>
      </c>
      <c r="AM541" s="28" t="s">
        <v>4949</v>
      </c>
      <c r="AN541" s="47" t="s">
        <v>1585</v>
      </c>
      <c r="AO541" s="58" t="s">
        <v>1603</v>
      </c>
      <c r="AP541" s="28"/>
      <c r="AQ541" s="28">
        <v>0</v>
      </c>
      <c r="AR541" s="28">
        <f t="shared" si="122"/>
        <v>-110</v>
      </c>
      <c r="AS541" s="28" t="s">
        <v>1603</v>
      </c>
      <c r="AT541" s="28"/>
    </row>
    <row r="542" spans="3:48" s="47" customFormat="1" ht="10.8" x14ac:dyDescent="0.25">
      <c r="C542" s="196">
        <v>46356</v>
      </c>
      <c r="D542" s="36">
        <f t="shared" si="123"/>
        <v>539</v>
      </c>
      <c r="E542" s="36" t="s">
        <v>1</v>
      </c>
      <c r="F542" s="57" t="s">
        <v>622</v>
      </c>
      <c r="G542" s="57"/>
      <c r="H542" s="58" t="s">
        <v>3240</v>
      </c>
      <c r="I542" s="36" t="s">
        <v>3241</v>
      </c>
      <c r="J542" s="159">
        <v>110.00000000000001</v>
      </c>
      <c r="K542" s="158">
        <v>110.00000000000001</v>
      </c>
      <c r="L542" s="75">
        <v>19.2101486</v>
      </c>
      <c r="M542" s="75">
        <v>72.974468900000005</v>
      </c>
      <c r="N542" s="58" t="s">
        <v>37</v>
      </c>
      <c r="O542" s="70" t="s">
        <v>3242</v>
      </c>
      <c r="P542" s="28" t="s">
        <v>602</v>
      </c>
      <c r="Q542" s="56" t="s">
        <v>1603</v>
      </c>
      <c r="R542" s="28" t="s">
        <v>3243</v>
      </c>
      <c r="S542" s="28" t="s">
        <v>3244</v>
      </c>
      <c r="T542" s="177" t="s">
        <v>1981</v>
      </c>
      <c r="U542" s="28" t="s">
        <v>2214</v>
      </c>
      <c r="V542" s="36" t="s">
        <v>2215</v>
      </c>
      <c r="W542" s="28" t="s">
        <v>104</v>
      </c>
      <c r="X542" s="28"/>
      <c r="Y542" s="28" t="s">
        <v>1638</v>
      </c>
      <c r="Z542" s="28" t="s">
        <v>4848</v>
      </c>
      <c r="AA542" s="28" t="s">
        <v>1603</v>
      </c>
      <c r="AB542" s="28" t="s">
        <v>1603</v>
      </c>
      <c r="AC542" s="28" t="s">
        <v>1603</v>
      </c>
      <c r="AD542" s="28" t="s">
        <v>1603</v>
      </c>
      <c r="AE542" s="28">
        <v>0</v>
      </c>
      <c r="AF542" s="28" t="s">
        <v>1610</v>
      </c>
      <c r="AG542" s="28"/>
      <c r="AH542" s="28" t="s">
        <v>1611</v>
      </c>
      <c r="AI542" s="28" t="s">
        <v>1603</v>
      </c>
      <c r="AJ542" s="28"/>
      <c r="AK542" s="28" t="s">
        <v>1612</v>
      </c>
      <c r="AL542" s="28" t="s">
        <v>1603</v>
      </c>
      <c r="AM542" s="28" t="s">
        <v>1603</v>
      </c>
      <c r="AN542" s="47" t="s">
        <v>1611</v>
      </c>
      <c r="AO542" s="58" t="s">
        <v>1603</v>
      </c>
      <c r="AP542" s="28"/>
      <c r="AQ542" s="28">
        <v>0</v>
      </c>
      <c r="AR542" s="28">
        <f t="shared" si="122"/>
        <v>0</v>
      </c>
      <c r="AS542" s="28" t="s">
        <v>1603</v>
      </c>
      <c r="AT542" s="28"/>
    </row>
    <row r="543" spans="3:48" s="47" customFormat="1" ht="10.8" x14ac:dyDescent="0.25">
      <c r="C543" s="196">
        <v>46356</v>
      </c>
      <c r="D543" s="36">
        <f t="shared" si="123"/>
        <v>540</v>
      </c>
      <c r="E543" s="36" t="s">
        <v>1</v>
      </c>
      <c r="F543" s="58" t="s">
        <v>668</v>
      </c>
      <c r="G543" s="58"/>
      <c r="H543" s="58" t="s">
        <v>3245</v>
      </c>
      <c r="I543" s="36" t="s">
        <v>3246</v>
      </c>
      <c r="J543" s="159">
        <v>110.00000000000001</v>
      </c>
      <c r="K543" s="158">
        <v>110.00000000000001</v>
      </c>
      <c r="L543" s="75">
        <v>19.124623400000001</v>
      </c>
      <c r="M543" s="75">
        <v>72.895365999999996</v>
      </c>
      <c r="N543" s="58" t="s">
        <v>37</v>
      </c>
      <c r="O543" s="70" t="s">
        <v>3247</v>
      </c>
      <c r="P543" s="28" t="s">
        <v>591</v>
      </c>
      <c r="Q543" s="56" t="s">
        <v>1707</v>
      </c>
      <c r="R543" s="28" t="s">
        <v>3248</v>
      </c>
      <c r="S543" s="28" t="s">
        <v>3249</v>
      </c>
      <c r="T543" s="177" t="s">
        <v>1981</v>
      </c>
      <c r="U543" s="28" t="s">
        <v>2214</v>
      </c>
      <c r="V543" s="36" t="s">
        <v>2215</v>
      </c>
      <c r="W543" s="28" t="s">
        <v>104</v>
      </c>
      <c r="X543" s="28"/>
      <c r="Y543" s="28" t="s">
        <v>1638</v>
      </c>
      <c r="Z543" s="28" t="s">
        <v>4848</v>
      </c>
      <c r="AA543" s="28" t="s">
        <v>1603</v>
      </c>
      <c r="AB543" s="28" t="s">
        <v>1603</v>
      </c>
      <c r="AC543" s="28" t="s">
        <v>1603</v>
      </c>
      <c r="AD543" s="28" t="s">
        <v>1603</v>
      </c>
      <c r="AE543" s="28">
        <v>0</v>
      </c>
      <c r="AF543" s="28" t="s">
        <v>1610</v>
      </c>
      <c r="AG543" s="28"/>
      <c r="AH543" s="28" t="s">
        <v>1611</v>
      </c>
      <c r="AI543" s="28" t="s">
        <v>1603</v>
      </c>
      <c r="AJ543" s="28"/>
      <c r="AK543" s="28" t="s">
        <v>1612</v>
      </c>
      <c r="AL543" s="28" t="s">
        <v>1603</v>
      </c>
      <c r="AM543" s="28" t="s">
        <v>1603</v>
      </c>
      <c r="AN543" s="47" t="s">
        <v>1611</v>
      </c>
      <c r="AO543" s="58" t="s">
        <v>1603</v>
      </c>
      <c r="AP543" s="28"/>
      <c r="AQ543" s="28">
        <v>0</v>
      </c>
      <c r="AR543" s="28">
        <f t="shared" si="122"/>
        <v>0</v>
      </c>
      <c r="AS543" s="28" t="s">
        <v>1603</v>
      </c>
      <c r="AT543" s="28"/>
    </row>
    <row r="544" spans="3:48" s="47" customFormat="1" ht="10.8" x14ac:dyDescent="0.25">
      <c r="C544" s="196">
        <v>46356</v>
      </c>
      <c r="D544" s="36">
        <f t="shared" si="123"/>
        <v>541</v>
      </c>
      <c r="E544" s="36" t="s">
        <v>1</v>
      </c>
      <c r="F544" s="57" t="s">
        <v>622</v>
      </c>
      <c r="G544" s="56">
        <f>_xlfn.XLOOKUP(H544,'[3]Total Working Funnel'!$F:$F,'[3]Total Working Funnel'!$F:$F)</f>
        <v>6056</v>
      </c>
      <c r="H544" s="58">
        <v>6056</v>
      </c>
      <c r="I544" s="36" t="s">
        <v>3250</v>
      </c>
      <c r="J544" s="159">
        <v>110.00000000000001</v>
      </c>
      <c r="K544" s="158">
        <v>110.00000000000001</v>
      </c>
      <c r="L544" s="75">
        <v>19.195660499999999</v>
      </c>
      <c r="M544" s="75">
        <v>72.961904599999997</v>
      </c>
      <c r="N544" s="58" t="s">
        <v>37</v>
      </c>
      <c r="O544" s="70" t="s">
        <v>3251</v>
      </c>
      <c r="P544" s="28" t="s">
        <v>602</v>
      </c>
      <c r="Q544" s="56" t="s">
        <v>1603</v>
      </c>
      <c r="R544" s="28" t="s">
        <v>3252</v>
      </c>
      <c r="S544" s="28" t="s">
        <v>3253</v>
      </c>
      <c r="T544" s="58" t="s">
        <v>1621</v>
      </c>
      <c r="U544" s="28" t="s">
        <v>2214</v>
      </c>
      <c r="V544" s="36" t="s">
        <v>2215</v>
      </c>
      <c r="W544" s="28" t="s">
        <v>104</v>
      </c>
      <c r="X544" s="28"/>
      <c r="Y544" s="28" t="s">
        <v>1638</v>
      </c>
      <c r="Z544" s="28" t="s">
        <v>4848</v>
      </c>
      <c r="AA544" s="28" t="s">
        <v>1603</v>
      </c>
      <c r="AB544" s="28">
        <v>10004959</v>
      </c>
      <c r="AC544" s="61">
        <v>45752</v>
      </c>
      <c r="AD544" s="61">
        <f>AC544+365</f>
        <v>46117</v>
      </c>
      <c r="AE544" s="28">
        <v>80</v>
      </c>
      <c r="AF544" s="28" t="s">
        <v>1622</v>
      </c>
      <c r="AG544" s="62">
        <f t="shared" ref="AG544:AG553" si="125">AE544-K544</f>
        <v>-30.000000000000014</v>
      </c>
      <c r="AH544" s="28" t="s">
        <v>1585</v>
      </c>
      <c r="AI544" s="28" t="s">
        <v>1603</v>
      </c>
      <c r="AJ544" s="28"/>
      <c r="AK544" s="28" t="s">
        <v>1612</v>
      </c>
      <c r="AL544" s="28" t="s">
        <v>5460</v>
      </c>
      <c r="AM544" s="28" t="s">
        <v>3494</v>
      </c>
      <c r="AN544" s="47" t="s">
        <v>1585</v>
      </c>
      <c r="AO544" s="58" t="s">
        <v>1603</v>
      </c>
      <c r="AP544" s="28"/>
      <c r="AQ544" s="28">
        <v>0</v>
      </c>
      <c r="AR544" s="28">
        <f t="shared" si="122"/>
        <v>-80</v>
      </c>
      <c r="AS544" s="28" t="s">
        <v>1603</v>
      </c>
      <c r="AT544" s="28"/>
    </row>
    <row r="545" spans="3:48" s="47" customFormat="1" ht="10.8" x14ac:dyDescent="0.25">
      <c r="C545" s="196">
        <v>46356</v>
      </c>
      <c r="D545" s="36">
        <f t="shared" si="123"/>
        <v>542</v>
      </c>
      <c r="E545" s="36" t="s">
        <v>1</v>
      </c>
      <c r="F545" s="57" t="s">
        <v>622</v>
      </c>
      <c r="G545" s="56" t="str">
        <f>_xlfn.XLOOKUP(H545,'[3]Total Working Funnel'!$F:$F,'[3]Total Working Funnel'!$F:$F)</f>
        <v>MB1348</v>
      </c>
      <c r="H545" s="58" t="s">
        <v>3254</v>
      </c>
      <c r="I545" s="36" t="s">
        <v>3255</v>
      </c>
      <c r="J545" s="159">
        <v>110.00000000000001</v>
      </c>
      <c r="K545" s="158">
        <v>110.00000000000001</v>
      </c>
      <c r="L545" s="75">
        <v>19.200106399999999</v>
      </c>
      <c r="M545" s="75">
        <v>72.962889099999998</v>
      </c>
      <c r="N545" s="58" t="s">
        <v>37</v>
      </c>
      <c r="O545" s="70" t="s">
        <v>3256</v>
      </c>
      <c r="P545" s="28" t="s">
        <v>602</v>
      </c>
      <c r="Q545" s="56" t="s">
        <v>1603</v>
      </c>
      <c r="R545" s="28" t="s">
        <v>3257</v>
      </c>
      <c r="S545" s="28" t="s">
        <v>3258</v>
      </c>
      <c r="T545" s="58" t="s">
        <v>1646</v>
      </c>
      <c r="U545" s="28" t="s">
        <v>2214</v>
      </c>
      <c r="V545" s="36" t="s">
        <v>2215</v>
      </c>
      <c r="W545" s="28" t="s">
        <v>104</v>
      </c>
      <c r="X545" s="28"/>
      <c r="Y545" s="28" t="s">
        <v>1638</v>
      </c>
      <c r="Z545" s="28" t="s">
        <v>4848</v>
      </c>
      <c r="AA545" s="28" t="s">
        <v>1603</v>
      </c>
      <c r="AB545" s="28">
        <v>10004959</v>
      </c>
      <c r="AC545" s="61">
        <v>45752</v>
      </c>
      <c r="AD545" s="61">
        <v>46103</v>
      </c>
      <c r="AE545" s="28">
        <v>110</v>
      </c>
      <c r="AF545" s="28" t="s">
        <v>1030</v>
      </c>
      <c r="AG545" s="62">
        <f t="shared" si="125"/>
        <v>0</v>
      </c>
      <c r="AH545" s="28" t="s">
        <v>1585</v>
      </c>
      <c r="AI545" s="28" t="s">
        <v>1603</v>
      </c>
      <c r="AJ545" s="28"/>
      <c r="AK545" s="28" t="s">
        <v>1612</v>
      </c>
      <c r="AL545" s="28" t="s">
        <v>5461</v>
      </c>
      <c r="AM545" s="28" t="s">
        <v>4949</v>
      </c>
      <c r="AN545" s="47" t="s">
        <v>1585</v>
      </c>
      <c r="AO545" s="58" t="s">
        <v>1603</v>
      </c>
      <c r="AP545" s="28"/>
      <c r="AQ545" s="28">
        <v>0</v>
      </c>
      <c r="AR545" s="28">
        <f t="shared" si="122"/>
        <v>-110</v>
      </c>
      <c r="AS545" s="28" t="s">
        <v>1603</v>
      </c>
      <c r="AT545" s="28"/>
    </row>
    <row r="546" spans="3:48" s="47" customFormat="1" ht="10.8" x14ac:dyDescent="0.25">
      <c r="C546" s="196">
        <v>46356</v>
      </c>
      <c r="D546" s="36">
        <f t="shared" si="123"/>
        <v>543</v>
      </c>
      <c r="E546" s="36" t="s">
        <v>1</v>
      </c>
      <c r="F546" s="57" t="s">
        <v>622</v>
      </c>
      <c r="G546" s="56">
        <f>_xlfn.XLOOKUP(H546,'[3]Total Working Funnel'!$F:$F,'[3]Total Working Funnel'!$F:$F)</f>
        <v>2351</v>
      </c>
      <c r="H546" s="58">
        <v>2351</v>
      </c>
      <c r="I546" s="36" t="s">
        <v>3259</v>
      </c>
      <c r="J546" s="159">
        <v>165</v>
      </c>
      <c r="K546" s="158">
        <v>165</v>
      </c>
      <c r="L546" s="75">
        <v>19.185918099999999</v>
      </c>
      <c r="M546" s="75">
        <v>72.956415500000006</v>
      </c>
      <c r="N546" s="58" t="s">
        <v>37</v>
      </c>
      <c r="O546" s="70" t="s">
        <v>3260</v>
      </c>
      <c r="P546" s="28" t="s">
        <v>602</v>
      </c>
      <c r="Q546" s="56" t="s">
        <v>1603</v>
      </c>
      <c r="R546" s="28" t="s">
        <v>3261</v>
      </c>
      <c r="S546" s="28" t="s">
        <v>3262</v>
      </c>
      <c r="T546" s="58" t="s">
        <v>1646</v>
      </c>
      <c r="U546" s="28" t="s">
        <v>2214</v>
      </c>
      <c r="V546" s="36" t="s">
        <v>2215</v>
      </c>
      <c r="W546" s="28" t="s">
        <v>104</v>
      </c>
      <c r="X546" s="28"/>
      <c r="Y546" s="28" t="s">
        <v>1638</v>
      </c>
      <c r="Z546" s="28" t="s">
        <v>4848</v>
      </c>
      <c r="AA546" s="28" t="s">
        <v>1603</v>
      </c>
      <c r="AB546" s="28">
        <v>10004959</v>
      </c>
      <c r="AC546" s="61">
        <v>45752</v>
      </c>
      <c r="AD546" s="61">
        <f t="shared" ref="AD546:AD553" si="126">AC546+365</f>
        <v>46117</v>
      </c>
      <c r="AE546" s="28">
        <v>50</v>
      </c>
      <c r="AF546" s="28" t="s">
        <v>1622</v>
      </c>
      <c r="AG546" s="62">
        <f t="shared" si="125"/>
        <v>-115</v>
      </c>
      <c r="AH546" s="28" t="s">
        <v>1585</v>
      </c>
      <c r="AI546" s="28" t="s">
        <v>1603</v>
      </c>
      <c r="AJ546" s="28"/>
      <c r="AK546" s="28" t="s">
        <v>1612</v>
      </c>
      <c r="AL546" s="28" t="s">
        <v>5462</v>
      </c>
      <c r="AM546" s="28" t="s">
        <v>4949</v>
      </c>
      <c r="AN546" s="47" t="s">
        <v>1585</v>
      </c>
      <c r="AO546" s="58" t="s">
        <v>1603</v>
      </c>
      <c r="AP546" s="28"/>
      <c r="AQ546" s="28">
        <v>0</v>
      </c>
      <c r="AR546" s="28">
        <f t="shared" si="122"/>
        <v>-50</v>
      </c>
      <c r="AS546" s="28" t="s">
        <v>1603</v>
      </c>
      <c r="AT546" s="28"/>
    </row>
    <row r="547" spans="3:48" s="47" customFormat="1" ht="10.8" x14ac:dyDescent="0.25">
      <c r="C547" s="196">
        <v>46356</v>
      </c>
      <c r="D547" s="36">
        <f t="shared" si="123"/>
        <v>544</v>
      </c>
      <c r="E547" s="36" t="s">
        <v>1</v>
      </c>
      <c r="F547" s="56" t="s">
        <v>627</v>
      </c>
      <c r="G547" s="56">
        <f>_xlfn.XLOOKUP(H547,'[3]Total Working Funnel'!$F:$F,'[3]Total Working Funnel'!$F:$F)</f>
        <v>5235</v>
      </c>
      <c r="H547" s="58">
        <v>5235</v>
      </c>
      <c r="I547" s="36" t="s">
        <v>3263</v>
      </c>
      <c r="J547" s="159">
        <v>88</v>
      </c>
      <c r="K547" s="158">
        <v>88</v>
      </c>
      <c r="L547" s="75">
        <v>19.1832745</v>
      </c>
      <c r="M547" s="75">
        <v>72.948006000000007</v>
      </c>
      <c r="N547" s="58" t="s">
        <v>37</v>
      </c>
      <c r="O547" s="70" t="s">
        <v>3264</v>
      </c>
      <c r="P547" s="28" t="s">
        <v>591</v>
      </c>
      <c r="Q547" s="56" t="s">
        <v>1678</v>
      </c>
      <c r="R547" s="28" t="s">
        <v>3265</v>
      </c>
      <c r="S547" s="28" t="s">
        <v>3266</v>
      </c>
      <c r="T547" s="58" t="s">
        <v>1621</v>
      </c>
      <c r="U547" s="28" t="s">
        <v>2214</v>
      </c>
      <c r="V547" s="36" t="s">
        <v>2215</v>
      </c>
      <c r="W547" s="28" t="s">
        <v>104</v>
      </c>
      <c r="X547" s="28"/>
      <c r="Y547" s="28" t="s">
        <v>1638</v>
      </c>
      <c r="Z547" s="28" t="s">
        <v>4848</v>
      </c>
      <c r="AA547" s="28" t="s">
        <v>1603</v>
      </c>
      <c r="AB547" s="28">
        <v>10004959</v>
      </c>
      <c r="AC547" s="61">
        <v>45752</v>
      </c>
      <c r="AD547" s="61">
        <f t="shared" si="126"/>
        <v>46117</v>
      </c>
      <c r="AE547" s="28">
        <v>50</v>
      </c>
      <c r="AF547" s="28" t="s">
        <v>1622</v>
      </c>
      <c r="AG547" s="62">
        <f t="shared" si="125"/>
        <v>-38</v>
      </c>
      <c r="AH547" s="28" t="s">
        <v>1585</v>
      </c>
      <c r="AI547" s="28" t="s">
        <v>1603</v>
      </c>
      <c r="AJ547" s="28"/>
      <c r="AK547" s="28" t="s">
        <v>1612</v>
      </c>
      <c r="AL547" s="28" t="s">
        <v>5463</v>
      </c>
      <c r="AM547" s="28" t="s">
        <v>3494</v>
      </c>
      <c r="AN547" s="47" t="s">
        <v>1585</v>
      </c>
      <c r="AO547" s="58" t="s">
        <v>1603</v>
      </c>
      <c r="AP547" s="28"/>
      <c r="AQ547" s="28">
        <v>0</v>
      </c>
      <c r="AR547" s="28">
        <f t="shared" si="122"/>
        <v>-50</v>
      </c>
      <c r="AS547" s="28" t="s">
        <v>1603</v>
      </c>
      <c r="AT547" s="28"/>
    </row>
    <row r="548" spans="3:48" s="47" customFormat="1" ht="10.8" x14ac:dyDescent="0.25">
      <c r="C548" s="196">
        <v>46356</v>
      </c>
      <c r="D548" s="36">
        <f t="shared" si="123"/>
        <v>545</v>
      </c>
      <c r="E548" s="36" t="s">
        <v>1</v>
      </c>
      <c r="F548" s="58" t="s">
        <v>3267</v>
      </c>
      <c r="G548" s="56">
        <f>_xlfn.XLOOKUP(H548,'[3]Total Working Funnel'!$F:$F,'[3]Total Working Funnel'!$F:$F)</f>
        <v>1562</v>
      </c>
      <c r="H548" s="58">
        <v>1562</v>
      </c>
      <c r="I548" s="36" t="s">
        <v>3268</v>
      </c>
      <c r="J548" s="159">
        <v>110.00000000000001</v>
      </c>
      <c r="K548" s="158">
        <v>110.00000000000001</v>
      </c>
      <c r="L548" s="75">
        <v>19.124823200000002</v>
      </c>
      <c r="M548" s="75">
        <v>72.924469500000001</v>
      </c>
      <c r="N548" s="58" t="s">
        <v>37</v>
      </c>
      <c r="O548" s="70" t="s">
        <v>3269</v>
      </c>
      <c r="P548" s="28" t="s">
        <v>591</v>
      </c>
      <c r="Q548" s="56" t="s">
        <v>1690</v>
      </c>
      <c r="R548" s="28" t="s">
        <v>3270</v>
      </c>
      <c r="S548" s="28" t="s">
        <v>3271</v>
      </c>
      <c r="T548" s="58" t="s">
        <v>1646</v>
      </c>
      <c r="U548" s="28" t="s">
        <v>2214</v>
      </c>
      <c r="V548" s="36" t="s">
        <v>2215</v>
      </c>
      <c r="W548" s="28" t="s">
        <v>104</v>
      </c>
      <c r="X548" s="28"/>
      <c r="Y548" s="28" t="s">
        <v>1638</v>
      </c>
      <c r="Z548" s="28" t="s">
        <v>4848</v>
      </c>
      <c r="AA548" s="28" t="s">
        <v>1603</v>
      </c>
      <c r="AB548" s="28">
        <v>10004959</v>
      </c>
      <c r="AC548" s="61">
        <v>45752</v>
      </c>
      <c r="AD548" s="61">
        <f t="shared" si="126"/>
        <v>46117</v>
      </c>
      <c r="AE548" s="28">
        <v>50</v>
      </c>
      <c r="AF548" s="28" t="s">
        <v>1622</v>
      </c>
      <c r="AG548" s="62">
        <f t="shared" si="125"/>
        <v>-60.000000000000014</v>
      </c>
      <c r="AH548" s="28" t="s">
        <v>1585</v>
      </c>
      <c r="AI548" s="28" t="s">
        <v>1603</v>
      </c>
      <c r="AJ548" s="28"/>
      <c r="AK548" s="28" t="s">
        <v>1612</v>
      </c>
      <c r="AL548" s="28" t="s">
        <v>5464</v>
      </c>
      <c r="AM548" s="28" t="s">
        <v>4949</v>
      </c>
      <c r="AN548" s="47" t="s">
        <v>1585</v>
      </c>
      <c r="AO548" s="58" t="s">
        <v>1603</v>
      </c>
      <c r="AP548" s="28"/>
      <c r="AQ548" s="28">
        <v>0</v>
      </c>
      <c r="AR548" s="28">
        <f t="shared" si="122"/>
        <v>-50</v>
      </c>
      <c r="AS548" s="28" t="s">
        <v>1603</v>
      </c>
      <c r="AT548" s="28"/>
    </row>
    <row r="549" spans="3:48" s="47" customFormat="1" ht="10.8" x14ac:dyDescent="0.25">
      <c r="C549" s="196">
        <v>46356</v>
      </c>
      <c r="D549" s="36">
        <f t="shared" si="123"/>
        <v>546</v>
      </c>
      <c r="E549" s="36" t="s">
        <v>1</v>
      </c>
      <c r="F549" s="57" t="s">
        <v>1801</v>
      </c>
      <c r="G549" s="56" t="str">
        <f>_xlfn.XLOOKUP(H549,'[3]Total Working Funnel'!$F:$F,'[3]Total Working Funnel'!$F:$F)</f>
        <v>MB1179</v>
      </c>
      <c r="H549" s="58" t="s">
        <v>3272</v>
      </c>
      <c r="I549" s="36" t="s">
        <v>3273</v>
      </c>
      <c r="J549" s="159">
        <v>110.00000000000001</v>
      </c>
      <c r="K549" s="158">
        <v>110.00000000000001</v>
      </c>
      <c r="L549" s="75">
        <v>19.1460297</v>
      </c>
      <c r="M549" s="75">
        <v>72.935650499999994</v>
      </c>
      <c r="N549" s="58" t="s">
        <v>37</v>
      </c>
      <c r="O549" s="70" t="s">
        <v>3274</v>
      </c>
      <c r="P549" s="28" t="s">
        <v>591</v>
      </c>
      <c r="Q549" s="56" t="s">
        <v>1690</v>
      </c>
      <c r="R549" s="28" t="s">
        <v>3275</v>
      </c>
      <c r="S549" s="28" t="s">
        <v>3276</v>
      </c>
      <c r="T549" s="58" t="s">
        <v>1646</v>
      </c>
      <c r="U549" s="28" t="s">
        <v>2214</v>
      </c>
      <c r="V549" s="36" t="s">
        <v>2215</v>
      </c>
      <c r="W549" s="28" t="s">
        <v>104</v>
      </c>
      <c r="X549" s="28"/>
      <c r="Y549" s="28" t="s">
        <v>1638</v>
      </c>
      <c r="Z549" s="28" t="s">
        <v>4848</v>
      </c>
      <c r="AA549" s="28" t="s">
        <v>1603</v>
      </c>
      <c r="AB549" s="28">
        <v>10004959</v>
      </c>
      <c r="AC549" s="61">
        <v>45752</v>
      </c>
      <c r="AD549" s="61">
        <f t="shared" si="126"/>
        <v>46117</v>
      </c>
      <c r="AE549" s="28">
        <v>50</v>
      </c>
      <c r="AF549" s="28" t="s">
        <v>1622</v>
      </c>
      <c r="AG549" s="62">
        <f t="shared" si="125"/>
        <v>-60.000000000000014</v>
      </c>
      <c r="AH549" s="28" t="s">
        <v>1585</v>
      </c>
      <c r="AI549" s="28" t="s">
        <v>1603</v>
      </c>
      <c r="AJ549" s="28"/>
      <c r="AK549" s="28" t="s">
        <v>1612</v>
      </c>
      <c r="AL549" s="28" t="s">
        <v>5465</v>
      </c>
      <c r="AM549" s="28" t="s">
        <v>4949</v>
      </c>
      <c r="AN549" s="47" t="s">
        <v>1585</v>
      </c>
      <c r="AO549" s="58" t="s">
        <v>1603</v>
      </c>
      <c r="AP549" s="28"/>
      <c r="AQ549" s="28">
        <v>0</v>
      </c>
      <c r="AR549" s="28">
        <f t="shared" si="122"/>
        <v>-50</v>
      </c>
      <c r="AS549" s="28" t="s">
        <v>1603</v>
      </c>
      <c r="AT549" s="28"/>
    </row>
    <row r="550" spans="3:48" s="47" customFormat="1" ht="10.8" x14ac:dyDescent="0.25">
      <c r="C550" s="196">
        <v>46356</v>
      </c>
      <c r="D550" s="36">
        <f t="shared" si="123"/>
        <v>547</v>
      </c>
      <c r="E550" s="36" t="s">
        <v>1</v>
      </c>
      <c r="F550" s="58" t="s">
        <v>651</v>
      </c>
      <c r="G550" s="56">
        <f>_xlfn.XLOOKUP(H550,'[3]Total Working Funnel'!$F:$F,'[3]Total Working Funnel'!$F:$F)</f>
        <v>3023</v>
      </c>
      <c r="H550" s="58">
        <v>3023</v>
      </c>
      <c r="I550" s="36" t="s">
        <v>3277</v>
      </c>
      <c r="J550" s="159">
        <v>110.00000000000001</v>
      </c>
      <c r="K550" s="158">
        <v>110.00000000000001</v>
      </c>
      <c r="L550" s="75">
        <v>19.119594299999999</v>
      </c>
      <c r="M550" s="75">
        <v>72.901031200000006</v>
      </c>
      <c r="N550" s="58" t="s">
        <v>37</v>
      </c>
      <c r="O550" s="70" t="s">
        <v>3278</v>
      </c>
      <c r="P550" s="28" t="s">
        <v>591</v>
      </c>
      <c r="Q550" s="56" t="s">
        <v>1690</v>
      </c>
      <c r="R550" s="28" t="s">
        <v>3279</v>
      </c>
      <c r="S550" s="28" t="s">
        <v>3280</v>
      </c>
      <c r="T550" s="58" t="s">
        <v>1621</v>
      </c>
      <c r="U550" s="28" t="s">
        <v>2214</v>
      </c>
      <c r="V550" s="36" t="s">
        <v>2215</v>
      </c>
      <c r="W550" s="28" t="s">
        <v>104</v>
      </c>
      <c r="X550" s="28"/>
      <c r="Y550" s="28" t="s">
        <v>1638</v>
      </c>
      <c r="Z550" s="28" t="s">
        <v>4848</v>
      </c>
      <c r="AA550" s="28" t="s">
        <v>1603</v>
      </c>
      <c r="AB550" s="28">
        <v>10004959</v>
      </c>
      <c r="AC550" s="61">
        <v>45752</v>
      </c>
      <c r="AD550" s="61">
        <f t="shared" si="126"/>
        <v>46117</v>
      </c>
      <c r="AE550" s="28">
        <v>110</v>
      </c>
      <c r="AF550" s="28" t="s">
        <v>1030</v>
      </c>
      <c r="AG550" s="62">
        <f t="shared" si="125"/>
        <v>0</v>
      </c>
      <c r="AH550" s="28" t="s">
        <v>1585</v>
      </c>
      <c r="AI550" s="28" t="s">
        <v>1603</v>
      </c>
      <c r="AJ550" s="28"/>
      <c r="AK550" s="28" t="s">
        <v>1612</v>
      </c>
      <c r="AL550" s="28" t="s">
        <v>5466</v>
      </c>
      <c r="AM550" s="28" t="s">
        <v>4949</v>
      </c>
      <c r="AN550" s="47" t="s">
        <v>1585</v>
      </c>
      <c r="AO550" s="58" t="s">
        <v>1603</v>
      </c>
      <c r="AP550" s="28"/>
      <c r="AQ550" s="28">
        <v>0</v>
      </c>
      <c r="AR550" s="28">
        <f t="shared" si="122"/>
        <v>-110</v>
      </c>
      <c r="AS550" s="28" t="s">
        <v>1603</v>
      </c>
      <c r="AT550" s="28"/>
    </row>
    <row r="551" spans="3:48" s="47" customFormat="1" ht="10.8" x14ac:dyDescent="0.25">
      <c r="C551" s="196">
        <v>46356</v>
      </c>
      <c r="D551" s="36">
        <f t="shared" si="123"/>
        <v>548</v>
      </c>
      <c r="E551" s="36" t="s">
        <v>1</v>
      </c>
      <c r="F551" s="66" t="s">
        <v>622</v>
      </c>
      <c r="G551" s="56" t="str">
        <f>_xlfn.XLOOKUP(H551,'[3]Total Working Funnel'!$F:$F,'[3]Total Working Funnel'!$F:$F)</f>
        <v>MB3249</v>
      </c>
      <c r="H551" s="58" t="s">
        <v>3281</v>
      </c>
      <c r="I551" s="36" t="s">
        <v>3282</v>
      </c>
      <c r="J551" s="159">
        <v>69.3</v>
      </c>
      <c r="K551" s="158">
        <v>69.3</v>
      </c>
      <c r="L551" s="75">
        <v>19.184515000000001</v>
      </c>
      <c r="M551" s="75">
        <v>72.955326499999998</v>
      </c>
      <c r="N551" s="58" t="s">
        <v>37</v>
      </c>
      <c r="O551" s="70" t="s">
        <v>3283</v>
      </c>
      <c r="P551" s="28" t="s">
        <v>602</v>
      </c>
      <c r="Q551" s="56" t="s">
        <v>1603</v>
      </c>
      <c r="R551" s="28" t="s">
        <v>3284</v>
      </c>
      <c r="S551" s="28" t="s">
        <v>3285</v>
      </c>
      <c r="T551" s="58" t="s">
        <v>1621</v>
      </c>
      <c r="U551" s="28" t="s">
        <v>2214</v>
      </c>
      <c r="V551" s="36" t="s">
        <v>2215</v>
      </c>
      <c r="W551" s="28" t="s">
        <v>104</v>
      </c>
      <c r="X551" s="28"/>
      <c r="Y551" s="28" t="s">
        <v>1792</v>
      </c>
      <c r="Z551" s="28" t="e">
        <f>_xlfn.XLOOKUP(I551,'[2]Fibmax delivery'!$B:$B,'[2]Fibmax delivery'!$I:$I)</f>
        <v>#N/A</v>
      </c>
      <c r="AA551" s="28" t="s">
        <v>1603</v>
      </c>
      <c r="AB551" s="28">
        <v>10004959</v>
      </c>
      <c r="AC551" s="61">
        <v>45752</v>
      </c>
      <c r="AD551" s="61">
        <f t="shared" si="126"/>
        <v>46117</v>
      </c>
      <c r="AE551" s="28">
        <v>90</v>
      </c>
      <c r="AF551" s="28" t="s">
        <v>1699</v>
      </c>
      <c r="AG551" s="62">
        <f t="shared" si="125"/>
        <v>20.700000000000003</v>
      </c>
      <c r="AH551" s="28" t="s">
        <v>1585</v>
      </c>
      <c r="AI551" s="28" t="s">
        <v>1603</v>
      </c>
      <c r="AJ551" s="28"/>
      <c r="AK551" s="28" t="s">
        <v>1612</v>
      </c>
      <c r="AL551" s="28" t="s">
        <v>5467</v>
      </c>
      <c r="AM551" s="28" t="s">
        <v>3494</v>
      </c>
      <c r="AN551" s="47" t="s">
        <v>1585</v>
      </c>
      <c r="AO551" s="58" t="s">
        <v>1603</v>
      </c>
      <c r="AP551" s="28"/>
      <c r="AQ551" s="28">
        <v>0</v>
      </c>
      <c r="AR551" s="28">
        <f t="shared" si="122"/>
        <v>-90</v>
      </c>
      <c r="AS551" s="28" t="s">
        <v>1603</v>
      </c>
      <c r="AT551" s="28"/>
    </row>
    <row r="552" spans="3:48" s="47" customFormat="1" ht="10.8" x14ac:dyDescent="0.25">
      <c r="C552" s="196">
        <v>46356</v>
      </c>
      <c r="D552" s="36">
        <f t="shared" si="123"/>
        <v>549</v>
      </c>
      <c r="E552" s="36" t="s">
        <v>1</v>
      </c>
      <c r="F552" s="66" t="s">
        <v>622</v>
      </c>
      <c r="G552" s="56" t="str">
        <f>_xlfn.XLOOKUP(H552,'[3]Total Working Funnel'!$F:$F,'[3]Total Working Funnel'!$F:$F)</f>
        <v>MA6156</v>
      </c>
      <c r="H552" s="58" t="s">
        <v>3286</v>
      </c>
      <c r="I552" s="36" t="s">
        <v>3287</v>
      </c>
      <c r="J552" s="159">
        <v>11</v>
      </c>
      <c r="K552" s="158">
        <v>11</v>
      </c>
      <c r="L552" s="75">
        <v>19.186389299999998</v>
      </c>
      <c r="M552" s="75">
        <v>72.957332399999999</v>
      </c>
      <c r="N552" s="58" t="s">
        <v>37</v>
      </c>
      <c r="O552" s="70" t="s">
        <v>3288</v>
      </c>
      <c r="P552" s="28" t="s">
        <v>602</v>
      </c>
      <c r="Q552" s="56" t="s">
        <v>1603</v>
      </c>
      <c r="R552" s="28" t="s">
        <v>3289</v>
      </c>
      <c r="S552" s="28" t="s">
        <v>3290</v>
      </c>
      <c r="T552" s="58" t="s">
        <v>1646</v>
      </c>
      <c r="U552" s="28" t="s">
        <v>2214</v>
      </c>
      <c r="V552" s="36" t="s">
        <v>2215</v>
      </c>
      <c r="W552" s="28" t="s">
        <v>104</v>
      </c>
      <c r="X552" s="28"/>
      <c r="Y552" s="28" t="s">
        <v>1792</v>
      </c>
      <c r="Z552" s="28" t="e">
        <f>_xlfn.XLOOKUP(I552,'[2]Fibmax delivery'!$B:$B,'[2]Fibmax delivery'!$I:$I)</f>
        <v>#N/A</v>
      </c>
      <c r="AA552" s="28" t="s">
        <v>1603</v>
      </c>
      <c r="AB552" s="28">
        <v>10004959</v>
      </c>
      <c r="AC552" s="61">
        <v>45752</v>
      </c>
      <c r="AD552" s="61">
        <f t="shared" si="126"/>
        <v>46117</v>
      </c>
      <c r="AE552" s="28">
        <v>80</v>
      </c>
      <c r="AF552" s="28" t="s">
        <v>1699</v>
      </c>
      <c r="AG552" s="62">
        <f t="shared" si="125"/>
        <v>69</v>
      </c>
      <c r="AH552" s="28" t="s">
        <v>1585</v>
      </c>
      <c r="AI552" s="28" t="s">
        <v>1603</v>
      </c>
      <c r="AJ552" s="28"/>
      <c r="AK552" s="28" t="s">
        <v>1612</v>
      </c>
      <c r="AL552" s="28" t="s">
        <v>5468</v>
      </c>
      <c r="AM552" s="28" t="s">
        <v>4949</v>
      </c>
      <c r="AN552" s="47" t="s">
        <v>1585</v>
      </c>
      <c r="AO552" s="58" t="s">
        <v>1603</v>
      </c>
      <c r="AP552" s="28"/>
      <c r="AQ552" s="28">
        <v>0</v>
      </c>
      <c r="AR552" s="28">
        <f t="shared" si="122"/>
        <v>-80</v>
      </c>
      <c r="AS552" s="28" t="s">
        <v>1603</v>
      </c>
      <c r="AT552" s="28"/>
    </row>
    <row r="553" spans="3:48" s="47" customFormat="1" ht="10.8" x14ac:dyDescent="0.25">
      <c r="C553" s="196">
        <v>46356</v>
      </c>
      <c r="D553" s="36">
        <f t="shared" si="123"/>
        <v>550</v>
      </c>
      <c r="E553" s="36" t="s">
        <v>1</v>
      </c>
      <c r="F553" s="58" t="s">
        <v>3267</v>
      </c>
      <c r="G553" s="56" t="e">
        <f>_xlfn.XLOOKUP(H553,'[3]Total Working Funnel'!$F:$F,'[3]Total Working Funnel'!$F:$F)</f>
        <v>#N/A</v>
      </c>
      <c r="H553" s="58">
        <v>141</v>
      </c>
      <c r="I553" s="36" t="s">
        <v>3291</v>
      </c>
      <c r="J553" s="159">
        <v>33</v>
      </c>
      <c r="K553" s="158">
        <v>33</v>
      </c>
      <c r="L553" s="75">
        <v>19.12407</v>
      </c>
      <c r="M553" s="75">
        <v>72.909970999999999</v>
      </c>
      <c r="N553" s="58" t="s">
        <v>37</v>
      </c>
      <c r="O553" s="70" t="s">
        <v>3292</v>
      </c>
      <c r="P553" s="28" t="s">
        <v>591</v>
      </c>
      <c r="Q553" s="56" t="s">
        <v>1690</v>
      </c>
      <c r="R553" s="28" t="s">
        <v>3293</v>
      </c>
      <c r="S553" s="28" t="s">
        <v>3294</v>
      </c>
      <c r="T553" s="177" t="s">
        <v>1615</v>
      </c>
      <c r="U553" s="28" t="s">
        <v>2214</v>
      </c>
      <c r="V553" s="36" t="s">
        <v>2215</v>
      </c>
      <c r="W553" s="28" t="s">
        <v>104</v>
      </c>
      <c r="X553" s="28"/>
      <c r="Y553" s="28" t="s">
        <v>1849</v>
      </c>
      <c r="Z553" s="28" t="s">
        <v>4848</v>
      </c>
      <c r="AA553" s="28" t="s">
        <v>1603</v>
      </c>
      <c r="AB553" s="28">
        <v>10004959</v>
      </c>
      <c r="AC553" s="61">
        <v>45752</v>
      </c>
      <c r="AD553" s="61">
        <f t="shared" si="126"/>
        <v>46117</v>
      </c>
      <c r="AE553" s="28">
        <v>80</v>
      </c>
      <c r="AF553" s="28" t="s">
        <v>1699</v>
      </c>
      <c r="AG553" s="62">
        <f t="shared" si="125"/>
        <v>47</v>
      </c>
      <c r="AH553" s="28" t="s">
        <v>4851</v>
      </c>
      <c r="AI553" s="28" t="s">
        <v>1603</v>
      </c>
      <c r="AJ553" s="28"/>
      <c r="AK553" s="28" t="s">
        <v>1612</v>
      </c>
      <c r="AL553" s="28" t="s">
        <v>5469</v>
      </c>
      <c r="AM553" s="28" t="s">
        <v>3494</v>
      </c>
      <c r="AN553" s="47" t="s">
        <v>1585</v>
      </c>
      <c r="AO553" s="58" t="s">
        <v>1603</v>
      </c>
      <c r="AP553" s="28"/>
      <c r="AQ553" s="28">
        <v>0</v>
      </c>
      <c r="AR553" s="28">
        <f t="shared" si="122"/>
        <v>-80</v>
      </c>
      <c r="AS553" s="28" t="s">
        <v>1603</v>
      </c>
      <c r="AT553" s="28"/>
    </row>
    <row r="554" spans="3:48" s="47" customFormat="1" ht="10.8" x14ac:dyDescent="0.25">
      <c r="C554" s="196">
        <v>46022</v>
      </c>
      <c r="D554" s="36">
        <f t="shared" si="123"/>
        <v>551</v>
      </c>
      <c r="E554" s="36" t="s">
        <v>1</v>
      </c>
      <c r="F554" s="57" t="s">
        <v>1696</v>
      </c>
      <c r="G554" s="57"/>
      <c r="H554" s="70" t="s">
        <v>3295</v>
      </c>
      <c r="I554" s="36" t="s">
        <v>3296</v>
      </c>
      <c r="J554" s="159">
        <v>66</v>
      </c>
      <c r="K554" s="158">
        <v>66</v>
      </c>
      <c r="L554" s="70">
        <v>19.084464100000002</v>
      </c>
      <c r="M554" s="70">
        <v>72.921130399999996</v>
      </c>
      <c r="N554" s="58" t="s">
        <v>40</v>
      </c>
      <c r="O554" s="58" t="s">
        <v>3297</v>
      </c>
      <c r="P554" s="28" t="s">
        <v>591</v>
      </c>
      <c r="Q554" s="56" t="s">
        <v>1697</v>
      </c>
      <c r="R554" s="28" t="s">
        <v>3298</v>
      </c>
      <c r="S554" s="28" t="s">
        <v>3299</v>
      </c>
      <c r="T554" s="177" t="s">
        <v>1981</v>
      </c>
      <c r="U554" s="28" t="s">
        <v>2214</v>
      </c>
      <c r="V554" s="36" t="s">
        <v>2215</v>
      </c>
      <c r="W554" s="28" t="s">
        <v>104</v>
      </c>
      <c r="X554" s="28"/>
      <c r="Y554" s="28" t="s">
        <v>1617</v>
      </c>
      <c r="Z554" s="28" t="s">
        <v>4850</v>
      </c>
      <c r="AA554" s="28" t="s">
        <v>1603</v>
      </c>
      <c r="AB554" s="28" t="s">
        <v>1603</v>
      </c>
      <c r="AC554" s="28" t="s">
        <v>1603</v>
      </c>
      <c r="AD554" s="28" t="s">
        <v>1603</v>
      </c>
      <c r="AE554" s="28">
        <v>0</v>
      </c>
      <c r="AF554" s="28" t="s">
        <v>1610</v>
      </c>
      <c r="AG554" s="28"/>
      <c r="AH554" s="28" t="s">
        <v>1611</v>
      </c>
      <c r="AI554" s="28" t="s">
        <v>1603</v>
      </c>
      <c r="AJ554" s="28"/>
      <c r="AK554" s="28" t="s">
        <v>1612</v>
      </c>
      <c r="AL554" s="28" t="s">
        <v>1603</v>
      </c>
      <c r="AM554" s="28" t="s">
        <v>1603</v>
      </c>
      <c r="AN554" s="47" t="s">
        <v>1611</v>
      </c>
      <c r="AO554" s="58" t="s">
        <v>1603</v>
      </c>
      <c r="AP554" s="28"/>
      <c r="AQ554" s="28">
        <v>0</v>
      </c>
      <c r="AR554" s="28">
        <f t="shared" si="122"/>
        <v>0</v>
      </c>
      <c r="AS554" s="28" t="s">
        <v>1603</v>
      </c>
      <c r="AT554" s="28"/>
    </row>
    <row r="555" spans="3:48" s="47" customFormat="1" ht="10.8" x14ac:dyDescent="0.25">
      <c r="C555" s="196">
        <v>46022</v>
      </c>
      <c r="D555" s="36">
        <f t="shared" si="123"/>
        <v>552</v>
      </c>
      <c r="E555" s="36" t="s">
        <v>1</v>
      </c>
      <c r="F555" s="57" t="s">
        <v>1696</v>
      </c>
      <c r="G555" s="56" t="str">
        <f>_xlfn.XLOOKUP(H555,'[3]Total Working Funnel'!$F:$F,'[3]Total Working Funnel'!$F:$F)</f>
        <v>MA5673</v>
      </c>
      <c r="H555" s="70" t="s">
        <v>3300</v>
      </c>
      <c r="I555" s="36" t="s">
        <v>3301</v>
      </c>
      <c r="J555" s="159">
        <v>44</v>
      </c>
      <c r="K555" s="158">
        <v>44</v>
      </c>
      <c r="L555" s="70">
        <v>19.088290799999999</v>
      </c>
      <c r="M555" s="70">
        <v>72.907972900000004</v>
      </c>
      <c r="N555" s="58" t="s">
        <v>40</v>
      </c>
      <c r="O555" s="58" t="s">
        <v>3302</v>
      </c>
      <c r="P555" s="28" t="s">
        <v>591</v>
      </c>
      <c r="Q555" s="56" t="s">
        <v>1697</v>
      </c>
      <c r="R555" s="28" t="s">
        <v>3303</v>
      </c>
      <c r="S555" s="28" t="s">
        <v>3304</v>
      </c>
      <c r="T555" s="58" t="s">
        <v>1621</v>
      </c>
      <c r="U555" s="28" t="s">
        <v>2214</v>
      </c>
      <c r="V555" s="36" t="s">
        <v>2215</v>
      </c>
      <c r="W555" s="28" t="s">
        <v>104</v>
      </c>
      <c r="X555" s="28"/>
      <c r="Y555" s="28" t="s">
        <v>1617</v>
      </c>
      <c r="Z555" s="28" t="s">
        <v>4850</v>
      </c>
      <c r="AA555" s="28" t="s">
        <v>1603</v>
      </c>
      <c r="AB555" s="28" t="s">
        <v>1104</v>
      </c>
      <c r="AC555" s="61">
        <v>45740</v>
      </c>
      <c r="AD555" s="61">
        <v>46105</v>
      </c>
      <c r="AE555" s="28">
        <v>40</v>
      </c>
      <c r="AF555" s="28" t="s">
        <v>1622</v>
      </c>
      <c r="AG555" s="62">
        <f>AE555-K555</f>
        <v>-4</v>
      </c>
      <c r="AH555" s="28" t="s">
        <v>1585</v>
      </c>
      <c r="AI555" s="28" t="s">
        <v>1603</v>
      </c>
      <c r="AJ555" s="28"/>
      <c r="AK555" s="28" t="s">
        <v>1612</v>
      </c>
      <c r="AL555" s="28" t="s">
        <v>5470</v>
      </c>
      <c r="AM555" s="28" t="s">
        <v>4949</v>
      </c>
      <c r="AN555" s="47" t="s">
        <v>1585</v>
      </c>
      <c r="AO555" s="58" t="s">
        <v>1603</v>
      </c>
      <c r="AP555" s="28"/>
      <c r="AQ555" s="28">
        <v>0</v>
      </c>
      <c r="AR555" s="28">
        <f t="shared" si="122"/>
        <v>-40</v>
      </c>
      <c r="AS555" s="28" t="s">
        <v>1603</v>
      </c>
      <c r="AT555" s="28"/>
    </row>
    <row r="556" spans="3:48" s="47" customFormat="1" ht="10.8" x14ac:dyDescent="0.25">
      <c r="C556" s="196">
        <v>46022</v>
      </c>
      <c r="D556" s="36">
        <f t="shared" si="123"/>
        <v>553</v>
      </c>
      <c r="E556" s="36" t="s">
        <v>1</v>
      </c>
      <c r="F556" s="57" t="s">
        <v>1801</v>
      </c>
      <c r="G556" s="56" t="e">
        <f>_xlfn.XLOOKUP(H556,'[3]Total Working Funnel'!$F:$F,'[3]Total Working Funnel'!$F:$F)</f>
        <v>#N/A</v>
      </c>
      <c r="H556" s="70">
        <v>1536</v>
      </c>
      <c r="I556" s="36" t="s">
        <v>3305</v>
      </c>
      <c r="J556" s="159">
        <v>66</v>
      </c>
      <c r="K556" s="158">
        <v>66</v>
      </c>
      <c r="L556" s="70">
        <v>19.144887099999998</v>
      </c>
      <c r="M556" s="70">
        <v>72.9504953</v>
      </c>
      <c r="N556" s="58" t="s">
        <v>40</v>
      </c>
      <c r="O556" s="58" t="s">
        <v>3306</v>
      </c>
      <c r="P556" s="28" t="s">
        <v>591</v>
      </c>
      <c r="Q556" s="56" t="s">
        <v>1690</v>
      </c>
      <c r="R556" s="28" t="s">
        <v>3307</v>
      </c>
      <c r="S556" s="28" t="s">
        <v>3308</v>
      </c>
      <c r="T556" s="177" t="s">
        <v>1615</v>
      </c>
      <c r="U556" s="28" t="s">
        <v>2214</v>
      </c>
      <c r="V556" s="36" t="s">
        <v>2215</v>
      </c>
      <c r="W556" s="28" t="s">
        <v>104</v>
      </c>
      <c r="X556" s="28"/>
      <c r="Y556" s="28" t="s">
        <v>1680</v>
      </c>
      <c r="Z556" s="28" t="s">
        <v>4848</v>
      </c>
      <c r="AA556" s="28" t="s">
        <v>1603</v>
      </c>
      <c r="AB556" s="28" t="s">
        <v>1104</v>
      </c>
      <c r="AC556" s="61">
        <v>45740</v>
      </c>
      <c r="AD556" s="61">
        <v>46105</v>
      </c>
      <c r="AE556" s="28">
        <v>70</v>
      </c>
      <c r="AF556" s="28" t="s">
        <v>1030</v>
      </c>
      <c r="AG556" s="62">
        <f>AE556-K556</f>
        <v>4</v>
      </c>
      <c r="AH556" s="28" t="s">
        <v>4851</v>
      </c>
      <c r="AI556" s="28" t="s">
        <v>1603</v>
      </c>
      <c r="AJ556" s="28"/>
      <c r="AK556" s="28" t="s">
        <v>1612</v>
      </c>
      <c r="AL556" s="28" t="s">
        <v>5471</v>
      </c>
      <c r="AM556" s="28" t="s">
        <v>4949</v>
      </c>
      <c r="AN556" s="47" t="s">
        <v>1585</v>
      </c>
      <c r="AO556" s="58" t="s">
        <v>1603</v>
      </c>
      <c r="AP556" s="28"/>
      <c r="AQ556" s="28">
        <v>0</v>
      </c>
      <c r="AR556" s="28">
        <f t="shared" si="122"/>
        <v>-70</v>
      </c>
      <c r="AS556" s="28" t="s">
        <v>1603</v>
      </c>
      <c r="AT556" s="28"/>
      <c r="AV556" s="47" t="s">
        <v>5620</v>
      </c>
    </row>
    <row r="557" spans="3:48" s="47" customFormat="1" ht="10.8" x14ac:dyDescent="0.25">
      <c r="C557" s="196">
        <v>46022</v>
      </c>
      <c r="D557" s="36">
        <f t="shared" si="123"/>
        <v>554</v>
      </c>
      <c r="E557" s="36" t="s">
        <v>1</v>
      </c>
      <c r="F557" s="57" t="s">
        <v>1696</v>
      </c>
      <c r="G557" s="56" t="e">
        <f>_xlfn.XLOOKUP(H557,'[3]Total Working Funnel'!$F:$F,'[3]Total Working Funnel'!$F:$F)</f>
        <v>#N/A</v>
      </c>
      <c r="H557" s="70" t="s">
        <v>3309</v>
      </c>
      <c r="I557" s="36" t="s">
        <v>3310</v>
      </c>
      <c r="J557" s="159">
        <v>66</v>
      </c>
      <c r="K557" s="158">
        <v>66</v>
      </c>
      <c r="L557" s="70">
        <v>19.0868167</v>
      </c>
      <c r="M557" s="70">
        <v>72.918771300000003</v>
      </c>
      <c r="N557" s="58" t="s">
        <v>40</v>
      </c>
      <c r="O557" s="58" t="s">
        <v>3311</v>
      </c>
      <c r="P557" s="28" t="s">
        <v>591</v>
      </c>
      <c r="Q557" s="56" t="s">
        <v>1697</v>
      </c>
      <c r="R557" s="28" t="s">
        <v>3312</v>
      </c>
      <c r="S557" s="28" t="s">
        <v>3313</v>
      </c>
      <c r="T557" s="177" t="s">
        <v>1615</v>
      </c>
      <c r="U557" s="28" t="s">
        <v>2214</v>
      </c>
      <c r="V557" s="36" t="s">
        <v>2215</v>
      </c>
      <c r="W557" s="28" t="s">
        <v>104</v>
      </c>
      <c r="X557" s="28"/>
      <c r="Y557" s="28" t="s">
        <v>1680</v>
      </c>
      <c r="Z557" s="28" t="s">
        <v>4848</v>
      </c>
      <c r="AA557" s="28" t="s">
        <v>1603</v>
      </c>
      <c r="AB557" s="28" t="s">
        <v>1104</v>
      </c>
      <c r="AC557" s="61">
        <v>45740</v>
      </c>
      <c r="AD557" s="61">
        <v>46105</v>
      </c>
      <c r="AE557" s="28">
        <v>100</v>
      </c>
      <c r="AF557" s="28" t="s">
        <v>1699</v>
      </c>
      <c r="AG557" s="62">
        <f>AE557-K557</f>
        <v>34</v>
      </c>
      <c r="AH557" s="28" t="s">
        <v>4851</v>
      </c>
      <c r="AI557" s="28" t="s">
        <v>1603</v>
      </c>
      <c r="AJ557" s="28"/>
      <c r="AK557" s="28" t="s">
        <v>1612</v>
      </c>
      <c r="AL557" s="28" t="s">
        <v>5472</v>
      </c>
      <c r="AM557" s="28" t="s">
        <v>4949</v>
      </c>
      <c r="AN557" s="47" t="s">
        <v>1585</v>
      </c>
      <c r="AO557" s="58" t="s">
        <v>1603</v>
      </c>
      <c r="AP557" s="28"/>
      <c r="AQ557" s="28">
        <v>0</v>
      </c>
      <c r="AR557" s="28">
        <f t="shared" si="122"/>
        <v>-100</v>
      </c>
      <c r="AS557" s="28" t="s">
        <v>1603</v>
      </c>
      <c r="AT557" s="28"/>
    </row>
    <row r="558" spans="3:48" s="47" customFormat="1" ht="10.8" x14ac:dyDescent="0.25">
      <c r="C558" s="196">
        <v>46022</v>
      </c>
      <c r="D558" s="36">
        <f t="shared" si="123"/>
        <v>555</v>
      </c>
      <c r="E558" s="36" t="s">
        <v>1</v>
      </c>
      <c r="F558" s="56" t="s">
        <v>623</v>
      </c>
      <c r="G558" s="56" t="e">
        <f>_xlfn.XLOOKUP(H558,'[3]Total Working Funnel'!$F:$F,'[3]Total Working Funnel'!$F:$F)</f>
        <v>#N/A</v>
      </c>
      <c r="H558" s="70">
        <v>1532</v>
      </c>
      <c r="I558" s="36" t="s">
        <v>3314</v>
      </c>
      <c r="J558" s="159">
        <v>66</v>
      </c>
      <c r="K558" s="158">
        <v>66</v>
      </c>
      <c r="L558" s="70">
        <v>19.130619500000002</v>
      </c>
      <c r="M558" s="70">
        <v>72.941767600000006</v>
      </c>
      <c r="N558" s="58" t="s">
        <v>40</v>
      </c>
      <c r="O558" s="58" t="s">
        <v>3315</v>
      </c>
      <c r="P558" s="28" t="s">
        <v>591</v>
      </c>
      <c r="Q558" s="56" t="s">
        <v>1690</v>
      </c>
      <c r="R558" s="28" t="s">
        <v>3316</v>
      </c>
      <c r="S558" s="28" t="s">
        <v>3317</v>
      </c>
      <c r="T558" s="177" t="s">
        <v>1615</v>
      </c>
      <c r="U558" s="28" t="s">
        <v>2214</v>
      </c>
      <c r="V558" s="36" t="s">
        <v>2215</v>
      </c>
      <c r="W558" s="28" t="s">
        <v>104</v>
      </c>
      <c r="X558" s="28"/>
      <c r="Y558" s="28" t="s">
        <v>1680</v>
      </c>
      <c r="Z558" s="28" t="s">
        <v>4848</v>
      </c>
      <c r="AA558" s="28" t="s">
        <v>1603</v>
      </c>
      <c r="AB558" s="28" t="s">
        <v>1104</v>
      </c>
      <c r="AC558" s="61">
        <v>45740</v>
      </c>
      <c r="AD558" s="61">
        <v>46105</v>
      </c>
      <c r="AE558" s="28">
        <v>70</v>
      </c>
      <c r="AF558" s="28" t="s">
        <v>1030</v>
      </c>
      <c r="AG558" s="62">
        <f>AE558-K558</f>
        <v>4</v>
      </c>
      <c r="AH558" s="28" t="s">
        <v>4851</v>
      </c>
      <c r="AI558" s="28" t="s">
        <v>1600</v>
      </c>
      <c r="AJ558" s="28"/>
      <c r="AK558" s="28" t="s">
        <v>3318</v>
      </c>
      <c r="AL558" s="28" t="s">
        <v>5473</v>
      </c>
      <c r="AM558" s="28" t="s">
        <v>4949</v>
      </c>
      <c r="AN558" s="47" t="s">
        <v>1585</v>
      </c>
      <c r="AO558" s="58" t="s">
        <v>1603</v>
      </c>
      <c r="AP558" s="28"/>
      <c r="AQ558" s="28">
        <v>0</v>
      </c>
      <c r="AR558" s="28">
        <f t="shared" si="122"/>
        <v>-70</v>
      </c>
      <c r="AS558" s="28" t="s">
        <v>5610</v>
      </c>
      <c r="AT558" s="28"/>
      <c r="AV558" s="47" t="s">
        <v>5620</v>
      </c>
    </row>
    <row r="559" spans="3:48" s="47" customFormat="1" ht="10.8" x14ac:dyDescent="0.25">
      <c r="C559" s="196">
        <v>46022</v>
      </c>
      <c r="D559" s="36">
        <f t="shared" si="123"/>
        <v>556</v>
      </c>
      <c r="E559" s="36" t="s">
        <v>1</v>
      </c>
      <c r="F559" s="56" t="s">
        <v>623</v>
      </c>
      <c r="G559" s="56"/>
      <c r="H559" s="70" t="s">
        <v>3319</v>
      </c>
      <c r="I559" s="36" t="s">
        <v>3320</v>
      </c>
      <c r="J559" s="159">
        <v>66</v>
      </c>
      <c r="K559" s="158">
        <v>66</v>
      </c>
      <c r="L559" s="70">
        <v>19.124471499999999</v>
      </c>
      <c r="M559" s="70">
        <v>72.938616999999994</v>
      </c>
      <c r="N559" s="58" t="s">
        <v>40</v>
      </c>
      <c r="O559" s="58" t="s">
        <v>3321</v>
      </c>
      <c r="P559" s="28" t="s">
        <v>591</v>
      </c>
      <c r="Q559" s="56" t="s">
        <v>1690</v>
      </c>
      <c r="R559" s="28" t="s">
        <v>3322</v>
      </c>
      <c r="S559" s="28" t="s">
        <v>3323</v>
      </c>
      <c r="T559" s="177" t="s">
        <v>1981</v>
      </c>
      <c r="U559" s="28" t="s">
        <v>2214</v>
      </c>
      <c r="V559" s="36" t="s">
        <v>2215</v>
      </c>
      <c r="W559" s="28" t="s">
        <v>104</v>
      </c>
      <c r="X559" s="28"/>
      <c r="Y559" s="28" t="s">
        <v>1617</v>
      </c>
      <c r="Z559" s="28" t="s">
        <v>4850</v>
      </c>
      <c r="AA559" s="28" t="s">
        <v>1603</v>
      </c>
      <c r="AB559" s="28" t="s">
        <v>1603</v>
      </c>
      <c r="AC559" s="28" t="s">
        <v>1603</v>
      </c>
      <c r="AD559" s="28" t="s">
        <v>1603</v>
      </c>
      <c r="AE559" s="28">
        <v>0</v>
      </c>
      <c r="AF559" s="28" t="s">
        <v>1610</v>
      </c>
      <c r="AG559" s="28"/>
      <c r="AH559" s="28" t="s">
        <v>1611</v>
      </c>
      <c r="AI559" s="28" t="s">
        <v>1603</v>
      </c>
      <c r="AJ559" s="28"/>
      <c r="AK559" s="28" t="s">
        <v>1612</v>
      </c>
      <c r="AL559" s="28" t="s">
        <v>1603</v>
      </c>
      <c r="AM559" s="28" t="s">
        <v>1603</v>
      </c>
      <c r="AN559" s="47" t="s">
        <v>1611</v>
      </c>
      <c r="AO559" s="58" t="s">
        <v>1603</v>
      </c>
      <c r="AP559" s="28"/>
      <c r="AQ559" s="28">
        <v>0</v>
      </c>
      <c r="AR559" s="28">
        <f t="shared" si="122"/>
        <v>0</v>
      </c>
      <c r="AS559" s="28" t="s">
        <v>1603</v>
      </c>
      <c r="AT559" s="28"/>
    </row>
    <row r="560" spans="3:48" s="47" customFormat="1" ht="10.8" x14ac:dyDescent="0.25">
      <c r="C560" s="196">
        <v>46022</v>
      </c>
      <c r="D560" s="36">
        <f t="shared" si="123"/>
        <v>557</v>
      </c>
      <c r="E560" s="36" t="s">
        <v>1</v>
      </c>
      <c r="F560" s="57" t="s">
        <v>1801</v>
      </c>
      <c r="G560" s="57"/>
      <c r="H560" s="70" t="s">
        <v>3324</v>
      </c>
      <c r="I560" s="36" t="s">
        <v>3325</v>
      </c>
      <c r="J560" s="159">
        <v>66</v>
      </c>
      <c r="K560" s="158">
        <v>66</v>
      </c>
      <c r="L560" s="70">
        <v>19.152249000000001</v>
      </c>
      <c r="M560" s="70">
        <v>72.955159499999993</v>
      </c>
      <c r="N560" s="58" t="s">
        <v>40</v>
      </c>
      <c r="O560" s="58" t="s">
        <v>3326</v>
      </c>
      <c r="P560" s="28" t="s">
        <v>591</v>
      </c>
      <c r="Q560" s="56" t="s">
        <v>1690</v>
      </c>
      <c r="R560" s="28" t="s">
        <v>3327</v>
      </c>
      <c r="S560" s="28" t="s">
        <v>3328</v>
      </c>
      <c r="T560" s="177" t="s">
        <v>1981</v>
      </c>
      <c r="U560" s="28" t="s">
        <v>2214</v>
      </c>
      <c r="V560" s="36" t="s">
        <v>2215</v>
      </c>
      <c r="W560" s="28" t="s">
        <v>104</v>
      </c>
      <c r="X560" s="28"/>
      <c r="Y560" s="28" t="s">
        <v>1617</v>
      </c>
      <c r="Z560" s="28" t="s">
        <v>4850</v>
      </c>
      <c r="AA560" s="28" t="s">
        <v>1603</v>
      </c>
      <c r="AB560" s="28" t="s">
        <v>1603</v>
      </c>
      <c r="AC560" s="28" t="s">
        <v>1603</v>
      </c>
      <c r="AD560" s="28" t="s">
        <v>1603</v>
      </c>
      <c r="AE560" s="28">
        <v>0</v>
      </c>
      <c r="AF560" s="28" t="s">
        <v>1610</v>
      </c>
      <c r="AG560" s="28"/>
      <c r="AH560" s="28" t="s">
        <v>1611</v>
      </c>
      <c r="AI560" s="28" t="s">
        <v>1603</v>
      </c>
      <c r="AJ560" s="28"/>
      <c r="AK560" s="28" t="s">
        <v>1612</v>
      </c>
      <c r="AL560" s="28" t="s">
        <v>1603</v>
      </c>
      <c r="AM560" s="28" t="s">
        <v>1603</v>
      </c>
      <c r="AN560" s="47" t="s">
        <v>1611</v>
      </c>
      <c r="AO560" s="58" t="s">
        <v>1603</v>
      </c>
      <c r="AP560" s="28"/>
      <c r="AQ560" s="28">
        <v>0</v>
      </c>
      <c r="AR560" s="28">
        <f t="shared" si="122"/>
        <v>0</v>
      </c>
      <c r="AS560" s="28" t="s">
        <v>1603</v>
      </c>
      <c r="AT560" s="28"/>
    </row>
    <row r="561" spans="3:48" s="47" customFormat="1" ht="10.8" x14ac:dyDescent="0.25">
      <c r="C561" s="196">
        <v>46022</v>
      </c>
      <c r="D561" s="36">
        <f t="shared" si="123"/>
        <v>558</v>
      </c>
      <c r="E561" s="36" t="s">
        <v>1</v>
      </c>
      <c r="F561" s="56" t="s">
        <v>623</v>
      </c>
      <c r="G561" s="56" t="e">
        <f>_xlfn.XLOOKUP(H561,'[3]Total Working Funnel'!$F:$F,'[3]Total Working Funnel'!$F:$F)</f>
        <v>#N/A</v>
      </c>
      <c r="H561" s="70">
        <v>2730</v>
      </c>
      <c r="I561" s="36" t="s">
        <v>3329</v>
      </c>
      <c r="J561" s="159">
        <v>66</v>
      </c>
      <c r="K561" s="158">
        <v>66</v>
      </c>
      <c r="L561" s="70">
        <v>19.0927595</v>
      </c>
      <c r="M561" s="70">
        <v>72.9255189</v>
      </c>
      <c r="N561" s="58" t="s">
        <v>40</v>
      </c>
      <c r="O561" s="58" t="s">
        <v>3330</v>
      </c>
      <c r="P561" s="28" t="s">
        <v>591</v>
      </c>
      <c r="Q561" s="56" t="s">
        <v>1697</v>
      </c>
      <c r="R561" s="28" t="s">
        <v>3331</v>
      </c>
      <c r="S561" s="28" t="s">
        <v>3332</v>
      </c>
      <c r="T561" s="177" t="s">
        <v>1615</v>
      </c>
      <c r="U561" s="28" t="s">
        <v>2214</v>
      </c>
      <c r="V561" s="36" t="s">
        <v>2215</v>
      </c>
      <c r="W561" s="28" t="s">
        <v>104</v>
      </c>
      <c r="X561" s="28"/>
      <c r="Y561" s="28" t="s">
        <v>1680</v>
      </c>
      <c r="Z561" s="28" t="s">
        <v>4848</v>
      </c>
      <c r="AA561" s="28" t="s">
        <v>1603</v>
      </c>
      <c r="AB561" s="28" t="s">
        <v>1104</v>
      </c>
      <c r="AC561" s="61">
        <v>45740</v>
      </c>
      <c r="AD561" s="61">
        <v>46105</v>
      </c>
      <c r="AE561" s="28">
        <v>70</v>
      </c>
      <c r="AF561" s="28" t="s">
        <v>1030</v>
      </c>
      <c r="AG561" s="62">
        <f t="shared" ref="AG561:AG587" si="127">AE561-K561</f>
        <v>4</v>
      </c>
      <c r="AH561" s="28" t="s">
        <v>4851</v>
      </c>
      <c r="AI561" s="28" t="s">
        <v>1603</v>
      </c>
      <c r="AJ561" s="28"/>
      <c r="AK561" s="28" t="s">
        <v>1612</v>
      </c>
      <c r="AL561" s="28" t="s">
        <v>5474</v>
      </c>
      <c r="AM561" s="28" t="s">
        <v>4949</v>
      </c>
      <c r="AN561" s="47" t="s">
        <v>1585</v>
      </c>
      <c r="AO561" s="58" t="s">
        <v>1603</v>
      </c>
      <c r="AP561" s="28"/>
      <c r="AQ561" s="28">
        <v>0</v>
      </c>
      <c r="AR561" s="28">
        <f t="shared" si="122"/>
        <v>-70</v>
      </c>
      <c r="AS561" s="28" t="s">
        <v>1603</v>
      </c>
      <c r="AT561" s="28"/>
      <c r="AV561" s="47" t="s">
        <v>5620</v>
      </c>
    </row>
    <row r="562" spans="3:48" s="47" customFormat="1" ht="10.8" x14ac:dyDescent="0.25">
      <c r="C562" s="196">
        <v>46022</v>
      </c>
      <c r="D562" s="36">
        <f t="shared" si="123"/>
        <v>559</v>
      </c>
      <c r="E562" s="36" t="s">
        <v>1</v>
      </c>
      <c r="F562" s="56" t="s">
        <v>623</v>
      </c>
      <c r="G562" s="56" t="e">
        <f>_xlfn.XLOOKUP(H562,'[3]Total Working Funnel'!$F:$F,'[3]Total Working Funnel'!$F:$F)</f>
        <v>#N/A</v>
      </c>
      <c r="H562" s="70" t="s">
        <v>3333</v>
      </c>
      <c r="I562" s="36" t="s">
        <v>3334</v>
      </c>
      <c r="J562" s="159">
        <v>220.00000000000003</v>
      </c>
      <c r="K562" s="158">
        <v>220.00000000000003</v>
      </c>
      <c r="L562" s="70">
        <v>19.103907400000001</v>
      </c>
      <c r="M562" s="70">
        <v>72.928622500000003</v>
      </c>
      <c r="N562" s="58" t="s">
        <v>40</v>
      </c>
      <c r="O562" s="58" t="s">
        <v>3335</v>
      </c>
      <c r="P562" s="28" t="s">
        <v>591</v>
      </c>
      <c r="Q562" s="56" t="s">
        <v>1697</v>
      </c>
      <c r="R562" s="28" t="s">
        <v>3336</v>
      </c>
      <c r="S562" s="28" t="s">
        <v>3337</v>
      </c>
      <c r="T562" s="177" t="s">
        <v>1637</v>
      </c>
      <c r="U562" s="28" t="s">
        <v>2214</v>
      </c>
      <c r="V562" s="36" t="s">
        <v>2215</v>
      </c>
      <c r="W562" s="28" t="s">
        <v>104</v>
      </c>
      <c r="X562" s="28"/>
      <c r="Y562" s="28" t="s">
        <v>1680</v>
      </c>
      <c r="Z562" s="28" t="s">
        <v>4848</v>
      </c>
      <c r="AA562" s="28" t="s">
        <v>1603</v>
      </c>
      <c r="AB562" s="28" t="s">
        <v>1104</v>
      </c>
      <c r="AC562" s="61">
        <v>45740</v>
      </c>
      <c r="AD562" s="61">
        <v>46105</v>
      </c>
      <c r="AE562" s="28">
        <v>220</v>
      </c>
      <c r="AF562" s="28" t="s">
        <v>1030</v>
      </c>
      <c r="AG562" s="62">
        <f t="shared" si="127"/>
        <v>0</v>
      </c>
      <c r="AH562" s="28" t="s">
        <v>4851</v>
      </c>
      <c r="AI562" s="28" t="s">
        <v>1603</v>
      </c>
      <c r="AJ562" s="28"/>
      <c r="AK562" s="28" t="s">
        <v>1612</v>
      </c>
      <c r="AL562" s="28" t="s">
        <v>5475</v>
      </c>
      <c r="AM562" s="28" t="s">
        <v>4949</v>
      </c>
      <c r="AN562" s="47" t="s">
        <v>1585</v>
      </c>
      <c r="AO562" s="58" t="s">
        <v>1603</v>
      </c>
      <c r="AP562" s="28"/>
      <c r="AQ562" s="28">
        <v>0</v>
      </c>
      <c r="AR562" s="28">
        <f t="shared" si="122"/>
        <v>-220</v>
      </c>
      <c r="AS562" s="28" t="s">
        <v>1603</v>
      </c>
      <c r="AT562" s="28"/>
    </row>
    <row r="563" spans="3:48" s="47" customFormat="1" ht="10.8" x14ac:dyDescent="0.25">
      <c r="C563" s="196">
        <v>46022</v>
      </c>
      <c r="D563" s="36">
        <f t="shared" si="123"/>
        <v>560</v>
      </c>
      <c r="E563" s="36" t="s">
        <v>1</v>
      </c>
      <c r="F563" s="57" t="s">
        <v>1696</v>
      </c>
      <c r="G563" s="56" t="e">
        <f>_xlfn.XLOOKUP(H563,'[3]Total Working Funnel'!$F:$F,'[3]Total Working Funnel'!$F:$F)</f>
        <v>#N/A</v>
      </c>
      <c r="H563" s="70" t="s">
        <v>3338</v>
      </c>
      <c r="I563" s="36" t="s">
        <v>3339</v>
      </c>
      <c r="J563" s="159">
        <v>11</v>
      </c>
      <c r="K563" s="158">
        <v>11</v>
      </c>
      <c r="L563" s="70">
        <v>19.091344100000001</v>
      </c>
      <c r="M563" s="70">
        <v>72.911080799999993</v>
      </c>
      <c r="N563" s="58" t="s">
        <v>40</v>
      </c>
      <c r="O563" s="58" t="s">
        <v>3340</v>
      </c>
      <c r="P563" s="28" t="s">
        <v>591</v>
      </c>
      <c r="Q563" s="56" t="s">
        <v>1697</v>
      </c>
      <c r="R563" s="28" t="s">
        <v>3341</v>
      </c>
      <c r="S563" s="28" t="s">
        <v>3342</v>
      </c>
      <c r="T563" s="177" t="s">
        <v>1615</v>
      </c>
      <c r="U563" s="28" t="s">
        <v>2214</v>
      </c>
      <c r="V563" s="36" t="s">
        <v>2215</v>
      </c>
      <c r="W563" s="28" t="s">
        <v>104</v>
      </c>
      <c r="X563" s="28"/>
      <c r="Y563" s="28" t="s">
        <v>1680</v>
      </c>
      <c r="Z563" s="28" t="s">
        <v>4848</v>
      </c>
      <c r="AA563" s="28" t="s">
        <v>1603</v>
      </c>
      <c r="AB563" s="28" t="s">
        <v>1104</v>
      </c>
      <c r="AC563" s="61">
        <v>45740</v>
      </c>
      <c r="AD563" s="61">
        <v>46105</v>
      </c>
      <c r="AE563" s="28">
        <v>40</v>
      </c>
      <c r="AF563" s="28" t="s">
        <v>1699</v>
      </c>
      <c r="AG563" s="62">
        <f t="shared" si="127"/>
        <v>29</v>
      </c>
      <c r="AH563" s="28" t="s">
        <v>4851</v>
      </c>
      <c r="AI563" s="28" t="s">
        <v>1603</v>
      </c>
      <c r="AJ563" s="28"/>
      <c r="AK563" s="28" t="s">
        <v>1612</v>
      </c>
      <c r="AL563" s="28" t="s">
        <v>5476</v>
      </c>
      <c r="AM563" s="28" t="s">
        <v>4949</v>
      </c>
      <c r="AN563" s="47" t="s">
        <v>1585</v>
      </c>
      <c r="AO563" s="58" t="s">
        <v>1603</v>
      </c>
      <c r="AP563" s="28"/>
      <c r="AQ563" s="28">
        <v>0</v>
      </c>
      <c r="AR563" s="28">
        <f t="shared" si="122"/>
        <v>-40</v>
      </c>
      <c r="AS563" s="28" t="s">
        <v>1603</v>
      </c>
      <c r="AT563" s="28"/>
    </row>
    <row r="564" spans="3:48" s="47" customFormat="1" ht="10.8" x14ac:dyDescent="0.25">
      <c r="C564" s="196">
        <v>46081</v>
      </c>
      <c r="D564" s="36">
        <f t="shared" si="123"/>
        <v>561</v>
      </c>
      <c r="E564" s="36" t="s">
        <v>1</v>
      </c>
      <c r="F564" s="56" t="s">
        <v>623</v>
      </c>
      <c r="G564" s="56" t="e">
        <f>_xlfn.XLOOKUP(H564,'[3]Total Working Funnel'!$F:$F,'[3]Total Working Funnel'!$F:$F)</f>
        <v>#N/A</v>
      </c>
      <c r="H564" s="70" t="s">
        <v>3343</v>
      </c>
      <c r="I564" s="36" t="s">
        <v>3344</v>
      </c>
      <c r="J564" s="159">
        <v>275</v>
      </c>
      <c r="K564" s="158">
        <v>275</v>
      </c>
      <c r="L564" s="70">
        <v>19.101635600000002</v>
      </c>
      <c r="M564" s="70">
        <v>72.919030800000002</v>
      </c>
      <c r="N564" s="58" t="s">
        <v>41</v>
      </c>
      <c r="O564" s="70" t="s">
        <v>3345</v>
      </c>
      <c r="P564" s="28" t="s">
        <v>591</v>
      </c>
      <c r="Q564" s="56" t="s">
        <v>1697</v>
      </c>
      <c r="R564" s="28" t="s">
        <v>662</v>
      </c>
      <c r="S564" s="28" t="s">
        <v>3346</v>
      </c>
      <c r="T564" s="177" t="s">
        <v>1615</v>
      </c>
      <c r="U564" s="28" t="s">
        <v>2214</v>
      </c>
      <c r="V564" s="36" t="s">
        <v>2215</v>
      </c>
      <c r="W564" s="28" t="s">
        <v>104</v>
      </c>
      <c r="X564" s="28"/>
      <c r="Y564" s="28" t="s">
        <v>1680</v>
      </c>
      <c r="Z564" s="28" t="s">
        <v>4848</v>
      </c>
      <c r="AA564" s="28" t="s">
        <v>1603</v>
      </c>
      <c r="AB564" s="28" t="s">
        <v>3347</v>
      </c>
      <c r="AC564" s="61">
        <v>45740</v>
      </c>
      <c r="AD564" s="61">
        <v>46105</v>
      </c>
      <c r="AE564" s="28">
        <v>200</v>
      </c>
      <c r="AF564" s="28" t="s">
        <v>1622</v>
      </c>
      <c r="AG564" s="62">
        <f t="shared" si="127"/>
        <v>-75</v>
      </c>
      <c r="AH564" s="28" t="s">
        <v>4851</v>
      </c>
      <c r="AI564" s="28" t="s">
        <v>1603</v>
      </c>
      <c r="AJ564" s="28"/>
      <c r="AK564" s="28" t="s">
        <v>1612</v>
      </c>
      <c r="AL564" s="28" t="s">
        <v>5477</v>
      </c>
      <c r="AM564" s="28" t="s">
        <v>4949</v>
      </c>
      <c r="AN564" s="47" t="s">
        <v>1585</v>
      </c>
      <c r="AO564" s="58" t="s">
        <v>1603</v>
      </c>
      <c r="AP564" s="28"/>
      <c r="AQ564" s="28">
        <v>0</v>
      </c>
      <c r="AR564" s="28">
        <f t="shared" si="122"/>
        <v>-200</v>
      </c>
      <c r="AS564" s="28" t="s">
        <v>1603</v>
      </c>
      <c r="AT564" s="28"/>
    </row>
    <row r="565" spans="3:48" s="47" customFormat="1" ht="10.8" x14ac:dyDescent="0.25">
      <c r="C565" s="196">
        <v>46081</v>
      </c>
      <c r="D565" s="36">
        <f t="shared" si="123"/>
        <v>562</v>
      </c>
      <c r="E565" s="36" t="s">
        <v>1</v>
      </c>
      <c r="F565" s="56" t="s">
        <v>623</v>
      </c>
      <c r="G565" s="56" t="e">
        <f>_xlfn.XLOOKUP(H565,'[3]Total Working Funnel'!$F:$F,'[3]Total Working Funnel'!$F:$F)</f>
        <v>#N/A</v>
      </c>
      <c r="H565" s="70" t="s">
        <v>3348</v>
      </c>
      <c r="I565" s="36" t="s">
        <v>3349</v>
      </c>
      <c r="J565" s="159">
        <v>77</v>
      </c>
      <c r="K565" s="158">
        <v>77</v>
      </c>
      <c r="L565" s="70">
        <v>19.109157100000001</v>
      </c>
      <c r="M565" s="70">
        <v>72.932350999999997</v>
      </c>
      <c r="N565" s="58" t="s">
        <v>41</v>
      </c>
      <c r="O565" s="70" t="s">
        <v>3350</v>
      </c>
      <c r="P565" s="28" t="s">
        <v>591</v>
      </c>
      <c r="Q565" s="56" t="s">
        <v>1690</v>
      </c>
      <c r="R565" s="28" t="s">
        <v>3351</v>
      </c>
      <c r="S565" s="28" t="s">
        <v>3352</v>
      </c>
      <c r="T565" s="177" t="s">
        <v>1981</v>
      </c>
      <c r="U565" s="28" t="s">
        <v>2214</v>
      </c>
      <c r="V565" s="36" t="s">
        <v>2215</v>
      </c>
      <c r="W565" s="28" t="s">
        <v>104</v>
      </c>
      <c r="X565" s="28"/>
      <c r="Y565" s="28" t="s">
        <v>1680</v>
      </c>
      <c r="Z565" s="28" t="s">
        <v>4848</v>
      </c>
      <c r="AA565" s="28" t="s">
        <v>1603</v>
      </c>
      <c r="AB565" s="28" t="s">
        <v>3353</v>
      </c>
      <c r="AC565" s="61">
        <v>45740</v>
      </c>
      <c r="AD565" s="61">
        <v>46105</v>
      </c>
      <c r="AE565" s="28">
        <v>80</v>
      </c>
      <c r="AF565" s="28" t="s">
        <v>2898</v>
      </c>
      <c r="AG565" s="62">
        <f t="shared" si="127"/>
        <v>3</v>
      </c>
      <c r="AH565" s="28" t="s">
        <v>1584</v>
      </c>
      <c r="AI565" s="28" t="s">
        <v>1603</v>
      </c>
      <c r="AJ565" s="28"/>
      <c r="AK565" s="28" t="s">
        <v>1612</v>
      </c>
      <c r="AL565" s="28" t="s">
        <v>1603</v>
      </c>
      <c r="AM565" s="28" t="s">
        <v>1603</v>
      </c>
      <c r="AN565" s="47" t="s">
        <v>1584</v>
      </c>
      <c r="AO565" s="58" t="s">
        <v>1603</v>
      </c>
      <c r="AP565" s="28"/>
      <c r="AQ565" s="28">
        <v>0</v>
      </c>
      <c r="AR565" s="28">
        <f t="shared" si="122"/>
        <v>-80</v>
      </c>
      <c r="AS565" s="28" t="s">
        <v>1603</v>
      </c>
      <c r="AT565" s="28"/>
    </row>
    <row r="566" spans="3:48" s="47" customFormat="1" ht="10.8" x14ac:dyDescent="0.25">
      <c r="C566" s="196">
        <v>46081</v>
      </c>
      <c r="D566" s="36">
        <f t="shared" si="123"/>
        <v>563</v>
      </c>
      <c r="E566" s="36" t="s">
        <v>1</v>
      </c>
      <c r="F566" s="58" t="s">
        <v>651</v>
      </c>
      <c r="G566" s="56" t="str">
        <f>_xlfn.XLOOKUP(H566,'[3]Total Working Funnel'!$F:$F,'[3]Total Working Funnel'!$F:$F)</f>
        <v>MA2131</v>
      </c>
      <c r="H566" s="70" t="s">
        <v>3354</v>
      </c>
      <c r="I566" s="36" t="s">
        <v>3355</v>
      </c>
      <c r="J566" s="159">
        <v>55.000000000000007</v>
      </c>
      <c r="K566" s="158">
        <v>55.000000000000007</v>
      </c>
      <c r="L566" s="70">
        <v>19.114037</v>
      </c>
      <c r="M566" s="70">
        <v>72.906251900000001</v>
      </c>
      <c r="N566" s="58" t="s">
        <v>41</v>
      </c>
      <c r="O566" s="70" t="s">
        <v>3356</v>
      </c>
      <c r="P566" s="28" t="s">
        <v>591</v>
      </c>
      <c r="Q566" s="56" t="s">
        <v>1690</v>
      </c>
      <c r="R566" s="28" t="s">
        <v>3357</v>
      </c>
      <c r="S566" s="28" t="s">
        <v>3358</v>
      </c>
      <c r="T566" s="58" t="s">
        <v>1646</v>
      </c>
      <c r="U566" s="28" t="s">
        <v>2214</v>
      </c>
      <c r="V566" s="36" t="s">
        <v>2215</v>
      </c>
      <c r="W566" s="28" t="s">
        <v>104</v>
      </c>
      <c r="X566" s="28"/>
      <c r="Y566" s="28" t="s">
        <v>1680</v>
      </c>
      <c r="Z566" s="28" t="s">
        <v>4848</v>
      </c>
      <c r="AA566" s="28" t="s">
        <v>1603</v>
      </c>
      <c r="AB566" s="28" t="s">
        <v>3353</v>
      </c>
      <c r="AC566" s="61">
        <v>45740</v>
      </c>
      <c r="AD566" s="61">
        <v>46105</v>
      </c>
      <c r="AE566" s="28">
        <v>60</v>
      </c>
      <c r="AF566" s="28" t="s">
        <v>1030</v>
      </c>
      <c r="AG566" s="62">
        <f t="shared" si="127"/>
        <v>4.9999999999999929</v>
      </c>
      <c r="AH566" s="28" t="s">
        <v>1585</v>
      </c>
      <c r="AI566" s="28" t="s">
        <v>1603</v>
      </c>
      <c r="AJ566" s="28"/>
      <c r="AK566" s="28" t="s">
        <v>1612</v>
      </c>
      <c r="AL566" s="28" t="s">
        <v>5478</v>
      </c>
      <c r="AM566" s="28" t="s">
        <v>4949</v>
      </c>
      <c r="AN566" s="47" t="s">
        <v>1585</v>
      </c>
      <c r="AO566" s="58" t="s">
        <v>1603</v>
      </c>
      <c r="AP566" s="28"/>
      <c r="AQ566" s="28">
        <v>0</v>
      </c>
      <c r="AR566" s="28">
        <f t="shared" si="122"/>
        <v>-60</v>
      </c>
      <c r="AS566" s="28" t="s">
        <v>1603</v>
      </c>
      <c r="AT566" s="28"/>
    </row>
    <row r="567" spans="3:48" s="47" customFormat="1" ht="10.8" x14ac:dyDescent="0.25">
      <c r="C567" s="196">
        <v>46081</v>
      </c>
      <c r="D567" s="36">
        <f t="shared" si="123"/>
        <v>564</v>
      </c>
      <c r="E567" s="36" t="s">
        <v>1</v>
      </c>
      <c r="F567" s="56" t="s">
        <v>623</v>
      </c>
      <c r="G567" s="56">
        <f>_xlfn.XLOOKUP(H567,'[3]Total Working Funnel'!$F:$F,'[3]Total Working Funnel'!$F:$F)</f>
        <v>5769</v>
      </c>
      <c r="H567" s="70">
        <v>5769</v>
      </c>
      <c r="I567" s="36" t="s">
        <v>3359</v>
      </c>
      <c r="J567" s="159">
        <v>280</v>
      </c>
      <c r="K567" s="158">
        <v>0</v>
      </c>
      <c r="L567" s="70">
        <v>19.108301000000001</v>
      </c>
      <c r="M567" s="70" t="s">
        <v>3360</v>
      </c>
      <c r="N567" s="58" t="s">
        <v>41</v>
      </c>
      <c r="O567" s="70" t="s">
        <v>3361</v>
      </c>
      <c r="P567" s="28" t="s">
        <v>591</v>
      </c>
      <c r="Q567" s="56" t="s">
        <v>1697</v>
      </c>
      <c r="R567" s="28" t="s">
        <v>3362</v>
      </c>
      <c r="S567" s="28" t="s">
        <v>3363</v>
      </c>
      <c r="T567" s="58" t="s">
        <v>1736</v>
      </c>
      <c r="U567" s="28" t="s">
        <v>2214</v>
      </c>
      <c r="V567" s="36" t="s">
        <v>2215</v>
      </c>
      <c r="W567" s="28" t="s">
        <v>2345</v>
      </c>
      <c r="X567" s="28"/>
      <c r="Y567" s="28" t="s">
        <v>1680</v>
      </c>
      <c r="Z567" s="28" t="s">
        <v>4848</v>
      </c>
      <c r="AA567" s="28" t="s">
        <v>1603</v>
      </c>
      <c r="AB567" s="28" t="s">
        <v>3353</v>
      </c>
      <c r="AC567" s="61">
        <v>45740</v>
      </c>
      <c r="AD567" s="61">
        <v>46105</v>
      </c>
      <c r="AE567" s="28">
        <v>280</v>
      </c>
      <c r="AF567" s="28" t="s">
        <v>1699</v>
      </c>
      <c r="AG567" s="62">
        <f t="shared" si="127"/>
        <v>280</v>
      </c>
      <c r="AH567" s="28" t="s">
        <v>1585</v>
      </c>
      <c r="AI567" s="28" t="s">
        <v>1603</v>
      </c>
      <c r="AJ567" s="28"/>
      <c r="AK567" s="28" t="s">
        <v>1612</v>
      </c>
      <c r="AL567" s="28" t="s">
        <v>5479</v>
      </c>
      <c r="AM567" s="28" t="s">
        <v>4949</v>
      </c>
      <c r="AN567" s="47" t="s">
        <v>1585</v>
      </c>
      <c r="AO567" s="58" t="s">
        <v>1603</v>
      </c>
      <c r="AP567" s="28"/>
      <c r="AQ567" s="28">
        <v>0</v>
      </c>
      <c r="AR567" s="28">
        <f t="shared" si="122"/>
        <v>-280</v>
      </c>
      <c r="AS567" s="28" t="s">
        <v>1603</v>
      </c>
      <c r="AT567" s="28"/>
    </row>
    <row r="568" spans="3:48" s="47" customFormat="1" ht="10.8" x14ac:dyDescent="0.25">
      <c r="C568" s="196">
        <v>46081</v>
      </c>
      <c r="D568" s="36">
        <f t="shared" si="123"/>
        <v>565</v>
      </c>
      <c r="E568" s="36" t="s">
        <v>1</v>
      </c>
      <c r="F568" s="56" t="s">
        <v>623</v>
      </c>
      <c r="G568" s="56">
        <f>_xlfn.XLOOKUP(H568,'[3]Total Working Funnel'!$F:$F,'[3]Total Working Funnel'!$F:$F)</f>
        <v>2263</v>
      </c>
      <c r="H568" s="70">
        <v>2263</v>
      </c>
      <c r="I568" s="36" t="s">
        <v>3364</v>
      </c>
      <c r="J568" s="159">
        <v>165</v>
      </c>
      <c r="K568" s="158">
        <v>165</v>
      </c>
      <c r="L568" s="70">
        <v>19.1142407</v>
      </c>
      <c r="M568" s="70">
        <v>72.917831899999996</v>
      </c>
      <c r="N568" s="58" t="s">
        <v>41</v>
      </c>
      <c r="O568" s="70" t="s">
        <v>3365</v>
      </c>
      <c r="P568" s="28" t="s">
        <v>591</v>
      </c>
      <c r="Q568" s="56" t="s">
        <v>1697</v>
      </c>
      <c r="R568" s="28" t="s">
        <v>3366</v>
      </c>
      <c r="S568" s="28" t="s">
        <v>3367</v>
      </c>
      <c r="T568" s="58" t="s">
        <v>1736</v>
      </c>
      <c r="U568" s="28" t="s">
        <v>2214</v>
      </c>
      <c r="V568" s="36" t="s">
        <v>2215</v>
      </c>
      <c r="W568" s="28" t="s">
        <v>104</v>
      </c>
      <c r="X568" s="28"/>
      <c r="Y568" s="28" t="s">
        <v>1680</v>
      </c>
      <c r="Z568" s="28" t="s">
        <v>4848</v>
      </c>
      <c r="AA568" s="28" t="s">
        <v>1603</v>
      </c>
      <c r="AB568" s="28" t="s">
        <v>3353</v>
      </c>
      <c r="AC568" s="61">
        <v>45740</v>
      </c>
      <c r="AD568" s="61">
        <v>46105</v>
      </c>
      <c r="AE568" s="28">
        <v>170</v>
      </c>
      <c r="AF568" s="28" t="s">
        <v>1030</v>
      </c>
      <c r="AG568" s="62">
        <f t="shared" si="127"/>
        <v>5</v>
      </c>
      <c r="AH568" s="28" t="s">
        <v>1585</v>
      </c>
      <c r="AI568" s="28" t="s">
        <v>1603</v>
      </c>
      <c r="AJ568" s="28"/>
      <c r="AK568" s="28" t="s">
        <v>1612</v>
      </c>
      <c r="AL568" s="28" t="s">
        <v>5480</v>
      </c>
      <c r="AM568" s="28" t="s">
        <v>4949</v>
      </c>
      <c r="AN568" s="47" t="s">
        <v>1585</v>
      </c>
      <c r="AO568" s="58" t="s">
        <v>1603</v>
      </c>
      <c r="AP568" s="28"/>
      <c r="AQ568" s="28">
        <v>0</v>
      </c>
      <c r="AR568" s="28">
        <f t="shared" si="122"/>
        <v>-170</v>
      </c>
      <c r="AS568" s="28" t="s">
        <v>1603</v>
      </c>
      <c r="AT568" s="28"/>
    </row>
    <row r="569" spans="3:48" s="47" customFormat="1" ht="10.8" x14ac:dyDescent="0.25">
      <c r="C569" s="196">
        <v>46081</v>
      </c>
      <c r="D569" s="36">
        <f t="shared" si="123"/>
        <v>566</v>
      </c>
      <c r="E569" s="36" t="s">
        <v>1</v>
      </c>
      <c r="F569" s="56" t="s">
        <v>623</v>
      </c>
      <c r="G569" s="56">
        <f>_xlfn.XLOOKUP(H569,'[3]Total Working Funnel'!$F:$F,'[3]Total Working Funnel'!$F:$F)</f>
        <v>999</v>
      </c>
      <c r="H569" s="58">
        <v>999</v>
      </c>
      <c r="I569" s="36" t="s">
        <v>3368</v>
      </c>
      <c r="J569" s="159">
        <v>121.00000000000001</v>
      </c>
      <c r="K569" s="158">
        <v>121.00000000000001</v>
      </c>
      <c r="L569" s="70">
        <v>19.119521800000001</v>
      </c>
      <c r="M569" s="70">
        <v>72.924743800000002</v>
      </c>
      <c r="N569" s="58" t="s">
        <v>42</v>
      </c>
      <c r="O569" s="58" t="s">
        <v>3369</v>
      </c>
      <c r="P569" s="28" t="s">
        <v>591</v>
      </c>
      <c r="Q569" s="56" t="s">
        <v>1690</v>
      </c>
      <c r="R569" s="28" t="s">
        <v>3370</v>
      </c>
      <c r="S569" s="28" t="s">
        <v>3371</v>
      </c>
      <c r="T569" s="58" t="s">
        <v>1621</v>
      </c>
      <c r="U569" s="28" t="s">
        <v>2214</v>
      </c>
      <c r="V569" s="36" t="s">
        <v>2215</v>
      </c>
      <c r="W569" s="28" t="s">
        <v>104</v>
      </c>
      <c r="X569" s="28"/>
      <c r="Y569" s="28" t="s">
        <v>1626</v>
      </c>
      <c r="Z569" s="28" t="s">
        <v>4850</v>
      </c>
      <c r="AA569" s="28" t="s">
        <v>1603</v>
      </c>
      <c r="AB569" s="28" t="s">
        <v>3372</v>
      </c>
      <c r="AC569" s="61">
        <v>45735</v>
      </c>
      <c r="AD569" s="61">
        <v>46100</v>
      </c>
      <c r="AE569" s="28">
        <v>120</v>
      </c>
      <c r="AF569" s="28" t="s">
        <v>1622</v>
      </c>
      <c r="AG569" s="62">
        <f t="shared" si="127"/>
        <v>-1.0000000000000142</v>
      </c>
      <c r="AH569" s="28" t="s">
        <v>1585</v>
      </c>
      <c r="AI569" s="28" t="s">
        <v>1603</v>
      </c>
      <c r="AJ569" s="28"/>
      <c r="AK569" s="28" t="s">
        <v>1612</v>
      </c>
      <c r="AL569" s="28" t="s">
        <v>5481</v>
      </c>
      <c r="AM569" s="28" t="s">
        <v>4949</v>
      </c>
      <c r="AN569" s="47" t="s">
        <v>1585</v>
      </c>
      <c r="AO569" s="58" t="s">
        <v>1603</v>
      </c>
      <c r="AP569" s="28"/>
      <c r="AQ569" s="28">
        <v>0</v>
      </c>
      <c r="AR569" s="28">
        <f t="shared" si="122"/>
        <v>-120</v>
      </c>
      <c r="AS569" s="28" t="s">
        <v>1603</v>
      </c>
      <c r="AT569" s="28"/>
      <c r="AV569" s="47" t="s">
        <v>5620</v>
      </c>
    </row>
    <row r="570" spans="3:48" s="47" customFormat="1" ht="10.8" x14ac:dyDescent="0.25">
      <c r="C570" s="196">
        <v>46326</v>
      </c>
      <c r="D570" s="36">
        <f t="shared" si="123"/>
        <v>567</v>
      </c>
      <c r="E570" s="36" t="s">
        <v>1</v>
      </c>
      <c r="F570" s="58" t="s">
        <v>668</v>
      </c>
      <c r="G570" s="56" t="e">
        <f>_xlfn.XLOOKUP(H570,'[3]Total Working Funnel'!$F:$F,'[3]Total Working Funnel'!$F:$F)</f>
        <v>#N/A</v>
      </c>
      <c r="H570" s="70" t="s">
        <v>3373</v>
      </c>
      <c r="I570" s="36" t="s">
        <v>3374</v>
      </c>
      <c r="J570" s="159">
        <v>264</v>
      </c>
      <c r="K570" s="158">
        <v>264</v>
      </c>
      <c r="L570" s="70">
        <v>19.107589600000001</v>
      </c>
      <c r="M570" s="70">
        <v>72.8948611</v>
      </c>
      <c r="N570" s="58" t="s">
        <v>46</v>
      </c>
      <c r="O570" s="70" t="s">
        <v>3375</v>
      </c>
      <c r="P570" s="28" t="s">
        <v>591</v>
      </c>
      <c r="Q570" s="56" t="s">
        <v>1707</v>
      </c>
      <c r="R570" s="28" t="s">
        <v>3376</v>
      </c>
      <c r="S570" s="28" t="s">
        <v>3377</v>
      </c>
      <c r="T570" s="177" t="s">
        <v>1615</v>
      </c>
      <c r="U570" s="28" t="s">
        <v>2214</v>
      </c>
      <c r="V570" s="36" t="s">
        <v>2215</v>
      </c>
      <c r="W570" s="28" t="s">
        <v>104</v>
      </c>
      <c r="X570" s="28"/>
      <c r="Y570" s="28" t="s">
        <v>1680</v>
      </c>
      <c r="Z570" s="28" t="s">
        <v>4848</v>
      </c>
      <c r="AA570" s="28" t="s">
        <v>1603</v>
      </c>
      <c r="AB570" s="28" t="s">
        <v>1164</v>
      </c>
      <c r="AC570" s="61">
        <v>45740</v>
      </c>
      <c r="AD570" s="61">
        <v>46105</v>
      </c>
      <c r="AE570" s="28">
        <v>250</v>
      </c>
      <c r="AF570" s="28" t="s">
        <v>1622</v>
      </c>
      <c r="AG570" s="62">
        <f t="shared" si="127"/>
        <v>-14</v>
      </c>
      <c r="AH570" s="28" t="s">
        <v>4851</v>
      </c>
      <c r="AI570" s="28" t="s">
        <v>1603</v>
      </c>
      <c r="AJ570" s="28"/>
      <c r="AK570" s="28" t="s">
        <v>1612</v>
      </c>
      <c r="AL570" s="28" t="s">
        <v>5482</v>
      </c>
      <c r="AM570" s="28" t="s">
        <v>4949</v>
      </c>
      <c r="AN570" s="47" t="s">
        <v>1585</v>
      </c>
      <c r="AO570" s="58" t="s">
        <v>1603</v>
      </c>
      <c r="AP570" s="28"/>
      <c r="AQ570" s="28">
        <v>0</v>
      </c>
      <c r="AR570" s="28">
        <f t="shared" si="122"/>
        <v>-250</v>
      </c>
      <c r="AS570" s="28" t="s">
        <v>1603</v>
      </c>
      <c r="AT570" s="28"/>
    </row>
    <row r="571" spans="3:48" s="47" customFormat="1" ht="10.8" x14ac:dyDescent="0.25">
      <c r="C571" s="196">
        <v>46326</v>
      </c>
      <c r="D571" s="36">
        <f t="shared" si="123"/>
        <v>568</v>
      </c>
      <c r="E571" s="36" t="s">
        <v>1</v>
      </c>
      <c r="F571" s="58" t="s">
        <v>668</v>
      </c>
      <c r="G571" s="56">
        <f>_xlfn.XLOOKUP(H571,'[3]Total Working Funnel'!$F:$F,'[3]Total Working Funnel'!$F:$F)</f>
        <v>3075</v>
      </c>
      <c r="H571" s="58">
        <v>3075</v>
      </c>
      <c r="I571" s="36" t="s">
        <v>3378</v>
      </c>
      <c r="J571" s="159">
        <v>187.00000000000003</v>
      </c>
      <c r="K571" s="158">
        <v>187.00000000000003</v>
      </c>
      <c r="L571" s="70">
        <v>19.106198200000001</v>
      </c>
      <c r="M571" s="70">
        <v>72.891990199999995</v>
      </c>
      <c r="N571" s="58" t="s">
        <v>46</v>
      </c>
      <c r="O571" s="58" t="s">
        <v>3379</v>
      </c>
      <c r="P571" s="28" t="s">
        <v>591</v>
      </c>
      <c r="Q571" s="56" t="s">
        <v>1707</v>
      </c>
      <c r="R571" s="28" t="s">
        <v>3380</v>
      </c>
      <c r="S571" s="28" t="s">
        <v>3381</v>
      </c>
      <c r="T571" s="58" t="s">
        <v>1621</v>
      </c>
      <c r="U571" s="28" t="s">
        <v>2214</v>
      </c>
      <c r="V571" s="36" t="s">
        <v>2215</v>
      </c>
      <c r="W571" s="28" t="s">
        <v>104</v>
      </c>
      <c r="X571" s="28"/>
      <c r="Y571" s="28" t="s">
        <v>1617</v>
      </c>
      <c r="Z571" s="28" t="s">
        <v>4850</v>
      </c>
      <c r="AA571" s="28" t="s">
        <v>1603</v>
      </c>
      <c r="AB571" s="28" t="s">
        <v>1164</v>
      </c>
      <c r="AC571" s="61">
        <v>45740</v>
      </c>
      <c r="AD571" s="61">
        <v>46105</v>
      </c>
      <c r="AE571" s="28">
        <v>260</v>
      </c>
      <c r="AF571" s="28" t="s">
        <v>1699</v>
      </c>
      <c r="AG571" s="62">
        <f t="shared" si="127"/>
        <v>72.999999999999972</v>
      </c>
      <c r="AH571" s="28" t="s">
        <v>1585</v>
      </c>
      <c r="AI571" s="28" t="s">
        <v>1603</v>
      </c>
      <c r="AJ571" s="28"/>
      <c r="AK571" s="28" t="s">
        <v>1612</v>
      </c>
      <c r="AL571" s="28" t="s">
        <v>5483</v>
      </c>
      <c r="AM571" s="28" t="s">
        <v>4949</v>
      </c>
      <c r="AN571" s="47" t="s">
        <v>1585</v>
      </c>
      <c r="AO571" s="58" t="s">
        <v>1603</v>
      </c>
      <c r="AP571" s="28"/>
      <c r="AQ571" s="28">
        <v>0</v>
      </c>
      <c r="AR571" s="28">
        <f t="shared" si="122"/>
        <v>-260</v>
      </c>
      <c r="AS571" s="28" t="s">
        <v>1603</v>
      </c>
      <c r="AT571" s="28"/>
    </row>
    <row r="572" spans="3:48" s="47" customFormat="1" ht="10.8" x14ac:dyDescent="0.25">
      <c r="C572" s="196">
        <v>46326</v>
      </c>
      <c r="D572" s="36">
        <f t="shared" si="123"/>
        <v>569</v>
      </c>
      <c r="E572" s="36" t="s">
        <v>1</v>
      </c>
      <c r="F572" s="58" t="s">
        <v>668</v>
      </c>
      <c r="G572" s="56" t="str">
        <f>_xlfn.XLOOKUP(H572,'[3]Total Working Funnel'!$F:$F,'[3]Total Working Funnel'!$F:$F)</f>
        <v>MA5557</v>
      </c>
      <c r="H572" s="70" t="s">
        <v>3382</v>
      </c>
      <c r="I572" s="36" t="s">
        <v>3383</v>
      </c>
      <c r="J572" s="159">
        <v>176</v>
      </c>
      <c r="K572" s="158">
        <v>176</v>
      </c>
      <c r="L572" s="70">
        <v>19.1047954</v>
      </c>
      <c r="M572" s="70">
        <v>72.885828599999996</v>
      </c>
      <c r="N572" s="58" t="s">
        <v>46</v>
      </c>
      <c r="O572" s="70" t="s">
        <v>3384</v>
      </c>
      <c r="P572" s="28" t="s">
        <v>591</v>
      </c>
      <c r="Q572" s="56" t="s">
        <v>1707</v>
      </c>
      <c r="R572" s="28" t="s">
        <v>3385</v>
      </c>
      <c r="S572" s="28" t="s">
        <v>3386</v>
      </c>
      <c r="T572" s="58" t="s">
        <v>1621</v>
      </c>
      <c r="U572" s="28" t="s">
        <v>2214</v>
      </c>
      <c r="V572" s="36" t="s">
        <v>2215</v>
      </c>
      <c r="W572" s="28" t="s">
        <v>104</v>
      </c>
      <c r="X572" s="28"/>
      <c r="Y572" s="28" t="s">
        <v>1617</v>
      </c>
      <c r="Z572" s="28" t="s">
        <v>4850</v>
      </c>
      <c r="AA572" s="28" t="s">
        <v>1603</v>
      </c>
      <c r="AB572" s="28" t="s">
        <v>1164</v>
      </c>
      <c r="AC572" s="61">
        <v>45740</v>
      </c>
      <c r="AD572" s="61">
        <v>46105</v>
      </c>
      <c r="AE572" s="28">
        <v>150</v>
      </c>
      <c r="AF572" s="28" t="s">
        <v>1622</v>
      </c>
      <c r="AG572" s="62">
        <f t="shared" si="127"/>
        <v>-26</v>
      </c>
      <c r="AH572" s="28" t="s">
        <v>1585</v>
      </c>
      <c r="AI572" s="28" t="s">
        <v>1603</v>
      </c>
      <c r="AJ572" s="28"/>
      <c r="AK572" s="28" t="s">
        <v>1612</v>
      </c>
      <c r="AL572" s="28" t="s">
        <v>5484</v>
      </c>
      <c r="AM572" s="28" t="s">
        <v>4949</v>
      </c>
      <c r="AN572" s="47" t="s">
        <v>1585</v>
      </c>
      <c r="AO572" s="58" t="s">
        <v>1603</v>
      </c>
      <c r="AP572" s="28"/>
      <c r="AQ572" s="28">
        <v>0</v>
      </c>
      <c r="AR572" s="28">
        <f t="shared" si="122"/>
        <v>-150</v>
      </c>
      <c r="AS572" s="28" t="s">
        <v>1603</v>
      </c>
      <c r="AT572" s="28"/>
    </row>
    <row r="573" spans="3:48" s="47" customFormat="1" ht="10.8" x14ac:dyDescent="0.25">
      <c r="C573" s="196">
        <v>46326</v>
      </c>
      <c r="D573" s="36">
        <f t="shared" si="123"/>
        <v>570</v>
      </c>
      <c r="E573" s="36" t="s">
        <v>1</v>
      </c>
      <c r="F573" s="58" t="s">
        <v>668</v>
      </c>
      <c r="G573" s="56" t="e">
        <f>_xlfn.XLOOKUP(H573,'[3]Total Working Funnel'!$F:$F,'[3]Total Working Funnel'!$F:$F)</f>
        <v>#N/A</v>
      </c>
      <c r="H573" s="70" t="s">
        <v>3387</v>
      </c>
      <c r="I573" s="36" t="s">
        <v>3388</v>
      </c>
      <c r="J573" s="159">
        <v>121.00000000000001</v>
      </c>
      <c r="K573" s="158">
        <v>121.00000000000001</v>
      </c>
      <c r="L573" s="70">
        <v>19.104257</v>
      </c>
      <c r="M573" s="70">
        <v>72.894835799999996</v>
      </c>
      <c r="N573" s="58" t="s">
        <v>46</v>
      </c>
      <c r="O573" s="70" t="s">
        <v>3389</v>
      </c>
      <c r="P573" s="28" t="s">
        <v>591</v>
      </c>
      <c r="Q573" s="56" t="s">
        <v>1707</v>
      </c>
      <c r="R573" s="28" t="s">
        <v>3390</v>
      </c>
      <c r="S573" s="28" t="s">
        <v>3391</v>
      </c>
      <c r="T573" s="177" t="s">
        <v>1615</v>
      </c>
      <c r="U573" s="28" t="s">
        <v>2214</v>
      </c>
      <c r="V573" s="36" t="s">
        <v>2215</v>
      </c>
      <c r="W573" s="28" t="s">
        <v>104</v>
      </c>
      <c r="X573" s="28"/>
      <c r="Y573" s="28" t="s">
        <v>1680</v>
      </c>
      <c r="Z573" s="28" t="s">
        <v>4848</v>
      </c>
      <c r="AA573" s="28" t="s">
        <v>1603</v>
      </c>
      <c r="AB573" s="28" t="s">
        <v>1164</v>
      </c>
      <c r="AC573" s="61">
        <v>45740</v>
      </c>
      <c r="AD573" s="61">
        <v>46105</v>
      </c>
      <c r="AE573" s="28">
        <v>120</v>
      </c>
      <c r="AF573" s="28" t="s">
        <v>1622</v>
      </c>
      <c r="AG573" s="62">
        <f t="shared" si="127"/>
        <v>-1.0000000000000142</v>
      </c>
      <c r="AH573" s="28" t="s">
        <v>4851</v>
      </c>
      <c r="AI573" s="28" t="s">
        <v>1603</v>
      </c>
      <c r="AJ573" s="28"/>
      <c r="AK573" s="28" t="s">
        <v>1612</v>
      </c>
      <c r="AL573" s="28" t="s">
        <v>5485</v>
      </c>
      <c r="AM573" s="28" t="s">
        <v>4949</v>
      </c>
      <c r="AN573" s="47" t="s">
        <v>1585</v>
      </c>
      <c r="AO573" s="58" t="s">
        <v>1603</v>
      </c>
      <c r="AP573" s="28"/>
      <c r="AQ573" s="28">
        <v>0</v>
      </c>
      <c r="AR573" s="28">
        <f t="shared" si="122"/>
        <v>-120</v>
      </c>
      <c r="AS573" s="28" t="s">
        <v>1603</v>
      </c>
      <c r="AT573" s="28"/>
    </row>
    <row r="574" spans="3:48" s="47" customFormat="1" ht="10.8" x14ac:dyDescent="0.25">
      <c r="C574" s="196">
        <v>46326</v>
      </c>
      <c r="D574" s="36">
        <f t="shared" si="123"/>
        <v>571</v>
      </c>
      <c r="E574" s="36" t="s">
        <v>1</v>
      </c>
      <c r="F574" s="58" t="s">
        <v>668</v>
      </c>
      <c r="G574" s="56" t="str">
        <f>_xlfn.XLOOKUP(H574,'[3]Total Working Funnel'!$F:$F,'[3]Total Working Funnel'!$F:$F)</f>
        <v>MB1103</v>
      </c>
      <c r="H574" s="70" t="s">
        <v>3392</v>
      </c>
      <c r="I574" s="36" t="s">
        <v>3393</v>
      </c>
      <c r="J574" s="159">
        <v>154</v>
      </c>
      <c r="K574" s="158">
        <v>154</v>
      </c>
      <c r="L574" s="70">
        <v>19.109201599999999</v>
      </c>
      <c r="M574" s="70">
        <v>72.902508600000004</v>
      </c>
      <c r="N574" s="58" t="s">
        <v>46</v>
      </c>
      <c r="O574" s="70" t="s">
        <v>3394</v>
      </c>
      <c r="P574" s="28" t="s">
        <v>591</v>
      </c>
      <c r="Q574" s="56" t="s">
        <v>1707</v>
      </c>
      <c r="R574" s="28" t="s">
        <v>3395</v>
      </c>
      <c r="S574" s="28" t="s">
        <v>3396</v>
      </c>
      <c r="T574" s="58" t="s">
        <v>1646</v>
      </c>
      <c r="U574" s="28" t="s">
        <v>2214</v>
      </c>
      <c r="V574" s="36" t="s">
        <v>2215</v>
      </c>
      <c r="W574" s="28" t="s">
        <v>104</v>
      </c>
      <c r="X574" s="28"/>
      <c r="Y574" s="28" t="s">
        <v>1617</v>
      </c>
      <c r="Z574" s="28" t="s">
        <v>4850</v>
      </c>
      <c r="AA574" s="28" t="s">
        <v>1603</v>
      </c>
      <c r="AB574" s="28" t="s">
        <v>1164</v>
      </c>
      <c r="AC574" s="61">
        <v>45740</v>
      </c>
      <c r="AD574" s="61">
        <v>46105</v>
      </c>
      <c r="AE574" s="28">
        <v>70</v>
      </c>
      <c r="AF574" s="28" t="s">
        <v>1622</v>
      </c>
      <c r="AG574" s="62">
        <f t="shared" si="127"/>
        <v>-84</v>
      </c>
      <c r="AH574" s="28" t="s">
        <v>1585</v>
      </c>
      <c r="AI574" s="28" t="s">
        <v>1603</v>
      </c>
      <c r="AJ574" s="28"/>
      <c r="AK574" s="28" t="s">
        <v>1612</v>
      </c>
      <c r="AL574" s="28" t="s">
        <v>5486</v>
      </c>
      <c r="AM574" s="28" t="s">
        <v>4949</v>
      </c>
      <c r="AN574" s="47" t="s">
        <v>1585</v>
      </c>
      <c r="AO574" s="58" t="s">
        <v>1603</v>
      </c>
      <c r="AP574" s="28"/>
      <c r="AQ574" s="28">
        <v>0</v>
      </c>
      <c r="AR574" s="28">
        <f t="shared" si="122"/>
        <v>-70</v>
      </c>
      <c r="AS574" s="28" t="s">
        <v>1603</v>
      </c>
      <c r="AT574" s="28"/>
    </row>
    <row r="575" spans="3:48" s="47" customFormat="1" ht="10.8" x14ac:dyDescent="0.25">
      <c r="C575" s="196">
        <v>46326</v>
      </c>
      <c r="D575" s="36">
        <f t="shared" si="123"/>
        <v>572</v>
      </c>
      <c r="E575" s="36" t="s">
        <v>1</v>
      </c>
      <c r="F575" s="57" t="s">
        <v>1696</v>
      </c>
      <c r="G575" s="56" t="str">
        <f>_xlfn.XLOOKUP(H575,'[3]Total Working Funnel'!$F:$F,'[3]Total Working Funnel'!$F:$F)</f>
        <v>MB1882</v>
      </c>
      <c r="H575" s="58" t="s">
        <v>3397</v>
      </c>
      <c r="I575" s="36" t="s">
        <v>3398</v>
      </c>
      <c r="J575" s="159">
        <v>55.000000000000007</v>
      </c>
      <c r="K575" s="158">
        <v>55.000000000000007</v>
      </c>
      <c r="L575" s="70">
        <v>19.087099599999998</v>
      </c>
      <c r="M575" s="70">
        <v>72.908162500000003</v>
      </c>
      <c r="N575" s="58" t="s">
        <v>47</v>
      </c>
      <c r="O575" s="58" t="s">
        <v>3399</v>
      </c>
      <c r="P575" s="28" t="s">
        <v>591</v>
      </c>
      <c r="Q575" s="56" t="s">
        <v>1697</v>
      </c>
      <c r="R575" s="28" t="s">
        <v>3400</v>
      </c>
      <c r="S575" s="28" t="s">
        <v>3401</v>
      </c>
      <c r="T575" s="58" t="s">
        <v>1646</v>
      </c>
      <c r="U575" s="28" t="s">
        <v>2214</v>
      </c>
      <c r="V575" s="36" t="s">
        <v>2215</v>
      </c>
      <c r="W575" s="28" t="s">
        <v>104</v>
      </c>
      <c r="X575" s="28"/>
      <c r="Y575" s="28" t="s">
        <v>1680</v>
      </c>
      <c r="Z575" s="28" t="s">
        <v>4848</v>
      </c>
      <c r="AA575" s="28" t="s">
        <v>1603</v>
      </c>
      <c r="AB575" s="28" t="s">
        <v>1559</v>
      </c>
      <c r="AC575" s="61">
        <v>45740</v>
      </c>
      <c r="AD575" s="61">
        <v>46105</v>
      </c>
      <c r="AE575" s="28">
        <v>60</v>
      </c>
      <c r="AF575" s="28" t="s">
        <v>1030</v>
      </c>
      <c r="AG575" s="62">
        <f t="shared" si="127"/>
        <v>4.9999999999999929</v>
      </c>
      <c r="AH575" s="28" t="s">
        <v>1585</v>
      </c>
      <c r="AI575" s="28" t="s">
        <v>1603</v>
      </c>
      <c r="AJ575" s="28"/>
      <c r="AK575" s="28" t="s">
        <v>1612</v>
      </c>
      <c r="AL575" s="28" t="s">
        <v>5487</v>
      </c>
      <c r="AM575" s="28" t="s">
        <v>4949</v>
      </c>
      <c r="AN575" s="47" t="s">
        <v>1585</v>
      </c>
      <c r="AO575" s="58" t="s">
        <v>1603</v>
      </c>
      <c r="AP575" s="28"/>
      <c r="AQ575" s="28">
        <v>0</v>
      </c>
      <c r="AR575" s="28">
        <f t="shared" si="122"/>
        <v>-60</v>
      </c>
      <c r="AS575" s="28" t="s">
        <v>1603</v>
      </c>
      <c r="AT575" s="28"/>
    </row>
    <row r="576" spans="3:48" s="47" customFormat="1" ht="10.8" x14ac:dyDescent="0.25">
      <c r="C576" s="196">
        <v>46326</v>
      </c>
      <c r="D576" s="36">
        <f t="shared" si="123"/>
        <v>573</v>
      </c>
      <c r="E576" s="36" t="s">
        <v>1</v>
      </c>
      <c r="F576" s="57" t="s">
        <v>1696</v>
      </c>
      <c r="G576" s="56" t="str">
        <f>_xlfn.XLOOKUP(H576,'[3]Total Working Funnel'!$F:$F,'[3]Total Working Funnel'!$F:$F)</f>
        <v>MA1165</v>
      </c>
      <c r="H576" s="58" t="s">
        <v>3402</v>
      </c>
      <c r="I576" s="36" t="s">
        <v>3403</v>
      </c>
      <c r="J576" s="159">
        <v>286.72000000000003</v>
      </c>
      <c r="K576" s="158">
        <v>0</v>
      </c>
      <c r="L576" s="70">
        <v>19.077387999999999</v>
      </c>
      <c r="M576" s="70">
        <v>72.900993999999997</v>
      </c>
      <c r="N576" s="58" t="s">
        <v>47</v>
      </c>
      <c r="O576" s="58" t="s">
        <v>3404</v>
      </c>
      <c r="P576" s="28" t="s">
        <v>591</v>
      </c>
      <c r="Q576" s="56" t="s">
        <v>1697</v>
      </c>
      <c r="R576" s="28" t="s">
        <v>3405</v>
      </c>
      <c r="S576" s="28" t="s">
        <v>3406</v>
      </c>
      <c r="T576" s="58" t="s">
        <v>1621</v>
      </c>
      <c r="U576" s="28" t="s">
        <v>2214</v>
      </c>
      <c r="V576" s="36" t="s">
        <v>2215</v>
      </c>
      <c r="W576" s="28" t="s">
        <v>2345</v>
      </c>
      <c r="X576" s="28"/>
      <c r="Y576" s="28" t="s">
        <v>1792</v>
      </c>
      <c r="Z576" s="28" t="e">
        <f>_xlfn.XLOOKUP(I576,'[2]Fibmax delivery'!$B:$B,'[2]Fibmax delivery'!$I:$I)</f>
        <v>#N/A</v>
      </c>
      <c r="AA576" s="28" t="s">
        <v>1603</v>
      </c>
      <c r="AB576" s="28" t="s">
        <v>1559</v>
      </c>
      <c r="AC576" s="61">
        <v>45740</v>
      </c>
      <c r="AD576" s="61">
        <v>46105</v>
      </c>
      <c r="AE576" s="28">
        <v>290</v>
      </c>
      <c r="AF576" s="28" t="s">
        <v>1699</v>
      </c>
      <c r="AG576" s="62">
        <f t="shared" si="127"/>
        <v>290</v>
      </c>
      <c r="AH576" s="28" t="s">
        <v>1585</v>
      </c>
      <c r="AI576" s="28" t="s">
        <v>1603</v>
      </c>
      <c r="AJ576" s="28"/>
      <c r="AK576" s="28" t="s">
        <v>1612</v>
      </c>
      <c r="AL576" s="28" t="s">
        <v>5488</v>
      </c>
      <c r="AM576" s="28" t="s">
        <v>4949</v>
      </c>
      <c r="AN576" s="47" t="s">
        <v>1585</v>
      </c>
      <c r="AO576" s="58" t="s">
        <v>1603</v>
      </c>
      <c r="AP576" s="28"/>
      <c r="AQ576" s="28">
        <v>0</v>
      </c>
      <c r="AR576" s="28">
        <f t="shared" si="122"/>
        <v>-290</v>
      </c>
      <c r="AS576" s="28" t="s">
        <v>1603</v>
      </c>
      <c r="AT576" s="28"/>
    </row>
    <row r="577" spans="3:48" s="47" customFormat="1" ht="10.8" x14ac:dyDescent="0.25">
      <c r="C577" s="196">
        <v>46326</v>
      </c>
      <c r="D577" s="36">
        <f t="shared" si="123"/>
        <v>574</v>
      </c>
      <c r="E577" s="36" t="s">
        <v>1</v>
      </c>
      <c r="F577" s="57" t="s">
        <v>1696</v>
      </c>
      <c r="G577" s="56" t="str">
        <f>_xlfn.XLOOKUP(H577,'[3]Total Working Funnel'!$F:$F,'[3]Total Working Funnel'!$F:$F)</f>
        <v>MA2586</v>
      </c>
      <c r="H577" s="58" t="s">
        <v>3407</v>
      </c>
      <c r="I577" s="36" t="s">
        <v>3408</v>
      </c>
      <c r="J577" s="159">
        <v>110.00000000000001</v>
      </c>
      <c r="K577" s="158">
        <v>110.00000000000001</v>
      </c>
      <c r="L577" s="70">
        <v>19.0686833</v>
      </c>
      <c r="M577" s="70">
        <v>72.8999302</v>
      </c>
      <c r="N577" s="58" t="s">
        <v>47</v>
      </c>
      <c r="O577" s="58" t="s">
        <v>3409</v>
      </c>
      <c r="P577" s="28" t="s">
        <v>591</v>
      </c>
      <c r="Q577" s="56" t="s">
        <v>1930</v>
      </c>
      <c r="R577" s="28" t="s">
        <v>3410</v>
      </c>
      <c r="S577" s="28" t="s">
        <v>3411</v>
      </c>
      <c r="T577" s="58" t="s">
        <v>1621</v>
      </c>
      <c r="U577" s="28" t="s">
        <v>2214</v>
      </c>
      <c r="V577" s="36" t="s">
        <v>2215</v>
      </c>
      <c r="W577" s="28" t="s">
        <v>104</v>
      </c>
      <c r="X577" s="28"/>
      <c r="Y577" s="28" t="s">
        <v>1680</v>
      </c>
      <c r="Z577" s="28" t="s">
        <v>4848</v>
      </c>
      <c r="AA577" s="28" t="s">
        <v>1603</v>
      </c>
      <c r="AB577" s="28" t="s">
        <v>1559</v>
      </c>
      <c r="AC577" s="61">
        <v>45740</v>
      </c>
      <c r="AD577" s="61">
        <v>46105</v>
      </c>
      <c r="AE577" s="28">
        <v>110</v>
      </c>
      <c r="AF577" s="28" t="s">
        <v>1030</v>
      </c>
      <c r="AG577" s="62">
        <f t="shared" si="127"/>
        <v>0</v>
      </c>
      <c r="AH577" s="28" t="s">
        <v>1585</v>
      </c>
      <c r="AI577" s="28" t="s">
        <v>1603</v>
      </c>
      <c r="AJ577" s="28"/>
      <c r="AK577" s="28" t="s">
        <v>1612</v>
      </c>
      <c r="AL577" s="28" t="s">
        <v>5489</v>
      </c>
      <c r="AM577" s="28" t="s">
        <v>4949</v>
      </c>
      <c r="AN577" s="47" t="s">
        <v>1585</v>
      </c>
      <c r="AO577" s="58" t="s">
        <v>1603</v>
      </c>
      <c r="AP577" s="28"/>
      <c r="AQ577" s="28">
        <v>0</v>
      </c>
      <c r="AR577" s="28">
        <f t="shared" si="122"/>
        <v>-110</v>
      </c>
      <c r="AS577" s="28" t="s">
        <v>1603</v>
      </c>
      <c r="AT577" s="28"/>
    </row>
    <row r="578" spans="3:48" s="47" customFormat="1" ht="10.8" x14ac:dyDescent="0.25">
      <c r="C578" s="196">
        <v>46326</v>
      </c>
      <c r="D578" s="36">
        <f t="shared" si="123"/>
        <v>575</v>
      </c>
      <c r="E578" s="36" t="s">
        <v>1</v>
      </c>
      <c r="F578" s="57" t="s">
        <v>1696</v>
      </c>
      <c r="G578" s="56" t="str">
        <f>_xlfn.XLOOKUP(H578,'[3]Total Working Funnel'!$F:$F,'[3]Total Working Funnel'!$F:$F)</f>
        <v>MA3996</v>
      </c>
      <c r="H578" s="58" t="s">
        <v>3412</v>
      </c>
      <c r="I578" s="36" t="s">
        <v>3413</v>
      </c>
      <c r="J578" s="159">
        <v>275</v>
      </c>
      <c r="K578" s="158">
        <v>275</v>
      </c>
      <c r="L578" s="70">
        <v>19.080672700000001</v>
      </c>
      <c r="M578" s="70">
        <v>72.902591000000001</v>
      </c>
      <c r="N578" s="58" t="s">
        <v>47</v>
      </c>
      <c r="O578" s="58" t="s">
        <v>3414</v>
      </c>
      <c r="P578" s="28" t="s">
        <v>591</v>
      </c>
      <c r="Q578" s="56" t="s">
        <v>1930</v>
      </c>
      <c r="R578" s="28" t="s">
        <v>3415</v>
      </c>
      <c r="S578" s="28" t="s">
        <v>3416</v>
      </c>
      <c r="T578" s="58" t="s">
        <v>1646</v>
      </c>
      <c r="U578" s="28" t="s">
        <v>2214</v>
      </c>
      <c r="V578" s="36" t="s">
        <v>2215</v>
      </c>
      <c r="W578" s="28" t="s">
        <v>104</v>
      </c>
      <c r="X578" s="28"/>
      <c r="Y578" s="28" t="s">
        <v>1680</v>
      </c>
      <c r="Z578" s="28" t="s">
        <v>4848</v>
      </c>
      <c r="AA578" s="28" t="s">
        <v>1603</v>
      </c>
      <c r="AB578" s="28" t="s">
        <v>1559</v>
      </c>
      <c r="AC578" s="61">
        <v>45740</v>
      </c>
      <c r="AD578" s="61">
        <v>46105</v>
      </c>
      <c r="AE578" s="28">
        <v>280</v>
      </c>
      <c r="AF578" s="28" t="s">
        <v>1030</v>
      </c>
      <c r="AG578" s="62">
        <f t="shared" si="127"/>
        <v>5</v>
      </c>
      <c r="AH578" s="28" t="s">
        <v>1585</v>
      </c>
      <c r="AI578" s="28" t="s">
        <v>1603</v>
      </c>
      <c r="AJ578" s="28"/>
      <c r="AK578" s="28" t="s">
        <v>1612</v>
      </c>
      <c r="AL578" s="28" t="s">
        <v>5490</v>
      </c>
      <c r="AM578" s="28" t="s">
        <v>4949</v>
      </c>
      <c r="AN578" s="47" t="s">
        <v>1585</v>
      </c>
      <c r="AO578" s="58" t="s">
        <v>1603</v>
      </c>
      <c r="AP578" s="28"/>
      <c r="AQ578" s="28">
        <v>0</v>
      </c>
      <c r="AR578" s="28">
        <f t="shared" si="122"/>
        <v>-280</v>
      </c>
      <c r="AS578" s="28" t="s">
        <v>1603</v>
      </c>
      <c r="AT578" s="28"/>
    </row>
    <row r="579" spans="3:48" s="47" customFormat="1" ht="10.8" x14ac:dyDescent="0.25">
      <c r="C579" s="196">
        <v>46326</v>
      </c>
      <c r="D579" s="36">
        <f t="shared" si="123"/>
        <v>576</v>
      </c>
      <c r="E579" s="36" t="s">
        <v>1</v>
      </c>
      <c r="F579" s="57" t="s">
        <v>1696</v>
      </c>
      <c r="G579" s="56" t="e">
        <f>_xlfn.XLOOKUP(H579,'[3]Total Working Funnel'!$F:$F,'[3]Total Working Funnel'!$F:$F)</f>
        <v>#N/A</v>
      </c>
      <c r="H579" s="58">
        <v>2731</v>
      </c>
      <c r="I579" s="36" t="s">
        <v>3417</v>
      </c>
      <c r="J579" s="159">
        <v>220.00000000000003</v>
      </c>
      <c r="K579" s="158">
        <v>220.00000000000003</v>
      </c>
      <c r="L579" s="70">
        <v>19.0648321</v>
      </c>
      <c r="M579" s="70">
        <v>72.899987100000004</v>
      </c>
      <c r="N579" s="58" t="s">
        <v>47</v>
      </c>
      <c r="O579" s="58" t="s">
        <v>3418</v>
      </c>
      <c r="P579" s="28" t="s">
        <v>591</v>
      </c>
      <c r="Q579" s="56" t="s">
        <v>1930</v>
      </c>
      <c r="R579" s="28" t="s">
        <v>3419</v>
      </c>
      <c r="S579" s="28" t="s">
        <v>3420</v>
      </c>
      <c r="T579" s="177" t="s">
        <v>1615</v>
      </c>
      <c r="U579" s="28" t="s">
        <v>2214</v>
      </c>
      <c r="V579" s="36" t="s">
        <v>2215</v>
      </c>
      <c r="W579" s="28" t="s">
        <v>104</v>
      </c>
      <c r="X579" s="28"/>
      <c r="Y579" s="28" t="s">
        <v>1680</v>
      </c>
      <c r="Z579" s="28" t="s">
        <v>4848</v>
      </c>
      <c r="AA579" s="28" t="s">
        <v>1603</v>
      </c>
      <c r="AB579" s="28" t="s">
        <v>1559</v>
      </c>
      <c r="AC579" s="61">
        <v>45740</v>
      </c>
      <c r="AD579" s="61">
        <v>46105</v>
      </c>
      <c r="AE579" s="28">
        <v>220</v>
      </c>
      <c r="AF579" s="28" t="s">
        <v>1030</v>
      </c>
      <c r="AG579" s="62">
        <f t="shared" si="127"/>
        <v>0</v>
      </c>
      <c r="AH579" s="28" t="s">
        <v>4851</v>
      </c>
      <c r="AI579" s="28" t="s">
        <v>1603</v>
      </c>
      <c r="AJ579" s="28"/>
      <c r="AK579" s="28" t="s">
        <v>1612</v>
      </c>
      <c r="AL579" s="28" t="s">
        <v>5491</v>
      </c>
      <c r="AM579" s="28" t="s">
        <v>4949</v>
      </c>
      <c r="AN579" s="47" t="s">
        <v>1585</v>
      </c>
      <c r="AO579" s="58" t="s">
        <v>1603</v>
      </c>
      <c r="AP579" s="28"/>
      <c r="AQ579" s="28">
        <v>0</v>
      </c>
      <c r="AR579" s="28">
        <f t="shared" si="122"/>
        <v>-220</v>
      </c>
      <c r="AS579" s="28" t="s">
        <v>1603</v>
      </c>
      <c r="AT579" s="28"/>
      <c r="AV579" s="47" t="s">
        <v>5620</v>
      </c>
    </row>
    <row r="580" spans="3:48" s="47" customFormat="1" ht="10.8" x14ac:dyDescent="0.25">
      <c r="C580" s="196">
        <v>46326</v>
      </c>
      <c r="D580" s="36">
        <f t="shared" si="123"/>
        <v>577</v>
      </c>
      <c r="E580" s="36" t="s">
        <v>1</v>
      </c>
      <c r="F580" s="57" t="s">
        <v>1696</v>
      </c>
      <c r="G580" s="56" t="e">
        <f>_xlfn.XLOOKUP(H580,'[3]Total Working Funnel'!$F:$F,'[3]Total Working Funnel'!$F:$F)</f>
        <v>#N/A</v>
      </c>
      <c r="H580" s="58" t="s">
        <v>3421</v>
      </c>
      <c r="I580" s="36" t="s">
        <v>3422</v>
      </c>
      <c r="J580" s="159">
        <v>55.000000000000007</v>
      </c>
      <c r="K580" s="158">
        <v>55.000000000000007</v>
      </c>
      <c r="L580" s="70">
        <v>19.061109399999999</v>
      </c>
      <c r="M580" s="70">
        <v>72.897563599999998</v>
      </c>
      <c r="N580" s="58" t="s">
        <v>47</v>
      </c>
      <c r="O580" s="58" t="s">
        <v>3423</v>
      </c>
      <c r="P580" s="28" t="s">
        <v>591</v>
      </c>
      <c r="Q580" s="56" t="s">
        <v>1930</v>
      </c>
      <c r="R580" s="28" t="s">
        <v>3424</v>
      </c>
      <c r="S580" s="28" t="s">
        <v>3425</v>
      </c>
      <c r="T580" s="177" t="s">
        <v>1615</v>
      </c>
      <c r="U580" s="28" t="s">
        <v>2214</v>
      </c>
      <c r="V580" s="36" t="s">
        <v>2215</v>
      </c>
      <c r="W580" s="28" t="s">
        <v>104</v>
      </c>
      <c r="X580" s="28"/>
      <c r="Y580" s="28" t="s">
        <v>1680</v>
      </c>
      <c r="Z580" s="28" t="s">
        <v>4848</v>
      </c>
      <c r="AA580" s="28" t="s">
        <v>1603</v>
      </c>
      <c r="AB580" s="28" t="s">
        <v>1559</v>
      </c>
      <c r="AC580" s="61">
        <v>45740</v>
      </c>
      <c r="AD580" s="61">
        <v>46105</v>
      </c>
      <c r="AE580" s="28">
        <v>60</v>
      </c>
      <c r="AF580" s="28" t="s">
        <v>1030</v>
      </c>
      <c r="AG580" s="62">
        <f t="shared" si="127"/>
        <v>4.9999999999999929</v>
      </c>
      <c r="AH580" s="28" t="s">
        <v>4851</v>
      </c>
      <c r="AI580" s="28" t="s">
        <v>1603</v>
      </c>
      <c r="AJ580" s="28"/>
      <c r="AK580" s="28" t="s">
        <v>1612</v>
      </c>
      <c r="AL580" s="28" t="s">
        <v>5492</v>
      </c>
      <c r="AM580" s="28" t="s">
        <v>4949</v>
      </c>
      <c r="AN580" s="47" t="s">
        <v>1585</v>
      </c>
      <c r="AO580" s="58" t="s">
        <v>1603</v>
      </c>
      <c r="AP580" s="28"/>
      <c r="AQ580" s="28">
        <v>0</v>
      </c>
      <c r="AR580" s="28">
        <f t="shared" si="122"/>
        <v>-60</v>
      </c>
      <c r="AS580" s="28" t="s">
        <v>1603</v>
      </c>
      <c r="AT580" s="28"/>
    </row>
    <row r="581" spans="3:48" s="47" customFormat="1" ht="10.8" x14ac:dyDescent="0.25">
      <c r="C581" s="196">
        <v>46326</v>
      </c>
      <c r="D581" s="36">
        <f t="shared" si="123"/>
        <v>578</v>
      </c>
      <c r="E581" s="36" t="s">
        <v>1</v>
      </c>
      <c r="F581" s="57" t="s">
        <v>1696</v>
      </c>
      <c r="G581" s="56" t="str">
        <f>_xlfn.XLOOKUP(H581,'[3]Total Working Funnel'!$F:$F,'[3]Total Working Funnel'!$F:$F)</f>
        <v>MB2462</v>
      </c>
      <c r="H581" s="58" t="s">
        <v>3426</v>
      </c>
      <c r="I581" s="36" t="s">
        <v>3427</v>
      </c>
      <c r="J581" s="159">
        <v>77</v>
      </c>
      <c r="K581" s="158">
        <v>77</v>
      </c>
      <c r="L581" s="70">
        <v>19.0732</v>
      </c>
      <c r="M581" s="70">
        <v>72.902958999999996</v>
      </c>
      <c r="N581" s="58" t="s">
        <v>47</v>
      </c>
      <c r="O581" s="58" t="s">
        <v>3428</v>
      </c>
      <c r="P581" s="28" t="s">
        <v>591</v>
      </c>
      <c r="Q581" s="56" t="s">
        <v>1930</v>
      </c>
      <c r="R581" s="28" t="s">
        <v>3429</v>
      </c>
      <c r="S581" s="28" t="s">
        <v>3430</v>
      </c>
      <c r="T581" s="58" t="s">
        <v>1621</v>
      </c>
      <c r="U581" s="28" t="s">
        <v>2214</v>
      </c>
      <c r="V581" s="36" t="s">
        <v>2215</v>
      </c>
      <c r="W581" s="28" t="s">
        <v>104</v>
      </c>
      <c r="X581" s="28"/>
      <c r="Y581" s="28" t="s">
        <v>1680</v>
      </c>
      <c r="Z581" s="28" t="s">
        <v>4848</v>
      </c>
      <c r="AA581" s="28" t="s">
        <v>1603</v>
      </c>
      <c r="AB581" s="28" t="s">
        <v>1559</v>
      </c>
      <c r="AC581" s="61">
        <v>45740</v>
      </c>
      <c r="AD581" s="61">
        <v>46105</v>
      </c>
      <c r="AE581" s="28">
        <v>80</v>
      </c>
      <c r="AF581" s="28" t="s">
        <v>1030</v>
      </c>
      <c r="AG581" s="62">
        <f t="shared" si="127"/>
        <v>3</v>
      </c>
      <c r="AH581" s="28" t="s">
        <v>1585</v>
      </c>
      <c r="AI581" s="28" t="s">
        <v>1603</v>
      </c>
      <c r="AJ581" s="28"/>
      <c r="AK581" s="28" t="s">
        <v>1612</v>
      </c>
      <c r="AL581" s="28" t="s">
        <v>5493</v>
      </c>
      <c r="AM581" s="28" t="s">
        <v>4949</v>
      </c>
      <c r="AN581" s="47" t="s">
        <v>1585</v>
      </c>
      <c r="AO581" s="58" t="s">
        <v>1603</v>
      </c>
      <c r="AP581" s="28"/>
      <c r="AQ581" s="28">
        <v>0</v>
      </c>
      <c r="AR581" s="28">
        <f t="shared" ref="AR581:AR644" si="128">AQ581-AE581</f>
        <v>-80</v>
      </c>
      <c r="AS581" s="28" t="s">
        <v>1603</v>
      </c>
      <c r="AT581" s="28"/>
    </row>
    <row r="582" spans="3:48" s="47" customFormat="1" ht="10.8" x14ac:dyDescent="0.25">
      <c r="C582" s="196">
        <v>46326</v>
      </c>
      <c r="D582" s="36">
        <f t="shared" ref="D582:D645" si="129">D581+1</f>
        <v>579</v>
      </c>
      <c r="E582" s="36" t="s">
        <v>1</v>
      </c>
      <c r="F582" s="57" t="s">
        <v>1696</v>
      </c>
      <c r="G582" s="56">
        <f>_xlfn.XLOOKUP(H582,'[3]Total Working Funnel'!$F:$F,'[3]Total Working Funnel'!$F:$F)</f>
        <v>6359</v>
      </c>
      <c r="H582" s="58">
        <v>6359</v>
      </c>
      <c r="I582" s="36" t="s">
        <v>3431</v>
      </c>
      <c r="J582" s="159">
        <v>132</v>
      </c>
      <c r="K582" s="158">
        <v>132</v>
      </c>
      <c r="L582" s="70">
        <v>19.059138799999999</v>
      </c>
      <c r="M582" s="70">
        <v>72.897328900000005</v>
      </c>
      <c r="N582" s="58" t="s">
        <v>47</v>
      </c>
      <c r="O582" s="58" t="s">
        <v>3432</v>
      </c>
      <c r="P582" s="28" t="s">
        <v>591</v>
      </c>
      <c r="Q582" s="56" t="s">
        <v>1930</v>
      </c>
      <c r="R582" s="28" t="s">
        <v>3433</v>
      </c>
      <c r="S582" s="28" t="s">
        <v>3434</v>
      </c>
      <c r="T582" s="58" t="s">
        <v>1621</v>
      </c>
      <c r="U582" s="28" t="s">
        <v>2214</v>
      </c>
      <c r="V582" s="36" t="s">
        <v>2215</v>
      </c>
      <c r="W582" s="28" t="s">
        <v>104</v>
      </c>
      <c r="X582" s="28"/>
      <c r="Y582" s="28" t="s">
        <v>1680</v>
      </c>
      <c r="Z582" s="28" t="s">
        <v>4848</v>
      </c>
      <c r="AA582" s="28" t="s">
        <v>1603</v>
      </c>
      <c r="AB582" s="28" t="s">
        <v>1559</v>
      </c>
      <c r="AC582" s="61">
        <v>45740</v>
      </c>
      <c r="AD582" s="61">
        <v>46105</v>
      </c>
      <c r="AE582" s="28">
        <v>130</v>
      </c>
      <c r="AF582" s="28" t="s">
        <v>1622</v>
      </c>
      <c r="AG582" s="62">
        <f t="shared" si="127"/>
        <v>-2</v>
      </c>
      <c r="AH582" s="28" t="s">
        <v>1585</v>
      </c>
      <c r="AI582" s="28" t="s">
        <v>1603</v>
      </c>
      <c r="AJ582" s="28"/>
      <c r="AK582" s="28" t="s">
        <v>1612</v>
      </c>
      <c r="AL582" s="28" t="s">
        <v>5494</v>
      </c>
      <c r="AM582" s="28" t="s">
        <v>4949</v>
      </c>
      <c r="AN582" s="47" t="s">
        <v>1585</v>
      </c>
      <c r="AO582" s="58" t="s">
        <v>1603</v>
      </c>
      <c r="AP582" s="28"/>
      <c r="AQ582" s="28">
        <v>0</v>
      </c>
      <c r="AR582" s="28">
        <f t="shared" si="128"/>
        <v>-130</v>
      </c>
      <c r="AS582" s="28" t="s">
        <v>1603</v>
      </c>
      <c r="AT582" s="28"/>
    </row>
    <row r="583" spans="3:48" s="47" customFormat="1" ht="10.8" x14ac:dyDescent="0.25">
      <c r="C583" s="196">
        <v>46326</v>
      </c>
      <c r="D583" s="36">
        <f t="shared" si="129"/>
        <v>580</v>
      </c>
      <c r="E583" s="36" t="s">
        <v>1</v>
      </c>
      <c r="F583" s="57" t="s">
        <v>1696</v>
      </c>
      <c r="G583" s="56" t="e">
        <f>_xlfn.XLOOKUP(H583,'[3]Total Working Funnel'!$F:$F,'[3]Total Working Funnel'!$F:$F)</f>
        <v>#N/A</v>
      </c>
      <c r="H583" s="58" t="s">
        <v>3435</v>
      </c>
      <c r="I583" s="36" t="s">
        <v>3436</v>
      </c>
      <c r="J583" s="159">
        <v>132</v>
      </c>
      <c r="K583" s="158">
        <v>132</v>
      </c>
      <c r="L583" s="70">
        <v>19.062579700000001</v>
      </c>
      <c r="M583" s="70">
        <v>72.899119099999993</v>
      </c>
      <c r="N583" s="58" t="s">
        <v>47</v>
      </c>
      <c r="O583" s="58" t="s">
        <v>3437</v>
      </c>
      <c r="P583" s="28" t="s">
        <v>591</v>
      </c>
      <c r="Q583" s="56" t="s">
        <v>1930</v>
      </c>
      <c r="R583" s="28" t="s">
        <v>3438</v>
      </c>
      <c r="S583" s="28" t="s">
        <v>3439</v>
      </c>
      <c r="T583" s="177" t="s">
        <v>1813</v>
      </c>
      <c r="U583" s="28" t="s">
        <v>2214</v>
      </c>
      <c r="V583" s="36" t="s">
        <v>2215</v>
      </c>
      <c r="W583" s="28" t="s">
        <v>104</v>
      </c>
      <c r="X583" s="28"/>
      <c r="Y583" s="28" t="s">
        <v>1680</v>
      </c>
      <c r="Z583" s="28" t="s">
        <v>4848</v>
      </c>
      <c r="AA583" s="28" t="s">
        <v>1603</v>
      </c>
      <c r="AB583" s="28" t="s">
        <v>1559</v>
      </c>
      <c r="AC583" s="61">
        <v>45740</v>
      </c>
      <c r="AD583" s="61">
        <v>46105</v>
      </c>
      <c r="AE583" s="28">
        <v>130</v>
      </c>
      <c r="AF583" s="28" t="s">
        <v>1622</v>
      </c>
      <c r="AG583" s="62">
        <f t="shared" si="127"/>
        <v>-2</v>
      </c>
      <c r="AH583" s="28" t="s">
        <v>4851</v>
      </c>
      <c r="AI583" s="28" t="s">
        <v>1603</v>
      </c>
      <c r="AJ583" s="28"/>
      <c r="AK583" s="28" t="s">
        <v>1612</v>
      </c>
      <c r="AL583" s="28" t="s">
        <v>5495</v>
      </c>
      <c r="AM583" s="28" t="s">
        <v>4949</v>
      </c>
      <c r="AN583" s="47" t="s">
        <v>1585</v>
      </c>
      <c r="AO583" s="58" t="s">
        <v>1603</v>
      </c>
      <c r="AP583" s="28"/>
      <c r="AQ583" s="28">
        <v>0</v>
      </c>
      <c r="AR583" s="28">
        <f t="shared" si="128"/>
        <v>-130</v>
      </c>
      <c r="AS583" s="28" t="s">
        <v>1603</v>
      </c>
      <c r="AT583" s="28"/>
    </row>
    <row r="584" spans="3:48" s="47" customFormat="1" ht="10.8" x14ac:dyDescent="0.25">
      <c r="C584" s="196">
        <v>46326</v>
      </c>
      <c r="D584" s="36">
        <f t="shared" si="129"/>
        <v>581</v>
      </c>
      <c r="E584" s="36" t="s">
        <v>1</v>
      </c>
      <c r="F584" s="57" t="s">
        <v>1696</v>
      </c>
      <c r="G584" s="56">
        <f>_xlfn.XLOOKUP(H584,'[3]Total Working Funnel'!$F:$F,'[3]Total Working Funnel'!$F:$F)</f>
        <v>4213</v>
      </c>
      <c r="H584" s="58">
        <v>4213</v>
      </c>
      <c r="I584" s="36" t="s">
        <v>3440</v>
      </c>
      <c r="J584" s="159">
        <v>198.00000000000003</v>
      </c>
      <c r="K584" s="158">
        <v>198.00000000000003</v>
      </c>
      <c r="L584" s="70">
        <v>19.057094599999999</v>
      </c>
      <c r="M584" s="70">
        <v>72.895986500000006</v>
      </c>
      <c r="N584" s="58" t="s">
        <v>47</v>
      </c>
      <c r="O584" s="58" t="s">
        <v>3441</v>
      </c>
      <c r="P584" s="28" t="s">
        <v>591</v>
      </c>
      <c r="Q584" s="56" t="s">
        <v>1930</v>
      </c>
      <c r="R584" s="28" t="s">
        <v>3442</v>
      </c>
      <c r="S584" s="28" t="s">
        <v>3443</v>
      </c>
      <c r="T584" s="58" t="s">
        <v>1621</v>
      </c>
      <c r="U584" s="28" t="s">
        <v>2214</v>
      </c>
      <c r="V584" s="36" t="s">
        <v>2215</v>
      </c>
      <c r="W584" s="28" t="s">
        <v>104</v>
      </c>
      <c r="X584" s="28"/>
      <c r="Y584" s="28" t="s">
        <v>1680</v>
      </c>
      <c r="Z584" s="28" t="s">
        <v>4848</v>
      </c>
      <c r="AA584" s="28" t="s">
        <v>1603</v>
      </c>
      <c r="AB584" s="28" t="s">
        <v>1559</v>
      </c>
      <c r="AC584" s="61">
        <v>45740</v>
      </c>
      <c r="AD584" s="61">
        <v>46105</v>
      </c>
      <c r="AE584" s="28">
        <v>150</v>
      </c>
      <c r="AF584" s="28" t="s">
        <v>1622</v>
      </c>
      <c r="AG584" s="62">
        <f t="shared" si="127"/>
        <v>-48.000000000000028</v>
      </c>
      <c r="AH584" s="28" t="s">
        <v>1585</v>
      </c>
      <c r="AI584" s="28" t="s">
        <v>1603</v>
      </c>
      <c r="AJ584" s="28"/>
      <c r="AK584" s="28" t="s">
        <v>1612</v>
      </c>
      <c r="AL584" s="28" t="s">
        <v>5496</v>
      </c>
      <c r="AM584" s="28" t="s">
        <v>4949</v>
      </c>
      <c r="AN584" s="47" t="s">
        <v>1585</v>
      </c>
      <c r="AO584" s="58" t="s">
        <v>1603</v>
      </c>
      <c r="AP584" s="28"/>
      <c r="AQ584" s="28">
        <v>0</v>
      </c>
      <c r="AR584" s="28">
        <f t="shared" si="128"/>
        <v>-150</v>
      </c>
      <c r="AS584" s="28" t="s">
        <v>1603</v>
      </c>
      <c r="AT584" s="28"/>
    </row>
    <row r="585" spans="3:48" s="47" customFormat="1" ht="10.8" x14ac:dyDescent="0.25">
      <c r="C585" s="196">
        <v>46326</v>
      </c>
      <c r="D585" s="36">
        <f t="shared" si="129"/>
        <v>582</v>
      </c>
      <c r="E585" s="36" t="s">
        <v>1</v>
      </c>
      <c r="F585" s="57" t="s">
        <v>1696</v>
      </c>
      <c r="G585" s="56">
        <f>_xlfn.XLOOKUP(H585,'[3]Total Working Funnel'!$F:$F,'[3]Total Working Funnel'!$F:$F)</f>
        <v>4506</v>
      </c>
      <c r="H585" s="58">
        <v>4506</v>
      </c>
      <c r="I585" s="36" t="s">
        <v>3444</v>
      </c>
      <c r="J585" s="159">
        <v>77</v>
      </c>
      <c r="K585" s="158">
        <v>77</v>
      </c>
      <c r="L585" s="70">
        <v>19.0853568</v>
      </c>
      <c r="M585" s="70">
        <v>72.906747499999994</v>
      </c>
      <c r="N585" s="58" t="s">
        <v>47</v>
      </c>
      <c r="O585" s="58" t="s">
        <v>3445</v>
      </c>
      <c r="P585" s="28" t="s">
        <v>591</v>
      </c>
      <c r="Q585" s="56" t="s">
        <v>1697</v>
      </c>
      <c r="R585" s="28" t="s">
        <v>3446</v>
      </c>
      <c r="S585" s="28" t="s">
        <v>3447</v>
      </c>
      <c r="T585" s="58" t="s">
        <v>1621</v>
      </c>
      <c r="U585" s="28" t="s">
        <v>2214</v>
      </c>
      <c r="V585" s="36" t="s">
        <v>2215</v>
      </c>
      <c r="W585" s="28" t="s">
        <v>104</v>
      </c>
      <c r="X585" s="28"/>
      <c r="Y585" s="28" t="s">
        <v>1680</v>
      </c>
      <c r="Z585" s="28" t="s">
        <v>4848</v>
      </c>
      <c r="AA585" s="28" t="s">
        <v>1603</v>
      </c>
      <c r="AB585" s="28" t="s">
        <v>1559</v>
      </c>
      <c r="AC585" s="61">
        <v>45740</v>
      </c>
      <c r="AD585" s="61">
        <v>46105</v>
      </c>
      <c r="AE585" s="28">
        <v>80</v>
      </c>
      <c r="AF585" s="28" t="s">
        <v>1030</v>
      </c>
      <c r="AG585" s="62">
        <f t="shared" si="127"/>
        <v>3</v>
      </c>
      <c r="AH585" s="28" t="s">
        <v>1585</v>
      </c>
      <c r="AI585" s="28" t="s">
        <v>1603</v>
      </c>
      <c r="AJ585" s="28"/>
      <c r="AK585" s="28" t="s">
        <v>1612</v>
      </c>
      <c r="AL585" s="28" t="s">
        <v>5497</v>
      </c>
      <c r="AM585" s="28" t="s">
        <v>4949</v>
      </c>
      <c r="AN585" s="47" t="s">
        <v>1585</v>
      </c>
      <c r="AO585" s="58" t="s">
        <v>1603</v>
      </c>
      <c r="AP585" s="28"/>
      <c r="AQ585" s="28">
        <v>0</v>
      </c>
      <c r="AR585" s="28">
        <f t="shared" si="128"/>
        <v>-80</v>
      </c>
      <c r="AS585" s="28" t="s">
        <v>1603</v>
      </c>
      <c r="AT585" s="28"/>
    </row>
    <row r="586" spans="3:48" s="47" customFormat="1" ht="10.8" x14ac:dyDescent="0.25">
      <c r="C586" s="196">
        <v>46173</v>
      </c>
      <c r="D586" s="36">
        <f t="shared" si="129"/>
        <v>583</v>
      </c>
      <c r="E586" s="36" t="s">
        <v>1</v>
      </c>
      <c r="F586" s="58" t="s">
        <v>1811</v>
      </c>
      <c r="G586" s="56">
        <f>_xlfn.XLOOKUP(H586,'[3]Total Working Funnel'!$F:$F,'[3]Total Working Funnel'!$F:$F)</f>
        <v>3170</v>
      </c>
      <c r="H586" s="58">
        <v>3170</v>
      </c>
      <c r="I586" s="36" t="s">
        <v>3448</v>
      </c>
      <c r="J586" s="159">
        <v>220.00000000000003</v>
      </c>
      <c r="K586" s="158">
        <v>220.00000000000003</v>
      </c>
      <c r="L586" s="70">
        <v>19.0726789</v>
      </c>
      <c r="M586" s="70">
        <v>72.880405499999995</v>
      </c>
      <c r="N586" s="58" t="s">
        <v>48</v>
      </c>
      <c r="O586" s="58" t="s">
        <v>3449</v>
      </c>
      <c r="P586" s="28" t="s">
        <v>591</v>
      </c>
      <c r="Q586" s="56" t="s">
        <v>1707</v>
      </c>
      <c r="R586" s="28" t="s">
        <v>3450</v>
      </c>
      <c r="S586" s="28" t="s">
        <v>3451</v>
      </c>
      <c r="T586" s="58" t="s">
        <v>1646</v>
      </c>
      <c r="U586" s="28" t="s">
        <v>2214</v>
      </c>
      <c r="V586" s="36" t="s">
        <v>2215</v>
      </c>
      <c r="W586" s="28" t="s">
        <v>104</v>
      </c>
      <c r="X586" s="28"/>
      <c r="Y586" s="28" t="s">
        <v>1680</v>
      </c>
      <c r="Z586" s="28" t="s">
        <v>4848</v>
      </c>
      <c r="AA586" s="28" t="s">
        <v>1603</v>
      </c>
      <c r="AB586" s="28" t="s">
        <v>3452</v>
      </c>
      <c r="AC586" s="61">
        <v>45735</v>
      </c>
      <c r="AD586" s="61">
        <v>46100</v>
      </c>
      <c r="AE586" s="28">
        <v>220</v>
      </c>
      <c r="AF586" s="28" t="s">
        <v>1030</v>
      </c>
      <c r="AG586" s="62">
        <f t="shared" si="127"/>
        <v>0</v>
      </c>
      <c r="AH586" s="28" t="s">
        <v>1585</v>
      </c>
      <c r="AI586" s="28" t="s">
        <v>1603</v>
      </c>
      <c r="AJ586" s="28"/>
      <c r="AK586" s="28" t="s">
        <v>1612</v>
      </c>
      <c r="AL586" s="28" t="s">
        <v>5498</v>
      </c>
      <c r="AM586" s="28" t="s">
        <v>3494</v>
      </c>
      <c r="AN586" s="47" t="s">
        <v>1585</v>
      </c>
      <c r="AO586" s="58" t="s">
        <v>1603</v>
      </c>
      <c r="AP586" s="28"/>
      <c r="AQ586" s="28">
        <v>0</v>
      </c>
      <c r="AR586" s="28">
        <f t="shared" si="128"/>
        <v>-220</v>
      </c>
      <c r="AS586" s="28" t="s">
        <v>1603</v>
      </c>
      <c r="AT586" s="28"/>
    </row>
    <row r="587" spans="3:48" s="47" customFormat="1" ht="10.8" x14ac:dyDescent="0.25">
      <c r="C587" s="196">
        <v>46173</v>
      </c>
      <c r="D587" s="36">
        <f t="shared" si="129"/>
        <v>584</v>
      </c>
      <c r="E587" s="36" t="s">
        <v>1</v>
      </c>
      <c r="F587" s="58" t="s">
        <v>1811</v>
      </c>
      <c r="G587" s="56">
        <f>_xlfn.XLOOKUP(H587,'[3]Total Working Funnel'!$F:$F,'[3]Total Working Funnel'!$F:$F)</f>
        <v>4670</v>
      </c>
      <c r="H587" s="58">
        <v>4670</v>
      </c>
      <c r="I587" s="36" t="s">
        <v>3453</v>
      </c>
      <c r="J587" s="159">
        <v>165</v>
      </c>
      <c r="K587" s="158">
        <v>165</v>
      </c>
      <c r="L587" s="70">
        <v>19.072126300000001</v>
      </c>
      <c r="M587" s="70">
        <v>72.883369599999995</v>
      </c>
      <c r="N587" s="58" t="s">
        <v>48</v>
      </c>
      <c r="O587" s="58" t="s">
        <v>3454</v>
      </c>
      <c r="P587" s="28" t="s">
        <v>591</v>
      </c>
      <c r="Q587" s="56" t="s">
        <v>1707</v>
      </c>
      <c r="R587" s="28" t="s">
        <v>3455</v>
      </c>
      <c r="S587" s="28" t="s">
        <v>3456</v>
      </c>
      <c r="T587" s="58" t="s">
        <v>1621</v>
      </c>
      <c r="U587" s="28" t="s">
        <v>2214</v>
      </c>
      <c r="V587" s="36" t="s">
        <v>2215</v>
      </c>
      <c r="W587" s="28" t="s">
        <v>104</v>
      </c>
      <c r="X587" s="28"/>
      <c r="Y587" s="28" t="s">
        <v>1680</v>
      </c>
      <c r="Z587" s="28" t="s">
        <v>4848</v>
      </c>
      <c r="AA587" s="28" t="s">
        <v>1603</v>
      </c>
      <c r="AB587" s="28" t="s">
        <v>3452</v>
      </c>
      <c r="AC587" s="61">
        <v>45735</v>
      </c>
      <c r="AD587" s="61">
        <v>46100</v>
      </c>
      <c r="AE587" s="28">
        <v>150</v>
      </c>
      <c r="AF587" s="28" t="s">
        <v>1622</v>
      </c>
      <c r="AG587" s="62">
        <f t="shared" si="127"/>
        <v>-15</v>
      </c>
      <c r="AH587" s="28" t="s">
        <v>1585</v>
      </c>
      <c r="AI587" s="28" t="s">
        <v>1603</v>
      </c>
      <c r="AJ587" s="28"/>
      <c r="AK587" s="28" t="s">
        <v>1612</v>
      </c>
      <c r="AL587" s="28" t="s">
        <v>5499</v>
      </c>
      <c r="AM587" s="28" t="s">
        <v>4949</v>
      </c>
      <c r="AN587" s="47" t="s">
        <v>1585</v>
      </c>
      <c r="AO587" s="58" t="s">
        <v>1603</v>
      </c>
      <c r="AP587" s="28"/>
      <c r="AQ587" s="28">
        <v>0</v>
      </c>
      <c r="AR587" s="28">
        <f t="shared" si="128"/>
        <v>-150</v>
      </c>
      <c r="AS587" s="28" t="s">
        <v>1603</v>
      </c>
      <c r="AT587" s="28"/>
    </row>
    <row r="588" spans="3:48" s="47" customFormat="1" ht="10.8" x14ac:dyDescent="0.25">
      <c r="C588" s="196">
        <v>46173</v>
      </c>
      <c r="D588" s="36">
        <f t="shared" si="129"/>
        <v>585</v>
      </c>
      <c r="E588" s="36" t="s">
        <v>1</v>
      </c>
      <c r="F588" s="58" t="s">
        <v>1811</v>
      </c>
      <c r="G588" s="58"/>
      <c r="H588" s="58">
        <v>6518</v>
      </c>
      <c r="I588" s="36" t="s">
        <v>3457</v>
      </c>
      <c r="J588" s="159">
        <v>253</v>
      </c>
      <c r="K588" s="158">
        <v>253.00000000000003</v>
      </c>
      <c r="L588" s="70">
        <v>19.058287100000001</v>
      </c>
      <c r="M588" s="70">
        <v>72.888732000000005</v>
      </c>
      <c r="N588" s="58" t="s">
        <v>48</v>
      </c>
      <c r="O588" s="58" t="s">
        <v>3458</v>
      </c>
      <c r="P588" s="28" t="s">
        <v>591</v>
      </c>
      <c r="Q588" s="56" t="s">
        <v>1930</v>
      </c>
      <c r="R588" s="28" t="s">
        <v>3459</v>
      </c>
      <c r="S588" s="28" t="s">
        <v>3460</v>
      </c>
      <c r="T588" s="58" t="s">
        <v>1621</v>
      </c>
      <c r="U588" s="28" t="s">
        <v>2214</v>
      </c>
      <c r="V588" s="36" t="s">
        <v>2215</v>
      </c>
      <c r="W588" s="28" t="s">
        <v>104</v>
      </c>
      <c r="X588" s="28"/>
      <c r="Y588" s="28" t="s">
        <v>1680</v>
      </c>
      <c r="Z588" s="28" t="s">
        <v>4848</v>
      </c>
      <c r="AA588" s="28" t="s">
        <v>1603</v>
      </c>
      <c r="AB588" s="28" t="s">
        <v>1603</v>
      </c>
      <c r="AC588" s="28" t="s">
        <v>1603</v>
      </c>
      <c r="AD588" s="28" t="s">
        <v>1603</v>
      </c>
      <c r="AE588" s="28">
        <v>0</v>
      </c>
      <c r="AF588" s="28" t="s">
        <v>1610</v>
      </c>
      <c r="AG588" s="28"/>
      <c r="AH588" s="28" t="s">
        <v>1611</v>
      </c>
      <c r="AI588" s="28" t="s">
        <v>1603</v>
      </c>
      <c r="AJ588" s="28"/>
      <c r="AK588" s="28" t="s">
        <v>1612</v>
      </c>
      <c r="AL588" s="28" t="s">
        <v>1603</v>
      </c>
      <c r="AM588" s="28" t="s">
        <v>1603</v>
      </c>
      <c r="AN588" s="47" t="s">
        <v>1611</v>
      </c>
      <c r="AO588" s="58" t="s">
        <v>1603</v>
      </c>
      <c r="AP588" s="28"/>
      <c r="AQ588" s="28">
        <v>0</v>
      </c>
      <c r="AR588" s="28">
        <f t="shared" si="128"/>
        <v>0</v>
      </c>
      <c r="AS588" s="28" t="s">
        <v>1603</v>
      </c>
      <c r="AT588" s="28"/>
    </row>
    <row r="589" spans="3:48" s="47" customFormat="1" ht="10.8" x14ac:dyDescent="0.25">
      <c r="C589" s="196">
        <v>46173</v>
      </c>
      <c r="D589" s="36">
        <f t="shared" si="129"/>
        <v>586</v>
      </c>
      <c r="E589" s="36" t="s">
        <v>1</v>
      </c>
      <c r="F589" s="58" t="s">
        <v>610</v>
      </c>
      <c r="G589" s="56" t="str">
        <f>_xlfn.XLOOKUP(H589,'[3]Total Working Funnel'!$F:$F,'[3]Total Working Funnel'!$F:$F)</f>
        <v>MA2281</v>
      </c>
      <c r="H589" s="58" t="s">
        <v>3461</v>
      </c>
      <c r="I589" s="36" t="s">
        <v>3462</v>
      </c>
      <c r="J589" s="159">
        <v>165</v>
      </c>
      <c r="K589" s="158">
        <v>165</v>
      </c>
      <c r="L589" s="70">
        <v>19.055761400000002</v>
      </c>
      <c r="M589" s="70">
        <v>72.889415400000004</v>
      </c>
      <c r="N589" s="58" t="s">
        <v>48</v>
      </c>
      <c r="O589" s="58" t="s">
        <v>3463</v>
      </c>
      <c r="P589" s="28" t="s">
        <v>591</v>
      </c>
      <c r="Q589" s="56" t="s">
        <v>1930</v>
      </c>
      <c r="R589" s="28" t="s">
        <v>3464</v>
      </c>
      <c r="S589" s="28" t="s">
        <v>3465</v>
      </c>
      <c r="T589" s="58" t="s">
        <v>1621</v>
      </c>
      <c r="U589" s="28" t="s">
        <v>2214</v>
      </c>
      <c r="V589" s="36" t="s">
        <v>2215</v>
      </c>
      <c r="W589" s="28" t="s">
        <v>104</v>
      </c>
      <c r="X589" s="28"/>
      <c r="Y589" s="28" t="s">
        <v>1680</v>
      </c>
      <c r="Z589" s="28" t="s">
        <v>4848</v>
      </c>
      <c r="AA589" s="28" t="s">
        <v>1603</v>
      </c>
      <c r="AB589" s="28" t="s">
        <v>3452</v>
      </c>
      <c r="AC589" s="61">
        <v>45735</v>
      </c>
      <c r="AD589" s="61">
        <v>46100</v>
      </c>
      <c r="AE589" s="28">
        <v>170</v>
      </c>
      <c r="AF589" s="28" t="s">
        <v>1030</v>
      </c>
      <c r="AG589" s="62">
        <f>AE589-K589</f>
        <v>5</v>
      </c>
      <c r="AH589" s="28" t="s">
        <v>1585</v>
      </c>
      <c r="AI589" s="28" t="s">
        <v>1603</v>
      </c>
      <c r="AJ589" s="28"/>
      <c r="AK589" s="28" t="s">
        <v>1612</v>
      </c>
      <c r="AL589" s="28" t="s">
        <v>5500</v>
      </c>
      <c r="AM589" s="28" t="s">
        <v>4949</v>
      </c>
      <c r="AN589" s="47" t="s">
        <v>1585</v>
      </c>
      <c r="AO589" s="58" t="s">
        <v>1603</v>
      </c>
      <c r="AP589" s="28"/>
      <c r="AQ589" s="28">
        <v>0</v>
      </c>
      <c r="AR589" s="28">
        <f t="shared" si="128"/>
        <v>-170</v>
      </c>
      <c r="AS589" s="28" t="s">
        <v>1603</v>
      </c>
      <c r="AT589" s="28"/>
    </row>
    <row r="590" spans="3:48" s="47" customFormat="1" ht="10.8" x14ac:dyDescent="0.25">
      <c r="C590" s="196">
        <v>46173</v>
      </c>
      <c r="D590" s="36">
        <f t="shared" si="129"/>
        <v>587</v>
      </c>
      <c r="E590" s="36" t="s">
        <v>1</v>
      </c>
      <c r="F590" s="58" t="s">
        <v>1811</v>
      </c>
      <c r="G590" s="56">
        <f>_xlfn.XLOOKUP(H590,'[3]Total Working Funnel'!$F:$F,'[3]Total Working Funnel'!$F:$F)</f>
        <v>4070</v>
      </c>
      <c r="H590" s="58">
        <v>4070</v>
      </c>
      <c r="I590" s="36" t="s">
        <v>3466</v>
      </c>
      <c r="J590" s="159">
        <v>220.00000000000003</v>
      </c>
      <c r="K590" s="158">
        <v>220.00000000000003</v>
      </c>
      <c r="L590" s="70">
        <v>19.070203200000002</v>
      </c>
      <c r="M590" s="70">
        <v>72.884217199999995</v>
      </c>
      <c r="N590" s="58" t="s">
        <v>48</v>
      </c>
      <c r="O590" s="58" t="s">
        <v>3467</v>
      </c>
      <c r="P590" s="28" t="s">
        <v>591</v>
      </c>
      <c r="Q590" s="56" t="s">
        <v>1707</v>
      </c>
      <c r="R590" s="28" t="s">
        <v>3468</v>
      </c>
      <c r="S590" s="28" t="s">
        <v>3469</v>
      </c>
      <c r="T590" s="58" t="s">
        <v>1621</v>
      </c>
      <c r="U590" s="28" t="s">
        <v>2214</v>
      </c>
      <c r="V590" s="36" t="s">
        <v>2215</v>
      </c>
      <c r="W590" s="28" t="s">
        <v>104</v>
      </c>
      <c r="X590" s="28"/>
      <c r="Y590" s="28" t="s">
        <v>1680</v>
      </c>
      <c r="Z590" s="28" t="s">
        <v>4848</v>
      </c>
      <c r="AA590" s="28" t="s">
        <v>1603</v>
      </c>
      <c r="AB590" s="28" t="s">
        <v>3452</v>
      </c>
      <c r="AC590" s="61">
        <v>45735</v>
      </c>
      <c r="AD590" s="61">
        <v>46100</v>
      </c>
      <c r="AE590" s="28">
        <v>220</v>
      </c>
      <c r="AF590" s="28" t="s">
        <v>1030</v>
      </c>
      <c r="AG590" s="62">
        <f>AE590-K590</f>
        <v>0</v>
      </c>
      <c r="AH590" s="28" t="s">
        <v>1585</v>
      </c>
      <c r="AI590" s="28" t="s">
        <v>1603</v>
      </c>
      <c r="AJ590" s="28"/>
      <c r="AK590" s="28" t="s">
        <v>1612</v>
      </c>
      <c r="AL590" s="28" t="s">
        <v>5501</v>
      </c>
      <c r="AM590" s="28" t="s">
        <v>4949</v>
      </c>
      <c r="AN590" s="47" t="s">
        <v>1585</v>
      </c>
      <c r="AO590" s="58" t="s">
        <v>1603</v>
      </c>
      <c r="AP590" s="28"/>
      <c r="AQ590" s="28">
        <v>0</v>
      </c>
      <c r="AR590" s="28">
        <f t="shared" si="128"/>
        <v>-220</v>
      </c>
      <c r="AS590" s="28" t="s">
        <v>1603</v>
      </c>
      <c r="AT590" s="28"/>
    </row>
    <row r="591" spans="3:48" s="47" customFormat="1" ht="10.8" x14ac:dyDescent="0.25">
      <c r="C591" s="196">
        <v>46173</v>
      </c>
      <c r="D591" s="36">
        <f t="shared" si="129"/>
        <v>588</v>
      </c>
      <c r="E591" s="36" t="s">
        <v>1</v>
      </c>
      <c r="F591" s="58" t="s">
        <v>1811</v>
      </c>
      <c r="G591" s="56" t="str">
        <f>_xlfn.XLOOKUP(H591,'[3]Total Working Funnel'!$F:$F,'[3]Total Working Funnel'!$F:$F)</f>
        <v>MA5500</v>
      </c>
      <c r="H591" s="58" t="s">
        <v>3470</v>
      </c>
      <c r="I591" s="36" t="s">
        <v>3471</v>
      </c>
      <c r="J591" s="159">
        <v>165</v>
      </c>
      <c r="K591" s="158">
        <v>165</v>
      </c>
      <c r="L591" s="70">
        <v>19.073863100000001</v>
      </c>
      <c r="M591" s="70">
        <v>72.881954500000006</v>
      </c>
      <c r="N591" s="58" t="s">
        <v>48</v>
      </c>
      <c r="O591" s="58" t="s">
        <v>3472</v>
      </c>
      <c r="P591" s="28" t="s">
        <v>591</v>
      </c>
      <c r="Q591" s="56" t="s">
        <v>1707</v>
      </c>
      <c r="R591" s="28" t="s">
        <v>3473</v>
      </c>
      <c r="S591" s="28" t="s">
        <v>3474</v>
      </c>
      <c r="T591" s="58" t="s">
        <v>1621</v>
      </c>
      <c r="U591" s="28" t="s">
        <v>2214</v>
      </c>
      <c r="V591" s="36" t="s">
        <v>2215</v>
      </c>
      <c r="W591" s="28" t="s">
        <v>104</v>
      </c>
      <c r="X591" s="28"/>
      <c r="Y591" s="28" t="s">
        <v>1680</v>
      </c>
      <c r="Z591" s="28" t="s">
        <v>4848</v>
      </c>
      <c r="AA591" s="28" t="s">
        <v>1603</v>
      </c>
      <c r="AB591" s="28" t="s">
        <v>3452</v>
      </c>
      <c r="AC591" s="61">
        <v>45735</v>
      </c>
      <c r="AD591" s="61">
        <v>46100</v>
      </c>
      <c r="AE591" s="28">
        <v>170</v>
      </c>
      <c r="AF591" s="28" t="s">
        <v>1030</v>
      </c>
      <c r="AG591" s="62">
        <f>AE591-K591</f>
        <v>5</v>
      </c>
      <c r="AH591" s="28" t="s">
        <v>1585</v>
      </c>
      <c r="AI591" s="28" t="s">
        <v>1603</v>
      </c>
      <c r="AJ591" s="28"/>
      <c r="AK591" s="28" t="s">
        <v>1612</v>
      </c>
      <c r="AL591" s="28" t="s">
        <v>5502</v>
      </c>
      <c r="AM591" s="28" t="s">
        <v>4949</v>
      </c>
      <c r="AN591" s="47" t="s">
        <v>1585</v>
      </c>
      <c r="AO591" s="58" t="s">
        <v>1603</v>
      </c>
      <c r="AP591" s="28"/>
      <c r="AQ591" s="28">
        <v>0</v>
      </c>
      <c r="AR591" s="28">
        <f t="shared" si="128"/>
        <v>-170</v>
      </c>
      <c r="AS591" s="28" t="s">
        <v>1603</v>
      </c>
      <c r="AT591" s="28"/>
    </row>
    <row r="592" spans="3:48" s="47" customFormat="1" ht="10.8" x14ac:dyDescent="0.25">
      <c r="C592" s="196">
        <v>46173</v>
      </c>
      <c r="D592" s="36">
        <f t="shared" si="129"/>
        <v>589</v>
      </c>
      <c r="E592" s="36" t="s">
        <v>1</v>
      </c>
      <c r="F592" s="58" t="s">
        <v>1811</v>
      </c>
      <c r="G592" s="56" t="str">
        <f>_xlfn.XLOOKUP(H592,'[3]Total Working Funnel'!$F:$F,'[3]Total Working Funnel'!$F:$F)</f>
        <v>MA3417</v>
      </c>
      <c r="H592" s="58" t="s">
        <v>3475</v>
      </c>
      <c r="I592" s="36" t="s">
        <v>3476</v>
      </c>
      <c r="J592" s="159">
        <v>110.00000000000001</v>
      </c>
      <c r="K592" s="158">
        <v>110.00000000000001</v>
      </c>
      <c r="L592" s="70">
        <v>19.069781200000001</v>
      </c>
      <c r="M592" s="70">
        <v>72.877539799999994</v>
      </c>
      <c r="N592" s="58" t="s">
        <v>48</v>
      </c>
      <c r="O592" s="58" t="s">
        <v>3477</v>
      </c>
      <c r="P592" s="28" t="s">
        <v>591</v>
      </c>
      <c r="Q592" s="56" t="s">
        <v>1707</v>
      </c>
      <c r="R592" s="28" t="s">
        <v>3478</v>
      </c>
      <c r="S592" s="28" t="s">
        <v>3479</v>
      </c>
      <c r="T592" s="58" t="s">
        <v>1736</v>
      </c>
      <c r="U592" s="28" t="s">
        <v>2214</v>
      </c>
      <c r="V592" s="36" t="s">
        <v>2215</v>
      </c>
      <c r="W592" s="28" t="s">
        <v>104</v>
      </c>
      <c r="X592" s="28"/>
      <c r="Y592" s="28" t="s">
        <v>1680</v>
      </c>
      <c r="Z592" s="28" t="s">
        <v>4848</v>
      </c>
      <c r="AA592" s="28" t="s">
        <v>1603</v>
      </c>
      <c r="AB592" s="28" t="s">
        <v>3452</v>
      </c>
      <c r="AC592" s="61">
        <v>45735</v>
      </c>
      <c r="AD592" s="61">
        <v>46100</v>
      </c>
      <c r="AE592" s="28">
        <v>140</v>
      </c>
      <c r="AF592" s="28" t="s">
        <v>1699</v>
      </c>
      <c r="AG592" s="62">
        <f>AE592-K592</f>
        <v>29.999999999999986</v>
      </c>
      <c r="AH592" s="28" t="s">
        <v>1585</v>
      </c>
      <c r="AI592" s="28" t="s">
        <v>1603</v>
      </c>
      <c r="AJ592" s="28"/>
      <c r="AK592" s="28" t="s">
        <v>1612</v>
      </c>
      <c r="AL592" s="28" t="s">
        <v>5503</v>
      </c>
      <c r="AM592" s="28" t="s">
        <v>4949</v>
      </c>
      <c r="AN592" s="47" t="s">
        <v>1585</v>
      </c>
      <c r="AO592" s="58" t="s">
        <v>1603</v>
      </c>
      <c r="AP592" s="28"/>
      <c r="AQ592" s="28">
        <v>0</v>
      </c>
      <c r="AR592" s="28">
        <f t="shared" si="128"/>
        <v>-140</v>
      </c>
      <c r="AS592" s="28" t="s">
        <v>1603</v>
      </c>
      <c r="AT592" s="28"/>
    </row>
    <row r="593" spans="3:48" s="47" customFormat="1" ht="10.8" x14ac:dyDescent="0.25">
      <c r="C593" s="196">
        <v>46112</v>
      </c>
      <c r="D593" s="36">
        <f t="shared" si="129"/>
        <v>590</v>
      </c>
      <c r="E593" s="36" t="s">
        <v>1</v>
      </c>
      <c r="F593" s="58" t="s">
        <v>3480</v>
      </c>
      <c r="G593" s="58"/>
      <c r="H593" s="76">
        <v>1029</v>
      </c>
      <c r="I593" s="58" t="s">
        <v>3481</v>
      </c>
      <c r="J593" s="160">
        <v>161.70000000000002</v>
      </c>
      <c r="K593" s="158">
        <v>161.70000000000002</v>
      </c>
      <c r="L593" s="58">
        <v>18.990900700000001</v>
      </c>
      <c r="M593" s="58">
        <v>72.836375599999997</v>
      </c>
      <c r="N593" s="58" t="s">
        <v>49</v>
      </c>
      <c r="O593" s="58" t="s">
        <v>3482</v>
      </c>
      <c r="P593" s="28" t="s">
        <v>591</v>
      </c>
      <c r="Q593" s="56" t="s">
        <v>1734</v>
      </c>
      <c r="R593" s="28" t="s">
        <v>3483</v>
      </c>
      <c r="S593" s="28" t="s">
        <v>3484</v>
      </c>
      <c r="T593" s="58" t="s">
        <v>1621</v>
      </c>
      <c r="U593" s="28" t="s">
        <v>2214</v>
      </c>
      <c r="V593" s="36" t="s">
        <v>2215</v>
      </c>
      <c r="W593" s="28" t="s">
        <v>104</v>
      </c>
      <c r="X593" s="28"/>
      <c r="Y593" s="28" t="s">
        <v>1745</v>
      </c>
      <c r="Z593" s="28" t="s">
        <v>1745</v>
      </c>
      <c r="AA593" s="28" t="s">
        <v>1603</v>
      </c>
      <c r="AB593" s="28" t="s">
        <v>1603</v>
      </c>
      <c r="AC593" s="28" t="s">
        <v>1603</v>
      </c>
      <c r="AD593" s="28" t="s">
        <v>1603</v>
      </c>
      <c r="AE593" s="28">
        <v>0</v>
      </c>
      <c r="AF593" s="28" t="s">
        <v>1610</v>
      </c>
      <c r="AG593" s="28"/>
      <c r="AH593" s="28" t="s">
        <v>1611</v>
      </c>
      <c r="AI593" s="28" t="s">
        <v>1603</v>
      </c>
      <c r="AJ593" s="28"/>
      <c r="AK593" s="28" t="s">
        <v>1612</v>
      </c>
      <c r="AL593" s="28" t="s">
        <v>1603</v>
      </c>
      <c r="AM593" s="28" t="s">
        <v>1603</v>
      </c>
      <c r="AN593" s="47" t="s">
        <v>1611</v>
      </c>
      <c r="AO593" s="58" t="s">
        <v>1603</v>
      </c>
      <c r="AP593" s="28"/>
      <c r="AQ593" s="28">
        <v>0</v>
      </c>
      <c r="AR593" s="28">
        <f t="shared" si="128"/>
        <v>0</v>
      </c>
      <c r="AS593" s="28" t="s">
        <v>1603</v>
      </c>
      <c r="AT593" s="28"/>
    </row>
    <row r="594" spans="3:48" s="47" customFormat="1" ht="10.8" x14ac:dyDescent="0.25">
      <c r="C594" s="196">
        <v>46112</v>
      </c>
      <c r="D594" s="36">
        <f t="shared" si="129"/>
        <v>591</v>
      </c>
      <c r="E594" s="36" t="s">
        <v>1</v>
      </c>
      <c r="F594" s="58" t="s">
        <v>3480</v>
      </c>
      <c r="G594" s="56" t="str">
        <f>_xlfn.XLOOKUP(H594,'[3]Total Working Funnel'!$F:$F,'[3]Total Working Funnel'!$F:$F)</f>
        <v>MA6540</v>
      </c>
      <c r="H594" s="76" t="s">
        <v>3485</v>
      </c>
      <c r="I594" s="58" t="s">
        <v>3486</v>
      </c>
      <c r="J594" s="160">
        <v>16.5</v>
      </c>
      <c r="K594" s="158">
        <v>16.5</v>
      </c>
      <c r="L594" s="58">
        <v>18.987610100000001</v>
      </c>
      <c r="M594" s="58">
        <v>72.835446599999997</v>
      </c>
      <c r="N594" s="58" t="s">
        <v>49</v>
      </c>
      <c r="O594" s="58" t="s">
        <v>3487</v>
      </c>
      <c r="P594" s="28" t="s">
        <v>591</v>
      </c>
      <c r="Q594" s="56" t="s">
        <v>1899</v>
      </c>
      <c r="R594" s="28" t="s">
        <v>3488</v>
      </c>
      <c r="S594" s="28" t="s">
        <v>3489</v>
      </c>
      <c r="T594" s="58" t="s">
        <v>1621</v>
      </c>
      <c r="U594" s="28" t="s">
        <v>2214</v>
      </c>
      <c r="V594" s="36" t="s">
        <v>2215</v>
      </c>
      <c r="W594" s="28" t="s">
        <v>104</v>
      </c>
      <c r="X594" s="28"/>
      <c r="Y594" s="28" t="s">
        <v>1745</v>
      </c>
      <c r="Z594" s="28" t="s">
        <v>1745</v>
      </c>
      <c r="AA594" s="28" t="s">
        <v>1603</v>
      </c>
      <c r="AB594" s="58">
        <v>10004641</v>
      </c>
      <c r="AC594" s="61">
        <v>45738</v>
      </c>
      <c r="AD594" s="61">
        <v>46103</v>
      </c>
      <c r="AE594" s="28">
        <v>270</v>
      </c>
      <c r="AF594" s="28" t="s">
        <v>1699</v>
      </c>
      <c r="AG594" s="62">
        <f>AE594-K594</f>
        <v>253.5</v>
      </c>
      <c r="AH594" s="28" t="s">
        <v>1585</v>
      </c>
      <c r="AI594" s="28" t="s">
        <v>1600</v>
      </c>
      <c r="AJ594" s="28"/>
      <c r="AK594" s="28" t="s">
        <v>4923</v>
      </c>
      <c r="AL594" s="28" t="s">
        <v>5504</v>
      </c>
      <c r="AM594" s="28" t="s">
        <v>4949</v>
      </c>
      <c r="AN594" s="47" t="s">
        <v>1585</v>
      </c>
      <c r="AO594" s="58" t="s">
        <v>1603</v>
      </c>
      <c r="AP594" s="28" t="s">
        <v>5027</v>
      </c>
      <c r="AQ594" s="28">
        <v>304</v>
      </c>
      <c r="AR594" s="28">
        <f t="shared" si="128"/>
        <v>34</v>
      </c>
      <c r="AS594" s="28" t="s">
        <v>5610</v>
      </c>
      <c r="AT594" s="28"/>
    </row>
    <row r="595" spans="3:48" s="47" customFormat="1" ht="10.8" x14ac:dyDescent="0.25">
      <c r="C595" s="196">
        <v>46112</v>
      </c>
      <c r="D595" s="36">
        <f t="shared" si="129"/>
        <v>592</v>
      </c>
      <c r="E595" s="36" t="s">
        <v>1</v>
      </c>
      <c r="F595" s="66" t="s">
        <v>647</v>
      </c>
      <c r="G595" s="56">
        <f>_xlfn.XLOOKUP(H595,'[3]Total Working Funnel'!$F:$F,'[3]Total Working Funnel'!$F:$F)</f>
        <v>3054</v>
      </c>
      <c r="H595" s="76">
        <v>3054</v>
      </c>
      <c r="I595" s="58" t="s">
        <v>3490</v>
      </c>
      <c r="J595" s="160">
        <v>144.10000000000002</v>
      </c>
      <c r="K595" s="158">
        <v>144.10000000000002</v>
      </c>
      <c r="L595" s="58">
        <v>18.937012599999999</v>
      </c>
      <c r="M595" s="58">
        <v>72.837770199999994</v>
      </c>
      <c r="N595" s="58" t="s">
        <v>49</v>
      </c>
      <c r="O595" s="58" t="s">
        <v>3491</v>
      </c>
      <c r="P595" s="28" t="s">
        <v>591</v>
      </c>
      <c r="Q595" s="56" t="s">
        <v>1830</v>
      </c>
      <c r="R595" s="166" t="s">
        <v>3492</v>
      </c>
      <c r="S595" s="28" t="s">
        <v>3493</v>
      </c>
      <c r="T595" s="58" t="s">
        <v>1646</v>
      </c>
      <c r="U595" s="28" t="s">
        <v>2214</v>
      </c>
      <c r="V595" s="36" t="s">
        <v>2215</v>
      </c>
      <c r="W595" s="28" t="s">
        <v>104</v>
      </c>
      <c r="X595" s="28"/>
      <c r="Y595" s="28" t="s">
        <v>1745</v>
      </c>
      <c r="Z595" s="28" t="s">
        <v>1745</v>
      </c>
      <c r="AA595" s="28" t="s">
        <v>1603</v>
      </c>
      <c r="AB595" s="58">
        <v>10004641</v>
      </c>
      <c r="AC595" s="61">
        <v>45738</v>
      </c>
      <c r="AD595" s="61">
        <v>46103</v>
      </c>
      <c r="AE595" s="28">
        <v>30</v>
      </c>
      <c r="AF595" s="28" t="s">
        <v>1622</v>
      </c>
      <c r="AG595" s="62">
        <f>AE595-K595</f>
        <v>-114.10000000000002</v>
      </c>
      <c r="AH595" s="28" t="s">
        <v>1585</v>
      </c>
      <c r="AI595" s="28" t="s">
        <v>1600</v>
      </c>
      <c r="AJ595" s="28" t="s">
        <v>3494</v>
      </c>
      <c r="AK595" s="28" t="s">
        <v>3495</v>
      </c>
      <c r="AL595" s="28" t="s">
        <v>5505</v>
      </c>
      <c r="AM595" s="28" t="s">
        <v>4949</v>
      </c>
      <c r="AN595" s="47" t="s">
        <v>1585</v>
      </c>
      <c r="AO595" s="58">
        <v>960574</v>
      </c>
      <c r="AP595" s="28" t="s">
        <v>5027</v>
      </c>
      <c r="AQ595" s="28">
        <v>20</v>
      </c>
      <c r="AR595" s="28">
        <f t="shared" si="128"/>
        <v>-10</v>
      </c>
      <c r="AS595" s="28" t="s">
        <v>1603</v>
      </c>
      <c r="AT595" s="28"/>
    </row>
    <row r="596" spans="3:48" s="47" customFormat="1" ht="10.8" x14ac:dyDescent="0.25">
      <c r="C596" s="196">
        <v>46112</v>
      </c>
      <c r="D596" s="36">
        <f t="shared" si="129"/>
        <v>593</v>
      </c>
      <c r="E596" s="36" t="s">
        <v>1</v>
      </c>
      <c r="F596" s="58" t="s">
        <v>3480</v>
      </c>
      <c r="G596" s="56">
        <f>_xlfn.XLOOKUP(H596,'[3]Total Working Funnel'!$F:$F,'[3]Total Working Funnel'!$F:$F)</f>
        <v>5256</v>
      </c>
      <c r="H596" s="77">
        <v>5256</v>
      </c>
      <c r="I596" s="58" t="s">
        <v>3496</v>
      </c>
      <c r="J596" s="160">
        <v>33</v>
      </c>
      <c r="K596" s="158">
        <v>33</v>
      </c>
      <c r="L596" s="58">
        <v>18.992634500000001</v>
      </c>
      <c r="M596" s="58">
        <v>72.8371827</v>
      </c>
      <c r="N596" s="58" t="s">
        <v>49</v>
      </c>
      <c r="O596" s="58" t="s">
        <v>3497</v>
      </c>
      <c r="P596" s="28" t="s">
        <v>591</v>
      </c>
      <c r="Q596" s="56" t="s">
        <v>1734</v>
      </c>
      <c r="R596" s="28" t="s">
        <v>3498</v>
      </c>
      <c r="S596" s="28" t="s">
        <v>3499</v>
      </c>
      <c r="T596" s="58" t="s">
        <v>1621</v>
      </c>
      <c r="U596" s="28" t="s">
        <v>2214</v>
      </c>
      <c r="V596" s="36" t="s">
        <v>2215</v>
      </c>
      <c r="W596" s="28" t="s">
        <v>104</v>
      </c>
      <c r="X596" s="28"/>
      <c r="Y596" s="28" t="s">
        <v>1745</v>
      </c>
      <c r="Z596" s="28" t="s">
        <v>1745</v>
      </c>
      <c r="AA596" s="28" t="s">
        <v>1603</v>
      </c>
      <c r="AB596" s="58" t="s">
        <v>1555</v>
      </c>
      <c r="AC596" s="61">
        <v>45738</v>
      </c>
      <c r="AD596" s="61">
        <v>46103</v>
      </c>
      <c r="AE596" s="28">
        <v>150</v>
      </c>
      <c r="AF596" s="28" t="s">
        <v>1699</v>
      </c>
      <c r="AG596" s="62">
        <f>AE596-K596</f>
        <v>117</v>
      </c>
      <c r="AH596" s="28" t="s">
        <v>1585</v>
      </c>
      <c r="AI596" s="28" t="s">
        <v>1600</v>
      </c>
      <c r="AJ596" s="28"/>
      <c r="AK596" s="28" t="s">
        <v>3500</v>
      </c>
      <c r="AL596" s="28" t="s">
        <v>5506</v>
      </c>
      <c r="AM596" s="28" t="s">
        <v>4949</v>
      </c>
      <c r="AN596" s="47" t="s">
        <v>1585</v>
      </c>
      <c r="AO596" s="58" t="s">
        <v>1603</v>
      </c>
      <c r="AP596" s="28"/>
      <c r="AQ596" s="28">
        <v>229</v>
      </c>
      <c r="AR596" s="28">
        <f t="shared" si="128"/>
        <v>79</v>
      </c>
      <c r="AS596" s="28" t="s">
        <v>5610</v>
      </c>
      <c r="AT596" s="28"/>
    </row>
    <row r="597" spans="3:48" s="47" customFormat="1" ht="10.8" x14ac:dyDescent="0.25">
      <c r="C597" s="196">
        <v>46112</v>
      </c>
      <c r="D597" s="36">
        <f t="shared" si="129"/>
        <v>594</v>
      </c>
      <c r="E597" s="36" t="s">
        <v>1</v>
      </c>
      <c r="F597" s="58" t="s">
        <v>1758</v>
      </c>
      <c r="G597" s="56">
        <f>_xlfn.XLOOKUP(H597,'[3]Total Working Funnel'!$F:$F,'[3]Total Working Funnel'!$F:$F)</f>
        <v>5055</v>
      </c>
      <c r="H597" s="76">
        <v>5055</v>
      </c>
      <c r="I597" s="58" t="s">
        <v>3501</v>
      </c>
      <c r="J597" s="160">
        <v>5.5</v>
      </c>
      <c r="K597" s="158">
        <v>5.5</v>
      </c>
      <c r="L597" s="58">
        <v>18.950163</v>
      </c>
      <c r="M597" s="58">
        <v>72.834765300000001</v>
      </c>
      <c r="N597" s="58" t="s">
        <v>49</v>
      </c>
      <c r="O597" s="58" t="s">
        <v>3502</v>
      </c>
      <c r="P597" s="28" t="s">
        <v>591</v>
      </c>
      <c r="Q597" s="56" t="s">
        <v>1759</v>
      </c>
      <c r="R597" s="28" t="s">
        <v>3503</v>
      </c>
      <c r="S597" s="28" t="s">
        <v>3504</v>
      </c>
      <c r="T597" s="58" t="s">
        <v>1621</v>
      </c>
      <c r="U597" s="28" t="s">
        <v>2214</v>
      </c>
      <c r="V597" s="36" t="s">
        <v>2215</v>
      </c>
      <c r="W597" s="28" t="s">
        <v>104</v>
      </c>
      <c r="X597" s="28"/>
      <c r="Y597" s="28" t="s">
        <v>1745</v>
      </c>
      <c r="Z597" s="28" t="s">
        <v>1745</v>
      </c>
      <c r="AA597" s="28" t="s">
        <v>1603</v>
      </c>
      <c r="AB597" s="58" t="s">
        <v>1555</v>
      </c>
      <c r="AC597" s="61">
        <v>45738</v>
      </c>
      <c r="AD597" s="61">
        <v>46103</v>
      </c>
      <c r="AE597" s="28">
        <v>10</v>
      </c>
      <c r="AF597" s="28" t="s">
        <v>1030</v>
      </c>
      <c r="AG597" s="62">
        <f>AE597-K597</f>
        <v>4.5</v>
      </c>
      <c r="AH597" s="28" t="s">
        <v>1585</v>
      </c>
      <c r="AI597" s="28" t="s">
        <v>1600</v>
      </c>
      <c r="AJ597" s="28"/>
      <c r="AK597" s="28" t="s">
        <v>3505</v>
      </c>
      <c r="AL597" s="28" t="s">
        <v>5507</v>
      </c>
      <c r="AM597" s="28" t="s">
        <v>4949</v>
      </c>
      <c r="AN597" s="47" t="s">
        <v>1585</v>
      </c>
      <c r="AO597" s="58" t="s">
        <v>1603</v>
      </c>
      <c r="AP597" s="28"/>
      <c r="AQ597" s="28">
        <v>69</v>
      </c>
      <c r="AR597" s="28">
        <f t="shared" si="128"/>
        <v>59</v>
      </c>
      <c r="AS597" s="28" t="s">
        <v>5609</v>
      </c>
      <c r="AT597" s="28"/>
    </row>
    <row r="598" spans="3:48" s="47" customFormat="1" ht="10.8" x14ac:dyDescent="0.25">
      <c r="C598" s="196">
        <v>46112</v>
      </c>
      <c r="D598" s="36">
        <f t="shared" si="129"/>
        <v>595</v>
      </c>
      <c r="E598" s="36" t="s">
        <v>1</v>
      </c>
      <c r="F598" s="58" t="s">
        <v>1758</v>
      </c>
      <c r="G598" s="58"/>
      <c r="H598" s="76">
        <v>5606</v>
      </c>
      <c r="I598" s="58" t="s">
        <v>3506</v>
      </c>
      <c r="J598" s="160">
        <v>44</v>
      </c>
      <c r="K598" s="158">
        <v>44</v>
      </c>
      <c r="L598" s="58">
        <v>18.952778500000001</v>
      </c>
      <c r="M598" s="58">
        <v>72.834221799999995</v>
      </c>
      <c r="N598" s="58" t="s">
        <v>49</v>
      </c>
      <c r="O598" s="58" t="s">
        <v>3507</v>
      </c>
      <c r="P598" s="28" t="s">
        <v>591</v>
      </c>
      <c r="Q598" s="56" t="s">
        <v>1759</v>
      </c>
      <c r="R598" s="28" t="s">
        <v>3508</v>
      </c>
      <c r="S598" s="28" t="s">
        <v>3509</v>
      </c>
      <c r="T598" s="58" t="s">
        <v>1621</v>
      </c>
      <c r="U598" s="28" t="s">
        <v>2214</v>
      </c>
      <c r="V598" s="36" t="s">
        <v>2215</v>
      </c>
      <c r="W598" s="28" t="s">
        <v>104</v>
      </c>
      <c r="X598" s="28"/>
      <c r="Y598" s="28" t="s">
        <v>1745</v>
      </c>
      <c r="Z598" s="28" t="s">
        <v>1745</v>
      </c>
      <c r="AA598" s="28" t="s">
        <v>1603</v>
      </c>
      <c r="AB598" s="28" t="s">
        <v>1603</v>
      </c>
      <c r="AC598" s="28" t="s">
        <v>1603</v>
      </c>
      <c r="AD598" s="28" t="s">
        <v>1603</v>
      </c>
      <c r="AE598" s="28">
        <v>0</v>
      </c>
      <c r="AF598" s="28" t="s">
        <v>1610</v>
      </c>
      <c r="AG598" s="28"/>
      <c r="AH598" s="28" t="s">
        <v>1611</v>
      </c>
      <c r="AI598" s="28" t="s">
        <v>1603</v>
      </c>
      <c r="AJ598" s="28"/>
      <c r="AK598" s="28" t="s">
        <v>1612</v>
      </c>
      <c r="AL598" s="28" t="s">
        <v>1603</v>
      </c>
      <c r="AM598" s="28" t="s">
        <v>1603</v>
      </c>
      <c r="AN598" s="47" t="s">
        <v>1611</v>
      </c>
      <c r="AO598" s="58" t="s">
        <v>1603</v>
      </c>
      <c r="AP598" s="28"/>
      <c r="AQ598" s="28">
        <v>0</v>
      </c>
      <c r="AR598" s="28">
        <f t="shared" si="128"/>
        <v>0</v>
      </c>
      <c r="AS598" s="28" t="s">
        <v>1603</v>
      </c>
      <c r="AT598" s="28"/>
    </row>
    <row r="599" spans="3:48" s="47" customFormat="1" ht="10.8" x14ac:dyDescent="0.25">
      <c r="C599" s="196">
        <v>46112</v>
      </c>
      <c r="D599" s="36">
        <f t="shared" si="129"/>
        <v>596</v>
      </c>
      <c r="E599" s="36" t="s">
        <v>1</v>
      </c>
      <c r="F599" s="58" t="s">
        <v>1758</v>
      </c>
      <c r="G599" s="56" t="str">
        <f>_xlfn.XLOOKUP(H599,'[3]Total Working Funnel'!$F:$F,'[3]Total Working Funnel'!$F:$F)</f>
        <v>MA1059</v>
      </c>
      <c r="H599" s="76" t="s">
        <v>3510</v>
      </c>
      <c r="I599" s="58" t="s">
        <v>3511</v>
      </c>
      <c r="J599" s="160">
        <v>77</v>
      </c>
      <c r="K599" s="158">
        <v>77</v>
      </c>
      <c r="L599" s="58">
        <v>18.956843500000002</v>
      </c>
      <c r="M599" s="58">
        <v>72.832271599999999</v>
      </c>
      <c r="N599" s="58" t="s">
        <v>49</v>
      </c>
      <c r="O599" s="58" t="s">
        <v>3512</v>
      </c>
      <c r="P599" s="28" t="s">
        <v>591</v>
      </c>
      <c r="Q599" s="56" t="s">
        <v>1759</v>
      </c>
      <c r="R599" s="28" t="s">
        <v>3513</v>
      </c>
      <c r="S599" s="28" t="s">
        <v>3514</v>
      </c>
      <c r="T599" s="58" t="s">
        <v>1621</v>
      </c>
      <c r="U599" s="28" t="s">
        <v>2214</v>
      </c>
      <c r="V599" s="36" t="s">
        <v>2215</v>
      </c>
      <c r="W599" s="28" t="s">
        <v>104</v>
      </c>
      <c r="X599" s="28"/>
      <c r="Y599" s="28" t="s">
        <v>1745</v>
      </c>
      <c r="Z599" s="28" t="s">
        <v>1745</v>
      </c>
      <c r="AA599" s="28" t="s">
        <v>1603</v>
      </c>
      <c r="AB599" s="58" t="s">
        <v>1555</v>
      </c>
      <c r="AC599" s="61">
        <v>45738</v>
      </c>
      <c r="AD599" s="61">
        <v>46103</v>
      </c>
      <c r="AE599" s="28">
        <v>80</v>
      </c>
      <c r="AF599" s="28" t="s">
        <v>1030</v>
      </c>
      <c r="AG599" s="62">
        <f t="shared" ref="AG599:AG604" si="130">AE599-K599</f>
        <v>3</v>
      </c>
      <c r="AH599" s="28" t="s">
        <v>1585</v>
      </c>
      <c r="AI599" s="28" t="s">
        <v>1600</v>
      </c>
      <c r="AJ599" s="28"/>
      <c r="AK599" s="28" t="s">
        <v>4924</v>
      </c>
      <c r="AL599" s="28" t="s">
        <v>5508</v>
      </c>
      <c r="AM599" s="28" t="s">
        <v>4949</v>
      </c>
      <c r="AN599" s="47" t="s">
        <v>1585</v>
      </c>
      <c r="AO599" s="58" t="s">
        <v>1603</v>
      </c>
      <c r="AP599" s="28"/>
      <c r="AQ599" s="28">
        <v>51</v>
      </c>
      <c r="AR599" s="28">
        <f t="shared" si="128"/>
        <v>-29</v>
      </c>
      <c r="AS599" s="28" t="s">
        <v>1603</v>
      </c>
      <c r="AT599" s="28"/>
    </row>
    <row r="600" spans="3:48" s="47" customFormat="1" ht="10.8" x14ac:dyDescent="0.25">
      <c r="C600" s="196">
        <v>46112</v>
      </c>
      <c r="D600" s="36">
        <f t="shared" si="129"/>
        <v>597</v>
      </c>
      <c r="E600" s="36" t="s">
        <v>1</v>
      </c>
      <c r="F600" s="58" t="s">
        <v>1758</v>
      </c>
      <c r="G600" s="56">
        <f>_xlfn.XLOOKUP(H600,'[3]Total Working Funnel'!$F:$F,'[3]Total Working Funnel'!$F:$F)</f>
        <v>5029</v>
      </c>
      <c r="H600" s="76">
        <v>5029</v>
      </c>
      <c r="I600" s="58" t="s">
        <v>3515</v>
      </c>
      <c r="J600" s="160">
        <v>66</v>
      </c>
      <c r="K600" s="158">
        <v>66</v>
      </c>
      <c r="L600" s="58">
        <v>18.955159299999998</v>
      </c>
      <c r="M600" s="58">
        <v>72.832306299999999</v>
      </c>
      <c r="N600" s="58" t="s">
        <v>49</v>
      </c>
      <c r="O600" s="58" t="s">
        <v>3516</v>
      </c>
      <c r="P600" s="28" t="s">
        <v>591</v>
      </c>
      <c r="Q600" s="56" t="s">
        <v>1759</v>
      </c>
      <c r="R600" s="28" t="s">
        <v>3517</v>
      </c>
      <c r="S600" s="28" t="s">
        <v>3518</v>
      </c>
      <c r="T600" s="58" t="s">
        <v>1621</v>
      </c>
      <c r="U600" s="28" t="s">
        <v>2214</v>
      </c>
      <c r="V600" s="36" t="s">
        <v>2215</v>
      </c>
      <c r="W600" s="28" t="s">
        <v>104</v>
      </c>
      <c r="X600" s="28"/>
      <c r="Y600" s="28" t="s">
        <v>1745</v>
      </c>
      <c r="Z600" s="28" t="s">
        <v>1745</v>
      </c>
      <c r="AA600" s="28" t="s">
        <v>1603</v>
      </c>
      <c r="AB600" s="58" t="s">
        <v>1555</v>
      </c>
      <c r="AC600" s="61">
        <v>45738</v>
      </c>
      <c r="AD600" s="61">
        <v>46103</v>
      </c>
      <c r="AE600" s="28">
        <v>70</v>
      </c>
      <c r="AF600" s="28" t="s">
        <v>1030</v>
      </c>
      <c r="AG600" s="62">
        <f t="shared" si="130"/>
        <v>4</v>
      </c>
      <c r="AH600" s="28" t="s">
        <v>1585</v>
      </c>
      <c r="AI600" s="28" t="s">
        <v>1600</v>
      </c>
      <c r="AJ600" s="28"/>
      <c r="AK600" s="28" t="s">
        <v>3519</v>
      </c>
      <c r="AL600" s="28" t="s">
        <v>5509</v>
      </c>
      <c r="AM600" s="28" t="s">
        <v>4949</v>
      </c>
      <c r="AN600" s="47" t="s">
        <v>1585</v>
      </c>
      <c r="AO600" s="58" t="s">
        <v>1603</v>
      </c>
      <c r="AP600" s="28"/>
      <c r="AQ600" s="28">
        <v>0</v>
      </c>
      <c r="AR600" s="28">
        <f t="shared" si="128"/>
        <v>-70</v>
      </c>
      <c r="AS600" s="28" t="s">
        <v>1603</v>
      </c>
      <c r="AT600" s="28"/>
    </row>
    <row r="601" spans="3:48" s="47" customFormat="1" ht="10.8" x14ac:dyDescent="0.25">
      <c r="C601" s="196">
        <v>46112</v>
      </c>
      <c r="D601" s="36">
        <f t="shared" si="129"/>
        <v>598</v>
      </c>
      <c r="E601" s="36" t="s">
        <v>1</v>
      </c>
      <c r="F601" s="66" t="s">
        <v>647</v>
      </c>
      <c r="G601" s="56" t="str">
        <f>_xlfn.XLOOKUP(H601,'[3]Total Working Funnel'!$F:$F,'[3]Total Working Funnel'!$F:$F)</f>
        <v>MB3135</v>
      </c>
      <c r="H601" s="76" t="s">
        <v>3520</v>
      </c>
      <c r="I601" s="58" t="s">
        <v>3521</v>
      </c>
      <c r="J601" s="160">
        <v>134.20000000000002</v>
      </c>
      <c r="K601" s="158">
        <v>134.20000000000002</v>
      </c>
      <c r="L601" s="58">
        <v>18.939082500000001</v>
      </c>
      <c r="M601" s="58">
        <v>72.838406500000005</v>
      </c>
      <c r="N601" s="58" t="s">
        <v>49</v>
      </c>
      <c r="O601" s="58" t="s">
        <v>3522</v>
      </c>
      <c r="P601" s="28" t="s">
        <v>591</v>
      </c>
      <c r="Q601" s="56" t="s">
        <v>1830</v>
      </c>
      <c r="R601" s="166" t="s">
        <v>3523</v>
      </c>
      <c r="S601" s="28" t="s">
        <v>3524</v>
      </c>
      <c r="T601" s="58" t="s">
        <v>1621</v>
      </c>
      <c r="U601" s="28" t="s">
        <v>2214</v>
      </c>
      <c r="V601" s="36" t="s">
        <v>2215</v>
      </c>
      <c r="W601" s="28" t="s">
        <v>104</v>
      </c>
      <c r="X601" s="28"/>
      <c r="Y601" s="28" t="s">
        <v>1745</v>
      </c>
      <c r="Z601" s="28" t="s">
        <v>1745</v>
      </c>
      <c r="AA601" s="28" t="s">
        <v>1603</v>
      </c>
      <c r="AB601" s="58" t="s">
        <v>1555</v>
      </c>
      <c r="AC601" s="61">
        <v>45738</v>
      </c>
      <c r="AD601" s="61">
        <v>46103</v>
      </c>
      <c r="AE601" s="28">
        <v>130</v>
      </c>
      <c r="AF601" s="28" t="s">
        <v>1622</v>
      </c>
      <c r="AG601" s="62">
        <f t="shared" si="130"/>
        <v>-4.2000000000000171</v>
      </c>
      <c r="AH601" s="28" t="s">
        <v>1585</v>
      </c>
      <c r="AI601" s="28" t="s">
        <v>1600</v>
      </c>
      <c r="AJ601" s="28"/>
      <c r="AK601" s="28" t="s">
        <v>4925</v>
      </c>
      <c r="AL601" s="28" t="s">
        <v>5510</v>
      </c>
      <c r="AM601" s="28" t="s">
        <v>4949</v>
      </c>
      <c r="AN601" s="47" t="s">
        <v>1585</v>
      </c>
      <c r="AO601" s="58" t="s">
        <v>1603</v>
      </c>
      <c r="AP601" s="28" t="s">
        <v>5027</v>
      </c>
      <c r="AQ601" s="28">
        <v>28</v>
      </c>
      <c r="AR601" s="28">
        <f t="shared" si="128"/>
        <v>-102</v>
      </c>
      <c r="AS601" s="28" t="s">
        <v>1603</v>
      </c>
      <c r="AT601" s="28"/>
    </row>
    <row r="602" spans="3:48" s="47" customFormat="1" ht="10.8" x14ac:dyDescent="0.25">
      <c r="C602" s="196">
        <v>46112</v>
      </c>
      <c r="D602" s="36">
        <f t="shared" si="129"/>
        <v>599</v>
      </c>
      <c r="E602" s="36" t="s">
        <v>1</v>
      </c>
      <c r="F602" s="58" t="s">
        <v>670</v>
      </c>
      <c r="G602" s="56">
        <f>_xlfn.XLOOKUP(H602,'[3]Total Working Funnel'!$F:$F,'[3]Total Working Funnel'!$F:$F)</f>
        <v>5451</v>
      </c>
      <c r="H602" s="76">
        <v>5451</v>
      </c>
      <c r="I602" s="58" t="s">
        <v>3525</v>
      </c>
      <c r="J602" s="160">
        <v>110.00000000000001</v>
      </c>
      <c r="K602" s="158">
        <v>110.00000000000001</v>
      </c>
      <c r="L602" s="58">
        <v>18.9685475</v>
      </c>
      <c r="M602" s="58">
        <v>72.831557200000006</v>
      </c>
      <c r="N602" s="58" t="s">
        <v>49</v>
      </c>
      <c r="O602" s="58" t="s">
        <v>3526</v>
      </c>
      <c r="P602" s="28" t="s">
        <v>591</v>
      </c>
      <c r="Q602" s="56" t="s">
        <v>1899</v>
      </c>
      <c r="R602" s="28" t="s">
        <v>3527</v>
      </c>
      <c r="S602" s="28" t="s">
        <v>3528</v>
      </c>
      <c r="T602" s="58" t="s">
        <v>1646</v>
      </c>
      <c r="U602" s="28" t="s">
        <v>2214</v>
      </c>
      <c r="V602" s="36" t="s">
        <v>2215</v>
      </c>
      <c r="W602" s="28" t="s">
        <v>104</v>
      </c>
      <c r="X602" s="28"/>
      <c r="Y602" s="28" t="s">
        <v>1745</v>
      </c>
      <c r="Z602" s="28" t="s">
        <v>1745</v>
      </c>
      <c r="AA602" s="28" t="s">
        <v>1603</v>
      </c>
      <c r="AB602" s="58" t="s">
        <v>1555</v>
      </c>
      <c r="AC602" s="61">
        <v>45738</v>
      </c>
      <c r="AD602" s="61">
        <v>46103</v>
      </c>
      <c r="AE602" s="28">
        <v>120</v>
      </c>
      <c r="AF602" s="28" t="s">
        <v>1699</v>
      </c>
      <c r="AG602" s="62">
        <f t="shared" si="130"/>
        <v>9.9999999999999858</v>
      </c>
      <c r="AH602" s="28" t="s">
        <v>1585</v>
      </c>
      <c r="AI602" s="28" t="s">
        <v>1600</v>
      </c>
      <c r="AJ602" s="28"/>
      <c r="AK602" s="28" t="s">
        <v>4926</v>
      </c>
      <c r="AL602" s="28" t="s">
        <v>5511</v>
      </c>
      <c r="AM602" s="28" t="s">
        <v>4949</v>
      </c>
      <c r="AN602" s="47" t="s">
        <v>1585</v>
      </c>
      <c r="AO602" s="58" t="s">
        <v>1603</v>
      </c>
      <c r="AP602" s="28"/>
      <c r="AQ602" s="28">
        <v>83</v>
      </c>
      <c r="AR602" s="28">
        <f t="shared" si="128"/>
        <v>-37</v>
      </c>
      <c r="AS602" s="28" t="s">
        <v>1603</v>
      </c>
      <c r="AT602" s="28"/>
      <c r="AV602" s="47" t="s">
        <v>5620</v>
      </c>
    </row>
    <row r="603" spans="3:48" s="47" customFormat="1" ht="10.8" x14ac:dyDescent="0.25">
      <c r="C603" s="196">
        <v>46112</v>
      </c>
      <c r="D603" s="36">
        <f t="shared" si="129"/>
        <v>600</v>
      </c>
      <c r="E603" s="36" t="s">
        <v>1</v>
      </c>
      <c r="F603" s="58" t="s">
        <v>3529</v>
      </c>
      <c r="G603" s="56">
        <f>_xlfn.XLOOKUP(H603,'[3]Total Working Funnel'!$F:$F,'[3]Total Working Funnel'!$F:$F)</f>
        <v>2763</v>
      </c>
      <c r="H603" s="76">
        <v>2763</v>
      </c>
      <c r="I603" s="58" t="s">
        <v>3530</v>
      </c>
      <c r="J603" s="160">
        <v>88</v>
      </c>
      <c r="K603" s="158">
        <v>88</v>
      </c>
      <c r="L603" s="58">
        <v>18.971054299999999</v>
      </c>
      <c r="M603" s="58">
        <v>72.832235299999994</v>
      </c>
      <c r="N603" s="58" t="s">
        <v>49</v>
      </c>
      <c r="O603" s="58" t="s">
        <v>3531</v>
      </c>
      <c r="P603" s="28" t="s">
        <v>591</v>
      </c>
      <c r="Q603" s="56" t="s">
        <v>1899</v>
      </c>
      <c r="R603" s="28" t="s">
        <v>3532</v>
      </c>
      <c r="S603" s="28" t="s">
        <v>3533</v>
      </c>
      <c r="T603" s="58" t="s">
        <v>1646</v>
      </c>
      <c r="U603" s="28" t="s">
        <v>2214</v>
      </c>
      <c r="V603" s="36" t="s">
        <v>2215</v>
      </c>
      <c r="W603" s="28" t="s">
        <v>104</v>
      </c>
      <c r="X603" s="28"/>
      <c r="Y603" s="28" t="s">
        <v>1745</v>
      </c>
      <c r="Z603" s="28" t="s">
        <v>1745</v>
      </c>
      <c r="AA603" s="28" t="s">
        <v>1603</v>
      </c>
      <c r="AB603" s="58" t="s">
        <v>1555</v>
      </c>
      <c r="AC603" s="61">
        <v>45738</v>
      </c>
      <c r="AD603" s="61">
        <v>46103</v>
      </c>
      <c r="AE603" s="28">
        <v>50</v>
      </c>
      <c r="AF603" s="28" t="s">
        <v>1622</v>
      </c>
      <c r="AG603" s="62">
        <f t="shared" si="130"/>
        <v>-38</v>
      </c>
      <c r="AH603" s="28" t="s">
        <v>1585</v>
      </c>
      <c r="AI603" s="28" t="s">
        <v>1600</v>
      </c>
      <c r="AJ603" s="28"/>
      <c r="AK603" s="28" t="s">
        <v>3534</v>
      </c>
      <c r="AL603" s="28" t="s">
        <v>5512</v>
      </c>
      <c r="AM603" s="28" t="s">
        <v>4949</v>
      </c>
      <c r="AN603" s="47" t="s">
        <v>1585</v>
      </c>
      <c r="AO603" s="58" t="s">
        <v>1603</v>
      </c>
      <c r="AP603" s="28"/>
      <c r="AQ603" s="28">
        <v>56</v>
      </c>
      <c r="AR603" s="28">
        <f t="shared" si="128"/>
        <v>6</v>
      </c>
      <c r="AS603" s="28" t="s">
        <v>5609</v>
      </c>
      <c r="AT603" s="28"/>
    </row>
    <row r="604" spans="3:48" s="47" customFormat="1" ht="10.8" x14ac:dyDescent="0.25">
      <c r="C604" s="196">
        <v>46112</v>
      </c>
      <c r="D604" s="36">
        <f t="shared" si="129"/>
        <v>601</v>
      </c>
      <c r="E604" s="36" t="s">
        <v>1</v>
      </c>
      <c r="F604" s="58" t="s">
        <v>1758</v>
      </c>
      <c r="G604" s="56">
        <f>_xlfn.XLOOKUP(H604,'[3]Total Working Funnel'!$F:$F,'[3]Total Working Funnel'!$F:$F)</f>
        <v>4847</v>
      </c>
      <c r="H604" s="76">
        <v>4847</v>
      </c>
      <c r="I604" s="58" t="s">
        <v>3535</v>
      </c>
      <c r="J604" s="160">
        <v>5.5</v>
      </c>
      <c r="K604" s="158">
        <v>5.5</v>
      </c>
      <c r="L604" s="58">
        <v>18.959501800000002</v>
      </c>
      <c r="M604" s="58">
        <v>72.831985200000005</v>
      </c>
      <c r="N604" s="58" t="s">
        <v>49</v>
      </c>
      <c r="O604" s="58" t="s">
        <v>3536</v>
      </c>
      <c r="P604" s="28" t="s">
        <v>591</v>
      </c>
      <c r="Q604" s="56" t="s">
        <v>1759</v>
      </c>
      <c r="R604" s="28" t="s">
        <v>3537</v>
      </c>
      <c r="S604" s="28" t="s">
        <v>3538</v>
      </c>
      <c r="T604" s="58" t="s">
        <v>1621</v>
      </c>
      <c r="U604" s="28" t="s">
        <v>2214</v>
      </c>
      <c r="V604" s="36" t="s">
        <v>2215</v>
      </c>
      <c r="W604" s="28" t="s">
        <v>104</v>
      </c>
      <c r="X604" s="28"/>
      <c r="Y604" s="28" t="s">
        <v>1745</v>
      </c>
      <c r="Z604" s="28" t="s">
        <v>1745</v>
      </c>
      <c r="AA604" s="28" t="s">
        <v>1603</v>
      </c>
      <c r="AB604" s="58" t="s">
        <v>1555</v>
      </c>
      <c r="AC604" s="61">
        <v>45738</v>
      </c>
      <c r="AD604" s="61">
        <v>46103</v>
      </c>
      <c r="AE604" s="28">
        <v>10</v>
      </c>
      <c r="AF604" s="28" t="s">
        <v>1030</v>
      </c>
      <c r="AG604" s="62">
        <f t="shared" si="130"/>
        <v>4.5</v>
      </c>
      <c r="AH604" s="28" t="s">
        <v>1585</v>
      </c>
      <c r="AI604" s="28" t="s">
        <v>1600</v>
      </c>
      <c r="AJ604" s="28"/>
      <c r="AK604" s="28" t="s">
        <v>3539</v>
      </c>
      <c r="AL604" s="28" t="s">
        <v>5513</v>
      </c>
      <c r="AM604" s="28" t="s">
        <v>4949</v>
      </c>
      <c r="AN604" s="47" t="s">
        <v>1585</v>
      </c>
      <c r="AO604" s="58" t="s">
        <v>1603</v>
      </c>
      <c r="AP604" s="28"/>
      <c r="AQ604" s="28">
        <v>0</v>
      </c>
      <c r="AR604" s="28">
        <f t="shared" si="128"/>
        <v>-10</v>
      </c>
      <c r="AS604" s="28" t="s">
        <v>5610</v>
      </c>
      <c r="AT604" s="28"/>
    </row>
    <row r="605" spans="3:48" s="47" customFormat="1" ht="10.8" x14ac:dyDescent="0.25">
      <c r="C605" s="196">
        <v>46112</v>
      </c>
      <c r="D605" s="36">
        <f t="shared" si="129"/>
        <v>602</v>
      </c>
      <c r="E605" s="36" t="s">
        <v>1</v>
      </c>
      <c r="F605" s="58" t="s">
        <v>3529</v>
      </c>
      <c r="G605" s="58"/>
      <c r="H605" s="76" t="s">
        <v>3540</v>
      </c>
      <c r="I605" s="58" t="s">
        <v>3541</v>
      </c>
      <c r="J605" s="160">
        <v>49.500000000000007</v>
      </c>
      <c r="K605" s="158">
        <v>49.500000000000007</v>
      </c>
      <c r="L605" s="58">
        <v>18.9619131</v>
      </c>
      <c r="M605" s="58">
        <v>72.831878200000006</v>
      </c>
      <c r="N605" s="58" t="s">
        <v>49</v>
      </c>
      <c r="O605" s="58" t="s">
        <v>3542</v>
      </c>
      <c r="P605" s="28" t="s">
        <v>591</v>
      </c>
      <c r="Q605" s="56" t="s">
        <v>1899</v>
      </c>
      <c r="R605" s="28" t="s">
        <v>3543</v>
      </c>
      <c r="S605" s="28" t="s">
        <v>3544</v>
      </c>
      <c r="T605" s="177" t="s">
        <v>1981</v>
      </c>
      <c r="U605" s="28" t="s">
        <v>2214</v>
      </c>
      <c r="V605" s="36" t="s">
        <v>2215</v>
      </c>
      <c r="W605" s="28" t="s">
        <v>104</v>
      </c>
      <c r="X605" s="28"/>
      <c r="Y605" s="28" t="s">
        <v>1745</v>
      </c>
      <c r="Z605" s="28" t="s">
        <v>1745</v>
      </c>
      <c r="AA605" s="28" t="s">
        <v>1603</v>
      </c>
      <c r="AB605" s="28" t="s">
        <v>1603</v>
      </c>
      <c r="AC605" s="28" t="s">
        <v>1603</v>
      </c>
      <c r="AD605" s="28" t="s">
        <v>1603</v>
      </c>
      <c r="AE605" s="28">
        <v>0</v>
      </c>
      <c r="AF605" s="28" t="s">
        <v>1610</v>
      </c>
      <c r="AG605" s="28"/>
      <c r="AH605" s="28" t="s">
        <v>1611</v>
      </c>
      <c r="AI605" s="28" t="s">
        <v>1603</v>
      </c>
      <c r="AJ605" s="28"/>
      <c r="AK605" s="28" t="s">
        <v>1612</v>
      </c>
      <c r="AL605" s="28" t="s">
        <v>1603</v>
      </c>
      <c r="AM605" s="28" t="s">
        <v>1603</v>
      </c>
      <c r="AN605" s="47" t="s">
        <v>1611</v>
      </c>
      <c r="AO605" s="58" t="s">
        <v>1603</v>
      </c>
      <c r="AP605" s="28"/>
      <c r="AQ605" s="28">
        <v>0</v>
      </c>
      <c r="AR605" s="28">
        <f t="shared" si="128"/>
        <v>0</v>
      </c>
      <c r="AS605" s="28" t="s">
        <v>1603</v>
      </c>
      <c r="AT605" s="28"/>
    </row>
    <row r="606" spans="3:48" s="47" customFormat="1" ht="10.8" x14ac:dyDescent="0.25">
      <c r="C606" s="196">
        <v>46112</v>
      </c>
      <c r="D606" s="36">
        <f t="shared" si="129"/>
        <v>603</v>
      </c>
      <c r="E606" s="36" t="s">
        <v>1</v>
      </c>
      <c r="F606" s="66" t="s">
        <v>647</v>
      </c>
      <c r="G606" s="56" t="str">
        <f>_xlfn.XLOOKUP(H606,'[3]Total Working Funnel'!$F:$F,'[3]Total Working Funnel'!$F:$F)</f>
        <v>MA6295</v>
      </c>
      <c r="H606" s="76" t="s">
        <v>3545</v>
      </c>
      <c r="I606" s="58" t="s">
        <v>3546</v>
      </c>
      <c r="J606" s="160">
        <v>22</v>
      </c>
      <c r="K606" s="158">
        <v>22</v>
      </c>
      <c r="L606" s="58">
        <v>18.935650299999999</v>
      </c>
      <c r="M606" s="58">
        <v>72.836799299999996</v>
      </c>
      <c r="N606" s="58" t="s">
        <v>49</v>
      </c>
      <c r="O606" s="58" t="s">
        <v>3547</v>
      </c>
      <c r="P606" s="28" t="s">
        <v>591</v>
      </c>
      <c r="Q606" s="56" t="s">
        <v>1830</v>
      </c>
      <c r="R606" s="166" t="s">
        <v>3548</v>
      </c>
      <c r="S606" s="28" t="s">
        <v>3549</v>
      </c>
      <c r="T606" s="58" t="s">
        <v>1646</v>
      </c>
      <c r="U606" s="28" t="s">
        <v>2214</v>
      </c>
      <c r="V606" s="36" t="s">
        <v>2215</v>
      </c>
      <c r="W606" s="28" t="s">
        <v>104</v>
      </c>
      <c r="X606" s="28"/>
      <c r="Y606" s="28" t="s">
        <v>1782</v>
      </c>
      <c r="Z606" s="28" t="s">
        <v>1745</v>
      </c>
      <c r="AA606" s="28" t="s">
        <v>1603</v>
      </c>
      <c r="AB606" s="58">
        <v>10004641</v>
      </c>
      <c r="AC606" s="61">
        <v>45738</v>
      </c>
      <c r="AD606" s="61">
        <v>46103</v>
      </c>
      <c r="AE606" s="28">
        <v>30</v>
      </c>
      <c r="AF606" s="28" t="s">
        <v>1030</v>
      </c>
      <c r="AG606" s="62">
        <f>AE606-K606</f>
        <v>8</v>
      </c>
      <c r="AH606" s="28" t="s">
        <v>1585</v>
      </c>
      <c r="AI606" s="28" t="s">
        <v>1600</v>
      </c>
      <c r="AJ606" s="28" t="s">
        <v>3494</v>
      </c>
      <c r="AK606" s="28" t="s">
        <v>3550</v>
      </c>
      <c r="AL606" s="28" t="s">
        <v>5514</v>
      </c>
      <c r="AM606" s="28" t="s">
        <v>4949</v>
      </c>
      <c r="AN606" s="47" t="s">
        <v>1585</v>
      </c>
      <c r="AO606" s="58">
        <v>760495</v>
      </c>
      <c r="AP606" s="28" t="s">
        <v>5027</v>
      </c>
      <c r="AQ606" s="28">
        <v>20</v>
      </c>
      <c r="AR606" s="28">
        <f t="shared" si="128"/>
        <v>-10</v>
      </c>
      <c r="AS606" s="28" t="s">
        <v>1603</v>
      </c>
      <c r="AT606" s="28"/>
    </row>
    <row r="607" spans="3:48" s="47" customFormat="1" ht="10.8" x14ac:dyDescent="0.25">
      <c r="C607" s="196">
        <v>46112</v>
      </c>
      <c r="D607" s="36">
        <f t="shared" si="129"/>
        <v>604</v>
      </c>
      <c r="E607" s="36" t="s">
        <v>1</v>
      </c>
      <c r="F607" s="66" t="s">
        <v>647</v>
      </c>
      <c r="G607" s="56" t="str">
        <f>_xlfn.XLOOKUP(H607,'[3]Total Working Funnel'!$F:$F,'[3]Total Working Funnel'!$F:$F)</f>
        <v>MA4226</v>
      </c>
      <c r="H607" s="76" t="s">
        <v>3551</v>
      </c>
      <c r="I607" s="58" t="s">
        <v>3552</v>
      </c>
      <c r="J607" s="160">
        <v>22</v>
      </c>
      <c r="K607" s="158">
        <v>22</v>
      </c>
      <c r="L607" s="58">
        <v>18.937945299999999</v>
      </c>
      <c r="M607" s="58">
        <v>72.837378400000006</v>
      </c>
      <c r="N607" s="58" t="s">
        <v>49</v>
      </c>
      <c r="O607" s="58" t="s">
        <v>3553</v>
      </c>
      <c r="P607" s="28" t="s">
        <v>591</v>
      </c>
      <c r="Q607" s="56" t="s">
        <v>1830</v>
      </c>
      <c r="R607" s="166" t="s">
        <v>3554</v>
      </c>
      <c r="S607" s="28" t="s">
        <v>3555</v>
      </c>
      <c r="T607" s="58" t="s">
        <v>1621</v>
      </c>
      <c r="U607" s="28" t="s">
        <v>2214</v>
      </c>
      <c r="V607" s="36" t="s">
        <v>2215</v>
      </c>
      <c r="W607" s="28" t="s">
        <v>104</v>
      </c>
      <c r="X607" s="28"/>
      <c r="Y607" s="28" t="s">
        <v>1782</v>
      </c>
      <c r="Z607" s="28" t="s">
        <v>1745</v>
      </c>
      <c r="AA607" s="28" t="s">
        <v>1603</v>
      </c>
      <c r="AB607" s="58" t="s">
        <v>1555</v>
      </c>
      <c r="AC607" s="61">
        <v>45738</v>
      </c>
      <c r="AD607" s="61">
        <v>46103</v>
      </c>
      <c r="AE607" s="28">
        <v>20</v>
      </c>
      <c r="AF607" s="28" t="s">
        <v>1622</v>
      </c>
      <c r="AG607" s="62">
        <f>AE607-K607</f>
        <v>-2</v>
      </c>
      <c r="AH607" s="28" t="s">
        <v>1585</v>
      </c>
      <c r="AI607" s="28" t="s">
        <v>1600</v>
      </c>
      <c r="AJ607" s="28" t="s">
        <v>3494</v>
      </c>
      <c r="AK607" s="28" t="s">
        <v>3556</v>
      </c>
      <c r="AL607" s="28" t="s">
        <v>5515</v>
      </c>
      <c r="AM607" s="28" t="s">
        <v>4949</v>
      </c>
      <c r="AN607" s="47" t="s">
        <v>1585</v>
      </c>
      <c r="AO607" s="58">
        <v>956303</v>
      </c>
      <c r="AP607" s="28" t="s">
        <v>5027</v>
      </c>
      <c r="AQ607" s="28">
        <v>8</v>
      </c>
      <c r="AR607" s="28">
        <f t="shared" si="128"/>
        <v>-12</v>
      </c>
      <c r="AS607" s="28" t="s">
        <v>1603</v>
      </c>
      <c r="AT607" s="28"/>
    </row>
    <row r="608" spans="3:48" s="47" customFormat="1" ht="10.8" x14ac:dyDescent="0.25">
      <c r="C608" s="196">
        <v>46112</v>
      </c>
      <c r="D608" s="36">
        <f t="shared" si="129"/>
        <v>605</v>
      </c>
      <c r="E608" s="36" t="s">
        <v>1</v>
      </c>
      <c r="F608" s="58" t="s">
        <v>3557</v>
      </c>
      <c r="G608" s="56" t="str">
        <f>_xlfn.XLOOKUP(H608,'[3]Total Working Funnel'!$F:$F,'[3]Total Working Funnel'!$F:$F)</f>
        <v>MA1885</v>
      </c>
      <c r="H608" s="77" t="s">
        <v>3558</v>
      </c>
      <c r="I608" s="58" t="s">
        <v>3559</v>
      </c>
      <c r="J608" s="160">
        <v>44</v>
      </c>
      <c r="K608" s="158">
        <v>44</v>
      </c>
      <c r="L608" s="58">
        <v>18.975524</v>
      </c>
      <c r="M608" s="58">
        <v>72.831743599999996</v>
      </c>
      <c r="N608" s="58" t="s">
        <v>49</v>
      </c>
      <c r="O608" s="58" t="s">
        <v>3560</v>
      </c>
      <c r="P608" s="28" t="s">
        <v>591</v>
      </c>
      <c r="Q608" s="56" t="s">
        <v>1899</v>
      </c>
      <c r="R608" s="28" t="s">
        <v>3561</v>
      </c>
      <c r="S608" s="28" t="s">
        <v>3562</v>
      </c>
      <c r="T608" s="58" t="s">
        <v>1621</v>
      </c>
      <c r="U608" s="28" t="s">
        <v>2214</v>
      </c>
      <c r="V608" s="36" t="s">
        <v>2215</v>
      </c>
      <c r="W608" s="28" t="s">
        <v>104</v>
      </c>
      <c r="X608" s="28"/>
      <c r="Y608" s="28" t="s">
        <v>1745</v>
      </c>
      <c r="Z608" s="28" t="s">
        <v>1745</v>
      </c>
      <c r="AA608" s="28" t="s">
        <v>1603</v>
      </c>
      <c r="AB608" s="58" t="s">
        <v>1555</v>
      </c>
      <c r="AC608" s="61">
        <v>45738</v>
      </c>
      <c r="AD608" s="61">
        <v>46103</v>
      </c>
      <c r="AE608" s="28">
        <v>40</v>
      </c>
      <c r="AF608" s="28" t="s">
        <v>1622</v>
      </c>
      <c r="AG608" s="62">
        <f>AE608-K608</f>
        <v>-4</v>
      </c>
      <c r="AH608" s="28" t="s">
        <v>1585</v>
      </c>
      <c r="AI608" s="28" t="s">
        <v>1600</v>
      </c>
      <c r="AJ608" s="28"/>
      <c r="AK608" s="28" t="s">
        <v>4927</v>
      </c>
      <c r="AL608" s="28" t="s">
        <v>5516</v>
      </c>
      <c r="AM608" s="28" t="s">
        <v>4949</v>
      </c>
      <c r="AN608" s="47" t="s">
        <v>1585</v>
      </c>
      <c r="AO608" s="58">
        <v>208251</v>
      </c>
      <c r="AP608" s="28" t="s">
        <v>5027</v>
      </c>
      <c r="AQ608" s="28">
        <v>3</v>
      </c>
      <c r="AR608" s="28">
        <f t="shared" si="128"/>
        <v>-37</v>
      </c>
      <c r="AS608" s="28" t="s">
        <v>1603</v>
      </c>
      <c r="AT608" s="28"/>
    </row>
    <row r="609" spans="3:48" s="176" customFormat="1" ht="10.8" x14ac:dyDescent="0.25">
      <c r="C609" s="196">
        <v>46112</v>
      </c>
      <c r="D609" s="36">
        <f t="shared" si="129"/>
        <v>606</v>
      </c>
      <c r="E609" s="168" t="s">
        <v>1</v>
      </c>
      <c r="F609" s="169" t="s">
        <v>1758</v>
      </c>
      <c r="G609" s="56">
        <f>_xlfn.XLOOKUP(H609,'[3]Total Working Funnel'!$F:$F,'[3]Total Working Funnel'!$F:$F)</f>
        <v>4859</v>
      </c>
      <c r="H609" s="170">
        <v>4859</v>
      </c>
      <c r="I609" s="169" t="s">
        <v>3563</v>
      </c>
      <c r="J609" s="171">
        <v>132</v>
      </c>
      <c r="K609" s="172">
        <v>132</v>
      </c>
      <c r="L609" s="169">
        <v>18.9514949</v>
      </c>
      <c r="M609" s="169">
        <v>72.833485499999995</v>
      </c>
      <c r="N609" s="169" t="s">
        <v>49</v>
      </c>
      <c r="O609" s="169" t="s">
        <v>3564</v>
      </c>
      <c r="P609" s="167" t="s">
        <v>591</v>
      </c>
      <c r="Q609" s="173" t="s">
        <v>1759</v>
      </c>
      <c r="R609" s="167" t="s">
        <v>3565</v>
      </c>
      <c r="S609" s="167" t="s">
        <v>3566</v>
      </c>
      <c r="T609" s="169" t="s">
        <v>1621</v>
      </c>
      <c r="U609" s="167" t="s">
        <v>2214</v>
      </c>
      <c r="V609" s="168" t="s">
        <v>2215</v>
      </c>
      <c r="W609" s="167" t="s">
        <v>104</v>
      </c>
      <c r="X609" s="167"/>
      <c r="Y609" s="167" t="s">
        <v>1680</v>
      </c>
      <c r="Z609" s="28" t="s">
        <v>4848</v>
      </c>
      <c r="AA609" s="167" t="s">
        <v>1603</v>
      </c>
      <c r="AB609" s="169" t="s">
        <v>1555</v>
      </c>
      <c r="AC609" s="174">
        <v>45738</v>
      </c>
      <c r="AD609" s="174">
        <v>46103</v>
      </c>
      <c r="AE609" s="167">
        <v>50</v>
      </c>
      <c r="AF609" s="167" t="s">
        <v>1622</v>
      </c>
      <c r="AG609" s="175">
        <f>AE609-K609</f>
        <v>-82</v>
      </c>
      <c r="AH609" s="167" t="s">
        <v>5591</v>
      </c>
      <c r="AI609" s="167" t="s">
        <v>1600</v>
      </c>
      <c r="AJ609" s="167"/>
      <c r="AK609" s="167" t="s">
        <v>3567</v>
      </c>
      <c r="AL609" s="167" t="s">
        <v>5517</v>
      </c>
      <c r="AM609" s="167" t="s">
        <v>4949</v>
      </c>
      <c r="AN609" s="176" t="s">
        <v>1585</v>
      </c>
      <c r="AO609" s="169" t="s">
        <v>1603</v>
      </c>
      <c r="AP609" s="167"/>
      <c r="AQ609" s="28">
        <v>127</v>
      </c>
      <c r="AR609" s="28">
        <f t="shared" si="128"/>
        <v>77</v>
      </c>
      <c r="AS609" s="28" t="s">
        <v>1603</v>
      </c>
      <c r="AT609" s="28"/>
      <c r="AV609" s="47"/>
    </row>
    <row r="610" spans="3:48" s="47" customFormat="1" ht="10.8" x14ac:dyDescent="0.25">
      <c r="C610" s="196">
        <v>46112</v>
      </c>
      <c r="D610" s="36">
        <f t="shared" si="129"/>
        <v>607</v>
      </c>
      <c r="E610" s="36" t="s">
        <v>1</v>
      </c>
      <c r="F610" s="58" t="s">
        <v>631</v>
      </c>
      <c r="G610" s="58"/>
      <c r="H610" s="77" t="s">
        <v>3568</v>
      </c>
      <c r="I610" s="58" t="s">
        <v>3569</v>
      </c>
      <c r="J610" s="160">
        <v>104.50000000000001</v>
      </c>
      <c r="K610" s="158">
        <v>104.50000000000001</v>
      </c>
      <c r="L610" s="58">
        <v>18.94943</v>
      </c>
      <c r="M610" s="58">
        <v>72.840029999999999</v>
      </c>
      <c r="N610" s="58" t="s">
        <v>49</v>
      </c>
      <c r="O610" s="58" t="s">
        <v>3570</v>
      </c>
      <c r="P610" s="28" t="s">
        <v>591</v>
      </c>
      <c r="Q610" s="56" t="s">
        <v>1759</v>
      </c>
      <c r="R610" s="28" t="s">
        <v>3571</v>
      </c>
      <c r="S610" s="28" t="s">
        <v>3572</v>
      </c>
      <c r="T610" s="58" t="s">
        <v>1621</v>
      </c>
      <c r="U610" s="28" t="s">
        <v>2214</v>
      </c>
      <c r="V610" s="36" t="s">
        <v>2215</v>
      </c>
      <c r="W610" s="28" t="s">
        <v>104</v>
      </c>
      <c r="X610" s="28"/>
      <c r="Y610" s="28" t="s">
        <v>1745</v>
      </c>
      <c r="Z610" s="28" t="s">
        <v>1745</v>
      </c>
      <c r="AA610" s="28" t="s">
        <v>1603</v>
      </c>
      <c r="AB610" s="28" t="s">
        <v>1603</v>
      </c>
      <c r="AC610" s="28" t="s">
        <v>1603</v>
      </c>
      <c r="AD610" s="28" t="s">
        <v>1603</v>
      </c>
      <c r="AE610" s="28">
        <v>0</v>
      </c>
      <c r="AF610" s="28" t="s">
        <v>1610</v>
      </c>
      <c r="AG610" s="28"/>
      <c r="AH610" s="28" t="s">
        <v>1611</v>
      </c>
      <c r="AI610" s="28" t="s">
        <v>1603</v>
      </c>
      <c r="AJ610" s="28"/>
      <c r="AK610" s="28" t="s">
        <v>1612</v>
      </c>
      <c r="AL610" s="28" t="s">
        <v>1603</v>
      </c>
      <c r="AM610" s="28" t="s">
        <v>1603</v>
      </c>
      <c r="AN610" s="47" t="s">
        <v>1611</v>
      </c>
      <c r="AO610" s="58" t="s">
        <v>1603</v>
      </c>
      <c r="AP610" s="28"/>
      <c r="AQ610" s="28">
        <v>0</v>
      </c>
      <c r="AR610" s="28">
        <f t="shared" si="128"/>
        <v>0</v>
      </c>
      <c r="AS610" s="28" t="s">
        <v>1603</v>
      </c>
      <c r="AT610" s="28"/>
    </row>
    <row r="611" spans="3:48" s="47" customFormat="1" ht="10.8" x14ac:dyDescent="0.25">
      <c r="C611" s="196">
        <v>46022</v>
      </c>
      <c r="D611" s="36">
        <f t="shared" si="129"/>
        <v>608</v>
      </c>
      <c r="E611" s="36" t="s">
        <v>1</v>
      </c>
      <c r="F611" s="66" t="s">
        <v>647</v>
      </c>
      <c r="G611" s="56">
        <f>_xlfn.XLOOKUP(H611,'[3]Total Working Funnel'!$F:$F,'[3]Total Working Funnel'!$F:$F)</f>
        <v>3090</v>
      </c>
      <c r="H611" s="70">
        <v>3090</v>
      </c>
      <c r="I611" s="58" t="s">
        <v>3573</v>
      </c>
      <c r="J611" s="160">
        <v>11</v>
      </c>
      <c r="K611" s="158">
        <v>11</v>
      </c>
      <c r="L611" s="58">
        <v>18.931496299999999</v>
      </c>
      <c r="M611" s="58">
        <v>72.831060199999996</v>
      </c>
      <c r="N611" s="58" t="s">
        <v>51</v>
      </c>
      <c r="O611" s="58" t="s">
        <v>3574</v>
      </c>
      <c r="P611" s="28" t="s">
        <v>591</v>
      </c>
      <c r="Q611" s="56" t="s">
        <v>1830</v>
      </c>
      <c r="R611" s="28" t="s">
        <v>3575</v>
      </c>
      <c r="S611" s="28" t="s">
        <v>3576</v>
      </c>
      <c r="T611" s="58" t="s">
        <v>1736</v>
      </c>
      <c r="U611" s="28" t="s">
        <v>2214</v>
      </c>
      <c r="V611" s="36" t="s">
        <v>2215</v>
      </c>
      <c r="W611" s="28" t="s">
        <v>104</v>
      </c>
      <c r="X611" s="28"/>
      <c r="Y611" s="28" t="s">
        <v>1782</v>
      </c>
      <c r="Z611" s="28" t="s">
        <v>1745</v>
      </c>
      <c r="AA611" s="28" t="s">
        <v>1603</v>
      </c>
      <c r="AB611" s="28" t="s">
        <v>2224</v>
      </c>
      <c r="AC611" s="61">
        <v>45738</v>
      </c>
      <c r="AD611" s="61">
        <v>46103</v>
      </c>
      <c r="AE611" s="28">
        <v>10</v>
      </c>
      <c r="AF611" s="28" t="s">
        <v>1622</v>
      </c>
      <c r="AG611" s="62">
        <f>AE611-K611</f>
        <v>-1</v>
      </c>
      <c r="AH611" s="28" t="s">
        <v>1585</v>
      </c>
      <c r="AI611" s="28" t="s">
        <v>1603</v>
      </c>
      <c r="AJ611" s="28"/>
      <c r="AK611" s="28" t="s">
        <v>1612</v>
      </c>
      <c r="AL611" s="28" t="s">
        <v>5518</v>
      </c>
      <c r="AM611" s="28" t="s">
        <v>4949</v>
      </c>
      <c r="AN611" s="47" t="s">
        <v>1585</v>
      </c>
      <c r="AO611" s="58" t="s">
        <v>1603</v>
      </c>
      <c r="AP611" s="28"/>
      <c r="AQ611" s="28">
        <v>0</v>
      </c>
      <c r="AR611" s="28">
        <f t="shared" si="128"/>
        <v>-10</v>
      </c>
      <c r="AS611" s="28" t="s">
        <v>1603</v>
      </c>
      <c r="AT611" s="28"/>
    </row>
    <row r="612" spans="3:48" s="47" customFormat="1" ht="10.8" x14ac:dyDescent="0.25">
      <c r="C612" s="196">
        <v>46022</v>
      </c>
      <c r="D612" s="36">
        <f t="shared" si="129"/>
        <v>609</v>
      </c>
      <c r="E612" s="36" t="s">
        <v>1</v>
      </c>
      <c r="F612" s="66" t="s">
        <v>647</v>
      </c>
      <c r="G612" s="56" t="str">
        <f>_xlfn.XLOOKUP(H612,'[3]Total Working Funnel'!$F:$F,'[3]Total Working Funnel'!$F:$F)</f>
        <v>MB6015</v>
      </c>
      <c r="H612" s="70" t="s">
        <v>3577</v>
      </c>
      <c r="I612" s="58" t="s">
        <v>3578</v>
      </c>
      <c r="J612" s="160">
        <v>66</v>
      </c>
      <c r="K612" s="158">
        <v>66</v>
      </c>
      <c r="L612" s="58">
        <v>18.930483800000001</v>
      </c>
      <c r="M612" s="58">
        <v>72.8265186</v>
      </c>
      <c r="N612" s="58" t="s">
        <v>51</v>
      </c>
      <c r="O612" s="58" t="s">
        <v>3579</v>
      </c>
      <c r="P612" s="28" t="s">
        <v>591</v>
      </c>
      <c r="Q612" s="56" t="s">
        <v>1830</v>
      </c>
      <c r="R612" s="28" t="s">
        <v>3580</v>
      </c>
      <c r="S612" s="28" t="s">
        <v>3581</v>
      </c>
      <c r="T612" s="58" t="s">
        <v>3582</v>
      </c>
      <c r="U612" s="28" t="s">
        <v>2214</v>
      </c>
      <c r="V612" s="36" t="s">
        <v>2215</v>
      </c>
      <c r="W612" s="28" t="s">
        <v>104</v>
      </c>
      <c r="X612" s="28"/>
      <c r="Y612" s="28" t="s">
        <v>1782</v>
      </c>
      <c r="Z612" s="28" t="s">
        <v>1745</v>
      </c>
      <c r="AA612" s="28" t="s">
        <v>1603</v>
      </c>
      <c r="AB612" s="28" t="s">
        <v>2224</v>
      </c>
      <c r="AC612" s="61">
        <v>45738</v>
      </c>
      <c r="AD612" s="61">
        <v>46103</v>
      </c>
      <c r="AE612" s="28">
        <v>30</v>
      </c>
      <c r="AF612" s="28" t="s">
        <v>1622</v>
      </c>
      <c r="AG612" s="62">
        <f>AE612-K612</f>
        <v>-36</v>
      </c>
      <c r="AH612" s="28" t="s">
        <v>1585</v>
      </c>
      <c r="AI612" s="28" t="s">
        <v>1603</v>
      </c>
      <c r="AJ612" s="28"/>
      <c r="AK612" s="28" t="s">
        <v>1612</v>
      </c>
      <c r="AL612" s="28" t="s">
        <v>5519</v>
      </c>
      <c r="AM612" s="28" t="s">
        <v>4949</v>
      </c>
      <c r="AN612" s="47" t="s">
        <v>1585</v>
      </c>
      <c r="AO612" s="58" t="s">
        <v>1603</v>
      </c>
      <c r="AP612" s="28"/>
      <c r="AQ612" s="28">
        <v>0</v>
      </c>
      <c r="AR612" s="28">
        <f t="shared" si="128"/>
        <v>-30</v>
      </c>
      <c r="AS612" s="28" t="s">
        <v>1603</v>
      </c>
      <c r="AT612" s="28"/>
    </row>
    <row r="613" spans="3:48" s="47" customFormat="1" ht="10.8" x14ac:dyDescent="0.25">
      <c r="C613" s="196">
        <v>46022</v>
      </c>
      <c r="D613" s="36">
        <f t="shared" si="129"/>
        <v>610</v>
      </c>
      <c r="E613" s="36" t="s">
        <v>1</v>
      </c>
      <c r="F613" s="66" t="s">
        <v>647</v>
      </c>
      <c r="G613" s="56" t="e">
        <f>_xlfn.XLOOKUP(H613,'[3]Total Working Funnel'!$F:$F,'[3]Total Working Funnel'!$F:$F)</f>
        <v>#N/A</v>
      </c>
      <c r="H613" s="70" t="s">
        <v>3583</v>
      </c>
      <c r="I613" s="58" t="s">
        <v>3584</v>
      </c>
      <c r="J613" s="160">
        <v>22</v>
      </c>
      <c r="K613" s="158">
        <v>22</v>
      </c>
      <c r="L613" s="58">
        <v>18.929659000000001</v>
      </c>
      <c r="M613" s="58">
        <v>72.826213999999993</v>
      </c>
      <c r="N613" s="58" t="s">
        <v>51</v>
      </c>
      <c r="O613" s="58" t="s">
        <v>3585</v>
      </c>
      <c r="P613" s="28" t="s">
        <v>591</v>
      </c>
      <c r="Q613" s="56" t="s">
        <v>1830</v>
      </c>
      <c r="R613" s="28" t="s">
        <v>3586</v>
      </c>
      <c r="S613" s="28" t="s">
        <v>3587</v>
      </c>
      <c r="T613" s="177" t="s">
        <v>1672</v>
      </c>
      <c r="U613" s="28" t="s">
        <v>2214</v>
      </c>
      <c r="V613" s="36" t="s">
        <v>2215</v>
      </c>
      <c r="W613" s="28" t="s">
        <v>104</v>
      </c>
      <c r="X613" s="28"/>
      <c r="Y613" s="28" t="s">
        <v>1782</v>
      </c>
      <c r="Z613" s="28" t="s">
        <v>1745</v>
      </c>
      <c r="AA613" s="28" t="s">
        <v>1603</v>
      </c>
      <c r="AB613" s="28" t="s">
        <v>2224</v>
      </c>
      <c r="AC613" s="61">
        <v>45738</v>
      </c>
      <c r="AD613" s="61">
        <v>46103</v>
      </c>
      <c r="AE613" s="28">
        <v>70</v>
      </c>
      <c r="AF613" s="28" t="s">
        <v>1699</v>
      </c>
      <c r="AG613" s="62">
        <f>AE613-K613</f>
        <v>48</v>
      </c>
      <c r="AH613" s="28" t="s">
        <v>4851</v>
      </c>
      <c r="AI613" s="28" t="s">
        <v>1603</v>
      </c>
      <c r="AJ613" s="28"/>
      <c r="AK613" s="28" t="s">
        <v>1612</v>
      </c>
      <c r="AL613" s="28" t="s">
        <v>5520</v>
      </c>
      <c r="AM613" s="28" t="s">
        <v>4949</v>
      </c>
      <c r="AN613" s="47" t="s">
        <v>1585</v>
      </c>
      <c r="AO613" s="58" t="s">
        <v>1603</v>
      </c>
      <c r="AP613" s="28"/>
      <c r="AQ613" s="28">
        <v>0</v>
      </c>
      <c r="AR613" s="28">
        <f t="shared" si="128"/>
        <v>-70</v>
      </c>
      <c r="AS613" s="28" t="s">
        <v>1603</v>
      </c>
      <c r="AT613" s="28"/>
    </row>
    <row r="614" spans="3:48" s="47" customFormat="1" ht="10.8" x14ac:dyDescent="0.25">
      <c r="C614" s="196">
        <v>46022</v>
      </c>
      <c r="D614" s="36">
        <f t="shared" si="129"/>
        <v>611</v>
      </c>
      <c r="E614" s="36" t="s">
        <v>1</v>
      </c>
      <c r="F614" s="58" t="s">
        <v>671</v>
      </c>
      <c r="G614" s="56">
        <f>_xlfn.XLOOKUP(H614,'[3]Total Working Funnel'!$F:$F,'[3]Total Working Funnel'!$F:$F)</f>
        <v>907</v>
      </c>
      <c r="H614" s="58">
        <v>907</v>
      </c>
      <c r="I614" s="58" t="s">
        <v>3588</v>
      </c>
      <c r="J614" s="160">
        <v>99.000000000000014</v>
      </c>
      <c r="K614" s="158">
        <v>99.000000000000014</v>
      </c>
      <c r="L614" s="58">
        <v>18.928810200000001</v>
      </c>
      <c r="M614" s="58">
        <v>72.827567700000003</v>
      </c>
      <c r="N614" s="58" t="s">
        <v>51</v>
      </c>
      <c r="O614" s="58" t="s">
        <v>3589</v>
      </c>
      <c r="P614" s="28" t="s">
        <v>591</v>
      </c>
      <c r="Q614" s="56" t="s">
        <v>1830</v>
      </c>
      <c r="R614" s="28" t="s">
        <v>3590</v>
      </c>
      <c r="S614" s="28" t="s">
        <v>3591</v>
      </c>
      <c r="T614" s="58" t="s">
        <v>1736</v>
      </c>
      <c r="U614" s="28" t="s">
        <v>2214</v>
      </c>
      <c r="V614" s="36" t="s">
        <v>2215</v>
      </c>
      <c r="W614" s="28" t="s">
        <v>104</v>
      </c>
      <c r="X614" s="28"/>
      <c r="Y614" s="28" t="s">
        <v>1745</v>
      </c>
      <c r="Z614" s="28" t="s">
        <v>1745</v>
      </c>
      <c r="AA614" s="28" t="s">
        <v>1603</v>
      </c>
      <c r="AB614" s="28" t="s">
        <v>2224</v>
      </c>
      <c r="AC614" s="61">
        <v>45738</v>
      </c>
      <c r="AD614" s="61">
        <v>46103</v>
      </c>
      <c r="AE614" s="28">
        <v>100</v>
      </c>
      <c r="AF614" s="28" t="s">
        <v>1030</v>
      </c>
      <c r="AG614" s="62">
        <f>AE614-K614</f>
        <v>0.99999999999998579</v>
      </c>
      <c r="AH614" s="28" t="s">
        <v>1585</v>
      </c>
      <c r="AI614" s="28" t="s">
        <v>1603</v>
      </c>
      <c r="AJ614" s="28"/>
      <c r="AK614" s="28" t="s">
        <v>1612</v>
      </c>
      <c r="AL614" s="28" t="s">
        <v>5521</v>
      </c>
      <c r="AM614" s="28" t="s">
        <v>4949</v>
      </c>
      <c r="AN614" s="47" t="s">
        <v>1585</v>
      </c>
      <c r="AO614" s="58" t="s">
        <v>1603</v>
      </c>
      <c r="AP614" s="28"/>
      <c r="AQ614" s="28">
        <v>0</v>
      </c>
      <c r="AR614" s="28">
        <f t="shared" si="128"/>
        <v>-100</v>
      </c>
      <c r="AS614" s="28" t="s">
        <v>1603</v>
      </c>
      <c r="AT614" s="28"/>
    </row>
    <row r="615" spans="3:48" s="47" customFormat="1" ht="10.8" x14ac:dyDescent="0.25">
      <c r="C615" s="196">
        <v>46022</v>
      </c>
      <c r="D615" s="36">
        <f t="shared" si="129"/>
        <v>612</v>
      </c>
      <c r="E615" s="36" t="s">
        <v>1</v>
      </c>
      <c r="F615" s="58" t="s">
        <v>671</v>
      </c>
      <c r="G615" s="56">
        <f>_xlfn.XLOOKUP(H615,'[3]Total Working Funnel'!$F:$F,'[3]Total Working Funnel'!$F:$F)</f>
        <v>3310</v>
      </c>
      <c r="H615" s="58">
        <v>3310</v>
      </c>
      <c r="I615" s="58" t="s">
        <v>3592</v>
      </c>
      <c r="J615" s="160">
        <v>16.5</v>
      </c>
      <c r="K615" s="158">
        <v>16.5</v>
      </c>
      <c r="L615" s="58">
        <v>18.9332028</v>
      </c>
      <c r="M615" s="58">
        <v>72.830781400000006</v>
      </c>
      <c r="N615" s="58" t="s">
        <v>51</v>
      </c>
      <c r="O615" s="58" t="s">
        <v>3593</v>
      </c>
      <c r="P615" s="28" t="s">
        <v>591</v>
      </c>
      <c r="Q615" s="56" t="s">
        <v>1830</v>
      </c>
      <c r="R615" s="28" t="s">
        <v>3594</v>
      </c>
      <c r="S615" s="28" t="s">
        <v>3595</v>
      </c>
      <c r="T615" s="58" t="s">
        <v>1646</v>
      </c>
      <c r="U615" s="28" t="s">
        <v>2214</v>
      </c>
      <c r="V615" s="36" t="s">
        <v>2215</v>
      </c>
      <c r="W615" s="28" t="s">
        <v>104</v>
      </c>
      <c r="X615" s="28"/>
      <c r="Y615" s="28" t="s">
        <v>1745</v>
      </c>
      <c r="Z615" s="28" t="s">
        <v>1745</v>
      </c>
      <c r="AA615" s="28" t="s">
        <v>1603</v>
      </c>
      <c r="AB615" s="28" t="s">
        <v>2224</v>
      </c>
      <c r="AC615" s="61">
        <v>45738</v>
      </c>
      <c r="AD615" s="61">
        <v>46103</v>
      </c>
      <c r="AE615" s="28">
        <v>120</v>
      </c>
      <c r="AF615" s="28" t="s">
        <v>1699</v>
      </c>
      <c r="AG615" s="62">
        <f>AE615-K615</f>
        <v>103.5</v>
      </c>
      <c r="AH615" s="28" t="s">
        <v>1585</v>
      </c>
      <c r="AI615" s="28" t="s">
        <v>1603</v>
      </c>
      <c r="AJ615" s="28"/>
      <c r="AK615" s="28" t="s">
        <v>1612</v>
      </c>
      <c r="AL615" s="28" t="s">
        <v>5522</v>
      </c>
      <c r="AM615" s="28" t="s">
        <v>4949</v>
      </c>
      <c r="AN615" s="47" t="s">
        <v>1585</v>
      </c>
      <c r="AO615" s="58" t="s">
        <v>1603</v>
      </c>
      <c r="AP615" s="28"/>
      <c r="AQ615" s="28">
        <v>0</v>
      </c>
      <c r="AR615" s="28">
        <f t="shared" si="128"/>
        <v>-120</v>
      </c>
      <c r="AS615" s="28" t="s">
        <v>1603</v>
      </c>
      <c r="AT615" s="28"/>
    </row>
    <row r="616" spans="3:48" s="47" customFormat="1" ht="10.8" x14ac:dyDescent="0.25">
      <c r="C616" s="196">
        <v>46022</v>
      </c>
      <c r="D616" s="36">
        <f t="shared" si="129"/>
        <v>613</v>
      </c>
      <c r="E616" s="36" t="s">
        <v>1</v>
      </c>
      <c r="F616" s="58" t="s">
        <v>671</v>
      </c>
      <c r="G616" s="58"/>
      <c r="H616" s="70" t="s">
        <v>3596</v>
      </c>
      <c r="I616" s="58" t="s">
        <v>3597</v>
      </c>
      <c r="J616" s="160">
        <v>179.20000000000002</v>
      </c>
      <c r="K616" s="158">
        <v>179.20000000000002</v>
      </c>
      <c r="L616" s="58">
        <v>18.931145000000001</v>
      </c>
      <c r="M616" s="58">
        <v>72.823150400000003</v>
      </c>
      <c r="N616" s="58" t="s">
        <v>51</v>
      </c>
      <c r="O616" s="58" t="s">
        <v>3598</v>
      </c>
      <c r="P616" s="28" t="s">
        <v>591</v>
      </c>
      <c r="Q616" s="56" t="s">
        <v>1830</v>
      </c>
      <c r="R616" s="28" t="s">
        <v>3599</v>
      </c>
      <c r="S616" s="28" t="s">
        <v>3600</v>
      </c>
      <c r="T616" s="58" t="s">
        <v>1736</v>
      </c>
      <c r="U616" s="28" t="s">
        <v>2214</v>
      </c>
      <c r="V616" s="36" t="s">
        <v>2215</v>
      </c>
      <c r="W616" s="28" t="s">
        <v>104</v>
      </c>
      <c r="X616" s="28"/>
      <c r="Y616" s="28" t="s">
        <v>1745</v>
      </c>
      <c r="Z616" s="28" t="s">
        <v>1745</v>
      </c>
      <c r="AA616" s="28" t="s">
        <v>1603</v>
      </c>
      <c r="AB616" s="28" t="s">
        <v>1603</v>
      </c>
      <c r="AC616" s="28" t="s">
        <v>1603</v>
      </c>
      <c r="AD616" s="28" t="s">
        <v>1603</v>
      </c>
      <c r="AE616" s="28">
        <v>0</v>
      </c>
      <c r="AF616" s="28" t="s">
        <v>1618</v>
      </c>
      <c r="AG616" s="28"/>
      <c r="AH616" s="47" t="s">
        <v>4856</v>
      </c>
      <c r="AI616" s="28" t="s">
        <v>1603</v>
      </c>
      <c r="AJ616" s="28"/>
      <c r="AK616" s="28" t="s">
        <v>1612</v>
      </c>
      <c r="AL616" s="28" t="s">
        <v>1603</v>
      </c>
      <c r="AM616" s="28" t="s">
        <v>4949</v>
      </c>
      <c r="AN616" s="47" t="s">
        <v>4856</v>
      </c>
      <c r="AO616" s="58" t="s">
        <v>1603</v>
      </c>
      <c r="AP616" s="28"/>
      <c r="AQ616" s="28">
        <v>0</v>
      </c>
      <c r="AR616" s="28">
        <f t="shared" si="128"/>
        <v>0</v>
      </c>
      <c r="AS616" s="28" t="s">
        <v>1603</v>
      </c>
      <c r="AT616" s="28"/>
    </row>
    <row r="617" spans="3:48" s="47" customFormat="1" ht="10.8" x14ac:dyDescent="0.25">
      <c r="C617" s="196">
        <v>46053</v>
      </c>
      <c r="D617" s="36">
        <f t="shared" si="129"/>
        <v>614</v>
      </c>
      <c r="E617" s="58" t="s">
        <v>1</v>
      </c>
      <c r="F617" s="58" t="s">
        <v>1747</v>
      </c>
      <c r="G617" s="56">
        <f>_xlfn.XLOOKUP(H617,'[3]Total Working Funnel'!$F:$F,'[3]Total Working Funnel'!$F:$F)</f>
        <v>6239</v>
      </c>
      <c r="H617" s="58">
        <v>6239</v>
      </c>
      <c r="I617" s="58" t="s">
        <v>3601</v>
      </c>
      <c r="J617" s="160">
        <v>55</v>
      </c>
      <c r="K617" s="158">
        <v>55</v>
      </c>
      <c r="L617" s="58">
        <v>19.014867200000001</v>
      </c>
      <c r="M617" s="58">
        <v>72.827446800000004</v>
      </c>
      <c r="N617" s="58" t="s">
        <v>53</v>
      </c>
      <c r="O617" s="58" t="s">
        <v>3602</v>
      </c>
      <c r="P617" s="28" t="s">
        <v>591</v>
      </c>
      <c r="Q617" s="56" t="s">
        <v>1777</v>
      </c>
      <c r="R617" s="28" t="s">
        <v>3603</v>
      </c>
      <c r="S617" s="28" t="s">
        <v>3604</v>
      </c>
      <c r="T617" s="58" t="s">
        <v>1646</v>
      </c>
      <c r="U617" s="28" t="s">
        <v>2214</v>
      </c>
      <c r="V617" s="36" t="s">
        <v>2215</v>
      </c>
      <c r="W617" s="28" t="s">
        <v>104</v>
      </c>
      <c r="X617" s="28"/>
      <c r="Y617" s="28" t="s">
        <v>1680</v>
      </c>
      <c r="Z617" s="28" t="s">
        <v>4848</v>
      </c>
      <c r="AA617" s="28" t="s">
        <v>1603</v>
      </c>
      <c r="AB617" s="28" t="s">
        <v>1095</v>
      </c>
      <c r="AC617" s="61">
        <v>45738</v>
      </c>
      <c r="AD617" s="61">
        <v>46103</v>
      </c>
      <c r="AE617" s="28">
        <v>60</v>
      </c>
      <c r="AF617" s="28" t="s">
        <v>1030</v>
      </c>
      <c r="AG617" s="62">
        <f>AE617-K617</f>
        <v>5</v>
      </c>
      <c r="AH617" s="28" t="s">
        <v>1585</v>
      </c>
      <c r="AI617" s="28" t="s">
        <v>1603</v>
      </c>
      <c r="AJ617" s="28"/>
      <c r="AK617" s="28" t="s">
        <v>1612</v>
      </c>
      <c r="AL617" s="28" t="s">
        <v>5523</v>
      </c>
      <c r="AM617" s="28" t="s">
        <v>4949</v>
      </c>
      <c r="AN617" s="47" t="s">
        <v>1585</v>
      </c>
      <c r="AO617" s="58" t="s">
        <v>1603</v>
      </c>
      <c r="AP617" s="28"/>
      <c r="AQ617" s="28">
        <v>0</v>
      </c>
      <c r="AR617" s="28">
        <f t="shared" si="128"/>
        <v>-60</v>
      </c>
      <c r="AS617" s="28" t="s">
        <v>1603</v>
      </c>
      <c r="AT617" s="28"/>
    </row>
    <row r="618" spans="3:48" s="47" customFormat="1" ht="10.8" x14ac:dyDescent="0.25">
      <c r="C618" s="196">
        <v>46053</v>
      </c>
      <c r="D618" s="36">
        <f t="shared" si="129"/>
        <v>615</v>
      </c>
      <c r="E618" s="58" t="s">
        <v>1</v>
      </c>
      <c r="F618" s="58" t="s">
        <v>614</v>
      </c>
      <c r="G618" s="56" t="str">
        <f>_xlfn.XLOOKUP(H618,'[3]Total Working Funnel'!$F:$F,'[3]Total Working Funnel'!$F:$F)</f>
        <v>MA5269</v>
      </c>
      <c r="H618" s="58" t="s">
        <v>3605</v>
      </c>
      <c r="I618" s="58" t="s">
        <v>3606</v>
      </c>
      <c r="J618" s="160">
        <v>165</v>
      </c>
      <c r="K618" s="158">
        <v>165</v>
      </c>
      <c r="L618" s="58">
        <v>19.0083123</v>
      </c>
      <c r="M618" s="58">
        <v>72.821159499999993</v>
      </c>
      <c r="N618" s="58" t="s">
        <v>53</v>
      </c>
      <c r="O618" s="58" t="s">
        <v>3607</v>
      </c>
      <c r="P618" s="28" t="s">
        <v>591</v>
      </c>
      <c r="Q618" s="56" t="s">
        <v>1777</v>
      </c>
      <c r="R618" s="28" t="s">
        <v>3608</v>
      </c>
      <c r="S618" s="28" t="s">
        <v>3609</v>
      </c>
      <c r="T618" s="58" t="s">
        <v>1621</v>
      </c>
      <c r="U618" s="28" t="s">
        <v>2214</v>
      </c>
      <c r="V618" s="36" t="s">
        <v>2215</v>
      </c>
      <c r="W618" s="28" t="s">
        <v>104</v>
      </c>
      <c r="X618" s="28"/>
      <c r="Y618" s="28" t="s">
        <v>1638</v>
      </c>
      <c r="Z618" s="28" t="s">
        <v>4848</v>
      </c>
      <c r="AA618" s="28" t="s">
        <v>1603</v>
      </c>
      <c r="AB618" s="28" t="s">
        <v>1095</v>
      </c>
      <c r="AC618" s="61">
        <v>45738</v>
      </c>
      <c r="AD618" s="61">
        <v>46103</v>
      </c>
      <c r="AE618" s="28">
        <v>170</v>
      </c>
      <c r="AF618" s="28" t="s">
        <v>1030</v>
      </c>
      <c r="AG618" s="62">
        <f>AE618-K618</f>
        <v>5</v>
      </c>
      <c r="AH618" s="28" t="s">
        <v>1585</v>
      </c>
      <c r="AI618" s="28" t="s">
        <v>1603</v>
      </c>
      <c r="AJ618" s="28"/>
      <c r="AK618" s="28" t="s">
        <v>1612</v>
      </c>
      <c r="AL618" s="28" t="s">
        <v>5524</v>
      </c>
      <c r="AM618" s="28" t="s">
        <v>4949</v>
      </c>
      <c r="AN618" s="47" t="s">
        <v>1585</v>
      </c>
      <c r="AO618" s="58" t="s">
        <v>1603</v>
      </c>
      <c r="AP618" s="28"/>
      <c r="AQ618" s="28">
        <v>0</v>
      </c>
      <c r="AR618" s="28">
        <f t="shared" si="128"/>
        <v>-170</v>
      </c>
      <c r="AS618" s="28" t="s">
        <v>1603</v>
      </c>
      <c r="AT618" s="28"/>
    </row>
    <row r="619" spans="3:48" s="47" customFormat="1" ht="10.8" x14ac:dyDescent="0.25">
      <c r="C619" s="196">
        <v>46053</v>
      </c>
      <c r="D619" s="36">
        <f t="shared" si="129"/>
        <v>616</v>
      </c>
      <c r="E619" s="58" t="s">
        <v>1</v>
      </c>
      <c r="F619" s="58" t="s">
        <v>3610</v>
      </c>
      <c r="G619" s="56">
        <f>_xlfn.XLOOKUP(H619,'[3]Total Working Funnel'!$F:$F,'[3]Total Working Funnel'!$F:$F)</f>
        <v>810</v>
      </c>
      <c r="H619" s="58">
        <v>810</v>
      </c>
      <c r="I619" s="58" t="s">
        <v>3611</v>
      </c>
      <c r="J619" s="160">
        <v>232.96000000000006</v>
      </c>
      <c r="K619" s="158">
        <v>0</v>
      </c>
      <c r="L619" s="58">
        <v>18.968772000000001</v>
      </c>
      <c r="M619" s="58">
        <v>72.807565299999993</v>
      </c>
      <c r="N619" s="58" t="s">
        <v>53</v>
      </c>
      <c r="O619" s="58" t="s">
        <v>3612</v>
      </c>
      <c r="P619" s="28" t="s">
        <v>591</v>
      </c>
      <c r="Q619" s="56" t="s">
        <v>1780</v>
      </c>
      <c r="R619" s="28" t="s">
        <v>3613</v>
      </c>
      <c r="S619" s="28" t="s">
        <v>3614</v>
      </c>
      <c r="T619" s="58" t="s">
        <v>1621</v>
      </c>
      <c r="U619" s="28" t="s">
        <v>2214</v>
      </c>
      <c r="V619" s="36" t="s">
        <v>2215</v>
      </c>
      <c r="W619" s="28" t="s">
        <v>2345</v>
      </c>
      <c r="X619" s="28"/>
      <c r="Y619" s="28" t="s">
        <v>1782</v>
      </c>
      <c r="Z619" s="28" t="s">
        <v>1745</v>
      </c>
      <c r="AA619" s="28" t="s">
        <v>1603</v>
      </c>
      <c r="AB619" s="28" t="s">
        <v>1095</v>
      </c>
      <c r="AC619" s="61">
        <v>45738</v>
      </c>
      <c r="AD619" s="61">
        <v>46103</v>
      </c>
      <c r="AE619" s="28">
        <v>230</v>
      </c>
      <c r="AF619" s="28" t="s">
        <v>1699</v>
      </c>
      <c r="AG619" s="62">
        <f>AE619-K619</f>
        <v>230</v>
      </c>
      <c r="AH619" s="28" t="s">
        <v>1585</v>
      </c>
      <c r="AI619" s="28" t="s">
        <v>1603</v>
      </c>
      <c r="AJ619" s="28"/>
      <c r="AK619" s="28" t="s">
        <v>1612</v>
      </c>
      <c r="AL619" s="28" t="s">
        <v>5525</v>
      </c>
      <c r="AM619" s="28" t="s">
        <v>4949</v>
      </c>
      <c r="AN619" s="47" t="s">
        <v>1585</v>
      </c>
      <c r="AO619" s="58" t="s">
        <v>1603</v>
      </c>
      <c r="AP619" s="28"/>
      <c r="AQ619" s="28">
        <v>0</v>
      </c>
      <c r="AR619" s="28">
        <f t="shared" si="128"/>
        <v>-230</v>
      </c>
      <c r="AS619" s="28" t="s">
        <v>1603</v>
      </c>
      <c r="AT619" s="28"/>
    </row>
    <row r="620" spans="3:48" s="47" customFormat="1" ht="10.8" x14ac:dyDescent="0.25">
      <c r="C620" s="196">
        <v>46053</v>
      </c>
      <c r="D620" s="36">
        <f t="shared" si="129"/>
        <v>617</v>
      </c>
      <c r="E620" s="58" t="s">
        <v>1</v>
      </c>
      <c r="F620" s="58" t="s">
        <v>3615</v>
      </c>
      <c r="G620" s="56">
        <f>_xlfn.XLOOKUP(H620,'[3]Total Working Funnel'!$F:$F,'[3]Total Working Funnel'!$F:$F)</f>
        <v>3058</v>
      </c>
      <c r="H620" s="58">
        <v>3058</v>
      </c>
      <c r="I620" s="58" t="s">
        <v>3616</v>
      </c>
      <c r="J620" s="160">
        <v>110.00000000000001</v>
      </c>
      <c r="K620" s="158">
        <v>110.00000000000001</v>
      </c>
      <c r="L620" s="58">
        <v>18.984779700000001</v>
      </c>
      <c r="M620" s="58">
        <v>72.815678800000001</v>
      </c>
      <c r="N620" s="58" t="s">
        <v>53</v>
      </c>
      <c r="O620" s="58" t="s">
        <v>3617</v>
      </c>
      <c r="P620" s="28" t="s">
        <v>591</v>
      </c>
      <c r="Q620" s="56" t="s">
        <v>1777</v>
      </c>
      <c r="R620" s="28" t="s">
        <v>3618</v>
      </c>
      <c r="S620" s="28" t="s">
        <v>3619</v>
      </c>
      <c r="T620" s="58" t="s">
        <v>1736</v>
      </c>
      <c r="U620" s="28" t="s">
        <v>2214</v>
      </c>
      <c r="V620" s="36" t="s">
        <v>2215</v>
      </c>
      <c r="W620" s="28" t="s">
        <v>104</v>
      </c>
      <c r="X620" s="28"/>
      <c r="Y620" s="28" t="s">
        <v>1638</v>
      </c>
      <c r="Z620" s="28" t="s">
        <v>4848</v>
      </c>
      <c r="AA620" s="28" t="s">
        <v>1603</v>
      </c>
      <c r="AB620" s="28">
        <v>10004619</v>
      </c>
      <c r="AC620" s="153">
        <v>45738</v>
      </c>
      <c r="AD620" s="153">
        <f>AC620+365</f>
        <v>46103</v>
      </c>
      <c r="AE620" s="28">
        <v>70</v>
      </c>
      <c r="AF620" s="28" t="s">
        <v>1618</v>
      </c>
      <c r="AG620" s="28"/>
      <c r="AH620" s="28" t="s">
        <v>1585</v>
      </c>
      <c r="AI620" s="28" t="s">
        <v>1603</v>
      </c>
      <c r="AJ620" s="28"/>
      <c r="AK620" s="28" t="s">
        <v>1612</v>
      </c>
      <c r="AL620" s="28" t="e">
        <v>#N/A</v>
      </c>
      <c r="AM620" s="28" t="s">
        <v>4949</v>
      </c>
      <c r="AN620" s="47" t="s">
        <v>1585</v>
      </c>
      <c r="AO620" s="58" t="s">
        <v>1603</v>
      </c>
      <c r="AP620" s="28"/>
      <c r="AQ620" s="28">
        <v>0</v>
      </c>
      <c r="AR620" s="28">
        <f t="shared" si="128"/>
        <v>-70</v>
      </c>
      <c r="AS620" s="28" t="s">
        <v>1603</v>
      </c>
      <c r="AT620" s="28"/>
    </row>
    <row r="621" spans="3:48" s="47" customFormat="1" ht="10.8" x14ac:dyDescent="0.25">
      <c r="C621" s="196">
        <v>46053</v>
      </c>
      <c r="D621" s="36">
        <f t="shared" si="129"/>
        <v>618</v>
      </c>
      <c r="E621" s="58" t="s">
        <v>1</v>
      </c>
      <c r="F621" s="58" t="s">
        <v>3615</v>
      </c>
      <c r="G621" s="56" t="str">
        <f>_xlfn.XLOOKUP(H621,'[3]Total Working Funnel'!$F:$F,'[3]Total Working Funnel'!$F:$F)</f>
        <v>MA742</v>
      </c>
      <c r="H621" s="58" t="s">
        <v>3620</v>
      </c>
      <c r="I621" s="58" t="s">
        <v>3621</v>
      </c>
      <c r="J621" s="160">
        <v>275.00000000000006</v>
      </c>
      <c r="K621" s="158">
        <v>275.00000000000006</v>
      </c>
      <c r="L621" s="58">
        <v>18.976795299999999</v>
      </c>
      <c r="M621" s="58">
        <v>72.808176000000003</v>
      </c>
      <c r="N621" s="58" t="s">
        <v>53</v>
      </c>
      <c r="O621" s="58" t="s">
        <v>3622</v>
      </c>
      <c r="P621" s="28" t="s">
        <v>591</v>
      </c>
      <c r="Q621" s="56" t="s">
        <v>1780</v>
      </c>
      <c r="R621" s="28" t="s">
        <v>3623</v>
      </c>
      <c r="S621" s="28" t="s">
        <v>3624</v>
      </c>
      <c r="T621" s="58" t="s">
        <v>1621</v>
      </c>
      <c r="U621" s="28" t="s">
        <v>2214</v>
      </c>
      <c r="V621" s="36" t="s">
        <v>2215</v>
      </c>
      <c r="W621" s="28" t="s">
        <v>104</v>
      </c>
      <c r="X621" s="28"/>
      <c r="Y621" s="28" t="s">
        <v>1638</v>
      </c>
      <c r="Z621" s="28" t="s">
        <v>4848</v>
      </c>
      <c r="AA621" s="28" t="s">
        <v>1603</v>
      </c>
      <c r="AB621" s="28" t="s">
        <v>1095</v>
      </c>
      <c r="AC621" s="61">
        <v>45738</v>
      </c>
      <c r="AD621" s="61">
        <v>46103</v>
      </c>
      <c r="AE621" s="28">
        <v>280</v>
      </c>
      <c r="AF621" s="28" t="s">
        <v>1030</v>
      </c>
      <c r="AG621" s="62">
        <f t="shared" ref="AG621:AG631" si="131">AE621-K621</f>
        <v>4.9999999999999432</v>
      </c>
      <c r="AH621" s="28" t="s">
        <v>1585</v>
      </c>
      <c r="AI621" s="28" t="s">
        <v>1603</v>
      </c>
      <c r="AJ621" s="28"/>
      <c r="AK621" s="28" t="s">
        <v>1612</v>
      </c>
      <c r="AL621" s="28" t="s">
        <v>5526</v>
      </c>
      <c r="AM621" s="28" t="s">
        <v>4949</v>
      </c>
      <c r="AN621" s="47" t="s">
        <v>1585</v>
      </c>
      <c r="AO621" s="58" t="s">
        <v>1603</v>
      </c>
      <c r="AP621" s="28"/>
      <c r="AQ621" s="28">
        <v>0</v>
      </c>
      <c r="AR621" s="28">
        <f t="shared" si="128"/>
        <v>-280</v>
      </c>
      <c r="AS621" s="28" t="s">
        <v>1603</v>
      </c>
      <c r="AT621" s="28"/>
    </row>
    <row r="622" spans="3:48" s="47" customFormat="1" ht="10.8" x14ac:dyDescent="0.25">
      <c r="C622" s="196">
        <v>46053</v>
      </c>
      <c r="D622" s="36">
        <f t="shared" si="129"/>
        <v>619</v>
      </c>
      <c r="E622" s="58" t="s">
        <v>1</v>
      </c>
      <c r="F622" s="66" t="s">
        <v>658</v>
      </c>
      <c r="G622" s="56" t="str">
        <f>_xlfn.XLOOKUP(H622,'[3]Total Working Funnel'!$F:$F,'[3]Total Working Funnel'!$F:$F)</f>
        <v>MA256</v>
      </c>
      <c r="H622" s="58" t="s">
        <v>3625</v>
      </c>
      <c r="I622" s="58" t="s">
        <v>3626</v>
      </c>
      <c r="J622" s="160">
        <v>110.00000000000001</v>
      </c>
      <c r="K622" s="158">
        <v>110.00000000000001</v>
      </c>
      <c r="L622" s="58">
        <v>18.964835999999998</v>
      </c>
      <c r="M622" s="58">
        <v>72.809211399999995</v>
      </c>
      <c r="N622" s="58" t="s">
        <v>53</v>
      </c>
      <c r="O622" s="58" t="s">
        <v>3627</v>
      </c>
      <c r="P622" s="28" t="s">
        <v>591</v>
      </c>
      <c r="Q622" s="56" t="s">
        <v>1780</v>
      </c>
      <c r="R622" s="28" t="s">
        <v>3628</v>
      </c>
      <c r="S622" s="28" t="s">
        <v>3629</v>
      </c>
      <c r="T622" s="58" t="s">
        <v>1646</v>
      </c>
      <c r="U622" s="28" t="s">
        <v>2214</v>
      </c>
      <c r="V622" s="36" t="s">
        <v>2215</v>
      </c>
      <c r="W622" s="28" t="s">
        <v>104</v>
      </c>
      <c r="X622" s="28"/>
      <c r="Y622" s="28" t="s">
        <v>1638</v>
      </c>
      <c r="Z622" s="28" t="s">
        <v>4848</v>
      </c>
      <c r="AA622" s="28" t="s">
        <v>1603</v>
      </c>
      <c r="AB622" s="28" t="s">
        <v>1095</v>
      </c>
      <c r="AC622" s="61">
        <v>45738</v>
      </c>
      <c r="AD622" s="61">
        <v>46103</v>
      </c>
      <c r="AE622" s="28">
        <v>110</v>
      </c>
      <c r="AF622" s="28" t="s">
        <v>1030</v>
      </c>
      <c r="AG622" s="62">
        <f t="shared" si="131"/>
        <v>0</v>
      </c>
      <c r="AH622" s="28" t="s">
        <v>1585</v>
      </c>
      <c r="AI622" s="28" t="s">
        <v>1603</v>
      </c>
      <c r="AJ622" s="28"/>
      <c r="AK622" s="28" t="s">
        <v>1612</v>
      </c>
      <c r="AL622" s="28" t="s">
        <v>5527</v>
      </c>
      <c r="AM622" s="28" t="s">
        <v>4949</v>
      </c>
      <c r="AN622" s="47" t="s">
        <v>1585</v>
      </c>
      <c r="AO622" s="58" t="s">
        <v>1603</v>
      </c>
      <c r="AP622" s="28"/>
      <c r="AQ622" s="28">
        <v>0</v>
      </c>
      <c r="AR622" s="28">
        <f t="shared" si="128"/>
        <v>-110</v>
      </c>
      <c r="AS622" s="28" t="s">
        <v>1603</v>
      </c>
      <c r="AT622" s="28"/>
    </row>
    <row r="623" spans="3:48" s="47" customFormat="1" ht="10.8" x14ac:dyDescent="0.25">
      <c r="C623" s="196">
        <v>46053</v>
      </c>
      <c r="D623" s="36">
        <f t="shared" si="129"/>
        <v>620</v>
      </c>
      <c r="E623" s="58" t="s">
        <v>1</v>
      </c>
      <c r="F623" s="66" t="s">
        <v>658</v>
      </c>
      <c r="G623" s="56">
        <f>_xlfn.XLOOKUP(H623,'[3]Total Working Funnel'!$F:$F,'[3]Total Working Funnel'!$F:$F)</f>
        <v>4545</v>
      </c>
      <c r="H623" s="58">
        <v>4545</v>
      </c>
      <c r="I623" s="58" t="s">
        <v>3630</v>
      </c>
      <c r="J623" s="160">
        <v>275</v>
      </c>
      <c r="K623" s="158">
        <v>275</v>
      </c>
      <c r="L623" s="58">
        <v>18.957336000000002</v>
      </c>
      <c r="M623" s="58">
        <v>72.814261700000003</v>
      </c>
      <c r="N623" s="58" t="s">
        <v>53</v>
      </c>
      <c r="O623" s="58" t="s">
        <v>3631</v>
      </c>
      <c r="P623" s="28" t="s">
        <v>591</v>
      </c>
      <c r="Q623" s="56" t="s">
        <v>1780</v>
      </c>
      <c r="R623" s="28" t="s">
        <v>3632</v>
      </c>
      <c r="S623" s="28" t="s">
        <v>3633</v>
      </c>
      <c r="T623" s="58" t="s">
        <v>1621</v>
      </c>
      <c r="U623" s="28" t="s">
        <v>2214</v>
      </c>
      <c r="V623" s="36" t="s">
        <v>2215</v>
      </c>
      <c r="W623" s="28" t="s">
        <v>104</v>
      </c>
      <c r="X623" s="28"/>
      <c r="Y623" s="28" t="s">
        <v>1638</v>
      </c>
      <c r="Z623" s="28" t="s">
        <v>4848</v>
      </c>
      <c r="AA623" s="28" t="s">
        <v>1603</v>
      </c>
      <c r="AB623" s="28" t="s">
        <v>1095</v>
      </c>
      <c r="AC623" s="61">
        <v>45738</v>
      </c>
      <c r="AD623" s="61">
        <v>46103</v>
      </c>
      <c r="AE623" s="28">
        <v>280</v>
      </c>
      <c r="AF623" s="28" t="s">
        <v>1030</v>
      </c>
      <c r="AG623" s="62">
        <f t="shared" si="131"/>
        <v>5</v>
      </c>
      <c r="AH623" s="28" t="s">
        <v>1585</v>
      </c>
      <c r="AI623" s="28" t="s">
        <v>1603</v>
      </c>
      <c r="AJ623" s="28"/>
      <c r="AK623" s="28" t="s">
        <v>1612</v>
      </c>
      <c r="AL623" s="28" t="s">
        <v>5528</v>
      </c>
      <c r="AM623" s="28" t="s">
        <v>4949</v>
      </c>
      <c r="AN623" s="47" t="s">
        <v>1585</v>
      </c>
      <c r="AO623" s="58" t="s">
        <v>1603</v>
      </c>
      <c r="AP623" s="28"/>
      <c r="AQ623" s="28">
        <v>0</v>
      </c>
      <c r="AR623" s="28">
        <f t="shared" si="128"/>
        <v>-280</v>
      </c>
      <c r="AS623" s="28" t="s">
        <v>1603</v>
      </c>
      <c r="AT623" s="28"/>
    </row>
    <row r="624" spans="3:48" s="47" customFormat="1" ht="10.8" x14ac:dyDescent="0.25">
      <c r="C624" s="196">
        <v>46053</v>
      </c>
      <c r="D624" s="36">
        <f t="shared" si="129"/>
        <v>621</v>
      </c>
      <c r="E624" s="58" t="s">
        <v>1</v>
      </c>
      <c r="F624" s="66" t="s">
        <v>658</v>
      </c>
      <c r="G624" s="56" t="str">
        <f>_xlfn.XLOOKUP(H624,'[3]Total Working Funnel'!$F:$F,'[3]Total Working Funnel'!$F:$F)</f>
        <v>MB5997</v>
      </c>
      <c r="H624" s="58" t="s">
        <v>3634</v>
      </c>
      <c r="I624" s="58" t="s">
        <v>3635</v>
      </c>
      <c r="J624" s="160">
        <v>55.000000000000007</v>
      </c>
      <c r="K624" s="158">
        <v>55.000000000000007</v>
      </c>
      <c r="L624" s="58">
        <v>18.941939000000001</v>
      </c>
      <c r="M624" s="58">
        <v>72.826628999999997</v>
      </c>
      <c r="N624" s="58" t="s">
        <v>53</v>
      </c>
      <c r="O624" s="58" t="s">
        <v>3636</v>
      </c>
      <c r="P624" s="28" t="s">
        <v>591</v>
      </c>
      <c r="Q624" s="56" t="s">
        <v>1830</v>
      </c>
      <c r="R624" s="28" t="s">
        <v>3637</v>
      </c>
      <c r="S624" s="28" t="s">
        <v>3638</v>
      </c>
      <c r="T624" s="58" t="s">
        <v>1621</v>
      </c>
      <c r="U624" s="28" t="s">
        <v>2214</v>
      </c>
      <c r="V624" s="36" t="s">
        <v>2215</v>
      </c>
      <c r="W624" s="28" t="s">
        <v>104</v>
      </c>
      <c r="X624" s="28"/>
      <c r="Y624" s="28" t="s">
        <v>1638</v>
      </c>
      <c r="Z624" s="28" t="s">
        <v>4848</v>
      </c>
      <c r="AA624" s="28" t="s">
        <v>1603</v>
      </c>
      <c r="AB624" s="28" t="s">
        <v>1095</v>
      </c>
      <c r="AC624" s="61">
        <v>45738</v>
      </c>
      <c r="AD624" s="61">
        <v>46103</v>
      </c>
      <c r="AE624" s="28">
        <v>60</v>
      </c>
      <c r="AF624" s="28" t="s">
        <v>1030</v>
      </c>
      <c r="AG624" s="62">
        <f t="shared" si="131"/>
        <v>4.9999999999999929</v>
      </c>
      <c r="AH624" s="28" t="s">
        <v>1585</v>
      </c>
      <c r="AI624" s="28" t="s">
        <v>1603</v>
      </c>
      <c r="AJ624" s="28"/>
      <c r="AK624" s="28" t="s">
        <v>1612</v>
      </c>
      <c r="AL624" s="28" t="s">
        <v>5529</v>
      </c>
      <c r="AM624" s="28" t="s">
        <v>4949</v>
      </c>
      <c r="AN624" s="47" t="s">
        <v>1585</v>
      </c>
      <c r="AO624" s="58" t="s">
        <v>1603</v>
      </c>
      <c r="AP624" s="28"/>
      <c r="AQ624" s="28">
        <v>0</v>
      </c>
      <c r="AR624" s="28">
        <f t="shared" si="128"/>
        <v>-60</v>
      </c>
      <c r="AS624" s="28" t="s">
        <v>1603</v>
      </c>
      <c r="AT624" s="28"/>
    </row>
    <row r="625" spans="3:48" s="47" customFormat="1" ht="10.8" x14ac:dyDescent="0.25">
      <c r="C625" s="196">
        <v>46053</v>
      </c>
      <c r="D625" s="36">
        <f t="shared" si="129"/>
        <v>622</v>
      </c>
      <c r="E625" s="58" t="s">
        <v>1</v>
      </c>
      <c r="F625" s="66" t="s">
        <v>658</v>
      </c>
      <c r="G625" s="56">
        <f>_xlfn.XLOOKUP(H625,'[3]Total Working Funnel'!$F:$F,'[3]Total Working Funnel'!$F:$F)</f>
        <v>6102</v>
      </c>
      <c r="H625" s="58">
        <v>6102</v>
      </c>
      <c r="I625" s="58" t="s">
        <v>3639</v>
      </c>
      <c r="J625" s="160">
        <v>110.00000000000001</v>
      </c>
      <c r="K625" s="158">
        <v>110.00000000000001</v>
      </c>
      <c r="L625" s="58">
        <v>18.9549181</v>
      </c>
      <c r="M625" s="58">
        <v>72.814561999999995</v>
      </c>
      <c r="N625" s="58" t="s">
        <v>53</v>
      </c>
      <c r="O625" s="58" t="s">
        <v>3640</v>
      </c>
      <c r="P625" s="28" t="s">
        <v>591</v>
      </c>
      <c r="Q625" s="56" t="s">
        <v>1780</v>
      </c>
      <c r="R625" s="28" t="s">
        <v>3641</v>
      </c>
      <c r="S625" s="28" t="s">
        <v>3642</v>
      </c>
      <c r="T625" s="58" t="s">
        <v>1621</v>
      </c>
      <c r="U625" s="28" t="s">
        <v>2214</v>
      </c>
      <c r="V625" s="36" t="s">
        <v>2215</v>
      </c>
      <c r="W625" s="28" t="s">
        <v>104</v>
      </c>
      <c r="X625" s="28"/>
      <c r="Y625" s="28" t="s">
        <v>1638</v>
      </c>
      <c r="Z625" s="28" t="s">
        <v>4848</v>
      </c>
      <c r="AA625" s="28" t="s">
        <v>1603</v>
      </c>
      <c r="AB625" s="28" t="s">
        <v>1095</v>
      </c>
      <c r="AC625" s="61">
        <v>45738</v>
      </c>
      <c r="AD625" s="61">
        <v>46103</v>
      </c>
      <c r="AE625" s="28">
        <v>110</v>
      </c>
      <c r="AF625" s="28" t="s">
        <v>1030</v>
      </c>
      <c r="AG625" s="62">
        <f t="shared" si="131"/>
        <v>0</v>
      </c>
      <c r="AH625" s="28" t="s">
        <v>1585</v>
      </c>
      <c r="AI625" s="28" t="s">
        <v>1603</v>
      </c>
      <c r="AJ625" s="28"/>
      <c r="AK625" s="28" t="s">
        <v>1612</v>
      </c>
      <c r="AL625" s="28" t="s">
        <v>5530</v>
      </c>
      <c r="AM625" s="28" t="s">
        <v>4949</v>
      </c>
      <c r="AN625" s="47" t="s">
        <v>1585</v>
      </c>
      <c r="AO625" s="58" t="s">
        <v>1603</v>
      </c>
      <c r="AP625" s="28"/>
      <c r="AQ625" s="28">
        <v>0</v>
      </c>
      <c r="AR625" s="28">
        <f t="shared" si="128"/>
        <v>-110</v>
      </c>
      <c r="AS625" s="28" t="s">
        <v>1603</v>
      </c>
      <c r="AT625" s="28"/>
    </row>
    <row r="626" spans="3:48" s="47" customFormat="1" ht="10.8" x14ac:dyDescent="0.25">
      <c r="C626" s="196">
        <v>46053</v>
      </c>
      <c r="D626" s="36">
        <f t="shared" si="129"/>
        <v>623</v>
      </c>
      <c r="E626" s="58" t="s">
        <v>1</v>
      </c>
      <c r="F626" s="58" t="s">
        <v>614</v>
      </c>
      <c r="G626" s="56" t="str">
        <f>_xlfn.XLOOKUP(H626,'[3]Total Working Funnel'!$F:$F,'[3]Total Working Funnel'!$F:$F)</f>
        <v>MA3668</v>
      </c>
      <c r="H626" s="58" t="s">
        <v>3643</v>
      </c>
      <c r="I626" s="58" t="s">
        <v>3644</v>
      </c>
      <c r="J626" s="160">
        <v>110.00000000000001</v>
      </c>
      <c r="K626" s="158">
        <v>110.00000000000001</v>
      </c>
      <c r="L626" s="58">
        <v>18.999048699999999</v>
      </c>
      <c r="M626" s="58">
        <v>72.816982400000001</v>
      </c>
      <c r="N626" s="58" t="s">
        <v>53</v>
      </c>
      <c r="O626" s="58" t="s">
        <v>3645</v>
      </c>
      <c r="P626" s="28" t="s">
        <v>591</v>
      </c>
      <c r="Q626" s="56" t="s">
        <v>1777</v>
      </c>
      <c r="R626" s="28" t="s">
        <v>3646</v>
      </c>
      <c r="S626" s="28" t="s">
        <v>3647</v>
      </c>
      <c r="T626" s="58" t="s">
        <v>1646</v>
      </c>
      <c r="U626" s="28" t="s">
        <v>2214</v>
      </c>
      <c r="V626" s="36" t="s">
        <v>2215</v>
      </c>
      <c r="W626" s="28" t="s">
        <v>104</v>
      </c>
      <c r="X626" s="28"/>
      <c r="Y626" s="28" t="s">
        <v>1638</v>
      </c>
      <c r="Z626" s="28" t="s">
        <v>4848</v>
      </c>
      <c r="AA626" s="28" t="s">
        <v>1603</v>
      </c>
      <c r="AB626" s="28" t="s">
        <v>1095</v>
      </c>
      <c r="AC626" s="61">
        <v>45738</v>
      </c>
      <c r="AD626" s="61">
        <v>46103</v>
      </c>
      <c r="AE626" s="28">
        <v>50</v>
      </c>
      <c r="AF626" s="28" t="s">
        <v>1622</v>
      </c>
      <c r="AG626" s="62">
        <f t="shared" si="131"/>
        <v>-60.000000000000014</v>
      </c>
      <c r="AH626" s="28" t="s">
        <v>1585</v>
      </c>
      <c r="AI626" s="28" t="s">
        <v>1603</v>
      </c>
      <c r="AJ626" s="28"/>
      <c r="AK626" s="28" t="s">
        <v>1612</v>
      </c>
      <c r="AL626" s="28" t="s">
        <v>5531</v>
      </c>
      <c r="AM626" s="28" t="s">
        <v>4949</v>
      </c>
      <c r="AN626" s="47" t="s">
        <v>1585</v>
      </c>
      <c r="AO626" s="58" t="s">
        <v>1603</v>
      </c>
      <c r="AP626" s="28"/>
      <c r="AQ626" s="28">
        <v>0</v>
      </c>
      <c r="AR626" s="28">
        <f t="shared" si="128"/>
        <v>-50</v>
      </c>
      <c r="AS626" s="28" t="s">
        <v>1603</v>
      </c>
      <c r="AT626" s="28"/>
    </row>
    <row r="627" spans="3:48" s="47" customFormat="1" ht="10.8" x14ac:dyDescent="0.25">
      <c r="C627" s="196">
        <v>45900</v>
      </c>
      <c r="D627" s="36">
        <f t="shared" si="129"/>
        <v>624</v>
      </c>
      <c r="E627" s="36" t="s">
        <v>1</v>
      </c>
      <c r="F627" s="66" t="s">
        <v>663</v>
      </c>
      <c r="G627" s="56">
        <f>_xlfn.XLOOKUP(H627,'[3]Total Working Funnel'!$F:$F,'[3]Total Working Funnel'!$F:$F)</f>
        <v>5604</v>
      </c>
      <c r="H627" s="36">
        <v>5604</v>
      </c>
      <c r="I627" s="58" t="s">
        <v>3648</v>
      </c>
      <c r="J627" s="160">
        <v>220.00000000000003</v>
      </c>
      <c r="K627" s="158">
        <v>220.00000000000003</v>
      </c>
      <c r="L627" s="58">
        <v>19.049745600000001</v>
      </c>
      <c r="M627" s="58">
        <v>72.856661299999999</v>
      </c>
      <c r="N627" s="36" t="s">
        <v>54</v>
      </c>
      <c r="O627" s="36" t="s">
        <v>3649</v>
      </c>
      <c r="P627" s="28" t="s">
        <v>591</v>
      </c>
      <c r="Q627" s="56" t="s">
        <v>1743</v>
      </c>
      <c r="R627" s="28" t="s">
        <v>3650</v>
      </c>
      <c r="S627" s="28" t="s">
        <v>3651</v>
      </c>
      <c r="T627" s="58" t="s">
        <v>1621</v>
      </c>
      <c r="U627" s="28" t="s">
        <v>2214</v>
      </c>
      <c r="V627" s="36" t="s">
        <v>2215</v>
      </c>
      <c r="W627" s="28" t="s">
        <v>104</v>
      </c>
      <c r="X627" s="28"/>
      <c r="Y627" s="28" t="s">
        <v>1680</v>
      </c>
      <c r="Z627" s="28" t="s">
        <v>4848</v>
      </c>
      <c r="AA627" s="28" t="s">
        <v>1603</v>
      </c>
      <c r="AB627" s="28" t="s">
        <v>3652</v>
      </c>
      <c r="AC627" s="61">
        <v>45738</v>
      </c>
      <c r="AD627" s="61">
        <v>46103</v>
      </c>
      <c r="AE627" s="28">
        <v>70</v>
      </c>
      <c r="AF627" s="28" t="s">
        <v>1622</v>
      </c>
      <c r="AG627" s="62">
        <f t="shared" si="131"/>
        <v>-150.00000000000003</v>
      </c>
      <c r="AH627" s="28" t="s">
        <v>1585</v>
      </c>
      <c r="AI627" s="28" t="s">
        <v>1603</v>
      </c>
      <c r="AJ627" s="28"/>
      <c r="AK627" s="28" t="s">
        <v>1612</v>
      </c>
      <c r="AL627" s="28" t="s">
        <v>5532</v>
      </c>
      <c r="AM627" s="28" t="s">
        <v>4949</v>
      </c>
      <c r="AN627" s="47" t="s">
        <v>1585</v>
      </c>
      <c r="AO627" s="58" t="s">
        <v>1603</v>
      </c>
      <c r="AP627" s="28"/>
      <c r="AQ627" s="28">
        <v>0</v>
      </c>
      <c r="AR627" s="28">
        <f t="shared" si="128"/>
        <v>-70</v>
      </c>
      <c r="AS627" s="28" t="s">
        <v>1603</v>
      </c>
      <c r="AT627" s="28"/>
    </row>
    <row r="628" spans="3:48" s="47" customFormat="1" ht="10.8" x14ac:dyDescent="0.25">
      <c r="C628" s="196">
        <v>45900</v>
      </c>
      <c r="D628" s="36">
        <f t="shared" si="129"/>
        <v>625</v>
      </c>
      <c r="E628" s="36" t="s">
        <v>1</v>
      </c>
      <c r="F628" s="57" t="s">
        <v>1706</v>
      </c>
      <c r="G628" s="56">
        <f>_xlfn.XLOOKUP(H628,'[3]Total Working Funnel'!$F:$F,'[3]Total Working Funnel'!$F:$F)</f>
        <v>4913</v>
      </c>
      <c r="H628" s="36">
        <v>4913</v>
      </c>
      <c r="I628" s="58" t="s">
        <v>3653</v>
      </c>
      <c r="J628" s="160">
        <v>275</v>
      </c>
      <c r="K628" s="158">
        <v>275</v>
      </c>
      <c r="L628" s="58">
        <v>19.052413600000001</v>
      </c>
      <c r="M628" s="58">
        <v>72.865750000000006</v>
      </c>
      <c r="N628" s="36" t="s">
        <v>54</v>
      </c>
      <c r="O628" s="36" t="s">
        <v>3654</v>
      </c>
      <c r="P628" s="28" t="s">
        <v>591</v>
      </c>
      <c r="Q628" s="56" t="s">
        <v>1707</v>
      </c>
      <c r="R628" s="28" t="s">
        <v>3655</v>
      </c>
      <c r="S628" s="28" t="s">
        <v>3656</v>
      </c>
      <c r="T628" s="58" t="s">
        <v>1621</v>
      </c>
      <c r="U628" s="28" t="s">
        <v>2214</v>
      </c>
      <c r="V628" s="36" t="s">
        <v>2215</v>
      </c>
      <c r="W628" s="28" t="s">
        <v>104</v>
      </c>
      <c r="X628" s="28"/>
      <c r="Y628" s="28" t="s">
        <v>1680</v>
      </c>
      <c r="Z628" s="28" t="s">
        <v>4848</v>
      </c>
      <c r="AA628" s="28" t="s">
        <v>1603</v>
      </c>
      <c r="AB628" s="28" t="s">
        <v>3652</v>
      </c>
      <c r="AC628" s="61">
        <v>45738</v>
      </c>
      <c r="AD628" s="61">
        <v>46103</v>
      </c>
      <c r="AE628" s="28">
        <v>50</v>
      </c>
      <c r="AF628" s="28" t="s">
        <v>1622</v>
      </c>
      <c r="AG628" s="62">
        <f t="shared" si="131"/>
        <v>-225</v>
      </c>
      <c r="AH628" s="28" t="s">
        <v>1585</v>
      </c>
      <c r="AI628" s="28" t="s">
        <v>1603</v>
      </c>
      <c r="AJ628" s="28"/>
      <c r="AK628" s="28" t="s">
        <v>1612</v>
      </c>
      <c r="AL628" s="28" t="s">
        <v>5533</v>
      </c>
      <c r="AM628" s="28" t="s">
        <v>4949</v>
      </c>
      <c r="AN628" s="47" t="s">
        <v>1585</v>
      </c>
      <c r="AO628" s="58" t="s">
        <v>1603</v>
      </c>
      <c r="AP628" s="28"/>
      <c r="AQ628" s="28">
        <v>0</v>
      </c>
      <c r="AR628" s="28">
        <f t="shared" si="128"/>
        <v>-50</v>
      </c>
      <c r="AS628" s="28" t="s">
        <v>1603</v>
      </c>
      <c r="AT628" s="28"/>
    </row>
    <row r="629" spans="3:48" s="47" customFormat="1" ht="10.8" x14ac:dyDescent="0.25">
      <c r="C629" s="196">
        <v>45900</v>
      </c>
      <c r="D629" s="36">
        <f t="shared" si="129"/>
        <v>626</v>
      </c>
      <c r="E629" s="36" t="s">
        <v>1</v>
      </c>
      <c r="F629" s="66" t="s">
        <v>663</v>
      </c>
      <c r="G629" s="56" t="str">
        <f>_xlfn.XLOOKUP(H629,'[3]Total Working Funnel'!$F:$F,'[3]Total Working Funnel'!$F:$F)</f>
        <v>MA4466</v>
      </c>
      <c r="H629" s="36" t="s">
        <v>3657</v>
      </c>
      <c r="I629" s="58" t="s">
        <v>3658</v>
      </c>
      <c r="J629" s="160">
        <v>55.000000000000007</v>
      </c>
      <c r="K629" s="158">
        <v>55.000000000000007</v>
      </c>
      <c r="L629" s="58">
        <v>19.045917800000002</v>
      </c>
      <c r="M629" s="58">
        <v>72.850704500000006</v>
      </c>
      <c r="N629" s="36" t="s">
        <v>54</v>
      </c>
      <c r="O629" s="36" t="s">
        <v>3659</v>
      </c>
      <c r="P629" s="28" t="s">
        <v>591</v>
      </c>
      <c r="Q629" s="56" t="s">
        <v>1743</v>
      </c>
      <c r="R629" s="28" t="s">
        <v>3660</v>
      </c>
      <c r="S629" s="28" t="s">
        <v>3661</v>
      </c>
      <c r="T629" s="58" t="s">
        <v>1646</v>
      </c>
      <c r="U629" s="28" t="s">
        <v>2214</v>
      </c>
      <c r="V629" s="36" t="s">
        <v>2215</v>
      </c>
      <c r="W629" s="28" t="s">
        <v>104</v>
      </c>
      <c r="X629" s="28"/>
      <c r="Y629" s="28" t="s">
        <v>1680</v>
      </c>
      <c r="Z629" s="28" t="s">
        <v>4848</v>
      </c>
      <c r="AA629" s="28" t="s">
        <v>1603</v>
      </c>
      <c r="AB629" s="28" t="s">
        <v>3652</v>
      </c>
      <c r="AC629" s="61">
        <v>45738</v>
      </c>
      <c r="AD629" s="61">
        <v>46103</v>
      </c>
      <c r="AE629" s="28">
        <v>60</v>
      </c>
      <c r="AF629" s="28" t="s">
        <v>1030</v>
      </c>
      <c r="AG629" s="62">
        <f t="shared" si="131"/>
        <v>4.9999999999999929</v>
      </c>
      <c r="AH629" s="28" t="s">
        <v>1585</v>
      </c>
      <c r="AI629" s="28" t="s">
        <v>1603</v>
      </c>
      <c r="AJ629" s="28"/>
      <c r="AK629" s="28" t="s">
        <v>1612</v>
      </c>
      <c r="AL629" s="28" t="s">
        <v>5534</v>
      </c>
      <c r="AM629" s="28" t="s">
        <v>3494</v>
      </c>
      <c r="AN629" s="47" t="s">
        <v>1585</v>
      </c>
      <c r="AO629" s="58" t="s">
        <v>1603</v>
      </c>
      <c r="AP629" s="28"/>
      <c r="AQ629" s="28">
        <v>0</v>
      </c>
      <c r="AR629" s="28">
        <f t="shared" si="128"/>
        <v>-60</v>
      </c>
      <c r="AS629" s="28" t="s">
        <v>1603</v>
      </c>
      <c r="AT629" s="28"/>
    </row>
    <row r="630" spans="3:48" s="47" customFormat="1" ht="10.8" x14ac:dyDescent="0.25">
      <c r="C630" s="196">
        <v>45900</v>
      </c>
      <c r="D630" s="36">
        <f t="shared" si="129"/>
        <v>627</v>
      </c>
      <c r="E630" s="36" t="s">
        <v>1</v>
      </c>
      <c r="F630" s="58" t="s">
        <v>669</v>
      </c>
      <c r="G630" s="56">
        <f>_xlfn.XLOOKUP(H630,'[3]Total Working Funnel'!$F:$F,'[3]Total Working Funnel'!$F:$F)</f>
        <v>4932</v>
      </c>
      <c r="H630" s="36">
        <v>4932</v>
      </c>
      <c r="I630" s="58" t="s">
        <v>3662</v>
      </c>
      <c r="J630" s="160">
        <v>11</v>
      </c>
      <c r="K630" s="158">
        <v>11</v>
      </c>
      <c r="L630" s="58">
        <v>19.0016435</v>
      </c>
      <c r="M630" s="58">
        <v>72.830082399999995</v>
      </c>
      <c r="N630" s="36" t="s">
        <v>54</v>
      </c>
      <c r="O630" s="36" t="s">
        <v>3663</v>
      </c>
      <c r="P630" s="28" t="s">
        <v>591</v>
      </c>
      <c r="Q630" s="56" t="s">
        <v>1777</v>
      </c>
      <c r="R630" s="28" t="s">
        <v>3664</v>
      </c>
      <c r="S630" s="28" t="s">
        <v>3665</v>
      </c>
      <c r="T630" s="58" t="s">
        <v>1621</v>
      </c>
      <c r="U630" s="28" t="s">
        <v>2214</v>
      </c>
      <c r="V630" s="36" t="s">
        <v>2215</v>
      </c>
      <c r="W630" s="28" t="s">
        <v>104</v>
      </c>
      <c r="X630" s="28"/>
      <c r="Y630" s="28" t="s">
        <v>1745</v>
      </c>
      <c r="Z630" s="28" t="s">
        <v>1745</v>
      </c>
      <c r="AA630" s="28" t="s">
        <v>1603</v>
      </c>
      <c r="AB630" s="28" t="s">
        <v>3652</v>
      </c>
      <c r="AC630" s="61">
        <v>45738</v>
      </c>
      <c r="AD630" s="61">
        <v>46103</v>
      </c>
      <c r="AE630" s="28">
        <v>120</v>
      </c>
      <c r="AF630" s="28" t="s">
        <v>1699</v>
      </c>
      <c r="AG630" s="62">
        <f t="shared" si="131"/>
        <v>109</v>
      </c>
      <c r="AH630" s="28" t="s">
        <v>1585</v>
      </c>
      <c r="AI630" s="28" t="s">
        <v>1603</v>
      </c>
      <c r="AJ630" s="28"/>
      <c r="AK630" s="28" t="s">
        <v>1612</v>
      </c>
      <c r="AL630" s="28" t="s">
        <v>5535</v>
      </c>
      <c r="AM630" s="28" t="s">
        <v>4949</v>
      </c>
      <c r="AN630" s="47" t="s">
        <v>1585</v>
      </c>
      <c r="AO630" s="58" t="s">
        <v>1603</v>
      </c>
      <c r="AP630" s="28"/>
      <c r="AQ630" s="28">
        <v>0</v>
      </c>
      <c r="AR630" s="28">
        <f t="shared" si="128"/>
        <v>-120</v>
      </c>
      <c r="AS630" s="28" t="s">
        <v>1603</v>
      </c>
      <c r="AT630" s="28"/>
    </row>
    <row r="631" spans="3:48" s="47" customFormat="1" ht="10.8" x14ac:dyDescent="0.25">
      <c r="C631" s="196">
        <v>45900</v>
      </c>
      <c r="D631" s="36">
        <f t="shared" si="129"/>
        <v>628</v>
      </c>
      <c r="E631" s="36" t="s">
        <v>1</v>
      </c>
      <c r="F631" s="58" t="s">
        <v>669</v>
      </c>
      <c r="G631" s="56" t="e">
        <f>_xlfn.XLOOKUP(H631,'[3]Total Working Funnel'!$F:$F,'[3]Total Working Funnel'!$F:$F)</f>
        <v>#N/A</v>
      </c>
      <c r="H631" s="36" t="s">
        <v>3666</v>
      </c>
      <c r="I631" s="58" t="s">
        <v>3667</v>
      </c>
      <c r="J631" s="160">
        <v>176</v>
      </c>
      <c r="K631" s="158">
        <v>176</v>
      </c>
      <c r="L631" s="58">
        <v>19.003307199999998</v>
      </c>
      <c r="M631" s="58">
        <v>72.830426500000002</v>
      </c>
      <c r="N631" s="36" t="s">
        <v>54</v>
      </c>
      <c r="O631" s="36" t="s">
        <v>3668</v>
      </c>
      <c r="P631" s="28" t="s">
        <v>591</v>
      </c>
      <c r="Q631" s="56" t="s">
        <v>1777</v>
      </c>
      <c r="R631" s="28" t="s">
        <v>3669</v>
      </c>
      <c r="S631" s="28" t="s">
        <v>3670</v>
      </c>
      <c r="T631" s="177" t="s">
        <v>1813</v>
      </c>
      <c r="U631" s="28" t="s">
        <v>2214</v>
      </c>
      <c r="V631" s="36" t="s">
        <v>2215</v>
      </c>
      <c r="W631" s="28" t="s">
        <v>104</v>
      </c>
      <c r="X631" s="28"/>
      <c r="Y631" s="28" t="s">
        <v>1745</v>
      </c>
      <c r="Z631" s="28" t="s">
        <v>1745</v>
      </c>
      <c r="AA631" s="28" t="s">
        <v>1603</v>
      </c>
      <c r="AB631" s="28" t="s">
        <v>3652</v>
      </c>
      <c r="AC631" s="61">
        <v>45738</v>
      </c>
      <c r="AD631" s="61">
        <v>46103</v>
      </c>
      <c r="AE631" s="28">
        <v>100</v>
      </c>
      <c r="AF631" s="28" t="s">
        <v>1622</v>
      </c>
      <c r="AG631" s="62">
        <f t="shared" si="131"/>
        <v>-76</v>
      </c>
      <c r="AH631" s="28" t="s">
        <v>4851</v>
      </c>
      <c r="AI631" s="28" t="s">
        <v>1603</v>
      </c>
      <c r="AJ631" s="28"/>
      <c r="AK631" s="28" t="s">
        <v>1612</v>
      </c>
      <c r="AL631" s="28" t="s">
        <v>5536</v>
      </c>
      <c r="AM631" s="28" t="s">
        <v>4949</v>
      </c>
      <c r="AN631" s="47" t="s">
        <v>1585</v>
      </c>
      <c r="AO631" s="58" t="s">
        <v>1603</v>
      </c>
      <c r="AP631" s="28"/>
      <c r="AQ631" s="28">
        <v>0</v>
      </c>
      <c r="AR631" s="28">
        <f t="shared" si="128"/>
        <v>-100</v>
      </c>
      <c r="AS631" s="28" t="s">
        <v>1603</v>
      </c>
      <c r="AT631" s="28"/>
    </row>
    <row r="632" spans="3:48" s="47" customFormat="1" ht="10.8" x14ac:dyDescent="0.25">
      <c r="C632" s="196">
        <v>45900</v>
      </c>
      <c r="D632" s="36">
        <f t="shared" si="129"/>
        <v>629</v>
      </c>
      <c r="E632" s="36" t="s">
        <v>1</v>
      </c>
      <c r="F632" s="58" t="s">
        <v>1747</v>
      </c>
      <c r="G632" s="58"/>
      <c r="H632" s="36">
        <v>4929</v>
      </c>
      <c r="I632" s="58" t="s">
        <v>3671</v>
      </c>
      <c r="J632" s="160">
        <v>110.00000000000001</v>
      </c>
      <c r="K632" s="158">
        <v>110.00000000000001</v>
      </c>
      <c r="L632" s="58">
        <v>19.0208409</v>
      </c>
      <c r="M632" s="58">
        <v>72.842349999999996</v>
      </c>
      <c r="N632" s="36" t="s">
        <v>54</v>
      </c>
      <c r="O632" s="36" t="s">
        <v>3672</v>
      </c>
      <c r="P632" s="28" t="s">
        <v>591</v>
      </c>
      <c r="Q632" s="56" t="s">
        <v>1743</v>
      </c>
      <c r="R632" s="28" t="s">
        <v>3673</v>
      </c>
      <c r="S632" s="28" t="s">
        <v>3674</v>
      </c>
      <c r="T632" s="58" t="s">
        <v>1621</v>
      </c>
      <c r="U632" s="28" t="s">
        <v>2214</v>
      </c>
      <c r="V632" s="36" t="s">
        <v>2215</v>
      </c>
      <c r="W632" s="28" t="s">
        <v>104</v>
      </c>
      <c r="X632" s="28"/>
      <c r="Y632" s="28" t="s">
        <v>1680</v>
      </c>
      <c r="Z632" s="28" t="s">
        <v>4848</v>
      </c>
      <c r="AA632" s="28" t="s">
        <v>1603</v>
      </c>
      <c r="AB632" s="28" t="s">
        <v>1603</v>
      </c>
      <c r="AC632" s="28" t="s">
        <v>1603</v>
      </c>
      <c r="AD632" s="28" t="s">
        <v>1603</v>
      </c>
      <c r="AE632" s="28">
        <v>0</v>
      </c>
      <c r="AF632" s="28" t="s">
        <v>1610</v>
      </c>
      <c r="AG632" s="28"/>
      <c r="AH632" s="28" t="s">
        <v>1611</v>
      </c>
      <c r="AI632" s="28" t="s">
        <v>1603</v>
      </c>
      <c r="AJ632" s="28"/>
      <c r="AK632" s="28" t="s">
        <v>1612</v>
      </c>
      <c r="AL632" s="28" t="s">
        <v>1603</v>
      </c>
      <c r="AM632" s="28" t="s">
        <v>1603</v>
      </c>
      <c r="AN632" s="47" t="s">
        <v>1611</v>
      </c>
      <c r="AO632" s="58" t="s">
        <v>1603</v>
      </c>
      <c r="AP632" s="28"/>
      <c r="AQ632" s="28">
        <v>0</v>
      </c>
      <c r="AR632" s="28">
        <f t="shared" si="128"/>
        <v>0</v>
      </c>
      <c r="AS632" s="28" t="s">
        <v>1603</v>
      </c>
      <c r="AT632" s="28"/>
    </row>
    <row r="633" spans="3:48" s="47" customFormat="1" ht="10.8" x14ac:dyDescent="0.25">
      <c r="C633" s="196">
        <v>45900</v>
      </c>
      <c r="D633" s="36">
        <f t="shared" si="129"/>
        <v>630</v>
      </c>
      <c r="E633" s="36" t="s">
        <v>1</v>
      </c>
      <c r="F633" s="58" t="s">
        <v>1747</v>
      </c>
      <c r="G633" s="56">
        <f>_xlfn.XLOOKUP(H633,'[3]Total Working Funnel'!$F:$F,'[3]Total Working Funnel'!$F:$F)</f>
        <v>358</v>
      </c>
      <c r="H633" s="36">
        <v>358</v>
      </c>
      <c r="I633" s="58" t="s">
        <v>3675</v>
      </c>
      <c r="J633" s="160">
        <v>33</v>
      </c>
      <c r="K633" s="158">
        <v>33</v>
      </c>
      <c r="L633" s="58">
        <v>19.024153699999999</v>
      </c>
      <c r="M633" s="58">
        <v>72.843584899999996</v>
      </c>
      <c r="N633" s="36" t="s">
        <v>54</v>
      </c>
      <c r="O633" s="36" t="s">
        <v>3676</v>
      </c>
      <c r="P633" s="28" t="s">
        <v>591</v>
      </c>
      <c r="Q633" s="56" t="s">
        <v>1743</v>
      </c>
      <c r="R633" s="28" t="s">
        <v>3677</v>
      </c>
      <c r="S633" s="28" t="s">
        <v>3678</v>
      </c>
      <c r="T633" s="58" t="s">
        <v>1621</v>
      </c>
      <c r="U633" s="28" t="s">
        <v>2214</v>
      </c>
      <c r="V633" s="36" t="s">
        <v>2215</v>
      </c>
      <c r="W633" s="28" t="s">
        <v>104</v>
      </c>
      <c r="X633" s="28"/>
      <c r="Y633" s="28" t="s">
        <v>1680</v>
      </c>
      <c r="Z633" s="28" t="s">
        <v>4848</v>
      </c>
      <c r="AA633" s="28" t="s">
        <v>1603</v>
      </c>
      <c r="AB633" s="28" t="s">
        <v>3652</v>
      </c>
      <c r="AC633" s="61">
        <v>45738</v>
      </c>
      <c r="AD633" s="61">
        <v>46103</v>
      </c>
      <c r="AE633" s="28">
        <v>160</v>
      </c>
      <c r="AF633" s="28" t="s">
        <v>1699</v>
      </c>
      <c r="AG633" s="62">
        <f t="shared" ref="AG633:AG641" si="132">AE633-K633</f>
        <v>127</v>
      </c>
      <c r="AH633" s="28" t="s">
        <v>1585</v>
      </c>
      <c r="AI633" s="28" t="s">
        <v>1603</v>
      </c>
      <c r="AJ633" s="28"/>
      <c r="AK633" s="28" t="s">
        <v>1612</v>
      </c>
      <c r="AL633" s="28" t="s">
        <v>5537</v>
      </c>
      <c r="AM633" s="28" t="s">
        <v>4949</v>
      </c>
      <c r="AN633" s="47" t="s">
        <v>1585</v>
      </c>
      <c r="AO633" s="58" t="s">
        <v>1603</v>
      </c>
      <c r="AP633" s="28"/>
      <c r="AQ633" s="28">
        <v>0</v>
      </c>
      <c r="AR633" s="28">
        <f t="shared" si="128"/>
        <v>-160</v>
      </c>
      <c r="AS633" s="28" t="s">
        <v>1603</v>
      </c>
      <c r="AT633" s="28"/>
    </row>
    <row r="634" spans="3:48" s="47" customFormat="1" ht="10.8" x14ac:dyDescent="0.25">
      <c r="C634" s="196">
        <v>45900</v>
      </c>
      <c r="D634" s="36">
        <f t="shared" si="129"/>
        <v>631</v>
      </c>
      <c r="E634" s="36" t="s">
        <v>1</v>
      </c>
      <c r="F634" s="58" t="s">
        <v>1747</v>
      </c>
      <c r="G634" s="56">
        <f>_xlfn.XLOOKUP(H634,'[3]Total Working Funnel'!$F:$F,'[3]Total Working Funnel'!$F:$F)</f>
        <v>3120</v>
      </c>
      <c r="H634" s="36">
        <v>3120</v>
      </c>
      <c r="I634" s="58" t="s">
        <v>3679</v>
      </c>
      <c r="J634" s="160">
        <v>110.00000000000001</v>
      </c>
      <c r="K634" s="158">
        <v>110.00000000000001</v>
      </c>
      <c r="L634" s="58">
        <v>19.0270677</v>
      </c>
      <c r="M634" s="58">
        <v>72.842930800000005</v>
      </c>
      <c r="N634" s="36" t="s">
        <v>54</v>
      </c>
      <c r="O634" s="36" t="s">
        <v>3680</v>
      </c>
      <c r="P634" s="28" t="s">
        <v>591</v>
      </c>
      <c r="Q634" s="56" t="s">
        <v>1743</v>
      </c>
      <c r="R634" s="28" t="s">
        <v>3681</v>
      </c>
      <c r="S634" s="28" t="s">
        <v>3682</v>
      </c>
      <c r="T634" s="58" t="s">
        <v>1621</v>
      </c>
      <c r="U634" s="28" t="s">
        <v>2214</v>
      </c>
      <c r="V634" s="36" t="s">
        <v>2215</v>
      </c>
      <c r="W634" s="28" t="s">
        <v>104</v>
      </c>
      <c r="X634" s="28"/>
      <c r="Y634" s="28" t="s">
        <v>1680</v>
      </c>
      <c r="Z634" s="28" t="s">
        <v>4848</v>
      </c>
      <c r="AA634" s="28" t="s">
        <v>1603</v>
      </c>
      <c r="AB634" s="28" t="s">
        <v>3652</v>
      </c>
      <c r="AC634" s="61">
        <v>45738</v>
      </c>
      <c r="AD634" s="61">
        <v>46103</v>
      </c>
      <c r="AE634" s="28">
        <v>110</v>
      </c>
      <c r="AF634" s="28" t="s">
        <v>1030</v>
      </c>
      <c r="AG634" s="62">
        <f t="shared" si="132"/>
        <v>0</v>
      </c>
      <c r="AH634" s="28" t="s">
        <v>1585</v>
      </c>
      <c r="AI634" s="28" t="s">
        <v>1603</v>
      </c>
      <c r="AJ634" s="28"/>
      <c r="AK634" s="28" t="s">
        <v>1612</v>
      </c>
      <c r="AL634" s="28" t="s">
        <v>5538</v>
      </c>
      <c r="AM634" s="28" t="s">
        <v>4949</v>
      </c>
      <c r="AN634" s="47" t="s">
        <v>1585</v>
      </c>
      <c r="AO634" s="58" t="s">
        <v>1603</v>
      </c>
      <c r="AP634" s="28"/>
      <c r="AQ634" s="28">
        <v>0</v>
      </c>
      <c r="AR634" s="28">
        <f t="shared" si="128"/>
        <v>-110</v>
      </c>
      <c r="AS634" s="28" t="s">
        <v>1603</v>
      </c>
      <c r="AT634" s="28"/>
      <c r="AV634" s="47" t="s">
        <v>5620</v>
      </c>
    </row>
    <row r="635" spans="3:48" s="47" customFormat="1" ht="10.8" x14ac:dyDescent="0.25">
      <c r="C635" s="196">
        <v>45900</v>
      </c>
      <c r="D635" s="36">
        <f t="shared" si="129"/>
        <v>632</v>
      </c>
      <c r="E635" s="36" t="s">
        <v>1</v>
      </c>
      <c r="F635" s="58" t="s">
        <v>1742</v>
      </c>
      <c r="G635" s="56">
        <f>_xlfn.XLOOKUP(H635,'[3]Total Working Funnel'!$F:$F,'[3]Total Working Funnel'!$F:$F)</f>
        <v>3258</v>
      </c>
      <c r="H635" s="36">
        <v>3258</v>
      </c>
      <c r="I635" s="58" t="s">
        <v>3683</v>
      </c>
      <c r="J635" s="160">
        <v>26.4</v>
      </c>
      <c r="K635" s="158">
        <v>26.4</v>
      </c>
      <c r="L635" s="58">
        <v>19.041505300000001</v>
      </c>
      <c r="M635" s="58">
        <v>72.845036699999994</v>
      </c>
      <c r="N635" s="36" t="s">
        <v>54</v>
      </c>
      <c r="O635" s="36" t="s">
        <v>3684</v>
      </c>
      <c r="P635" s="28" t="s">
        <v>591</v>
      </c>
      <c r="Q635" s="56" t="s">
        <v>1743</v>
      </c>
      <c r="R635" s="28" t="s">
        <v>3685</v>
      </c>
      <c r="S635" s="28" t="s">
        <v>3686</v>
      </c>
      <c r="T635" s="58" t="s">
        <v>1621</v>
      </c>
      <c r="U635" s="28" t="s">
        <v>2214</v>
      </c>
      <c r="V635" s="36" t="s">
        <v>2215</v>
      </c>
      <c r="W635" s="28" t="s">
        <v>104</v>
      </c>
      <c r="X635" s="28"/>
      <c r="Y635" s="28" t="s">
        <v>1782</v>
      </c>
      <c r="Z635" s="28" t="s">
        <v>1745</v>
      </c>
      <c r="AA635" s="28" t="s">
        <v>1603</v>
      </c>
      <c r="AB635" s="28" t="s">
        <v>3652</v>
      </c>
      <c r="AC635" s="61">
        <v>45738</v>
      </c>
      <c r="AD635" s="61">
        <v>46103</v>
      </c>
      <c r="AE635" s="28">
        <v>160</v>
      </c>
      <c r="AF635" s="28" t="s">
        <v>1699</v>
      </c>
      <c r="AG635" s="62">
        <f t="shared" si="132"/>
        <v>133.6</v>
      </c>
      <c r="AH635" s="28" t="s">
        <v>1585</v>
      </c>
      <c r="AI635" s="28" t="s">
        <v>1603</v>
      </c>
      <c r="AJ635" s="28"/>
      <c r="AK635" s="28" t="s">
        <v>1612</v>
      </c>
      <c r="AL635" s="28" t="s">
        <v>5539</v>
      </c>
      <c r="AM635" s="28" t="s">
        <v>4949</v>
      </c>
      <c r="AN635" s="47" t="s">
        <v>1585</v>
      </c>
      <c r="AO635" s="58" t="s">
        <v>1603</v>
      </c>
      <c r="AP635" s="28"/>
      <c r="AQ635" s="28">
        <v>0</v>
      </c>
      <c r="AR635" s="28">
        <f t="shared" si="128"/>
        <v>-160</v>
      </c>
      <c r="AS635" s="28" t="s">
        <v>1603</v>
      </c>
      <c r="AT635" s="28"/>
    </row>
    <row r="636" spans="3:48" s="47" customFormat="1" ht="10.8" x14ac:dyDescent="0.25">
      <c r="C636" s="196">
        <v>45900</v>
      </c>
      <c r="D636" s="36">
        <f t="shared" si="129"/>
        <v>633</v>
      </c>
      <c r="E636" s="36" t="s">
        <v>1</v>
      </c>
      <c r="F636" s="58" t="s">
        <v>1742</v>
      </c>
      <c r="G636" s="56">
        <f>_xlfn.XLOOKUP(H636,'[3]Total Working Funnel'!$F:$F,'[3]Total Working Funnel'!$F:$F)</f>
        <v>3177</v>
      </c>
      <c r="H636" s="36">
        <v>3177</v>
      </c>
      <c r="I636" s="58" t="s">
        <v>3687</v>
      </c>
      <c r="J636" s="160">
        <v>11</v>
      </c>
      <c r="K636" s="158">
        <v>11</v>
      </c>
      <c r="L636" s="58">
        <v>19.0448889</v>
      </c>
      <c r="M636" s="58">
        <v>72.845276200000001</v>
      </c>
      <c r="N636" s="36" t="s">
        <v>54</v>
      </c>
      <c r="O636" s="36" t="s">
        <v>3688</v>
      </c>
      <c r="P636" s="28" t="s">
        <v>591</v>
      </c>
      <c r="Q636" s="56" t="s">
        <v>1743</v>
      </c>
      <c r="R636" s="28" t="s">
        <v>3689</v>
      </c>
      <c r="S636" s="28" t="s">
        <v>3690</v>
      </c>
      <c r="T636" s="58" t="s">
        <v>1646</v>
      </c>
      <c r="U636" s="28" t="s">
        <v>2214</v>
      </c>
      <c r="V636" s="36" t="s">
        <v>2215</v>
      </c>
      <c r="W636" s="28" t="s">
        <v>104</v>
      </c>
      <c r="X636" s="28"/>
      <c r="Y636" s="28" t="s">
        <v>1680</v>
      </c>
      <c r="Z636" s="28" t="s">
        <v>4848</v>
      </c>
      <c r="AA636" s="28" t="s">
        <v>1603</v>
      </c>
      <c r="AB636" s="28" t="s">
        <v>3652</v>
      </c>
      <c r="AC636" s="61">
        <v>45738</v>
      </c>
      <c r="AD636" s="61">
        <v>46103</v>
      </c>
      <c r="AE636" s="28">
        <v>20</v>
      </c>
      <c r="AF636" s="28" t="s">
        <v>1030</v>
      </c>
      <c r="AG636" s="62">
        <f t="shared" si="132"/>
        <v>9</v>
      </c>
      <c r="AH636" s="28" t="s">
        <v>1585</v>
      </c>
      <c r="AI636" s="28" t="s">
        <v>1603</v>
      </c>
      <c r="AJ636" s="28"/>
      <c r="AK636" s="28" t="s">
        <v>1612</v>
      </c>
      <c r="AL636" s="28" t="s">
        <v>5540</v>
      </c>
      <c r="AM636" s="28" t="s">
        <v>3494</v>
      </c>
      <c r="AN636" s="47" t="s">
        <v>1585</v>
      </c>
      <c r="AO636" s="58" t="s">
        <v>1603</v>
      </c>
      <c r="AP636" s="28"/>
      <c r="AQ636" s="28">
        <v>0</v>
      </c>
      <c r="AR636" s="28">
        <f t="shared" si="128"/>
        <v>-20</v>
      </c>
      <c r="AS636" s="28" t="s">
        <v>1603</v>
      </c>
      <c r="AT636" s="28"/>
    </row>
    <row r="637" spans="3:48" s="47" customFormat="1" ht="10.8" x14ac:dyDescent="0.25">
      <c r="C637" s="196">
        <v>45900</v>
      </c>
      <c r="D637" s="36">
        <f t="shared" si="129"/>
        <v>634</v>
      </c>
      <c r="E637" s="36" t="s">
        <v>1</v>
      </c>
      <c r="F637" s="58" t="s">
        <v>1742</v>
      </c>
      <c r="G637" s="56" t="e">
        <f>_xlfn.XLOOKUP(H637,'[3]Total Working Funnel'!$F:$F,'[3]Total Working Funnel'!$F:$F)</f>
        <v>#N/A</v>
      </c>
      <c r="H637" s="58" t="s">
        <v>3691</v>
      </c>
      <c r="I637" s="58" t="s">
        <v>3692</v>
      </c>
      <c r="J637" s="160">
        <v>165</v>
      </c>
      <c r="K637" s="158">
        <v>165</v>
      </c>
      <c r="L637" s="58">
        <v>19.0447357</v>
      </c>
      <c r="M637" s="58">
        <v>72.847119800000002</v>
      </c>
      <c r="N637" s="36" t="s">
        <v>54</v>
      </c>
      <c r="O637" s="36" t="s">
        <v>3693</v>
      </c>
      <c r="P637" s="28" t="s">
        <v>591</v>
      </c>
      <c r="Q637" s="56" t="s">
        <v>1743</v>
      </c>
      <c r="R637" s="28" t="s">
        <v>3694</v>
      </c>
      <c r="S637" s="28" t="s">
        <v>3695</v>
      </c>
      <c r="T637" s="177" t="s">
        <v>1615</v>
      </c>
      <c r="U637" s="28" t="s">
        <v>2214</v>
      </c>
      <c r="V637" s="36" t="s">
        <v>2215</v>
      </c>
      <c r="W637" s="28" t="s">
        <v>104</v>
      </c>
      <c r="X637" s="28"/>
      <c r="Y637" s="28" t="s">
        <v>1745</v>
      </c>
      <c r="Z637" s="28" t="s">
        <v>1745</v>
      </c>
      <c r="AA637" s="28" t="s">
        <v>1603</v>
      </c>
      <c r="AB637" s="28" t="s">
        <v>3652</v>
      </c>
      <c r="AC637" s="61">
        <v>45738</v>
      </c>
      <c r="AD637" s="61">
        <v>46103</v>
      </c>
      <c r="AE637" s="28">
        <v>170</v>
      </c>
      <c r="AF637" s="28" t="s">
        <v>1030</v>
      </c>
      <c r="AG637" s="62">
        <f t="shared" si="132"/>
        <v>5</v>
      </c>
      <c r="AH637" s="28" t="s">
        <v>4851</v>
      </c>
      <c r="AI637" s="28" t="s">
        <v>1603</v>
      </c>
      <c r="AJ637" s="28"/>
      <c r="AK637" s="28" t="s">
        <v>1612</v>
      </c>
      <c r="AL637" s="28" t="s">
        <v>5541</v>
      </c>
      <c r="AM637" s="28" t="s">
        <v>3494</v>
      </c>
      <c r="AN637" s="47" t="s">
        <v>1585</v>
      </c>
      <c r="AO637" s="58" t="s">
        <v>1603</v>
      </c>
      <c r="AP637" s="28"/>
      <c r="AQ637" s="28">
        <v>0</v>
      </c>
      <c r="AR637" s="28">
        <f t="shared" si="128"/>
        <v>-170</v>
      </c>
      <c r="AS637" s="28" t="s">
        <v>1603</v>
      </c>
      <c r="AT637" s="28"/>
    </row>
    <row r="638" spans="3:48" s="47" customFormat="1" ht="10.8" x14ac:dyDescent="0.25">
      <c r="C638" s="196">
        <v>46173</v>
      </c>
      <c r="D638" s="36">
        <f t="shared" si="129"/>
        <v>635</v>
      </c>
      <c r="E638" s="36" t="s">
        <v>1</v>
      </c>
      <c r="F638" s="58" t="s">
        <v>669</v>
      </c>
      <c r="G638" s="56" t="str">
        <f>_xlfn.XLOOKUP(H638,'[3]Total Working Funnel'!$F:$F,'[3]Total Working Funnel'!$F:$F)</f>
        <v>MA25</v>
      </c>
      <c r="H638" s="58" t="s">
        <v>3696</v>
      </c>
      <c r="I638" s="58" t="s">
        <v>3697</v>
      </c>
      <c r="J638" s="160">
        <v>60.5</v>
      </c>
      <c r="K638" s="158">
        <v>60.5</v>
      </c>
      <c r="L638" s="58">
        <v>18.997931999999999</v>
      </c>
      <c r="M638" s="58">
        <v>72.825165999999996</v>
      </c>
      <c r="N638" s="36" t="s">
        <v>55</v>
      </c>
      <c r="O638" s="36" t="s">
        <v>55</v>
      </c>
      <c r="P638" s="28" t="s">
        <v>591</v>
      </c>
      <c r="Q638" s="56" t="s">
        <v>1777</v>
      </c>
      <c r="R638" s="28" t="s">
        <v>3698</v>
      </c>
      <c r="S638" s="28" t="s">
        <v>3699</v>
      </c>
      <c r="T638" s="58" t="s">
        <v>1621</v>
      </c>
      <c r="U638" s="28" t="s">
        <v>2214</v>
      </c>
      <c r="V638" s="36" t="s">
        <v>2215</v>
      </c>
      <c r="W638" s="28" t="s">
        <v>104</v>
      </c>
      <c r="X638" s="28"/>
      <c r="Y638" s="28" t="s">
        <v>1745</v>
      </c>
      <c r="Z638" s="28" t="s">
        <v>1745</v>
      </c>
      <c r="AA638" s="28" t="s">
        <v>1603</v>
      </c>
      <c r="AB638" s="28" t="s">
        <v>3700</v>
      </c>
      <c r="AC638" s="61">
        <v>45738</v>
      </c>
      <c r="AD638" s="61">
        <v>46103</v>
      </c>
      <c r="AE638" s="28">
        <v>60</v>
      </c>
      <c r="AF638" s="28" t="s">
        <v>1622</v>
      </c>
      <c r="AG638" s="62">
        <f t="shared" si="132"/>
        <v>-0.5</v>
      </c>
      <c r="AH638" s="28" t="s">
        <v>1585</v>
      </c>
      <c r="AI638" s="28" t="s">
        <v>1603</v>
      </c>
      <c r="AJ638" s="28"/>
      <c r="AK638" s="28" t="s">
        <v>1612</v>
      </c>
      <c r="AL638" s="28" t="s">
        <v>5542</v>
      </c>
      <c r="AM638" s="28" t="s">
        <v>4949</v>
      </c>
      <c r="AN638" s="47" t="s">
        <v>1585</v>
      </c>
      <c r="AO638" s="58" t="s">
        <v>1603</v>
      </c>
      <c r="AP638" s="28"/>
      <c r="AQ638" s="28">
        <v>0</v>
      </c>
      <c r="AR638" s="28">
        <f t="shared" si="128"/>
        <v>-60</v>
      </c>
      <c r="AS638" s="28" t="s">
        <v>1603</v>
      </c>
      <c r="AT638" s="28"/>
    </row>
    <row r="639" spans="3:48" s="47" customFormat="1" ht="10.8" x14ac:dyDescent="0.25">
      <c r="C639" s="196">
        <v>46142</v>
      </c>
      <c r="D639" s="36">
        <f t="shared" si="129"/>
        <v>636</v>
      </c>
      <c r="E639" s="36" t="s">
        <v>1</v>
      </c>
      <c r="F639" s="58" t="s">
        <v>1747</v>
      </c>
      <c r="G639" s="56">
        <f>_xlfn.XLOOKUP(H639,'[3]Total Working Funnel'!$F:$F,'[3]Total Working Funnel'!$F:$F)</f>
        <v>5372</v>
      </c>
      <c r="H639" s="58">
        <v>5372</v>
      </c>
      <c r="I639" s="74" t="s">
        <v>3701</v>
      </c>
      <c r="J639" s="159">
        <v>55.000000000000007</v>
      </c>
      <c r="K639" s="158">
        <v>55.000000000000007</v>
      </c>
      <c r="L639" s="58">
        <v>19.0203463</v>
      </c>
      <c r="M639" s="58">
        <v>72.833111400000007</v>
      </c>
      <c r="N639" s="36" t="s">
        <v>57</v>
      </c>
      <c r="O639" s="36" t="s">
        <v>3702</v>
      </c>
      <c r="P639" s="28" t="s">
        <v>591</v>
      </c>
      <c r="Q639" s="56" t="s">
        <v>1743</v>
      </c>
      <c r="R639" s="28" t="s">
        <v>3703</v>
      </c>
      <c r="S639" s="28" t="s">
        <v>3704</v>
      </c>
      <c r="T639" s="58" t="s">
        <v>1621</v>
      </c>
      <c r="U639" s="28" t="s">
        <v>2214</v>
      </c>
      <c r="V639" s="36" t="s">
        <v>2215</v>
      </c>
      <c r="W639" s="28" t="s">
        <v>104</v>
      </c>
      <c r="X639" s="28"/>
      <c r="Y639" s="28" t="s">
        <v>1680</v>
      </c>
      <c r="Z639" s="28" t="s">
        <v>4848</v>
      </c>
      <c r="AA639" s="28" t="s">
        <v>1603</v>
      </c>
      <c r="AB639" s="28" t="s">
        <v>1049</v>
      </c>
      <c r="AC639" s="61">
        <v>45738</v>
      </c>
      <c r="AD639" s="61">
        <v>46103</v>
      </c>
      <c r="AE639" s="28">
        <v>60</v>
      </c>
      <c r="AF639" s="28" t="s">
        <v>1030</v>
      </c>
      <c r="AG639" s="62">
        <f t="shared" si="132"/>
        <v>4.9999999999999929</v>
      </c>
      <c r="AH639" s="28" t="s">
        <v>1585</v>
      </c>
      <c r="AI639" s="28" t="s">
        <v>1600</v>
      </c>
      <c r="AJ639" s="28"/>
      <c r="AK639" s="28" t="s">
        <v>3705</v>
      </c>
      <c r="AL639" s="28" t="s">
        <v>5543</v>
      </c>
      <c r="AM639" s="28" t="s">
        <v>4949</v>
      </c>
      <c r="AN639" s="47" t="s">
        <v>1585</v>
      </c>
      <c r="AO639" s="58" t="s">
        <v>1603</v>
      </c>
      <c r="AP639" s="28"/>
      <c r="AQ639" s="28">
        <v>120</v>
      </c>
      <c r="AR639" s="28">
        <f t="shared" si="128"/>
        <v>60</v>
      </c>
      <c r="AS639" s="28" t="s">
        <v>5609</v>
      </c>
      <c r="AT639" s="28"/>
    </row>
    <row r="640" spans="3:48" s="47" customFormat="1" ht="10.8" x14ac:dyDescent="0.25">
      <c r="C640" s="196">
        <v>46142</v>
      </c>
      <c r="D640" s="36">
        <f t="shared" si="129"/>
        <v>637</v>
      </c>
      <c r="E640" s="36" t="s">
        <v>1</v>
      </c>
      <c r="F640" s="58" t="s">
        <v>1747</v>
      </c>
      <c r="G640" s="56">
        <f>_xlfn.XLOOKUP(H640,'[3]Total Working Funnel'!$F:$F,'[3]Total Working Funnel'!$F:$F)</f>
        <v>4324</v>
      </c>
      <c r="H640" s="58">
        <v>4324</v>
      </c>
      <c r="I640" s="74" t="s">
        <v>3706</v>
      </c>
      <c r="J640" s="159">
        <v>77</v>
      </c>
      <c r="K640" s="158">
        <v>77</v>
      </c>
      <c r="L640" s="58">
        <v>19.022325299999999</v>
      </c>
      <c r="M640" s="58">
        <v>72.836803799999998</v>
      </c>
      <c r="N640" s="36" t="s">
        <v>57</v>
      </c>
      <c r="O640" s="36" t="s">
        <v>3707</v>
      </c>
      <c r="P640" s="28" t="s">
        <v>591</v>
      </c>
      <c r="Q640" s="56" t="s">
        <v>1743</v>
      </c>
      <c r="R640" s="28" t="s">
        <v>3708</v>
      </c>
      <c r="S640" s="28" t="s">
        <v>3709</v>
      </c>
      <c r="T640" s="58" t="s">
        <v>1621</v>
      </c>
      <c r="U640" s="28" t="s">
        <v>2214</v>
      </c>
      <c r="V640" s="36" t="s">
        <v>2215</v>
      </c>
      <c r="W640" s="28" t="s">
        <v>104</v>
      </c>
      <c r="X640" s="28"/>
      <c r="Y640" s="28" t="s">
        <v>1680</v>
      </c>
      <c r="Z640" s="28" t="s">
        <v>4848</v>
      </c>
      <c r="AA640" s="28" t="s">
        <v>1603</v>
      </c>
      <c r="AB640" s="28" t="s">
        <v>1049</v>
      </c>
      <c r="AC640" s="61">
        <v>45738</v>
      </c>
      <c r="AD640" s="61">
        <v>46103</v>
      </c>
      <c r="AE640" s="28">
        <v>80</v>
      </c>
      <c r="AF640" s="28" t="s">
        <v>1030</v>
      </c>
      <c r="AG640" s="62">
        <f t="shared" si="132"/>
        <v>3</v>
      </c>
      <c r="AH640" s="28" t="s">
        <v>1611</v>
      </c>
      <c r="AI640" s="28" t="s">
        <v>1600</v>
      </c>
      <c r="AJ640" s="28"/>
      <c r="AK640" s="28" t="s">
        <v>4928</v>
      </c>
      <c r="AL640" s="28" t="s">
        <v>5544</v>
      </c>
      <c r="AM640" s="28" t="s">
        <v>4949</v>
      </c>
      <c r="AN640" s="47" t="s">
        <v>1585</v>
      </c>
      <c r="AO640" s="58" t="s">
        <v>1603</v>
      </c>
      <c r="AP640" s="28"/>
      <c r="AQ640" s="28">
        <v>214</v>
      </c>
      <c r="AR640" s="28">
        <f t="shared" si="128"/>
        <v>134</v>
      </c>
      <c r="AS640" s="28" t="s">
        <v>1603</v>
      </c>
      <c r="AT640" s="28"/>
    </row>
    <row r="641" spans="3:46" s="47" customFormat="1" ht="10.8" x14ac:dyDescent="0.25">
      <c r="C641" s="196">
        <v>46022</v>
      </c>
      <c r="D641" s="36">
        <f t="shared" si="129"/>
        <v>638</v>
      </c>
      <c r="E641" s="36" t="s">
        <v>1</v>
      </c>
      <c r="F641" s="58" t="s">
        <v>1742</v>
      </c>
      <c r="G641" s="56">
        <f>_xlfn.XLOOKUP(H641,'[3]Total Working Funnel'!$F:$F,'[3]Total Working Funnel'!$F:$F)</f>
        <v>5342</v>
      </c>
      <c r="H641" s="58">
        <v>5342</v>
      </c>
      <c r="I641" s="36" t="s">
        <v>3710</v>
      </c>
      <c r="J641" s="159">
        <v>16.5</v>
      </c>
      <c r="K641" s="158">
        <v>16.5</v>
      </c>
      <c r="L641" s="58">
        <v>19.037912200000001</v>
      </c>
      <c r="M641" s="58">
        <v>72.841854100000006</v>
      </c>
      <c r="N641" s="36" t="s">
        <v>59</v>
      </c>
      <c r="O641" s="36" t="s">
        <v>3711</v>
      </c>
      <c r="P641" s="28" t="s">
        <v>591</v>
      </c>
      <c r="Q641" s="56" t="s">
        <v>1743</v>
      </c>
      <c r="R641" s="28" t="s">
        <v>3712</v>
      </c>
      <c r="S641" s="28" t="s">
        <v>3713</v>
      </c>
      <c r="T641" s="58" t="s">
        <v>1621</v>
      </c>
      <c r="U641" s="28" t="s">
        <v>2214</v>
      </c>
      <c r="V641" s="36" t="s">
        <v>2215</v>
      </c>
      <c r="W641" s="28" t="s">
        <v>104</v>
      </c>
      <c r="X641" s="28"/>
      <c r="Y641" s="28" t="s">
        <v>1745</v>
      </c>
      <c r="Z641" s="28" t="s">
        <v>1745</v>
      </c>
      <c r="AA641" s="28" t="s">
        <v>1603</v>
      </c>
      <c r="AB641" s="28" t="s">
        <v>1051</v>
      </c>
      <c r="AC641" s="61">
        <v>45738</v>
      </c>
      <c r="AD641" s="61">
        <v>46103</v>
      </c>
      <c r="AE641" s="28">
        <v>20</v>
      </c>
      <c r="AF641" s="28" t="s">
        <v>1030</v>
      </c>
      <c r="AG641" s="62">
        <f t="shared" si="132"/>
        <v>3.5</v>
      </c>
      <c r="AH641" s="28" t="s">
        <v>1585</v>
      </c>
      <c r="AI641" s="28" t="s">
        <v>1603</v>
      </c>
      <c r="AJ641" s="28"/>
      <c r="AK641" s="28" t="s">
        <v>1612</v>
      </c>
      <c r="AL641" s="28" t="s">
        <v>5545</v>
      </c>
      <c r="AM641" s="28" t="s">
        <v>4949</v>
      </c>
      <c r="AN641" s="47" t="s">
        <v>1585</v>
      </c>
      <c r="AO641" s="58" t="s">
        <v>1603</v>
      </c>
      <c r="AP641" s="28"/>
      <c r="AQ641" s="28">
        <v>0</v>
      </c>
      <c r="AR641" s="28">
        <f t="shared" si="128"/>
        <v>-20</v>
      </c>
      <c r="AS641" s="28" t="s">
        <v>1603</v>
      </c>
      <c r="AT641" s="28"/>
    </row>
    <row r="642" spans="3:46" s="47" customFormat="1" ht="10.8" x14ac:dyDescent="0.25">
      <c r="C642" s="196">
        <v>46022</v>
      </c>
      <c r="D642" s="36">
        <f t="shared" si="129"/>
        <v>639</v>
      </c>
      <c r="E642" s="36" t="s">
        <v>1</v>
      </c>
      <c r="F642" s="57" t="s">
        <v>1764</v>
      </c>
      <c r="G642" s="57"/>
      <c r="H642" s="36" t="s">
        <v>3714</v>
      </c>
      <c r="I642" s="36" t="s">
        <v>3715</v>
      </c>
      <c r="J642" s="159">
        <v>11</v>
      </c>
      <c r="K642" s="158">
        <v>11</v>
      </c>
      <c r="L642" s="58">
        <v>19.049720000000001</v>
      </c>
      <c r="M642" s="58">
        <v>72.838260000000005</v>
      </c>
      <c r="N642" s="36" t="s">
        <v>59</v>
      </c>
      <c r="O642" s="36" t="s">
        <v>3716</v>
      </c>
      <c r="P642" s="28" t="s">
        <v>591</v>
      </c>
      <c r="Q642" s="56" t="s">
        <v>1628</v>
      </c>
      <c r="R642" s="28" t="s">
        <v>3717</v>
      </c>
      <c r="S642" s="28" t="s">
        <v>3718</v>
      </c>
      <c r="T642" s="177" t="s">
        <v>1981</v>
      </c>
      <c r="U642" s="28" t="s">
        <v>2214</v>
      </c>
      <c r="V642" s="36" t="s">
        <v>2215</v>
      </c>
      <c r="W642" s="28" t="s">
        <v>104</v>
      </c>
      <c r="X642" s="28"/>
      <c r="Y642" s="28" t="s">
        <v>1745</v>
      </c>
      <c r="Z642" s="28" t="s">
        <v>1745</v>
      </c>
      <c r="AA642" s="28" t="s">
        <v>1603</v>
      </c>
      <c r="AB642" s="28" t="s">
        <v>1603</v>
      </c>
      <c r="AC642" s="28" t="s">
        <v>1603</v>
      </c>
      <c r="AD642" s="28" t="s">
        <v>1603</v>
      </c>
      <c r="AE642" s="28">
        <v>0</v>
      </c>
      <c r="AF642" s="28" t="s">
        <v>1610</v>
      </c>
      <c r="AG642" s="28"/>
      <c r="AH642" s="28" t="s">
        <v>1611</v>
      </c>
      <c r="AI642" s="28" t="s">
        <v>1603</v>
      </c>
      <c r="AJ642" s="28"/>
      <c r="AK642" s="28" t="s">
        <v>1612</v>
      </c>
      <c r="AL642" s="28" t="s">
        <v>1603</v>
      </c>
      <c r="AM642" s="28" t="s">
        <v>1603</v>
      </c>
      <c r="AN642" s="47" t="s">
        <v>1611</v>
      </c>
      <c r="AO642" s="58" t="s">
        <v>1603</v>
      </c>
      <c r="AP642" s="28"/>
      <c r="AQ642" s="28">
        <v>0</v>
      </c>
      <c r="AR642" s="28">
        <f t="shared" si="128"/>
        <v>0</v>
      </c>
      <c r="AS642" s="28" t="s">
        <v>1603</v>
      </c>
      <c r="AT642" s="28"/>
    </row>
    <row r="643" spans="3:46" s="47" customFormat="1" ht="10.8" x14ac:dyDescent="0.25">
      <c r="C643" s="196">
        <v>46081</v>
      </c>
      <c r="D643" s="36">
        <f t="shared" si="129"/>
        <v>640</v>
      </c>
      <c r="E643" s="36" t="s">
        <v>1</v>
      </c>
      <c r="F643" s="58" t="s">
        <v>3719</v>
      </c>
      <c r="G643" s="56">
        <f>_xlfn.XLOOKUP(H643,'[3]Total Working Funnel'!$F:$F,'[3]Total Working Funnel'!$F:$F)</f>
        <v>1303</v>
      </c>
      <c r="H643" s="58">
        <v>1303</v>
      </c>
      <c r="I643" s="36" t="s">
        <v>3720</v>
      </c>
      <c r="J643" s="159">
        <v>165</v>
      </c>
      <c r="K643" s="158">
        <v>165</v>
      </c>
      <c r="L643" s="58">
        <v>19.0289264</v>
      </c>
      <c r="M643" s="58">
        <v>73.102861799999999</v>
      </c>
      <c r="N643" s="36" t="s">
        <v>70</v>
      </c>
      <c r="O643" s="58" t="s">
        <v>3721</v>
      </c>
      <c r="P643" s="28" t="s">
        <v>624</v>
      </c>
      <c r="Q643" s="56" t="s">
        <v>1603</v>
      </c>
      <c r="R643" s="28" t="s">
        <v>3722</v>
      </c>
      <c r="S643" s="28" t="s">
        <v>3723</v>
      </c>
      <c r="T643" s="58" t="s">
        <v>1621</v>
      </c>
      <c r="U643" s="28" t="s">
        <v>2214</v>
      </c>
      <c r="V643" s="36" t="s">
        <v>2215</v>
      </c>
      <c r="W643" s="28" t="s">
        <v>104</v>
      </c>
      <c r="X643" s="28"/>
      <c r="Y643" s="28" t="s">
        <v>1609</v>
      </c>
      <c r="Z643" s="28" t="e">
        <f>_xlfn.XLOOKUP(I643,'[2]Fibmax delivery'!$B:$B,'[2]Fibmax delivery'!$I:$I)</f>
        <v>#N/A</v>
      </c>
      <c r="AA643" s="28" t="s">
        <v>1603</v>
      </c>
      <c r="AB643" s="28" t="s">
        <v>1160</v>
      </c>
      <c r="AC643" s="61">
        <v>45740</v>
      </c>
      <c r="AD643" s="61">
        <v>46105</v>
      </c>
      <c r="AE643" s="28">
        <v>170</v>
      </c>
      <c r="AF643" s="28" t="s">
        <v>1030</v>
      </c>
      <c r="AG643" s="62">
        <f t="shared" ref="AG643:AG655" si="133">AE643-K643</f>
        <v>5</v>
      </c>
      <c r="AH643" s="28" t="s">
        <v>1585</v>
      </c>
      <c r="AI643" s="28" t="s">
        <v>1603</v>
      </c>
      <c r="AJ643" s="28"/>
      <c r="AK643" s="28" t="s">
        <v>1612</v>
      </c>
      <c r="AL643" s="28" t="s">
        <v>5546</v>
      </c>
      <c r="AM643" s="28" t="s">
        <v>4949</v>
      </c>
      <c r="AN643" s="47" t="s">
        <v>1585</v>
      </c>
      <c r="AO643" s="58" t="s">
        <v>1603</v>
      </c>
      <c r="AP643" s="28"/>
      <c r="AQ643" s="28">
        <v>0</v>
      </c>
      <c r="AR643" s="28">
        <f t="shared" si="128"/>
        <v>-170</v>
      </c>
      <c r="AS643" s="28" t="s">
        <v>1603</v>
      </c>
      <c r="AT643" s="28"/>
    </row>
    <row r="644" spans="3:46" s="47" customFormat="1" ht="10.8" x14ac:dyDescent="0.25">
      <c r="C644" s="196">
        <v>46081</v>
      </c>
      <c r="D644" s="36">
        <f t="shared" si="129"/>
        <v>641</v>
      </c>
      <c r="E644" s="36" t="s">
        <v>1</v>
      </c>
      <c r="F644" s="58" t="s">
        <v>3719</v>
      </c>
      <c r="G644" s="56">
        <f>_xlfn.XLOOKUP(H644,'[3]Total Working Funnel'!$F:$F,'[3]Total Working Funnel'!$F:$F)</f>
        <v>4941</v>
      </c>
      <c r="H644" s="58">
        <v>4941</v>
      </c>
      <c r="I644" s="36" t="s">
        <v>3724</v>
      </c>
      <c r="J644" s="159">
        <v>150</v>
      </c>
      <c r="K644" s="158">
        <v>150</v>
      </c>
      <c r="L644" s="58">
        <v>19.0308682</v>
      </c>
      <c r="M644" s="58">
        <v>73.101479400000002</v>
      </c>
      <c r="N644" s="36" t="s">
        <v>70</v>
      </c>
      <c r="O644" s="58" t="s">
        <v>3725</v>
      </c>
      <c r="P644" s="28" t="s">
        <v>624</v>
      </c>
      <c r="Q644" s="56" t="s">
        <v>1603</v>
      </c>
      <c r="R644" s="28" t="s">
        <v>3726</v>
      </c>
      <c r="S644" s="28" t="s">
        <v>3727</v>
      </c>
      <c r="T644" s="58" t="s">
        <v>1621</v>
      </c>
      <c r="U644" s="28" t="s">
        <v>2214</v>
      </c>
      <c r="V644" s="36" t="s">
        <v>2215</v>
      </c>
      <c r="W644" s="28" t="s">
        <v>105</v>
      </c>
      <c r="X644" s="28"/>
      <c r="Y644" s="28" t="s">
        <v>1609</v>
      </c>
      <c r="Z644" s="28" t="e">
        <f>_xlfn.XLOOKUP(I644,'[2]Fibmax delivery'!$B:$B,'[2]Fibmax delivery'!$I:$I)</f>
        <v>#N/A</v>
      </c>
      <c r="AA644" s="28" t="s">
        <v>1603</v>
      </c>
      <c r="AB644" s="28" t="s">
        <v>1160</v>
      </c>
      <c r="AC644" s="61">
        <v>45740</v>
      </c>
      <c r="AD644" s="61">
        <v>46105</v>
      </c>
      <c r="AE644" s="28">
        <v>150</v>
      </c>
      <c r="AF644" s="28" t="s">
        <v>1030</v>
      </c>
      <c r="AG644" s="62">
        <f t="shared" si="133"/>
        <v>0</v>
      </c>
      <c r="AH644" s="28" t="s">
        <v>1585</v>
      </c>
      <c r="AI644" s="28" t="s">
        <v>1603</v>
      </c>
      <c r="AJ644" s="28"/>
      <c r="AK644" s="28" t="s">
        <v>1612</v>
      </c>
      <c r="AL644" s="28" t="s">
        <v>5547</v>
      </c>
      <c r="AM644" s="28" t="s">
        <v>4949</v>
      </c>
      <c r="AN644" s="47" t="s">
        <v>1585</v>
      </c>
      <c r="AO644" s="58" t="s">
        <v>1603</v>
      </c>
      <c r="AP644" s="28"/>
      <c r="AQ644" s="28">
        <v>0</v>
      </c>
      <c r="AR644" s="28">
        <f t="shared" si="128"/>
        <v>-150</v>
      </c>
      <c r="AS644" s="28" t="s">
        <v>1603</v>
      </c>
      <c r="AT644" s="28"/>
    </row>
    <row r="645" spans="3:46" s="47" customFormat="1" ht="10.8" x14ac:dyDescent="0.25">
      <c r="C645" s="196">
        <v>46142</v>
      </c>
      <c r="D645" s="36">
        <f t="shared" si="129"/>
        <v>642</v>
      </c>
      <c r="E645" s="36" t="s">
        <v>1</v>
      </c>
      <c r="F645" s="58" t="s">
        <v>669</v>
      </c>
      <c r="G645" s="56">
        <f>_xlfn.XLOOKUP(H645,'[3]Total Working Funnel'!$F:$F,'[3]Total Working Funnel'!$F:$F)</f>
        <v>1135</v>
      </c>
      <c r="H645" s="58">
        <v>1135</v>
      </c>
      <c r="I645" s="36" t="s">
        <v>3728</v>
      </c>
      <c r="J645" s="159">
        <v>55.000000000000007</v>
      </c>
      <c r="K645" s="158">
        <v>55.000000000000007</v>
      </c>
      <c r="L645" s="58">
        <v>19.001484300000001</v>
      </c>
      <c r="M645" s="58">
        <v>72.825175900000005</v>
      </c>
      <c r="N645" s="36" t="s">
        <v>71</v>
      </c>
      <c r="O645" s="58" t="s">
        <v>3729</v>
      </c>
      <c r="P645" s="28" t="s">
        <v>591</v>
      </c>
      <c r="Q645" s="56" t="s">
        <v>1777</v>
      </c>
      <c r="R645" s="28" t="s">
        <v>3730</v>
      </c>
      <c r="S645" s="28" t="s">
        <v>3731</v>
      </c>
      <c r="T645" s="58" t="s">
        <v>1621</v>
      </c>
      <c r="U645" s="28" t="s">
        <v>2214</v>
      </c>
      <c r="V645" s="36" t="s">
        <v>2215</v>
      </c>
      <c r="W645" s="28" t="s">
        <v>104</v>
      </c>
      <c r="X645" s="28"/>
      <c r="Y645" s="28" t="s">
        <v>1680</v>
      </c>
      <c r="Z645" s="28" t="s">
        <v>4848</v>
      </c>
      <c r="AA645" s="28" t="s">
        <v>1603</v>
      </c>
      <c r="AB645" s="28">
        <v>10004637</v>
      </c>
      <c r="AC645" s="61">
        <v>45798</v>
      </c>
      <c r="AD645" s="61">
        <f>AC645+365</f>
        <v>46163</v>
      </c>
      <c r="AE645" s="28">
        <v>60</v>
      </c>
      <c r="AF645" s="28" t="s">
        <v>5605</v>
      </c>
      <c r="AG645" s="62">
        <f t="shared" si="133"/>
        <v>4.9999999999999929</v>
      </c>
      <c r="AH645" s="28" t="s">
        <v>1585</v>
      </c>
      <c r="AI645" s="28" t="s">
        <v>1600</v>
      </c>
      <c r="AJ645" s="28"/>
      <c r="AK645" s="28" t="s">
        <v>3732</v>
      </c>
      <c r="AL645" s="28" t="s">
        <v>5548</v>
      </c>
      <c r="AM645" s="28" t="s">
        <v>4949</v>
      </c>
      <c r="AN645" s="47" t="s">
        <v>1585</v>
      </c>
      <c r="AO645" s="58" t="s">
        <v>1603</v>
      </c>
      <c r="AP645" s="28"/>
      <c r="AQ645" s="28">
        <v>0</v>
      </c>
      <c r="AR645" s="28">
        <f t="shared" ref="AR645:AR701" si="134">AQ645-AE645</f>
        <v>-60</v>
      </c>
      <c r="AS645" s="28" t="s">
        <v>1603</v>
      </c>
      <c r="AT645" s="28"/>
    </row>
    <row r="646" spans="3:46" s="47" customFormat="1" ht="10.8" x14ac:dyDescent="0.25">
      <c r="C646" s="196">
        <v>46142</v>
      </c>
      <c r="D646" s="36">
        <f t="shared" ref="D646:D701" si="135">D645+1</f>
        <v>643</v>
      </c>
      <c r="E646" s="36" t="s">
        <v>1</v>
      </c>
      <c r="F646" s="58" t="s">
        <v>669</v>
      </c>
      <c r="G646" s="56" t="str">
        <f>_xlfn.XLOOKUP(H646,'[3]Total Working Funnel'!$F:$F,'[3]Total Working Funnel'!$F:$F)</f>
        <v>MA1542</v>
      </c>
      <c r="H646" s="58" t="s">
        <v>3733</v>
      </c>
      <c r="I646" s="36" t="s">
        <v>3734</v>
      </c>
      <c r="J646" s="159">
        <v>220.00000000000003</v>
      </c>
      <c r="K646" s="158">
        <v>220.00000000000003</v>
      </c>
      <c r="L646" s="58">
        <v>19.010273900000001</v>
      </c>
      <c r="M646" s="58">
        <v>72.829904600000006</v>
      </c>
      <c r="N646" s="36" t="s">
        <v>71</v>
      </c>
      <c r="O646" s="58" t="s">
        <v>3735</v>
      </c>
      <c r="P646" s="28" t="s">
        <v>591</v>
      </c>
      <c r="Q646" s="56" t="s">
        <v>1777</v>
      </c>
      <c r="R646" s="28" t="s">
        <v>3736</v>
      </c>
      <c r="S646" s="28" t="s">
        <v>3737</v>
      </c>
      <c r="T646" s="58" t="s">
        <v>1621</v>
      </c>
      <c r="U646" s="28" t="s">
        <v>2214</v>
      </c>
      <c r="V646" s="36" t="s">
        <v>2215</v>
      </c>
      <c r="W646" s="28" t="s">
        <v>104</v>
      </c>
      <c r="X646" s="28"/>
      <c r="Y646" s="28" t="s">
        <v>1680</v>
      </c>
      <c r="Z646" s="28" t="s">
        <v>4848</v>
      </c>
      <c r="AA646" s="28" t="s">
        <v>1603</v>
      </c>
      <c r="AB646" s="28">
        <v>10004637</v>
      </c>
      <c r="AC646" s="61">
        <v>45798</v>
      </c>
      <c r="AD646" s="61">
        <f>AC646+365</f>
        <v>46163</v>
      </c>
      <c r="AE646" s="28">
        <v>220</v>
      </c>
      <c r="AF646" s="28" t="s">
        <v>5605</v>
      </c>
      <c r="AG646" s="62">
        <f t="shared" si="133"/>
        <v>0</v>
      </c>
      <c r="AH646" s="28" t="s">
        <v>1585</v>
      </c>
      <c r="AI646" s="28" t="s">
        <v>1603</v>
      </c>
      <c r="AJ646" s="28"/>
      <c r="AK646" s="28" t="s">
        <v>1612</v>
      </c>
      <c r="AL646" s="28" t="s">
        <v>5549</v>
      </c>
      <c r="AM646" s="28" t="s">
        <v>4949</v>
      </c>
      <c r="AN646" s="47" t="s">
        <v>1585</v>
      </c>
      <c r="AO646" s="58" t="s">
        <v>1603</v>
      </c>
      <c r="AP646" s="28"/>
      <c r="AQ646" s="28">
        <v>0</v>
      </c>
      <c r="AR646" s="28">
        <f t="shared" si="134"/>
        <v>-220</v>
      </c>
      <c r="AS646" s="28" t="s">
        <v>1603</v>
      </c>
      <c r="AT646" s="28"/>
    </row>
    <row r="647" spans="3:46" s="47" customFormat="1" ht="10.8" x14ac:dyDescent="0.25">
      <c r="C647" s="196">
        <v>46142</v>
      </c>
      <c r="D647" s="36">
        <f t="shared" si="135"/>
        <v>644</v>
      </c>
      <c r="E647" s="36" t="s">
        <v>1</v>
      </c>
      <c r="F647" s="58" t="s">
        <v>1747</v>
      </c>
      <c r="G647" s="56">
        <f>_xlfn.XLOOKUP(H647,'[3]Total Working Funnel'!$F:$F,'[3]Total Working Funnel'!$F:$F)</f>
        <v>1456</v>
      </c>
      <c r="H647" s="58">
        <v>1456</v>
      </c>
      <c r="I647" s="36" t="s">
        <v>3738</v>
      </c>
      <c r="J647" s="159">
        <v>231.00000000000003</v>
      </c>
      <c r="K647" s="158">
        <v>231.00000000000003</v>
      </c>
      <c r="L647" s="58">
        <v>19.014954899999999</v>
      </c>
      <c r="M647" s="58">
        <v>72.8331065</v>
      </c>
      <c r="N647" s="36" t="s">
        <v>71</v>
      </c>
      <c r="O647" s="58" t="s">
        <v>3739</v>
      </c>
      <c r="P647" s="28" t="s">
        <v>591</v>
      </c>
      <c r="Q647" s="56" t="s">
        <v>1743</v>
      </c>
      <c r="R647" s="28" t="s">
        <v>3740</v>
      </c>
      <c r="S647" s="28" t="s">
        <v>3741</v>
      </c>
      <c r="T647" s="58" t="s">
        <v>1621</v>
      </c>
      <c r="U647" s="28" t="s">
        <v>2214</v>
      </c>
      <c r="V647" s="36" t="s">
        <v>2215</v>
      </c>
      <c r="W647" s="28" t="s">
        <v>104</v>
      </c>
      <c r="X647" s="28"/>
      <c r="Y647" s="28" t="s">
        <v>1680</v>
      </c>
      <c r="Z647" s="28" t="s">
        <v>4848</v>
      </c>
      <c r="AA647" s="28" t="s">
        <v>1603</v>
      </c>
      <c r="AB647" s="28">
        <v>10004637</v>
      </c>
      <c r="AC647" s="61">
        <v>45798</v>
      </c>
      <c r="AD647" s="61">
        <f>AC647+365</f>
        <v>46163</v>
      </c>
      <c r="AE647" s="28">
        <v>230</v>
      </c>
      <c r="AF647" s="28" t="s">
        <v>5605</v>
      </c>
      <c r="AG647" s="62">
        <f t="shared" si="133"/>
        <v>-1.0000000000000284</v>
      </c>
      <c r="AH647" s="28" t="s">
        <v>1585</v>
      </c>
      <c r="AI647" s="28" t="s">
        <v>1600</v>
      </c>
      <c r="AJ647" s="28"/>
      <c r="AK647" s="28" t="s">
        <v>3742</v>
      </c>
      <c r="AL647" s="28" t="s">
        <v>5550</v>
      </c>
      <c r="AM647" s="28" t="s">
        <v>4949</v>
      </c>
      <c r="AN647" s="47" t="s">
        <v>1585</v>
      </c>
      <c r="AO647" s="58" t="s">
        <v>1603</v>
      </c>
      <c r="AP647" s="28" t="s">
        <v>5029</v>
      </c>
      <c r="AQ647" s="28">
        <v>160</v>
      </c>
      <c r="AR647" s="28">
        <f t="shared" si="134"/>
        <v>-70</v>
      </c>
      <c r="AS647" s="28" t="s">
        <v>1603</v>
      </c>
      <c r="AT647" s="28"/>
    </row>
    <row r="648" spans="3:46" s="47" customFormat="1" ht="10.8" x14ac:dyDescent="0.25">
      <c r="C648" s="196">
        <v>46142</v>
      </c>
      <c r="D648" s="36">
        <f t="shared" si="135"/>
        <v>645</v>
      </c>
      <c r="E648" s="36" t="s">
        <v>1</v>
      </c>
      <c r="F648" s="58" t="s">
        <v>1747</v>
      </c>
      <c r="G648" s="56" t="str">
        <f>_xlfn.XLOOKUP(H648,'[3]Total Working Funnel'!$F:$F,'[3]Total Working Funnel'!$F:$F)</f>
        <v>MA4021</v>
      </c>
      <c r="H648" s="58" t="s">
        <v>3743</v>
      </c>
      <c r="I648" s="36" t="s">
        <v>3744</v>
      </c>
      <c r="J648" s="159">
        <v>66</v>
      </c>
      <c r="K648" s="158">
        <v>66</v>
      </c>
      <c r="L648" s="58">
        <v>19.018995199999999</v>
      </c>
      <c r="M648" s="58">
        <v>72.833314999999999</v>
      </c>
      <c r="N648" s="36" t="s">
        <v>71</v>
      </c>
      <c r="O648" s="58" t="s">
        <v>3745</v>
      </c>
      <c r="P648" s="28" t="s">
        <v>591</v>
      </c>
      <c r="Q648" s="56" t="s">
        <v>1743</v>
      </c>
      <c r="R648" s="28" t="s">
        <v>3746</v>
      </c>
      <c r="S648" s="28" t="s">
        <v>3747</v>
      </c>
      <c r="T648" s="58" t="s">
        <v>1621</v>
      </c>
      <c r="U648" s="28" t="s">
        <v>2214</v>
      </c>
      <c r="V648" s="36" t="s">
        <v>2215</v>
      </c>
      <c r="W648" s="28" t="s">
        <v>104</v>
      </c>
      <c r="X648" s="28"/>
      <c r="Y648" s="28" t="s">
        <v>1680</v>
      </c>
      <c r="Z648" s="28" t="s">
        <v>4848</v>
      </c>
      <c r="AA648" s="28" t="s">
        <v>1603</v>
      </c>
      <c r="AB648" s="28">
        <v>10004637</v>
      </c>
      <c r="AC648" s="61">
        <v>45798</v>
      </c>
      <c r="AD648" s="61">
        <f>AC648+365</f>
        <v>46163</v>
      </c>
      <c r="AE648" s="28">
        <v>70</v>
      </c>
      <c r="AF648" s="28" t="s">
        <v>5605</v>
      </c>
      <c r="AG648" s="62">
        <f t="shared" si="133"/>
        <v>4</v>
      </c>
      <c r="AH648" s="28" t="s">
        <v>1585</v>
      </c>
      <c r="AI648" s="28" t="s">
        <v>1600</v>
      </c>
      <c r="AJ648" s="28"/>
      <c r="AK648" s="28" t="s">
        <v>3748</v>
      </c>
      <c r="AL648" s="28" t="s">
        <v>5551</v>
      </c>
      <c r="AM648" s="28" t="s">
        <v>4949</v>
      </c>
      <c r="AN648" s="47" t="s">
        <v>1585</v>
      </c>
      <c r="AO648" s="58" t="s">
        <v>1603</v>
      </c>
      <c r="AP648" s="28"/>
      <c r="AQ648" s="28">
        <v>19</v>
      </c>
      <c r="AR648" s="28">
        <f t="shared" si="134"/>
        <v>-51</v>
      </c>
      <c r="AS648" s="28" t="s">
        <v>1603</v>
      </c>
      <c r="AT648" s="28"/>
    </row>
    <row r="649" spans="3:46" s="47" customFormat="1" ht="10.8" x14ac:dyDescent="0.25">
      <c r="C649" s="196">
        <v>46173</v>
      </c>
      <c r="D649" s="36">
        <f t="shared" si="135"/>
        <v>646</v>
      </c>
      <c r="E649" s="58" t="s">
        <v>1</v>
      </c>
      <c r="F649" s="66" t="s">
        <v>649</v>
      </c>
      <c r="G649" s="56" t="str">
        <f>_xlfn.XLOOKUP(H649,'[3]Total Working Funnel'!$F:$F,'[3]Total Working Funnel'!$F:$F)</f>
        <v>MB6122</v>
      </c>
      <c r="H649" s="36" t="s">
        <v>3749</v>
      </c>
      <c r="I649" s="36" t="s">
        <v>3750</v>
      </c>
      <c r="J649" s="159">
        <v>275</v>
      </c>
      <c r="K649" s="158">
        <v>275</v>
      </c>
      <c r="L649" s="58">
        <v>19.033875999999999</v>
      </c>
      <c r="M649" s="58">
        <v>73.066576999999995</v>
      </c>
      <c r="N649" s="36" t="s">
        <v>73</v>
      </c>
      <c r="O649" s="58" t="s">
        <v>3751</v>
      </c>
      <c r="P649" s="28" t="s">
        <v>624</v>
      </c>
      <c r="Q649" s="56" t="s">
        <v>1603</v>
      </c>
      <c r="R649" s="28" t="s">
        <v>3752</v>
      </c>
      <c r="S649" s="28" t="s">
        <v>3753</v>
      </c>
      <c r="T649" s="58" t="s">
        <v>1621</v>
      </c>
      <c r="U649" s="28" t="s">
        <v>2214</v>
      </c>
      <c r="V649" s="36" t="s">
        <v>2215</v>
      </c>
      <c r="W649" s="28" t="s">
        <v>104</v>
      </c>
      <c r="X649" s="28"/>
      <c r="Y649" s="28" t="s">
        <v>1609</v>
      </c>
      <c r="Z649" s="28" t="e">
        <f>_xlfn.XLOOKUP(I649,'[2]Fibmax delivery'!$B:$B,'[2]Fibmax delivery'!$I:$I)</f>
        <v>#N/A</v>
      </c>
      <c r="AA649" s="28" t="s">
        <v>1603</v>
      </c>
      <c r="AB649" s="28" t="s">
        <v>3754</v>
      </c>
      <c r="AC649" s="61">
        <v>45729</v>
      </c>
      <c r="AD649" s="61">
        <v>46094</v>
      </c>
      <c r="AE649" s="28">
        <v>280</v>
      </c>
      <c r="AF649" s="28" t="s">
        <v>1030</v>
      </c>
      <c r="AG649" s="62">
        <f t="shared" si="133"/>
        <v>5</v>
      </c>
      <c r="AH649" s="28" t="s">
        <v>1585</v>
      </c>
      <c r="AI649" s="28" t="s">
        <v>1603</v>
      </c>
      <c r="AJ649" s="28"/>
      <c r="AK649" s="28" t="s">
        <v>1612</v>
      </c>
      <c r="AL649" s="28" t="s">
        <v>5552</v>
      </c>
      <c r="AM649" s="28" t="s">
        <v>4949</v>
      </c>
      <c r="AN649" s="47" t="s">
        <v>1585</v>
      </c>
      <c r="AO649" s="58" t="s">
        <v>1603</v>
      </c>
      <c r="AP649" s="28"/>
      <c r="AQ649" s="28">
        <v>0</v>
      </c>
      <c r="AR649" s="28">
        <f t="shared" si="134"/>
        <v>-280</v>
      </c>
      <c r="AS649" s="28" t="s">
        <v>1603</v>
      </c>
      <c r="AT649" s="28"/>
    </row>
    <row r="650" spans="3:46" s="47" customFormat="1" ht="10.8" x14ac:dyDescent="0.25">
      <c r="C650" s="196">
        <v>46173</v>
      </c>
      <c r="D650" s="36">
        <f t="shared" si="135"/>
        <v>647</v>
      </c>
      <c r="E650" s="58" t="s">
        <v>1</v>
      </c>
      <c r="F650" s="66" t="s">
        <v>649</v>
      </c>
      <c r="G650" s="56">
        <f>_xlfn.XLOOKUP(H650,'[3]Total Working Funnel'!$F:$F,'[3]Total Working Funnel'!$F:$F)</f>
        <v>2825</v>
      </c>
      <c r="H650" s="36">
        <v>2825</v>
      </c>
      <c r="I650" s="36" t="s">
        <v>3755</v>
      </c>
      <c r="J650" s="159">
        <v>165</v>
      </c>
      <c r="K650" s="158">
        <v>165</v>
      </c>
      <c r="L650" s="58">
        <v>19.033047799999999</v>
      </c>
      <c r="M650" s="58">
        <v>73.065878299999994</v>
      </c>
      <c r="N650" s="36" t="s">
        <v>73</v>
      </c>
      <c r="O650" s="58" t="s">
        <v>3756</v>
      </c>
      <c r="P650" s="28" t="s">
        <v>624</v>
      </c>
      <c r="Q650" s="56" t="s">
        <v>1603</v>
      </c>
      <c r="R650" s="28" t="s">
        <v>3757</v>
      </c>
      <c r="S650" s="28" t="s">
        <v>3758</v>
      </c>
      <c r="T650" s="58" t="s">
        <v>1736</v>
      </c>
      <c r="U650" s="28" t="s">
        <v>2214</v>
      </c>
      <c r="V650" s="36" t="s">
        <v>2215</v>
      </c>
      <c r="W650" s="28" t="s">
        <v>104</v>
      </c>
      <c r="X650" s="28"/>
      <c r="Y650" s="28" t="s">
        <v>1609</v>
      </c>
      <c r="Z650" s="28" t="e">
        <f>_xlfn.XLOOKUP(I650,'[2]Fibmax delivery'!$B:$B,'[2]Fibmax delivery'!$I:$I)</f>
        <v>#N/A</v>
      </c>
      <c r="AA650" s="28" t="s">
        <v>1603</v>
      </c>
      <c r="AB650" s="28" t="s">
        <v>3754</v>
      </c>
      <c r="AC650" s="61">
        <v>45729</v>
      </c>
      <c r="AD650" s="61">
        <v>46094</v>
      </c>
      <c r="AE650" s="28">
        <v>170</v>
      </c>
      <c r="AF650" s="28" t="s">
        <v>1030</v>
      </c>
      <c r="AG650" s="62">
        <f t="shared" si="133"/>
        <v>5</v>
      </c>
      <c r="AH650" s="28" t="s">
        <v>1585</v>
      </c>
      <c r="AI650" s="28" t="s">
        <v>1603</v>
      </c>
      <c r="AJ650" s="28"/>
      <c r="AK650" s="28" t="s">
        <v>1612</v>
      </c>
      <c r="AL650" s="28" t="s">
        <v>5553</v>
      </c>
      <c r="AM650" s="28" t="s">
        <v>4949</v>
      </c>
      <c r="AN650" s="47" t="s">
        <v>1585</v>
      </c>
      <c r="AO650" s="58" t="s">
        <v>1603</v>
      </c>
      <c r="AP650" s="28"/>
      <c r="AQ650" s="28">
        <v>0</v>
      </c>
      <c r="AR650" s="28">
        <f t="shared" si="134"/>
        <v>-170</v>
      </c>
      <c r="AS650" s="28" t="s">
        <v>1603</v>
      </c>
      <c r="AT650" s="28"/>
    </row>
    <row r="651" spans="3:46" s="47" customFormat="1" ht="10.8" x14ac:dyDescent="0.25">
      <c r="C651" s="196">
        <v>46173</v>
      </c>
      <c r="D651" s="36">
        <f t="shared" si="135"/>
        <v>648</v>
      </c>
      <c r="E651" s="58" t="s">
        <v>1</v>
      </c>
      <c r="F651" s="66" t="s">
        <v>649</v>
      </c>
      <c r="G651" s="56">
        <f>_xlfn.XLOOKUP(H651,'[3]Total Working Funnel'!$F:$F,'[3]Total Working Funnel'!$F:$F)</f>
        <v>879</v>
      </c>
      <c r="H651" s="58">
        <v>879</v>
      </c>
      <c r="I651" s="36" t="s">
        <v>3759</v>
      </c>
      <c r="J651" s="159">
        <v>55.000000000000007</v>
      </c>
      <c r="K651" s="158">
        <v>55.000000000000007</v>
      </c>
      <c r="L651" s="58">
        <v>19.039801600000001</v>
      </c>
      <c r="M651" s="58">
        <v>73.063897900000001</v>
      </c>
      <c r="N651" s="36" t="s">
        <v>73</v>
      </c>
      <c r="O651" s="58" t="s">
        <v>3760</v>
      </c>
      <c r="P651" s="28" t="s">
        <v>624</v>
      </c>
      <c r="Q651" s="56" t="s">
        <v>1603</v>
      </c>
      <c r="R651" s="28" t="s">
        <v>3761</v>
      </c>
      <c r="S651" s="28" t="s">
        <v>3762</v>
      </c>
      <c r="T651" s="58" t="s">
        <v>1646</v>
      </c>
      <c r="U651" s="28" t="s">
        <v>2214</v>
      </c>
      <c r="V651" s="36" t="s">
        <v>2215</v>
      </c>
      <c r="W651" s="28" t="s">
        <v>104</v>
      </c>
      <c r="X651" s="28"/>
      <c r="Y651" s="28" t="s">
        <v>1609</v>
      </c>
      <c r="Z651" s="28" t="e">
        <f>_xlfn.XLOOKUP(I651,'[2]Fibmax delivery'!$B:$B,'[2]Fibmax delivery'!$I:$I)</f>
        <v>#N/A</v>
      </c>
      <c r="AA651" s="28" t="s">
        <v>1603</v>
      </c>
      <c r="AB651" s="28" t="s">
        <v>3754</v>
      </c>
      <c r="AC651" s="61">
        <v>45729</v>
      </c>
      <c r="AD651" s="61">
        <v>46094</v>
      </c>
      <c r="AE651" s="28">
        <v>60</v>
      </c>
      <c r="AF651" s="28" t="s">
        <v>1030</v>
      </c>
      <c r="AG651" s="62">
        <f t="shared" si="133"/>
        <v>4.9999999999999929</v>
      </c>
      <c r="AH651" s="28" t="s">
        <v>1585</v>
      </c>
      <c r="AI651" s="28" t="s">
        <v>1603</v>
      </c>
      <c r="AJ651" s="28"/>
      <c r="AK651" s="28" t="s">
        <v>1612</v>
      </c>
      <c r="AL651" s="28" t="s">
        <v>5554</v>
      </c>
      <c r="AM651" s="28" t="s">
        <v>3494</v>
      </c>
      <c r="AN651" s="47" t="s">
        <v>1585</v>
      </c>
      <c r="AO651" s="58" t="s">
        <v>1603</v>
      </c>
      <c r="AP651" s="28"/>
      <c r="AQ651" s="28">
        <v>0</v>
      </c>
      <c r="AR651" s="28">
        <f t="shared" si="134"/>
        <v>-60</v>
      </c>
      <c r="AS651" s="28" t="s">
        <v>1603</v>
      </c>
      <c r="AT651" s="28"/>
    </row>
    <row r="652" spans="3:46" s="47" customFormat="1" ht="10.8" x14ac:dyDescent="0.25">
      <c r="C652" s="196">
        <v>46173</v>
      </c>
      <c r="D652" s="36">
        <f t="shared" si="135"/>
        <v>649</v>
      </c>
      <c r="E652" s="58" t="s">
        <v>1</v>
      </c>
      <c r="F652" s="66" t="s">
        <v>649</v>
      </c>
      <c r="G652" s="56">
        <f>_xlfn.XLOOKUP(H652,'[3]Total Working Funnel'!$F:$F,'[3]Total Working Funnel'!$F:$F)</f>
        <v>2074</v>
      </c>
      <c r="H652" s="58">
        <v>2074</v>
      </c>
      <c r="I652" s="36" t="s">
        <v>3763</v>
      </c>
      <c r="J652" s="159">
        <v>66</v>
      </c>
      <c r="K652" s="158">
        <v>66</v>
      </c>
      <c r="L652" s="58">
        <v>19.0439571</v>
      </c>
      <c r="M652" s="58">
        <v>73.072161100000002</v>
      </c>
      <c r="N652" s="36" t="s">
        <v>73</v>
      </c>
      <c r="O652" s="58" t="s">
        <v>3764</v>
      </c>
      <c r="P652" s="28" t="s">
        <v>624</v>
      </c>
      <c r="Q652" s="56" t="s">
        <v>1603</v>
      </c>
      <c r="R652" s="28" t="s">
        <v>3765</v>
      </c>
      <c r="S652" s="28" t="s">
        <v>3766</v>
      </c>
      <c r="T652" s="58" t="s">
        <v>1621</v>
      </c>
      <c r="U652" s="28" t="s">
        <v>2214</v>
      </c>
      <c r="V652" s="36" t="s">
        <v>2215</v>
      </c>
      <c r="W652" s="28" t="s">
        <v>104</v>
      </c>
      <c r="X652" s="28"/>
      <c r="Y652" s="28" t="s">
        <v>1609</v>
      </c>
      <c r="Z652" s="28" t="e">
        <f>_xlfn.XLOOKUP(I652,'[2]Fibmax delivery'!$B:$B,'[2]Fibmax delivery'!$I:$I)</f>
        <v>#N/A</v>
      </c>
      <c r="AA652" s="28" t="s">
        <v>1603</v>
      </c>
      <c r="AB652" s="28" t="s">
        <v>3754</v>
      </c>
      <c r="AC652" s="61">
        <v>45729</v>
      </c>
      <c r="AD652" s="61">
        <v>46094</v>
      </c>
      <c r="AE652" s="28">
        <v>70</v>
      </c>
      <c r="AF652" s="28" t="s">
        <v>1030</v>
      </c>
      <c r="AG652" s="62">
        <f t="shared" si="133"/>
        <v>4</v>
      </c>
      <c r="AH652" s="28" t="s">
        <v>1585</v>
      </c>
      <c r="AI652" s="28" t="s">
        <v>1603</v>
      </c>
      <c r="AJ652" s="28"/>
      <c r="AK652" s="28" t="s">
        <v>1612</v>
      </c>
      <c r="AL652" s="28" t="s">
        <v>5555</v>
      </c>
      <c r="AM652" s="28" t="s">
        <v>4949</v>
      </c>
      <c r="AN652" s="47" t="s">
        <v>1585</v>
      </c>
      <c r="AO652" s="58" t="s">
        <v>1603</v>
      </c>
      <c r="AP652" s="28"/>
      <c r="AQ652" s="28">
        <v>0</v>
      </c>
      <c r="AR652" s="28">
        <f t="shared" si="134"/>
        <v>-70</v>
      </c>
      <c r="AS652" s="28" t="s">
        <v>1603</v>
      </c>
      <c r="AT652" s="28"/>
    </row>
    <row r="653" spans="3:46" s="47" customFormat="1" ht="10.8" x14ac:dyDescent="0.25">
      <c r="C653" s="196">
        <v>46173</v>
      </c>
      <c r="D653" s="36">
        <f t="shared" si="135"/>
        <v>650</v>
      </c>
      <c r="E653" s="58" t="s">
        <v>1</v>
      </c>
      <c r="F653" s="66" t="s">
        <v>649</v>
      </c>
      <c r="G653" s="56" t="str">
        <f>_xlfn.XLOOKUP(H653,'[3]Total Working Funnel'!$F:$F,'[3]Total Working Funnel'!$F:$F)</f>
        <v>MA4382</v>
      </c>
      <c r="H653" s="58" t="s">
        <v>3767</v>
      </c>
      <c r="I653" s="36" t="s">
        <v>3768</v>
      </c>
      <c r="J653" s="159">
        <v>220</v>
      </c>
      <c r="K653" s="158">
        <v>220</v>
      </c>
      <c r="L653" s="58">
        <v>19.0455699</v>
      </c>
      <c r="M653" s="58">
        <v>73.065605000000005</v>
      </c>
      <c r="N653" s="36" t="s">
        <v>73</v>
      </c>
      <c r="O653" s="58" t="s">
        <v>3769</v>
      </c>
      <c r="P653" s="28" t="s">
        <v>624</v>
      </c>
      <c r="Q653" s="56" t="s">
        <v>1603</v>
      </c>
      <c r="R653" s="28" t="s">
        <v>3770</v>
      </c>
      <c r="S653" s="28" t="s">
        <v>3771</v>
      </c>
      <c r="T653" s="58" t="s">
        <v>1646</v>
      </c>
      <c r="U653" s="28" t="s">
        <v>2214</v>
      </c>
      <c r="V653" s="36" t="s">
        <v>2215</v>
      </c>
      <c r="W653" s="28" t="s">
        <v>104</v>
      </c>
      <c r="X653" s="28"/>
      <c r="Y653" s="28" t="s">
        <v>1761</v>
      </c>
      <c r="Z653" s="28" t="e">
        <f>_xlfn.XLOOKUP(I653,'[2]Fibmax delivery'!$B:$B,'[2]Fibmax delivery'!$I:$I)</f>
        <v>#N/A</v>
      </c>
      <c r="AA653" s="28" t="s">
        <v>1603</v>
      </c>
      <c r="AB653" s="28" t="s">
        <v>3754</v>
      </c>
      <c r="AC653" s="61">
        <v>45729</v>
      </c>
      <c r="AD653" s="61">
        <v>46094</v>
      </c>
      <c r="AE653" s="28">
        <v>220</v>
      </c>
      <c r="AF653" s="28" t="s">
        <v>1030</v>
      </c>
      <c r="AG653" s="62">
        <f t="shared" si="133"/>
        <v>0</v>
      </c>
      <c r="AH653" s="28" t="s">
        <v>1585</v>
      </c>
      <c r="AI653" s="28" t="s">
        <v>1603</v>
      </c>
      <c r="AJ653" s="28"/>
      <c r="AK653" s="28" t="s">
        <v>1612</v>
      </c>
      <c r="AL653" s="28" t="s">
        <v>5556</v>
      </c>
      <c r="AM653" s="28" t="s">
        <v>3494</v>
      </c>
      <c r="AN653" s="47" t="s">
        <v>1585</v>
      </c>
      <c r="AO653" s="58" t="s">
        <v>1603</v>
      </c>
      <c r="AP653" s="28"/>
      <c r="AQ653" s="28">
        <v>0</v>
      </c>
      <c r="AR653" s="28">
        <f t="shared" si="134"/>
        <v>-220</v>
      </c>
      <c r="AS653" s="28" t="s">
        <v>1603</v>
      </c>
      <c r="AT653" s="28"/>
    </row>
    <row r="654" spans="3:46" s="47" customFormat="1" ht="10.8" x14ac:dyDescent="0.25">
      <c r="C654" s="196">
        <v>46173</v>
      </c>
      <c r="D654" s="36">
        <f t="shared" si="135"/>
        <v>651</v>
      </c>
      <c r="E654" s="58" t="s">
        <v>1</v>
      </c>
      <c r="F654" s="66" t="s">
        <v>649</v>
      </c>
      <c r="G654" s="56">
        <f>_xlfn.XLOOKUP(H654,'[3]Total Working Funnel'!$F:$F,'[3]Total Working Funnel'!$F:$F)</f>
        <v>5154</v>
      </c>
      <c r="H654" s="58">
        <v>5154</v>
      </c>
      <c r="I654" s="36" t="s">
        <v>3772</v>
      </c>
      <c r="J654" s="159">
        <v>170.24200000000002</v>
      </c>
      <c r="K654" s="158">
        <v>0</v>
      </c>
      <c r="L654" s="58">
        <v>19.0471699</v>
      </c>
      <c r="M654" s="58">
        <v>73.065222800000001</v>
      </c>
      <c r="N654" s="36" t="s">
        <v>73</v>
      </c>
      <c r="O654" s="58" t="s">
        <v>3773</v>
      </c>
      <c r="P654" s="28" t="s">
        <v>624</v>
      </c>
      <c r="Q654" s="56" t="s">
        <v>1603</v>
      </c>
      <c r="R654" s="28" t="s">
        <v>3774</v>
      </c>
      <c r="S654" s="28" t="s">
        <v>3775</v>
      </c>
      <c r="T654" s="58" t="s">
        <v>1621</v>
      </c>
      <c r="U654" s="28" t="s">
        <v>2214</v>
      </c>
      <c r="V654" s="36" t="s">
        <v>2215</v>
      </c>
      <c r="W654" s="28" t="s">
        <v>1963</v>
      </c>
      <c r="X654" s="28"/>
      <c r="Y654" s="28" t="s">
        <v>1761</v>
      </c>
      <c r="Z654" s="28" t="e">
        <f>_xlfn.XLOOKUP(I654,'[2]Fibmax delivery'!$B:$B,'[2]Fibmax delivery'!$I:$I)</f>
        <v>#N/A</v>
      </c>
      <c r="AA654" s="28" t="s">
        <v>1603</v>
      </c>
      <c r="AB654" s="28" t="s">
        <v>3754</v>
      </c>
      <c r="AC654" s="61">
        <v>45729</v>
      </c>
      <c r="AD654" s="61">
        <v>46094</v>
      </c>
      <c r="AE654" s="28">
        <v>170</v>
      </c>
      <c r="AF654" s="28" t="s">
        <v>1699</v>
      </c>
      <c r="AG654" s="62">
        <f t="shared" si="133"/>
        <v>170</v>
      </c>
      <c r="AH654" s="28" t="s">
        <v>1585</v>
      </c>
      <c r="AI654" s="28" t="s">
        <v>1603</v>
      </c>
      <c r="AJ654" s="28"/>
      <c r="AK654" s="28" t="s">
        <v>1612</v>
      </c>
      <c r="AL654" s="28" t="s">
        <v>5557</v>
      </c>
      <c r="AM654" s="28" t="s">
        <v>4949</v>
      </c>
      <c r="AN654" s="47" t="s">
        <v>1585</v>
      </c>
      <c r="AO654" s="58" t="s">
        <v>1603</v>
      </c>
      <c r="AP654" s="28"/>
      <c r="AQ654" s="28">
        <v>0</v>
      </c>
      <c r="AR654" s="28">
        <f t="shared" si="134"/>
        <v>-170</v>
      </c>
      <c r="AS654" s="28" t="s">
        <v>1603</v>
      </c>
      <c r="AT654" s="28"/>
    </row>
    <row r="655" spans="3:46" s="47" customFormat="1" ht="10.8" x14ac:dyDescent="0.25">
      <c r="C655" s="196">
        <v>46173</v>
      </c>
      <c r="D655" s="36">
        <f t="shared" si="135"/>
        <v>652</v>
      </c>
      <c r="E655" s="58" t="s">
        <v>1</v>
      </c>
      <c r="F655" s="66" t="s">
        <v>649</v>
      </c>
      <c r="G655" s="56" t="str">
        <f>_xlfn.XLOOKUP(H655,'[3]Total Working Funnel'!$F:$F,'[3]Total Working Funnel'!$F:$F)</f>
        <v>MB6428</v>
      </c>
      <c r="H655" s="58" t="s">
        <v>3776</v>
      </c>
      <c r="I655" s="36" t="s">
        <v>3777</v>
      </c>
      <c r="J655" s="159">
        <v>275</v>
      </c>
      <c r="K655" s="158">
        <v>275</v>
      </c>
      <c r="L655" s="58">
        <v>19.034352999999999</v>
      </c>
      <c r="M655" s="58">
        <v>73.063502999999997</v>
      </c>
      <c r="N655" s="36" t="s">
        <v>73</v>
      </c>
      <c r="O655" s="58" t="s">
        <v>3778</v>
      </c>
      <c r="P655" s="28" t="s">
        <v>624</v>
      </c>
      <c r="Q655" s="56" t="s">
        <v>1603</v>
      </c>
      <c r="R655" s="28" t="s">
        <v>3779</v>
      </c>
      <c r="S655" s="28" t="s">
        <v>3780</v>
      </c>
      <c r="T655" s="58" t="s">
        <v>1621</v>
      </c>
      <c r="U655" s="28" t="s">
        <v>2214</v>
      </c>
      <c r="V655" s="36" t="s">
        <v>2215</v>
      </c>
      <c r="W655" s="28" t="s">
        <v>104</v>
      </c>
      <c r="X655" s="28"/>
      <c r="Y655" s="28" t="s">
        <v>1609</v>
      </c>
      <c r="Z655" s="28" t="e">
        <f>_xlfn.XLOOKUP(I655,'[2]Fibmax delivery'!$B:$B,'[2]Fibmax delivery'!$I:$I)</f>
        <v>#N/A</v>
      </c>
      <c r="AA655" s="28" t="s">
        <v>1603</v>
      </c>
      <c r="AB655" s="28" t="s">
        <v>3754</v>
      </c>
      <c r="AC655" s="61">
        <v>45729</v>
      </c>
      <c r="AD655" s="61">
        <v>46094</v>
      </c>
      <c r="AE655" s="28">
        <v>280</v>
      </c>
      <c r="AF655" s="28" t="s">
        <v>1030</v>
      </c>
      <c r="AG655" s="62">
        <f t="shared" si="133"/>
        <v>5</v>
      </c>
      <c r="AH655" s="28" t="s">
        <v>1585</v>
      </c>
      <c r="AI655" s="28" t="s">
        <v>1603</v>
      </c>
      <c r="AJ655" s="28"/>
      <c r="AK655" s="28" t="s">
        <v>1612</v>
      </c>
      <c r="AL655" s="28" t="s">
        <v>5558</v>
      </c>
      <c r="AM655" s="28" t="s">
        <v>4949</v>
      </c>
      <c r="AN655" s="47" t="s">
        <v>1585</v>
      </c>
      <c r="AO655" s="58" t="s">
        <v>1603</v>
      </c>
      <c r="AP655" s="28"/>
      <c r="AQ655" s="28">
        <v>0</v>
      </c>
      <c r="AR655" s="28">
        <f t="shared" si="134"/>
        <v>-280</v>
      </c>
      <c r="AS655" s="28" t="s">
        <v>1603</v>
      </c>
      <c r="AT655" s="28"/>
    </row>
    <row r="656" spans="3:46" s="47" customFormat="1" ht="10.8" x14ac:dyDescent="0.25">
      <c r="C656" s="196">
        <v>45900</v>
      </c>
      <c r="D656" s="36">
        <f t="shared" si="135"/>
        <v>653</v>
      </c>
      <c r="E656" s="58" t="s">
        <v>1</v>
      </c>
      <c r="F656" s="57" t="s">
        <v>1706</v>
      </c>
      <c r="G656" s="57"/>
      <c r="H656" s="56" t="s">
        <v>3781</v>
      </c>
      <c r="I656" s="56" t="s">
        <v>3782</v>
      </c>
      <c r="J656" s="158">
        <v>132</v>
      </c>
      <c r="K656" s="158">
        <v>132</v>
      </c>
      <c r="L656" s="58">
        <v>19.0485598</v>
      </c>
      <c r="M656" s="58">
        <v>72.863319099999998</v>
      </c>
      <c r="N656" s="58" t="s">
        <v>54</v>
      </c>
      <c r="O656" s="58" t="s">
        <v>3783</v>
      </c>
      <c r="P656" s="28" t="s">
        <v>591</v>
      </c>
      <c r="Q656" s="56" t="s">
        <v>1743</v>
      </c>
      <c r="R656" s="28" t="s">
        <v>3784</v>
      </c>
      <c r="S656" s="28" t="s">
        <v>3785</v>
      </c>
      <c r="T656" s="177" t="s">
        <v>1813</v>
      </c>
      <c r="U656" s="28" t="s">
        <v>2214</v>
      </c>
      <c r="V656" s="36" t="s">
        <v>2215</v>
      </c>
      <c r="W656" s="28" t="s">
        <v>104</v>
      </c>
      <c r="X656" s="28"/>
      <c r="Y656" s="28" t="s">
        <v>1680</v>
      </c>
      <c r="Z656" s="28" t="s">
        <v>4848</v>
      </c>
      <c r="AA656" s="28" t="s">
        <v>1603</v>
      </c>
      <c r="AB656" s="28" t="s">
        <v>1603</v>
      </c>
      <c r="AC656" s="28" t="s">
        <v>1603</v>
      </c>
      <c r="AD656" s="28" t="s">
        <v>1603</v>
      </c>
      <c r="AE656" s="28">
        <v>0</v>
      </c>
      <c r="AF656" s="28" t="s">
        <v>1618</v>
      </c>
      <c r="AG656" s="28"/>
      <c r="AH656" s="28" t="s">
        <v>4856</v>
      </c>
      <c r="AI656" s="28" t="s">
        <v>1603</v>
      </c>
      <c r="AJ656" s="28"/>
      <c r="AK656" s="28" t="s">
        <v>1612</v>
      </c>
      <c r="AL656" s="28" t="s">
        <v>1603</v>
      </c>
      <c r="AM656" s="28" t="s">
        <v>4949</v>
      </c>
      <c r="AN656" s="47" t="s">
        <v>4856</v>
      </c>
      <c r="AO656" s="58" t="s">
        <v>1603</v>
      </c>
      <c r="AP656" s="28"/>
      <c r="AQ656" s="28">
        <v>0</v>
      </c>
      <c r="AR656" s="28">
        <f t="shared" si="134"/>
        <v>0</v>
      </c>
      <c r="AS656" s="28" t="s">
        <v>1603</v>
      </c>
      <c r="AT656" s="28"/>
    </row>
    <row r="657" spans="3:48" s="47" customFormat="1" ht="10.8" x14ac:dyDescent="0.25">
      <c r="C657" s="196">
        <v>46053</v>
      </c>
      <c r="D657" s="36">
        <f t="shared" si="135"/>
        <v>654</v>
      </c>
      <c r="E657" s="58" t="s">
        <v>1</v>
      </c>
      <c r="F657" s="58" t="s">
        <v>614</v>
      </c>
      <c r="G657" s="56">
        <f>_xlfn.XLOOKUP(H657,'[3]Total Working Funnel'!$F:$F,'[3]Total Working Funnel'!$F:$F)</f>
        <v>4207</v>
      </c>
      <c r="H657" s="56">
        <v>4207</v>
      </c>
      <c r="I657" s="56" t="s">
        <v>3786</v>
      </c>
      <c r="J657" s="158">
        <v>275</v>
      </c>
      <c r="K657" s="158">
        <v>275</v>
      </c>
      <c r="L657" s="58">
        <v>19.0124681</v>
      </c>
      <c r="M657" s="58">
        <v>72.820257400000003</v>
      </c>
      <c r="N657" s="58" t="s">
        <v>53</v>
      </c>
      <c r="O657" s="58" t="s">
        <v>3787</v>
      </c>
      <c r="P657" s="28" t="s">
        <v>591</v>
      </c>
      <c r="Q657" s="56" t="s">
        <v>1777</v>
      </c>
      <c r="R657" s="28" t="s">
        <v>3788</v>
      </c>
      <c r="S657" s="28" t="s">
        <v>3789</v>
      </c>
      <c r="T657" s="58" t="s">
        <v>1621</v>
      </c>
      <c r="U657" s="28" t="s">
        <v>2214</v>
      </c>
      <c r="V657" s="36" t="s">
        <v>2215</v>
      </c>
      <c r="W657" s="28" t="s">
        <v>104</v>
      </c>
      <c r="X657" s="28"/>
      <c r="Y657" s="28" t="s">
        <v>1638</v>
      </c>
      <c r="Z657" s="28" t="s">
        <v>4848</v>
      </c>
      <c r="AA657" s="28" t="s">
        <v>1603</v>
      </c>
      <c r="AB657" s="28" t="s">
        <v>1095</v>
      </c>
      <c r="AC657" s="61">
        <v>45738</v>
      </c>
      <c r="AD657" s="61">
        <v>46103</v>
      </c>
      <c r="AE657" s="28">
        <v>280</v>
      </c>
      <c r="AF657" s="28" t="s">
        <v>1030</v>
      </c>
      <c r="AG657" s="62">
        <f>AE657-K657</f>
        <v>5</v>
      </c>
      <c r="AH657" s="28" t="s">
        <v>1585</v>
      </c>
      <c r="AI657" s="28" t="s">
        <v>1603</v>
      </c>
      <c r="AJ657" s="28"/>
      <c r="AK657" s="28" t="s">
        <v>1612</v>
      </c>
      <c r="AL657" s="28" t="s">
        <v>5559</v>
      </c>
      <c r="AM657" s="28" t="s">
        <v>4949</v>
      </c>
      <c r="AN657" s="47" t="s">
        <v>1585</v>
      </c>
      <c r="AO657" s="58" t="s">
        <v>1603</v>
      </c>
      <c r="AP657" s="28"/>
      <c r="AQ657" s="28">
        <v>0</v>
      </c>
      <c r="AR657" s="28">
        <f t="shared" si="134"/>
        <v>-280</v>
      </c>
      <c r="AS657" s="28" t="s">
        <v>1603</v>
      </c>
      <c r="AT657" s="28"/>
    </row>
    <row r="658" spans="3:48" s="47" customFormat="1" ht="10.8" x14ac:dyDescent="0.25">
      <c r="C658" s="196">
        <v>45900</v>
      </c>
      <c r="D658" s="36">
        <f t="shared" si="135"/>
        <v>655</v>
      </c>
      <c r="E658" s="58" t="s">
        <v>1</v>
      </c>
      <c r="F658" s="66" t="s">
        <v>663</v>
      </c>
      <c r="G658" s="56">
        <f>_xlfn.XLOOKUP(H658,'[3]Total Working Funnel'!$F:$F,'[3]Total Working Funnel'!$F:$F)</f>
        <v>4986</v>
      </c>
      <c r="H658" s="56">
        <v>4986</v>
      </c>
      <c r="I658" s="56" t="s">
        <v>3790</v>
      </c>
      <c r="J658" s="158">
        <v>55.000000000000007</v>
      </c>
      <c r="K658" s="158">
        <v>55.000000000000007</v>
      </c>
      <c r="L658" s="58">
        <v>19.0458733</v>
      </c>
      <c r="M658" s="58">
        <v>72.849256400000002</v>
      </c>
      <c r="N658" s="58" t="s">
        <v>54</v>
      </c>
      <c r="O658" s="58" t="s">
        <v>3791</v>
      </c>
      <c r="P658" s="28" t="s">
        <v>591</v>
      </c>
      <c r="Q658" s="56" t="s">
        <v>1743</v>
      </c>
      <c r="R658" s="28" t="s">
        <v>3792</v>
      </c>
      <c r="S658" s="28" t="s">
        <v>3793</v>
      </c>
      <c r="T658" s="58" t="s">
        <v>1621</v>
      </c>
      <c r="U658" s="28" t="s">
        <v>2214</v>
      </c>
      <c r="V658" s="36" t="s">
        <v>2215</v>
      </c>
      <c r="W658" s="28" t="s">
        <v>104</v>
      </c>
      <c r="X658" s="28"/>
      <c r="Y658" s="28" t="s">
        <v>1680</v>
      </c>
      <c r="Z658" s="28" t="s">
        <v>4848</v>
      </c>
      <c r="AA658" s="28" t="s">
        <v>1603</v>
      </c>
      <c r="AB658" s="28" t="s">
        <v>3652</v>
      </c>
      <c r="AC658" s="61">
        <v>45738</v>
      </c>
      <c r="AD658" s="61">
        <v>46103</v>
      </c>
      <c r="AE658" s="28">
        <v>60</v>
      </c>
      <c r="AF658" s="28" t="s">
        <v>1030</v>
      </c>
      <c r="AG658" s="62">
        <f>AE658-K658</f>
        <v>4.9999999999999929</v>
      </c>
      <c r="AH658" s="28" t="s">
        <v>1585</v>
      </c>
      <c r="AI658" s="28" t="s">
        <v>1603</v>
      </c>
      <c r="AJ658" s="28"/>
      <c r="AK658" s="28" t="s">
        <v>1612</v>
      </c>
      <c r="AL658" s="28" t="s">
        <v>5560</v>
      </c>
      <c r="AM658" s="28" t="s">
        <v>4949</v>
      </c>
      <c r="AN658" s="47" t="s">
        <v>1585</v>
      </c>
      <c r="AO658" s="58" t="s">
        <v>1603</v>
      </c>
      <c r="AP658" s="28"/>
      <c r="AQ658" s="28">
        <v>0</v>
      </c>
      <c r="AR658" s="28">
        <f t="shared" si="134"/>
        <v>-60</v>
      </c>
      <c r="AS658" s="28" t="s">
        <v>1603</v>
      </c>
      <c r="AT658" s="28"/>
    </row>
    <row r="659" spans="3:48" s="47" customFormat="1" ht="10.8" x14ac:dyDescent="0.25">
      <c r="C659" s="196" t="e">
        <v>#N/A</v>
      </c>
      <c r="D659" s="36">
        <f t="shared" si="135"/>
        <v>656</v>
      </c>
      <c r="E659" s="58" t="s">
        <v>1</v>
      </c>
      <c r="F659" s="57" t="s">
        <v>622</v>
      </c>
      <c r="G659" s="56" t="str">
        <f>_xlfn.XLOOKUP(H659,'[3]Total Working Funnel'!$F:$F,'[3]Total Working Funnel'!$F:$F)</f>
        <v>MB1714</v>
      </c>
      <c r="H659" s="56" t="s">
        <v>3794</v>
      </c>
      <c r="I659" s="56" t="s">
        <v>3795</v>
      </c>
      <c r="J659" s="158">
        <v>165</v>
      </c>
      <c r="K659" s="158">
        <v>165</v>
      </c>
      <c r="L659" s="58">
        <v>19.188773600000001</v>
      </c>
      <c r="M659" s="58">
        <v>72.962644600000004</v>
      </c>
      <c r="N659" s="58" t="s">
        <v>38</v>
      </c>
      <c r="O659" s="58" t="s">
        <v>3796</v>
      </c>
      <c r="P659" s="28" t="s">
        <v>602</v>
      </c>
      <c r="Q659" s="56" t="s">
        <v>1603</v>
      </c>
      <c r="R659" s="28" t="s">
        <v>3797</v>
      </c>
      <c r="S659" s="28" t="s">
        <v>3798</v>
      </c>
      <c r="T659" s="58" t="s">
        <v>1646</v>
      </c>
      <c r="U659" s="28" t="s">
        <v>2214</v>
      </c>
      <c r="V659" s="36" t="s">
        <v>2215</v>
      </c>
      <c r="W659" s="28" t="s">
        <v>104</v>
      </c>
      <c r="X659" s="28"/>
      <c r="Y659" s="28" t="s">
        <v>1638</v>
      </c>
      <c r="Z659" s="28" t="s">
        <v>4848</v>
      </c>
      <c r="AA659" s="28" t="s">
        <v>1603</v>
      </c>
      <c r="AB659" s="28">
        <v>10004959</v>
      </c>
      <c r="AC659" s="61">
        <v>45752</v>
      </c>
      <c r="AD659" s="61">
        <f>AC659+365</f>
        <v>46117</v>
      </c>
      <c r="AE659" s="28">
        <v>60</v>
      </c>
      <c r="AF659" s="28" t="s">
        <v>1622</v>
      </c>
      <c r="AG659" s="62">
        <f>AE659-K659</f>
        <v>-105</v>
      </c>
      <c r="AH659" s="28" t="s">
        <v>1585</v>
      </c>
      <c r="AI659" s="28" t="s">
        <v>1603</v>
      </c>
      <c r="AJ659" s="28"/>
      <c r="AK659" s="28" t="s">
        <v>1612</v>
      </c>
      <c r="AL659" s="28" t="s">
        <v>5561</v>
      </c>
      <c r="AM659" s="28" t="s">
        <v>4949</v>
      </c>
      <c r="AN659" s="47" t="s">
        <v>1585</v>
      </c>
      <c r="AO659" s="58" t="s">
        <v>1603</v>
      </c>
      <c r="AP659" s="28"/>
      <c r="AQ659" s="28">
        <v>0</v>
      </c>
      <c r="AR659" s="28">
        <f t="shared" si="134"/>
        <v>-60</v>
      </c>
      <c r="AS659" s="28" t="s">
        <v>1603</v>
      </c>
      <c r="AT659" s="28"/>
    </row>
    <row r="660" spans="3:48" s="47" customFormat="1" ht="10.8" x14ac:dyDescent="0.25">
      <c r="C660" s="196">
        <v>45900</v>
      </c>
      <c r="D660" s="36">
        <f t="shared" si="135"/>
        <v>657</v>
      </c>
      <c r="E660" s="58" t="s">
        <v>1</v>
      </c>
      <c r="F660" s="66" t="s">
        <v>663</v>
      </c>
      <c r="G660" s="56" t="str">
        <f>_xlfn.XLOOKUP(H660,'[3]Total Working Funnel'!$F:$F,'[3]Total Working Funnel'!$F:$F)</f>
        <v>MA1119</v>
      </c>
      <c r="H660" s="56" t="s">
        <v>3799</v>
      </c>
      <c r="I660" s="56" t="s">
        <v>3800</v>
      </c>
      <c r="J660" s="158">
        <v>110.00000000000001</v>
      </c>
      <c r="K660" s="158">
        <v>110.00000000000001</v>
      </c>
      <c r="L660" s="58">
        <v>19.047365800000001</v>
      </c>
      <c r="M660" s="58">
        <v>72.858519200000003</v>
      </c>
      <c r="N660" s="58" t="s">
        <v>54</v>
      </c>
      <c r="O660" s="58" t="s">
        <v>3801</v>
      </c>
      <c r="P660" s="28" t="s">
        <v>591</v>
      </c>
      <c r="Q660" s="56" t="s">
        <v>1743</v>
      </c>
      <c r="R660" s="28" t="s">
        <v>3802</v>
      </c>
      <c r="S660" s="28" t="s">
        <v>3803</v>
      </c>
      <c r="T660" s="58" t="s">
        <v>1621</v>
      </c>
      <c r="U660" s="28" t="s">
        <v>2214</v>
      </c>
      <c r="V660" s="36" t="s">
        <v>2215</v>
      </c>
      <c r="W660" s="28" t="s">
        <v>104</v>
      </c>
      <c r="X660" s="28"/>
      <c r="Y660" s="28" t="s">
        <v>1680</v>
      </c>
      <c r="Z660" s="28" t="s">
        <v>4848</v>
      </c>
      <c r="AA660" s="28" t="s">
        <v>1603</v>
      </c>
      <c r="AB660" s="28">
        <v>10005007</v>
      </c>
      <c r="AC660" s="181">
        <v>45784</v>
      </c>
      <c r="AD660" s="61">
        <f>AC660+365</f>
        <v>46149</v>
      </c>
      <c r="AE660" s="28">
        <v>350</v>
      </c>
      <c r="AF660" s="28" t="s">
        <v>5600</v>
      </c>
      <c r="AG660" s="28"/>
      <c r="AH660" s="47" t="s">
        <v>1585</v>
      </c>
      <c r="AI660" s="28" t="s">
        <v>1603</v>
      </c>
      <c r="AJ660" s="28"/>
      <c r="AK660" s="28" t="s">
        <v>1612</v>
      </c>
      <c r="AL660" s="28" t="s">
        <v>1603</v>
      </c>
      <c r="AM660" s="28" t="s">
        <v>4949</v>
      </c>
      <c r="AN660" s="47" t="s">
        <v>4856</v>
      </c>
      <c r="AO660" s="58" t="s">
        <v>1603</v>
      </c>
      <c r="AP660" s="28"/>
      <c r="AQ660" s="28">
        <v>0</v>
      </c>
      <c r="AR660" s="28">
        <f t="shared" si="134"/>
        <v>-350</v>
      </c>
      <c r="AS660" s="28" t="s">
        <v>1603</v>
      </c>
      <c r="AT660" s="28"/>
    </row>
    <row r="661" spans="3:48" s="47" customFormat="1" ht="10.8" x14ac:dyDescent="0.25">
      <c r="C661" s="196">
        <v>46053</v>
      </c>
      <c r="D661" s="36">
        <f t="shared" si="135"/>
        <v>658</v>
      </c>
      <c r="E661" s="58" t="s">
        <v>1</v>
      </c>
      <c r="F661" s="58" t="s">
        <v>3615</v>
      </c>
      <c r="G661" s="56">
        <f>_xlfn.XLOOKUP(H661,'[3]Total Working Funnel'!$F:$F,'[3]Total Working Funnel'!$F:$F)</f>
        <v>3879</v>
      </c>
      <c r="H661" s="56">
        <v>3879</v>
      </c>
      <c r="I661" s="56" t="s">
        <v>3804</v>
      </c>
      <c r="J661" s="158">
        <v>275</v>
      </c>
      <c r="K661" s="158">
        <v>275</v>
      </c>
      <c r="L661" s="58">
        <v>18.986204799999999</v>
      </c>
      <c r="M661" s="58">
        <v>72.816105100000001</v>
      </c>
      <c r="N661" s="58" t="s">
        <v>53</v>
      </c>
      <c r="O661" s="58" t="s">
        <v>3805</v>
      </c>
      <c r="P661" s="28" t="s">
        <v>591</v>
      </c>
      <c r="Q661" s="56" t="s">
        <v>1777</v>
      </c>
      <c r="R661" s="28" t="s">
        <v>3806</v>
      </c>
      <c r="S661" s="28" t="s">
        <v>3807</v>
      </c>
      <c r="T661" s="58" t="s">
        <v>1736</v>
      </c>
      <c r="U661" s="28" t="s">
        <v>2214</v>
      </c>
      <c r="V661" s="36" t="s">
        <v>2215</v>
      </c>
      <c r="W661" s="28" t="s">
        <v>104</v>
      </c>
      <c r="X661" s="28"/>
      <c r="Y661" s="28" t="s">
        <v>1638</v>
      </c>
      <c r="Z661" s="28" t="s">
        <v>4848</v>
      </c>
      <c r="AA661" s="28" t="s">
        <v>1603</v>
      </c>
      <c r="AB661" s="28" t="s">
        <v>1095</v>
      </c>
      <c r="AC661" s="61">
        <v>45738</v>
      </c>
      <c r="AD661" s="61">
        <v>46103</v>
      </c>
      <c r="AE661" s="28">
        <v>180</v>
      </c>
      <c r="AF661" s="28" t="s">
        <v>1622</v>
      </c>
      <c r="AG661" s="62">
        <f>AE661-K661</f>
        <v>-95</v>
      </c>
      <c r="AH661" s="28" t="s">
        <v>1585</v>
      </c>
      <c r="AI661" s="28" t="s">
        <v>1603</v>
      </c>
      <c r="AJ661" s="28"/>
      <c r="AK661" s="28" t="s">
        <v>1612</v>
      </c>
      <c r="AL661" s="28" t="s">
        <v>5562</v>
      </c>
      <c r="AM661" s="28" t="s">
        <v>4949</v>
      </c>
      <c r="AN661" s="47" t="s">
        <v>1585</v>
      </c>
      <c r="AO661" s="58" t="s">
        <v>1603</v>
      </c>
      <c r="AP661" s="28"/>
      <c r="AQ661" s="28">
        <v>0</v>
      </c>
      <c r="AR661" s="28">
        <f t="shared" si="134"/>
        <v>-180</v>
      </c>
      <c r="AS661" s="28" t="s">
        <v>1603</v>
      </c>
      <c r="AT661" s="28"/>
    </row>
    <row r="662" spans="3:48" s="47" customFormat="1" ht="10.8" x14ac:dyDescent="0.25">
      <c r="C662" s="196">
        <v>46112</v>
      </c>
      <c r="D662" s="36">
        <f t="shared" si="135"/>
        <v>659</v>
      </c>
      <c r="E662" s="58" t="s">
        <v>1</v>
      </c>
      <c r="F662" s="58" t="s">
        <v>3529</v>
      </c>
      <c r="G662" s="56">
        <f>_xlfn.XLOOKUP(H662,'[3]Total Working Funnel'!$F:$F,'[3]Total Working Funnel'!$F:$F)</f>
        <v>4981</v>
      </c>
      <c r="H662" s="56">
        <v>4981</v>
      </c>
      <c r="I662" s="56" t="s">
        <v>3808</v>
      </c>
      <c r="J662" s="158">
        <v>297</v>
      </c>
      <c r="K662" s="158">
        <v>297</v>
      </c>
      <c r="L662" s="58">
        <v>18.962860599999999</v>
      </c>
      <c r="M662" s="58">
        <v>72.830766999999994</v>
      </c>
      <c r="N662" s="58" t="s">
        <v>49</v>
      </c>
      <c r="O662" s="58" t="s">
        <v>3809</v>
      </c>
      <c r="P662" s="28" t="s">
        <v>591</v>
      </c>
      <c r="Q662" s="56" t="s">
        <v>1899</v>
      </c>
      <c r="R662" s="28" t="s">
        <v>3810</v>
      </c>
      <c r="S662" s="28" t="s">
        <v>3811</v>
      </c>
      <c r="T662" s="58" t="s">
        <v>1621</v>
      </c>
      <c r="U662" s="28" t="s">
        <v>2214</v>
      </c>
      <c r="V662" s="36" t="s">
        <v>2215</v>
      </c>
      <c r="W662" s="28" t="s">
        <v>104</v>
      </c>
      <c r="X662" s="28"/>
      <c r="Y662" s="28" t="s">
        <v>1745</v>
      </c>
      <c r="Z662" s="28" t="s">
        <v>1745</v>
      </c>
      <c r="AA662" s="28" t="s">
        <v>1603</v>
      </c>
      <c r="AB662" s="58">
        <v>10004641</v>
      </c>
      <c r="AC662" s="61">
        <v>45738</v>
      </c>
      <c r="AD662" s="61">
        <v>46103</v>
      </c>
      <c r="AE662" s="28">
        <v>30</v>
      </c>
      <c r="AF662" s="28" t="s">
        <v>1622</v>
      </c>
      <c r="AG662" s="62">
        <f>AE662-K662</f>
        <v>-267</v>
      </c>
      <c r="AH662" s="28" t="s">
        <v>1585</v>
      </c>
      <c r="AI662" s="28" t="s">
        <v>1600</v>
      </c>
      <c r="AJ662" s="28"/>
      <c r="AK662" s="28" t="s">
        <v>4929</v>
      </c>
      <c r="AL662" s="28" t="s">
        <v>5563</v>
      </c>
      <c r="AM662" s="28" t="s">
        <v>4949</v>
      </c>
      <c r="AN662" s="47" t="s">
        <v>1585</v>
      </c>
      <c r="AO662" s="58" t="s">
        <v>1603</v>
      </c>
      <c r="AP662" s="28"/>
      <c r="AQ662" s="28">
        <v>209</v>
      </c>
      <c r="AR662" s="28">
        <f t="shared" si="134"/>
        <v>179</v>
      </c>
      <c r="AS662" s="28" t="s">
        <v>5609</v>
      </c>
      <c r="AT662" s="28"/>
      <c r="AV662" s="47" t="s">
        <v>5620</v>
      </c>
    </row>
    <row r="663" spans="3:48" s="47" customFormat="1" ht="10.8" x14ac:dyDescent="0.25">
      <c r="C663" s="196">
        <v>46173</v>
      </c>
      <c r="D663" s="36">
        <f t="shared" si="135"/>
        <v>660</v>
      </c>
      <c r="E663" s="58" t="s">
        <v>1</v>
      </c>
      <c r="F663" s="57" t="s">
        <v>1764</v>
      </c>
      <c r="G663" s="57"/>
      <c r="H663" s="56" t="s">
        <v>3812</v>
      </c>
      <c r="I663" s="56" t="s">
        <v>3813</v>
      </c>
      <c r="J663" s="158">
        <v>220.00000000000003</v>
      </c>
      <c r="K663" s="158">
        <v>220.00000000000003</v>
      </c>
      <c r="L663" s="58">
        <v>19.053888600000001</v>
      </c>
      <c r="M663" s="58">
        <v>72.847399800000005</v>
      </c>
      <c r="N663" s="58" t="s">
        <v>36</v>
      </c>
      <c r="O663" s="58" t="s">
        <v>3814</v>
      </c>
      <c r="P663" s="28" t="s">
        <v>3232</v>
      </c>
      <c r="Q663" s="56" t="s">
        <v>1603</v>
      </c>
      <c r="R663" s="28" t="s">
        <v>3815</v>
      </c>
      <c r="S663" s="28" t="s">
        <v>3816</v>
      </c>
      <c r="T663" s="58" t="s">
        <v>1621</v>
      </c>
      <c r="U663" s="28" t="s">
        <v>2214</v>
      </c>
      <c r="V663" s="36" t="s">
        <v>2215</v>
      </c>
      <c r="W663" s="28" t="s">
        <v>104</v>
      </c>
      <c r="X663" s="28"/>
      <c r="Y663" s="28" t="s">
        <v>1745</v>
      </c>
      <c r="Z663" s="28" t="s">
        <v>1745</v>
      </c>
      <c r="AA663" s="28" t="s">
        <v>1603</v>
      </c>
      <c r="AB663" s="28" t="s">
        <v>1603</v>
      </c>
      <c r="AC663" s="28" t="s">
        <v>1603</v>
      </c>
      <c r="AD663" s="28" t="s">
        <v>1603</v>
      </c>
      <c r="AE663" s="28">
        <v>0</v>
      </c>
      <c r="AF663" s="28" t="s">
        <v>1618</v>
      </c>
      <c r="AG663" s="28"/>
      <c r="AH663" s="47" t="s">
        <v>1611</v>
      </c>
      <c r="AI663" s="28" t="s">
        <v>1603</v>
      </c>
      <c r="AJ663" s="28"/>
      <c r="AK663" s="28" t="s">
        <v>1612</v>
      </c>
      <c r="AL663" s="28" t="s">
        <v>1603</v>
      </c>
      <c r="AM663" s="28" t="s">
        <v>1603</v>
      </c>
      <c r="AN663" s="47" t="s">
        <v>1611</v>
      </c>
      <c r="AO663" s="58" t="s">
        <v>1603</v>
      </c>
      <c r="AP663" s="28"/>
      <c r="AQ663" s="28">
        <v>0</v>
      </c>
      <c r="AR663" s="28">
        <f t="shared" si="134"/>
        <v>0</v>
      </c>
      <c r="AS663" s="28" t="s">
        <v>1603</v>
      </c>
      <c r="AT663" s="28"/>
    </row>
    <row r="664" spans="3:48" s="47" customFormat="1" ht="10.8" x14ac:dyDescent="0.25">
      <c r="C664" s="196">
        <v>46418</v>
      </c>
      <c r="D664" s="36">
        <f t="shared" si="135"/>
        <v>661</v>
      </c>
      <c r="E664" s="58" t="s">
        <v>1</v>
      </c>
      <c r="F664" s="58" t="s">
        <v>2903</v>
      </c>
      <c r="G664" s="56" t="e">
        <f>_xlfn.XLOOKUP(H664,'[3]Total Working Funnel'!$F:$F,'[3]Total Working Funnel'!$F:$F)</f>
        <v>#N/A</v>
      </c>
      <c r="H664" s="56">
        <v>2475</v>
      </c>
      <c r="I664" s="56" t="s">
        <v>3817</v>
      </c>
      <c r="J664" s="158">
        <v>55.000000000000007</v>
      </c>
      <c r="K664" s="158">
        <v>55.000000000000007</v>
      </c>
      <c r="L664" s="58">
        <v>19.043907300000001</v>
      </c>
      <c r="M664" s="58">
        <v>72.923380899999998</v>
      </c>
      <c r="N664" s="58" t="s">
        <v>2</v>
      </c>
      <c r="O664" s="58" t="s">
        <v>3818</v>
      </c>
      <c r="P664" s="28" t="s">
        <v>591</v>
      </c>
      <c r="Q664" s="56" t="s">
        <v>1693</v>
      </c>
      <c r="R664" s="28" t="s">
        <v>3819</v>
      </c>
      <c r="S664" s="28" t="s">
        <v>3820</v>
      </c>
      <c r="T664" s="177" t="s">
        <v>1615</v>
      </c>
      <c r="U664" s="28" t="s">
        <v>2214</v>
      </c>
      <c r="V664" s="36" t="s">
        <v>2215</v>
      </c>
      <c r="W664" s="28" t="s">
        <v>104</v>
      </c>
      <c r="X664" s="28"/>
      <c r="Y664" s="28" t="s">
        <v>1745</v>
      </c>
      <c r="Z664" s="28" t="s">
        <v>1745</v>
      </c>
      <c r="AA664" s="28" t="s">
        <v>1603</v>
      </c>
      <c r="AB664" s="28">
        <v>10004960</v>
      </c>
      <c r="AC664" s="61">
        <v>45755</v>
      </c>
      <c r="AD664" s="61">
        <f>AC664+365</f>
        <v>46120</v>
      </c>
      <c r="AE664" s="28">
        <v>60</v>
      </c>
      <c r="AF664" s="28" t="s">
        <v>1030</v>
      </c>
      <c r="AG664" s="62">
        <f>AE664-K664</f>
        <v>4.9999999999999929</v>
      </c>
      <c r="AH664" s="28" t="s">
        <v>4851</v>
      </c>
      <c r="AI664" s="28" t="s">
        <v>1603</v>
      </c>
      <c r="AJ664" s="28"/>
      <c r="AK664" s="28" t="s">
        <v>1612</v>
      </c>
      <c r="AL664" s="28" t="s">
        <v>5564</v>
      </c>
      <c r="AM664" s="28" t="s">
        <v>3494</v>
      </c>
      <c r="AN664" s="47" t="s">
        <v>1585</v>
      </c>
      <c r="AO664" s="58" t="s">
        <v>1603</v>
      </c>
      <c r="AP664" s="28"/>
      <c r="AQ664" s="28">
        <v>0</v>
      </c>
      <c r="AR664" s="28">
        <f t="shared" si="134"/>
        <v>-60</v>
      </c>
      <c r="AS664" s="28" t="s">
        <v>1603</v>
      </c>
      <c r="AT664" s="28"/>
    </row>
    <row r="665" spans="3:48" s="47" customFormat="1" ht="10.8" x14ac:dyDescent="0.25">
      <c r="C665" s="196">
        <v>46053</v>
      </c>
      <c r="D665" s="36">
        <f t="shared" si="135"/>
        <v>662</v>
      </c>
      <c r="E665" s="58" t="s">
        <v>1</v>
      </c>
      <c r="F665" s="66" t="s">
        <v>658</v>
      </c>
      <c r="G665" s="56">
        <f>_xlfn.XLOOKUP(H665,'[3]Total Working Funnel'!$F:$F,'[3]Total Working Funnel'!$F:$F)</f>
        <v>6463</v>
      </c>
      <c r="H665" s="56">
        <v>6463</v>
      </c>
      <c r="I665" s="56" t="s">
        <v>3821</v>
      </c>
      <c r="J665" s="158">
        <v>275</v>
      </c>
      <c r="K665" s="158">
        <v>275</v>
      </c>
      <c r="L665" s="58">
        <v>18.946306799999999</v>
      </c>
      <c r="M665" s="58">
        <v>72.823090199999996</v>
      </c>
      <c r="N665" s="58" t="s">
        <v>53</v>
      </c>
      <c r="O665" s="58" t="s">
        <v>3822</v>
      </c>
      <c r="P665" s="28" t="s">
        <v>591</v>
      </c>
      <c r="Q665" s="56" t="s">
        <v>3823</v>
      </c>
      <c r="R665" s="28" t="s">
        <v>3824</v>
      </c>
      <c r="S665" s="28" t="s">
        <v>3825</v>
      </c>
      <c r="T665" s="58" t="s">
        <v>1621</v>
      </c>
      <c r="U665" s="28" t="s">
        <v>2214</v>
      </c>
      <c r="V665" s="36" t="s">
        <v>2215</v>
      </c>
      <c r="W665" s="28" t="s">
        <v>104</v>
      </c>
      <c r="X665" s="28"/>
      <c r="Y665" s="28" t="s">
        <v>1638</v>
      </c>
      <c r="Z665" s="28" t="s">
        <v>4848</v>
      </c>
      <c r="AA665" s="28" t="s">
        <v>1603</v>
      </c>
      <c r="AB665" s="28" t="s">
        <v>1095</v>
      </c>
      <c r="AC665" s="61">
        <v>45738</v>
      </c>
      <c r="AD665" s="61">
        <v>46103</v>
      </c>
      <c r="AE665" s="28">
        <v>280</v>
      </c>
      <c r="AF665" s="28" t="s">
        <v>1030</v>
      </c>
      <c r="AG665" s="62">
        <f>AE665-K665</f>
        <v>5</v>
      </c>
      <c r="AH665" s="28" t="s">
        <v>1585</v>
      </c>
      <c r="AI665" s="28" t="s">
        <v>1603</v>
      </c>
      <c r="AJ665" s="28"/>
      <c r="AK665" s="28" t="s">
        <v>1612</v>
      </c>
      <c r="AL665" s="28" t="s">
        <v>5565</v>
      </c>
      <c r="AM665" s="28" t="s">
        <v>4949</v>
      </c>
      <c r="AN665" s="47" t="s">
        <v>1585</v>
      </c>
      <c r="AO665" s="58" t="s">
        <v>1603</v>
      </c>
      <c r="AP665" s="28"/>
      <c r="AQ665" s="28">
        <v>0</v>
      </c>
      <c r="AR665" s="28">
        <f t="shared" si="134"/>
        <v>-280</v>
      </c>
      <c r="AS665" s="28" t="s">
        <v>1603</v>
      </c>
      <c r="AT665" s="28"/>
    </row>
    <row r="666" spans="3:48" s="47" customFormat="1" ht="10.8" x14ac:dyDescent="0.25">
      <c r="C666" s="196">
        <v>46112</v>
      </c>
      <c r="D666" s="36">
        <f t="shared" si="135"/>
        <v>663</v>
      </c>
      <c r="E666" s="58" t="s">
        <v>1</v>
      </c>
      <c r="F666" s="58" t="s">
        <v>3557</v>
      </c>
      <c r="G666" s="56">
        <f>_xlfn.XLOOKUP(H666,'[3]Total Working Funnel'!$F:$F,'[3]Total Working Funnel'!$F:$F)</f>
        <v>5959</v>
      </c>
      <c r="H666" s="56">
        <v>5959</v>
      </c>
      <c r="I666" s="56" t="s">
        <v>3826</v>
      </c>
      <c r="J666" s="158">
        <v>99.000000000000014</v>
      </c>
      <c r="K666" s="158">
        <v>99.000000000000014</v>
      </c>
      <c r="L666" s="58">
        <v>18.977559299999999</v>
      </c>
      <c r="M666" s="58">
        <v>72.833313099999998</v>
      </c>
      <c r="N666" s="58" t="s">
        <v>49</v>
      </c>
      <c r="O666" s="58" t="s">
        <v>3827</v>
      </c>
      <c r="P666" s="28" t="s">
        <v>591</v>
      </c>
      <c r="Q666" s="56" t="s">
        <v>1899</v>
      </c>
      <c r="R666" s="28" t="s">
        <v>3828</v>
      </c>
      <c r="S666" s="28" t="s">
        <v>3829</v>
      </c>
      <c r="T666" s="58" t="s">
        <v>1621</v>
      </c>
      <c r="U666" s="28" t="s">
        <v>2214</v>
      </c>
      <c r="V666" s="36" t="s">
        <v>2215</v>
      </c>
      <c r="W666" s="28" t="s">
        <v>104</v>
      </c>
      <c r="X666" s="28"/>
      <c r="Y666" s="28" t="s">
        <v>1745</v>
      </c>
      <c r="Z666" s="28" t="s">
        <v>1745</v>
      </c>
      <c r="AA666" s="28" t="s">
        <v>1603</v>
      </c>
      <c r="AB666" s="28">
        <v>10005003</v>
      </c>
      <c r="AC666" s="181">
        <v>45784</v>
      </c>
      <c r="AD666" s="61">
        <f>AC666+365</f>
        <v>46149</v>
      </c>
      <c r="AE666" s="28">
        <v>100</v>
      </c>
      <c r="AF666" s="28" t="s">
        <v>5601</v>
      </c>
      <c r="AG666" s="28"/>
      <c r="AH666" s="47" t="s">
        <v>1585</v>
      </c>
      <c r="AI666" s="28" t="s">
        <v>1603</v>
      </c>
      <c r="AJ666" s="28"/>
      <c r="AK666" s="28" t="s">
        <v>1612</v>
      </c>
      <c r="AL666" s="28" t="s">
        <v>1603</v>
      </c>
      <c r="AM666" s="28" t="s">
        <v>4949</v>
      </c>
      <c r="AN666" s="47" t="s">
        <v>4855</v>
      </c>
      <c r="AO666" s="58" t="s">
        <v>1603</v>
      </c>
      <c r="AP666" s="28"/>
      <c r="AQ666" s="28">
        <v>0</v>
      </c>
      <c r="AR666" s="28">
        <f t="shared" si="134"/>
        <v>-100</v>
      </c>
      <c r="AS666" s="28" t="s">
        <v>1603</v>
      </c>
      <c r="AT666" s="28"/>
    </row>
    <row r="667" spans="3:48" s="47" customFormat="1" ht="10.8" x14ac:dyDescent="0.25">
      <c r="C667" s="196">
        <v>46053</v>
      </c>
      <c r="D667" s="36">
        <f t="shared" si="135"/>
        <v>664</v>
      </c>
      <c r="E667" s="58" t="s">
        <v>1</v>
      </c>
      <c r="F667" s="66" t="s">
        <v>658</v>
      </c>
      <c r="G667" s="66"/>
      <c r="H667" s="56" t="s">
        <v>3830</v>
      </c>
      <c r="I667" s="56" t="s">
        <v>3831</v>
      </c>
      <c r="J667" s="158">
        <v>275</v>
      </c>
      <c r="K667" s="158">
        <v>275</v>
      </c>
      <c r="L667" s="58">
        <v>18.9516597</v>
      </c>
      <c r="M667" s="58">
        <v>72.819275300000001</v>
      </c>
      <c r="N667" s="58" t="s">
        <v>53</v>
      </c>
      <c r="O667" s="58" t="s">
        <v>3832</v>
      </c>
      <c r="P667" s="28" t="s">
        <v>591</v>
      </c>
      <c r="Q667" s="56" t="s">
        <v>1899</v>
      </c>
      <c r="R667" s="28" t="s">
        <v>3833</v>
      </c>
      <c r="S667" s="28" t="s">
        <v>3834</v>
      </c>
      <c r="T667" s="177" t="s">
        <v>1813</v>
      </c>
      <c r="U667" s="28" t="s">
        <v>2214</v>
      </c>
      <c r="V667" s="36" t="s">
        <v>2215</v>
      </c>
      <c r="W667" s="28" t="s">
        <v>104</v>
      </c>
      <c r="X667" s="28"/>
      <c r="Y667" s="28" t="s">
        <v>1638</v>
      </c>
      <c r="Z667" s="28" t="s">
        <v>4848</v>
      </c>
      <c r="AA667" s="28" t="s">
        <v>1603</v>
      </c>
      <c r="AB667" s="28" t="s">
        <v>1603</v>
      </c>
      <c r="AC667" s="28" t="s">
        <v>1603</v>
      </c>
      <c r="AD667" s="28" t="s">
        <v>1603</v>
      </c>
      <c r="AE667" s="28">
        <v>0</v>
      </c>
      <c r="AF667" s="28" t="s">
        <v>1618</v>
      </c>
      <c r="AG667" s="28"/>
      <c r="AH667" s="28" t="s">
        <v>1664</v>
      </c>
      <c r="AI667" s="28" t="s">
        <v>1603</v>
      </c>
      <c r="AJ667" s="28"/>
      <c r="AK667" s="28" t="s">
        <v>1612</v>
      </c>
      <c r="AL667" s="28" t="s">
        <v>1603</v>
      </c>
      <c r="AM667" s="28" t="s">
        <v>4949</v>
      </c>
      <c r="AN667" s="47" t="s">
        <v>1664</v>
      </c>
      <c r="AO667" s="58" t="s">
        <v>1603</v>
      </c>
      <c r="AP667" s="28"/>
      <c r="AQ667" s="28">
        <v>0</v>
      </c>
      <c r="AR667" s="28">
        <f t="shared" si="134"/>
        <v>0</v>
      </c>
      <c r="AS667" s="28" t="s">
        <v>1603</v>
      </c>
      <c r="AT667" s="28"/>
    </row>
    <row r="668" spans="3:48" s="47" customFormat="1" ht="10.8" x14ac:dyDescent="0.25">
      <c r="C668" s="196">
        <v>46142</v>
      </c>
      <c r="D668" s="36">
        <f t="shared" si="135"/>
        <v>665</v>
      </c>
      <c r="E668" s="58" t="s">
        <v>1</v>
      </c>
      <c r="F668" s="58" t="s">
        <v>1747</v>
      </c>
      <c r="G668" s="56" t="str">
        <f>_xlfn.XLOOKUP(H668,'[3]Total Working Funnel'!$F:$F,'[3]Total Working Funnel'!$F:$F)</f>
        <v>MB3940</v>
      </c>
      <c r="H668" s="56" t="s">
        <v>3835</v>
      </c>
      <c r="I668" s="63" t="s">
        <v>3836</v>
      </c>
      <c r="J668" s="158">
        <v>165</v>
      </c>
      <c r="K668" s="158">
        <v>165</v>
      </c>
      <c r="L668" s="58">
        <v>19.0221041</v>
      </c>
      <c r="M668" s="58">
        <v>72.841858900000005</v>
      </c>
      <c r="N668" s="58" t="s">
        <v>57</v>
      </c>
      <c r="O668" s="58" t="s">
        <v>3837</v>
      </c>
      <c r="P668" s="28" t="s">
        <v>591</v>
      </c>
      <c r="Q668" s="56" t="s">
        <v>1743</v>
      </c>
      <c r="R668" s="28" t="s">
        <v>3838</v>
      </c>
      <c r="S668" s="28" t="s">
        <v>3839</v>
      </c>
      <c r="T668" s="58" t="s">
        <v>1621</v>
      </c>
      <c r="U668" s="28" t="s">
        <v>2214</v>
      </c>
      <c r="V668" s="36" t="s">
        <v>2215</v>
      </c>
      <c r="W668" s="28" t="s">
        <v>104</v>
      </c>
      <c r="X668" s="28"/>
      <c r="Y668" s="28" t="s">
        <v>1680</v>
      </c>
      <c r="Z668" s="28" t="s">
        <v>4848</v>
      </c>
      <c r="AA668" s="28" t="s">
        <v>1603</v>
      </c>
      <c r="AB668" s="28">
        <v>10005007</v>
      </c>
      <c r="AC668" s="181">
        <v>45784</v>
      </c>
      <c r="AD668" s="61">
        <f>AC668+365</f>
        <v>46149</v>
      </c>
      <c r="AE668" s="28">
        <v>350</v>
      </c>
      <c r="AF668" s="182" t="s">
        <v>5597</v>
      </c>
      <c r="AG668" s="62">
        <f>AE668-K668</f>
        <v>185</v>
      </c>
      <c r="AH668" s="28" t="s">
        <v>1585</v>
      </c>
      <c r="AI668" s="28" t="s">
        <v>1600</v>
      </c>
      <c r="AJ668" s="28"/>
      <c r="AK668" s="28" t="s">
        <v>4930</v>
      </c>
      <c r="AL668" s="28" t="s">
        <v>5566</v>
      </c>
      <c r="AM668" s="28" t="s">
        <v>4949</v>
      </c>
      <c r="AN668" s="47" t="s">
        <v>4856</v>
      </c>
      <c r="AO668" s="58" t="s">
        <v>1603</v>
      </c>
      <c r="AP668" s="28"/>
      <c r="AQ668" s="28">
        <v>21</v>
      </c>
      <c r="AR668" s="28">
        <f t="shared" si="134"/>
        <v>-329</v>
      </c>
      <c r="AS668" s="28" t="s">
        <v>1603</v>
      </c>
      <c r="AT668" s="28"/>
    </row>
    <row r="669" spans="3:48" s="47" customFormat="1" ht="10.8" x14ac:dyDescent="0.25">
      <c r="C669" s="196">
        <v>46387</v>
      </c>
      <c r="D669" s="36">
        <f t="shared" si="135"/>
        <v>666</v>
      </c>
      <c r="E669" s="58" t="s">
        <v>1</v>
      </c>
      <c r="F669" s="57" t="s">
        <v>601</v>
      </c>
      <c r="G669" s="57"/>
      <c r="H669" s="56" t="s">
        <v>3840</v>
      </c>
      <c r="I669" s="56" t="s">
        <v>3841</v>
      </c>
      <c r="J669" s="158">
        <v>280</v>
      </c>
      <c r="K669" s="158">
        <v>280</v>
      </c>
      <c r="L669" s="58">
        <v>19.201027700000001</v>
      </c>
      <c r="M669" s="58">
        <v>73.112874000000005</v>
      </c>
      <c r="N669" s="58" t="s">
        <v>100</v>
      </c>
      <c r="O669" s="58" t="s">
        <v>3842</v>
      </c>
      <c r="P669" s="28" t="s">
        <v>597</v>
      </c>
      <c r="Q669" s="56" t="s">
        <v>1603</v>
      </c>
      <c r="R669" s="28" t="s">
        <v>3843</v>
      </c>
      <c r="S669" s="28" t="s">
        <v>3844</v>
      </c>
      <c r="T669" s="177" t="s">
        <v>1813</v>
      </c>
      <c r="U669" s="28" t="s">
        <v>2214</v>
      </c>
      <c r="V669" s="36" t="s">
        <v>2215</v>
      </c>
      <c r="W669" s="28" t="s">
        <v>104</v>
      </c>
      <c r="X669" s="28" t="s">
        <v>1608</v>
      </c>
      <c r="Y669" s="28" t="s">
        <v>1638</v>
      </c>
      <c r="Z669" s="28" t="s">
        <v>4848</v>
      </c>
      <c r="AA669" s="28" t="s">
        <v>1603</v>
      </c>
      <c r="AB669" s="28" t="s">
        <v>1603</v>
      </c>
      <c r="AC669" s="28" t="s">
        <v>1603</v>
      </c>
      <c r="AD669" s="28" t="s">
        <v>1603</v>
      </c>
      <c r="AE669" s="28">
        <v>0</v>
      </c>
      <c r="AF669" s="28" t="s">
        <v>1618</v>
      </c>
      <c r="AG669" s="28"/>
      <c r="AH669" s="47" t="s">
        <v>1611</v>
      </c>
      <c r="AI669" s="28" t="s">
        <v>1603</v>
      </c>
      <c r="AJ669" s="28"/>
      <c r="AK669" s="28" t="s">
        <v>1612</v>
      </c>
      <c r="AL669" s="28" t="s">
        <v>1603</v>
      </c>
      <c r="AM669" s="28" t="s">
        <v>1603</v>
      </c>
      <c r="AN669" s="47" t="s">
        <v>1611</v>
      </c>
      <c r="AO669" s="58" t="s">
        <v>1603</v>
      </c>
      <c r="AP669" s="28"/>
      <c r="AQ669" s="28">
        <v>0</v>
      </c>
      <c r="AR669" s="28">
        <f t="shared" si="134"/>
        <v>0</v>
      </c>
      <c r="AS669" s="28" t="s">
        <v>1603</v>
      </c>
      <c r="AT669" s="28"/>
    </row>
    <row r="670" spans="3:48" s="47" customFormat="1" ht="10.8" x14ac:dyDescent="0.25">
      <c r="C670" s="196">
        <v>46173</v>
      </c>
      <c r="D670" s="36">
        <f t="shared" si="135"/>
        <v>667</v>
      </c>
      <c r="E670" s="58" t="s">
        <v>1</v>
      </c>
      <c r="F670" s="58" t="s">
        <v>1603</v>
      </c>
      <c r="G670" s="56">
        <f>_xlfn.XLOOKUP(H670,'[3]Total Working Funnel'!$F:$F,'[3]Total Working Funnel'!$F:$F)</f>
        <v>5856</v>
      </c>
      <c r="H670" s="56">
        <v>5856</v>
      </c>
      <c r="I670" s="56" t="s">
        <v>3845</v>
      </c>
      <c r="J670" s="158">
        <v>11.200000000000001</v>
      </c>
      <c r="K670" s="158">
        <v>11.200000000000001</v>
      </c>
      <c r="L670" s="58">
        <v>0</v>
      </c>
      <c r="M670" s="58">
        <v>0</v>
      </c>
      <c r="N670" s="58" t="s">
        <v>26</v>
      </c>
      <c r="O670" s="58" t="s">
        <v>3846</v>
      </c>
      <c r="P670" s="28">
        <v>0</v>
      </c>
      <c r="Q670" s="56" t="s">
        <v>1603</v>
      </c>
      <c r="R670" s="28">
        <v>0</v>
      </c>
      <c r="S670" s="28" t="s">
        <v>3847</v>
      </c>
      <c r="T670" s="58" t="s">
        <v>1621</v>
      </c>
      <c r="U670" s="28" t="s">
        <v>2214</v>
      </c>
      <c r="V670" s="36" t="s">
        <v>2215</v>
      </c>
      <c r="W670" s="28" t="s">
        <v>104</v>
      </c>
      <c r="X670" s="28"/>
      <c r="Y670" s="28" t="s">
        <v>1617</v>
      </c>
      <c r="Z670" s="28" t="s">
        <v>4850</v>
      </c>
      <c r="AA670" s="28" t="s">
        <v>1603</v>
      </c>
      <c r="AB670" s="28" t="s">
        <v>1570</v>
      </c>
      <c r="AC670" s="61">
        <v>45729</v>
      </c>
      <c r="AD670" s="61">
        <v>46094</v>
      </c>
      <c r="AE670" s="28">
        <v>10</v>
      </c>
      <c r="AF670" s="28" t="s">
        <v>1622</v>
      </c>
      <c r="AG670" s="62">
        <f>AE670-K670</f>
        <v>-1.2000000000000011</v>
      </c>
      <c r="AH670" s="28" t="s">
        <v>1585</v>
      </c>
      <c r="AI670" s="28" t="s">
        <v>1603</v>
      </c>
      <c r="AJ670" s="28"/>
      <c r="AK670" s="28" t="s">
        <v>1612</v>
      </c>
      <c r="AL670" s="28" t="s">
        <v>5567</v>
      </c>
      <c r="AM670" s="28" t="s">
        <v>4949</v>
      </c>
      <c r="AN670" s="47" t="s">
        <v>1585</v>
      </c>
      <c r="AO670" s="58" t="s">
        <v>1603</v>
      </c>
      <c r="AP670" s="28"/>
      <c r="AQ670" s="28">
        <v>0</v>
      </c>
      <c r="AR670" s="28">
        <f t="shared" si="134"/>
        <v>-10</v>
      </c>
      <c r="AS670" s="28" t="s">
        <v>1603</v>
      </c>
      <c r="AT670" s="28"/>
    </row>
    <row r="671" spans="3:48" s="47" customFormat="1" ht="10.8" x14ac:dyDescent="0.25">
      <c r="C671" s="196">
        <v>46053</v>
      </c>
      <c r="D671" s="36">
        <f t="shared" si="135"/>
        <v>668</v>
      </c>
      <c r="E671" s="58" t="s">
        <v>1</v>
      </c>
      <c r="F671" s="58" t="s">
        <v>3615</v>
      </c>
      <c r="G671" s="56">
        <f>_xlfn.XLOOKUP(H671,'[3]Total Working Funnel'!$F:$F,'[3]Total Working Funnel'!$F:$F)</f>
        <v>5385</v>
      </c>
      <c r="H671" s="56">
        <v>5385</v>
      </c>
      <c r="I671" s="56" t="s">
        <v>3848</v>
      </c>
      <c r="J671" s="158">
        <v>66</v>
      </c>
      <c r="K671" s="158">
        <v>66</v>
      </c>
      <c r="L671" s="58">
        <v>18.9850125</v>
      </c>
      <c r="M671" s="58">
        <v>72.816202099999998</v>
      </c>
      <c r="N671" s="58" t="s">
        <v>53</v>
      </c>
      <c r="O671" s="58" t="s">
        <v>3849</v>
      </c>
      <c r="P671" s="28" t="s">
        <v>591</v>
      </c>
      <c r="Q671" s="56" t="s">
        <v>1777</v>
      </c>
      <c r="R671" s="28" t="s">
        <v>3850</v>
      </c>
      <c r="S671" s="28" t="s">
        <v>3851</v>
      </c>
      <c r="T671" s="58" t="s">
        <v>1736</v>
      </c>
      <c r="U671" s="28" t="s">
        <v>2214</v>
      </c>
      <c r="V671" s="36" t="s">
        <v>2215</v>
      </c>
      <c r="W671" s="28" t="s">
        <v>104</v>
      </c>
      <c r="X671" s="28"/>
      <c r="Y671" s="28" t="s">
        <v>1782</v>
      </c>
      <c r="Z671" s="28" t="s">
        <v>1745</v>
      </c>
      <c r="AA671" s="28" t="s">
        <v>1603</v>
      </c>
      <c r="AB671" s="28" t="s">
        <v>1095</v>
      </c>
      <c r="AC671" s="61">
        <v>45738</v>
      </c>
      <c r="AD671" s="61">
        <v>46103</v>
      </c>
      <c r="AE671" s="28">
        <v>70</v>
      </c>
      <c r="AF671" s="28" t="s">
        <v>1030</v>
      </c>
      <c r="AG671" s="62">
        <f>AE671-K671</f>
        <v>4</v>
      </c>
      <c r="AH671" s="28" t="s">
        <v>1611</v>
      </c>
      <c r="AI671" s="28" t="s">
        <v>1603</v>
      </c>
      <c r="AJ671" s="28"/>
      <c r="AK671" s="28" t="s">
        <v>1612</v>
      </c>
      <c r="AL671" s="28" t="s">
        <v>5568</v>
      </c>
      <c r="AM671" s="28" t="s">
        <v>1603</v>
      </c>
      <c r="AN671" s="47" t="s">
        <v>1611</v>
      </c>
      <c r="AO671" s="58" t="s">
        <v>1603</v>
      </c>
      <c r="AP671" s="28"/>
      <c r="AQ671" s="28">
        <v>0</v>
      </c>
      <c r="AR671" s="28">
        <f t="shared" si="134"/>
        <v>-70</v>
      </c>
      <c r="AS671" s="28" t="s">
        <v>1603</v>
      </c>
      <c r="AT671" s="28"/>
    </row>
    <row r="672" spans="3:48" s="47" customFormat="1" x14ac:dyDescent="0.3">
      <c r="C672" s="196">
        <v>45991</v>
      </c>
      <c r="D672" s="36">
        <f t="shared" si="135"/>
        <v>669</v>
      </c>
      <c r="E672" s="58" t="s">
        <v>1</v>
      </c>
      <c r="F672" s="57" t="s">
        <v>1696</v>
      </c>
      <c r="G672" s="56" t="str">
        <f>_xlfn.XLOOKUP(H672,'[3]Total Working Funnel'!$F:$F,'[3]Total Working Funnel'!$F:$F)</f>
        <v>MA4620</v>
      </c>
      <c r="H672" s="56" t="s">
        <v>3852</v>
      </c>
      <c r="I672" s="56" t="s">
        <v>3853</v>
      </c>
      <c r="J672" s="158">
        <v>66</v>
      </c>
      <c r="K672" s="158">
        <v>66</v>
      </c>
      <c r="L672" s="58">
        <v>19.094916900000001</v>
      </c>
      <c r="M672" s="58">
        <v>72.914216600000003</v>
      </c>
      <c r="N672" s="58" t="s">
        <v>43</v>
      </c>
      <c r="O672" s="58" t="s">
        <v>3854</v>
      </c>
      <c r="P672" s="28" t="s">
        <v>591</v>
      </c>
      <c r="Q672" s="56" t="s">
        <v>1697</v>
      </c>
      <c r="R672" s="28" t="s">
        <v>3855</v>
      </c>
      <c r="S672" s="28" t="s">
        <v>3856</v>
      </c>
      <c r="T672" s="58" t="s">
        <v>1621</v>
      </c>
      <c r="U672" s="28" t="s">
        <v>2214</v>
      </c>
      <c r="V672" s="36" t="s">
        <v>2215</v>
      </c>
      <c r="W672" s="28" t="s">
        <v>104</v>
      </c>
      <c r="X672" s="28"/>
      <c r="Y672" s="28" t="s">
        <v>1849</v>
      </c>
      <c r="Z672" s="28" t="s">
        <v>4848</v>
      </c>
      <c r="AA672" s="28" t="s">
        <v>1603</v>
      </c>
      <c r="AB672" s="71">
        <v>10004656</v>
      </c>
      <c r="AC672" s="60">
        <v>45740</v>
      </c>
      <c r="AD672" s="61">
        <f>AC672+365</f>
        <v>46105</v>
      </c>
      <c r="AE672" s="28">
        <v>70</v>
      </c>
      <c r="AF672" s="28" t="s">
        <v>1618</v>
      </c>
      <c r="AG672" s="28"/>
      <c r="AH672" s="28" t="s">
        <v>1585</v>
      </c>
      <c r="AI672" s="28" t="s">
        <v>1603</v>
      </c>
      <c r="AJ672" s="28"/>
      <c r="AK672" s="28" t="s">
        <v>1612</v>
      </c>
      <c r="AL672" s="28" t="s">
        <v>5569</v>
      </c>
      <c r="AM672" s="28" t="s">
        <v>4949</v>
      </c>
      <c r="AN672" s="47" t="s">
        <v>1585</v>
      </c>
      <c r="AO672" s="58" t="s">
        <v>1603</v>
      </c>
      <c r="AP672" s="28"/>
      <c r="AQ672" s="28">
        <v>0</v>
      </c>
      <c r="AR672" s="28">
        <f t="shared" si="134"/>
        <v>-70</v>
      </c>
      <c r="AS672" s="28" t="s">
        <v>1603</v>
      </c>
      <c r="AT672" s="28"/>
    </row>
    <row r="673" spans="3:46" s="47" customFormat="1" ht="10.8" x14ac:dyDescent="0.25">
      <c r="C673" s="196">
        <v>46053</v>
      </c>
      <c r="D673" s="36">
        <f t="shared" si="135"/>
        <v>670</v>
      </c>
      <c r="E673" s="58" t="s">
        <v>1</v>
      </c>
      <c r="F673" s="56" t="s">
        <v>590</v>
      </c>
      <c r="G673" s="56" t="str">
        <f>_xlfn.XLOOKUP(H673,'[3]Total Working Funnel'!$F:$F,'[3]Total Working Funnel'!$F:$F)</f>
        <v>MA2014</v>
      </c>
      <c r="H673" s="56" t="s">
        <v>3857</v>
      </c>
      <c r="I673" s="56" t="s">
        <v>3858</v>
      </c>
      <c r="J673" s="158">
        <v>517</v>
      </c>
      <c r="K673" s="158">
        <v>517</v>
      </c>
      <c r="L673" s="58">
        <v>19.151977200000001</v>
      </c>
      <c r="M673" s="58">
        <v>72.987408799999997</v>
      </c>
      <c r="N673" s="58" t="s">
        <v>6</v>
      </c>
      <c r="O673" s="58" t="s">
        <v>3859</v>
      </c>
      <c r="P673" s="28" t="s">
        <v>589</v>
      </c>
      <c r="Q673" s="56" t="s">
        <v>1603</v>
      </c>
      <c r="R673" s="28" t="s">
        <v>3860</v>
      </c>
      <c r="S673" s="28" t="s">
        <v>3861</v>
      </c>
      <c r="T673" s="58" t="s">
        <v>1646</v>
      </c>
      <c r="U673" s="28" t="s">
        <v>2214</v>
      </c>
      <c r="V673" s="36" t="s">
        <v>2215</v>
      </c>
      <c r="W673" s="28" t="s">
        <v>104</v>
      </c>
      <c r="X673" s="28" t="s">
        <v>1616</v>
      </c>
      <c r="Y673" s="28" t="s">
        <v>1609</v>
      </c>
      <c r="Z673" s="28" t="e">
        <f>_xlfn.XLOOKUP(I673,'[2]Fibmax delivery'!$B:$B,'[2]Fibmax delivery'!$I:$I)</f>
        <v>#N/A</v>
      </c>
      <c r="AA673" s="28" t="s">
        <v>1603</v>
      </c>
      <c r="AB673" s="28" t="s">
        <v>2302</v>
      </c>
      <c r="AC673" s="61">
        <v>45738</v>
      </c>
      <c r="AD673" s="61">
        <v>46103</v>
      </c>
      <c r="AE673" s="28">
        <v>520</v>
      </c>
      <c r="AF673" s="28" t="s">
        <v>1030</v>
      </c>
      <c r="AG673" s="62">
        <f>AE673-K673</f>
        <v>3</v>
      </c>
      <c r="AH673" s="28" t="s">
        <v>1585</v>
      </c>
      <c r="AI673" s="28" t="s">
        <v>1603</v>
      </c>
      <c r="AJ673" s="28"/>
      <c r="AK673" s="28" t="s">
        <v>1612</v>
      </c>
      <c r="AL673" s="28" t="s">
        <v>5570</v>
      </c>
      <c r="AM673" s="28" t="s">
        <v>4949</v>
      </c>
      <c r="AN673" s="47" t="s">
        <v>1585</v>
      </c>
      <c r="AO673" s="58" t="s">
        <v>1603</v>
      </c>
      <c r="AP673" s="28"/>
      <c r="AQ673" s="28">
        <v>0</v>
      </c>
      <c r="AR673" s="28">
        <f t="shared" si="134"/>
        <v>-520</v>
      </c>
      <c r="AS673" s="28" t="s">
        <v>1603</v>
      </c>
      <c r="AT673" s="28"/>
    </row>
    <row r="674" spans="3:46" s="47" customFormat="1" ht="10.8" x14ac:dyDescent="0.25">
      <c r="C674" s="196">
        <v>46112</v>
      </c>
      <c r="D674" s="36">
        <f t="shared" si="135"/>
        <v>671</v>
      </c>
      <c r="E674" s="58" t="s">
        <v>1</v>
      </c>
      <c r="F674" s="58" t="s">
        <v>3557</v>
      </c>
      <c r="G674" s="58"/>
      <c r="H674" s="56" t="s">
        <v>3862</v>
      </c>
      <c r="I674" s="56" t="s">
        <v>3863</v>
      </c>
      <c r="J674" s="158">
        <v>495</v>
      </c>
      <c r="K674" s="158">
        <v>495</v>
      </c>
      <c r="L674" s="58">
        <v>18.9714104</v>
      </c>
      <c r="M674" s="58">
        <v>72.833807800000002</v>
      </c>
      <c r="N674" s="58" t="s">
        <v>49</v>
      </c>
      <c r="O674" s="58" t="s">
        <v>3864</v>
      </c>
      <c r="P674" s="28" t="s">
        <v>591</v>
      </c>
      <c r="Q674" s="56" t="s">
        <v>1899</v>
      </c>
      <c r="R674" s="28" t="s">
        <v>3865</v>
      </c>
      <c r="S674" s="28" t="s">
        <v>3866</v>
      </c>
      <c r="T674" s="58" t="s">
        <v>1621</v>
      </c>
      <c r="U674" s="28" t="s">
        <v>2214</v>
      </c>
      <c r="V674" s="36" t="s">
        <v>2215</v>
      </c>
      <c r="W674" s="28" t="s">
        <v>104</v>
      </c>
      <c r="X674" s="28"/>
      <c r="Y674" s="28" t="s">
        <v>1761</v>
      </c>
      <c r="Z674" s="28" t="e">
        <f>_xlfn.XLOOKUP(I674,'[2]Fibmax delivery'!$B:$B,'[2]Fibmax delivery'!$I:$I)</f>
        <v>#N/A</v>
      </c>
      <c r="AA674" s="28" t="s">
        <v>1603</v>
      </c>
      <c r="AB674" s="28" t="s">
        <v>1603</v>
      </c>
      <c r="AC674" s="28" t="s">
        <v>1603</v>
      </c>
      <c r="AD674" s="28" t="s">
        <v>1603</v>
      </c>
      <c r="AE674" s="28">
        <v>0</v>
      </c>
      <c r="AF674" s="28" t="s">
        <v>1618</v>
      </c>
      <c r="AG674" s="28"/>
      <c r="AH674" s="28" t="s">
        <v>1664</v>
      </c>
      <c r="AI674" s="28" t="s">
        <v>1603</v>
      </c>
      <c r="AJ674" s="28"/>
      <c r="AK674" s="28" t="s">
        <v>1612</v>
      </c>
      <c r="AL674" s="28" t="s">
        <v>1603</v>
      </c>
      <c r="AM674" s="28" t="s">
        <v>4949</v>
      </c>
      <c r="AN674" s="47" t="s">
        <v>1664</v>
      </c>
      <c r="AO674" s="58" t="s">
        <v>1603</v>
      </c>
      <c r="AP674" s="28"/>
      <c r="AQ674" s="28">
        <v>0</v>
      </c>
      <c r="AR674" s="28">
        <f t="shared" si="134"/>
        <v>0</v>
      </c>
      <c r="AS674" s="28" t="s">
        <v>1603</v>
      </c>
      <c r="AT674" s="28"/>
    </row>
    <row r="675" spans="3:46" s="47" customFormat="1" x14ac:dyDescent="0.3">
      <c r="C675" s="196">
        <v>46022</v>
      </c>
      <c r="D675" s="36">
        <f t="shared" si="135"/>
        <v>672</v>
      </c>
      <c r="E675" s="58" t="s">
        <v>1</v>
      </c>
      <c r="F675" s="66" t="s">
        <v>647</v>
      </c>
      <c r="G675" s="56">
        <f>_xlfn.XLOOKUP(H675,'[3]Total Working Funnel'!$F:$F,'[3]Total Working Funnel'!$F:$F)</f>
        <v>1144</v>
      </c>
      <c r="H675" s="56">
        <v>1144</v>
      </c>
      <c r="I675" s="56" t="s">
        <v>3867</v>
      </c>
      <c r="J675" s="158">
        <v>126.5</v>
      </c>
      <c r="K675" s="158">
        <v>126.5</v>
      </c>
      <c r="L675" s="58">
        <v>18.9306242</v>
      </c>
      <c r="M675" s="58">
        <v>72.8333394</v>
      </c>
      <c r="N675" s="58" t="s">
        <v>51</v>
      </c>
      <c r="O675" s="58" t="s">
        <v>3868</v>
      </c>
      <c r="P675" s="28" t="s">
        <v>591</v>
      </c>
      <c r="Q675" s="56" t="s">
        <v>1830</v>
      </c>
      <c r="R675" s="28" t="s">
        <v>3869</v>
      </c>
      <c r="S675" s="28" t="s">
        <v>3870</v>
      </c>
      <c r="T675" s="58" t="s">
        <v>1621</v>
      </c>
      <c r="U675" s="28" t="s">
        <v>2214</v>
      </c>
      <c r="V675" s="36" t="s">
        <v>2215</v>
      </c>
      <c r="W675" s="28" t="s">
        <v>104</v>
      </c>
      <c r="X675" s="28"/>
      <c r="Y675" s="28" t="s">
        <v>1782</v>
      </c>
      <c r="Z675" s="28" t="s">
        <v>1745</v>
      </c>
      <c r="AA675" s="28" t="s">
        <v>1603</v>
      </c>
      <c r="AB675" s="71">
        <v>10004622</v>
      </c>
      <c r="AC675" s="60">
        <v>45738</v>
      </c>
      <c r="AD675" s="61">
        <f>AC675+365</f>
        <v>46103</v>
      </c>
      <c r="AE675" s="28">
        <v>70</v>
      </c>
      <c r="AF675" s="28" t="s">
        <v>1618</v>
      </c>
      <c r="AG675" s="28"/>
      <c r="AH675" s="28" t="s">
        <v>1585</v>
      </c>
      <c r="AI675" s="28" t="s">
        <v>1603</v>
      </c>
      <c r="AJ675" s="28"/>
      <c r="AK675" s="28" t="s">
        <v>1612</v>
      </c>
      <c r="AL675" s="28" t="s">
        <v>5571</v>
      </c>
      <c r="AM675" s="28" t="s">
        <v>4949</v>
      </c>
      <c r="AN675" s="47" t="s">
        <v>1585</v>
      </c>
      <c r="AO675" s="58" t="s">
        <v>1603</v>
      </c>
      <c r="AP675" s="28"/>
      <c r="AQ675" s="28">
        <v>0</v>
      </c>
      <c r="AR675" s="28">
        <f t="shared" si="134"/>
        <v>-70</v>
      </c>
      <c r="AS675" s="28" t="s">
        <v>1603</v>
      </c>
      <c r="AT675" s="28"/>
    </row>
    <row r="676" spans="3:46" s="47" customFormat="1" ht="10.8" x14ac:dyDescent="0.25">
      <c r="C676" s="196">
        <v>46387</v>
      </c>
      <c r="D676" s="36">
        <f t="shared" si="135"/>
        <v>673</v>
      </c>
      <c r="E676" s="58" t="s">
        <v>1</v>
      </c>
      <c r="F676" s="58" t="s">
        <v>601</v>
      </c>
      <c r="G676" s="56" t="str">
        <f>_xlfn.XLOOKUP(H676,'[3]Total Working Funnel'!$F:$F,'[3]Total Working Funnel'!$F:$F)</f>
        <v>MB1917</v>
      </c>
      <c r="H676" s="56" t="s">
        <v>3871</v>
      </c>
      <c r="I676" s="56" t="s">
        <v>3872</v>
      </c>
      <c r="J676" s="158">
        <v>55</v>
      </c>
      <c r="K676" s="158">
        <v>55</v>
      </c>
      <c r="L676" s="58">
        <v>19.198755899999998</v>
      </c>
      <c r="M676" s="58">
        <v>73.108068399999993</v>
      </c>
      <c r="N676" s="58" t="s">
        <v>100</v>
      </c>
      <c r="O676" s="58" t="s">
        <v>3873</v>
      </c>
      <c r="P676" s="28" t="s">
        <v>597</v>
      </c>
      <c r="Q676" s="56" t="s">
        <v>1603</v>
      </c>
      <c r="R676" s="28" t="s">
        <v>3874</v>
      </c>
      <c r="S676" s="28" t="s">
        <v>3875</v>
      </c>
      <c r="T676" s="58" t="s">
        <v>1621</v>
      </c>
      <c r="U676" s="28" t="s">
        <v>2214</v>
      </c>
      <c r="V676" s="36" t="s">
        <v>2215</v>
      </c>
      <c r="W676" s="28" t="s">
        <v>104</v>
      </c>
      <c r="X676" s="28" t="s">
        <v>1984</v>
      </c>
      <c r="Y676" s="28" t="s">
        <v>1726</v>
      </c>
      <c r="Z676" s="28" t="s">
        <v>4848</v>
      </c>
      <c r="AA676" s="28" t="s">
        <v>1603</v>
      </c>
      <c r="AB676" s="28" t="s">
        <v>3876</v>
      </c>
      <c r="AC676" s="61">
        <v>45734</v>
      </c>
      <c r="AD676" s="61">
        <v>46099</v>
      </c>
      <c r="AE676" s="28">
        <v>60</v>
      </c>
      <c r="AF676" s="28" t="s">
        <v>1030</v>
      </c>
      <c r="AG676" s="62">
        <f>AE676-K676</f>
        <v>5</v>
      </c>
      <c r="AH676" s="28" t="s">
        <v>1585</v>
      </c>
      <c r="AI676" s="28" t="s">
        <v>1603</v>
      </c>
      <c r="AJ676" s="28"/>
      <c r="AK676" s="28" t="s">
        <v>1612</v>
      </c>
      <c r="AL676" s="28" t="s">
        <v>5572</v>
      </c>
      <c r="AM676" s="28" t="s">
        <v>3494</v>
      </c>
      <c r="AN676" s="47" t="s">
        <v>1585</v>
      </c>
      <c r="AO676" s="58" t="s">
        <v>1603</v>
      </c>
      <c r="AP676" s="28"/>
      <c r="AQ676" s="28">
        <v>0</v>
      </c>
      <c r="AR676" s="28">
        <f t="shared" si="134"/>
        <v>-60</v>
      </c>
      <c r="AS676" s="28" t="s">
        <v>1603</v>
      </c>
      <c r="AT676" s="28"/>
    </row>
    <row r="677" spans="3:46" s="47" customFormat="1" ht="10.8" x14ac:dyDescent="0.25">
      <c r="C677" s="196">
        <v>46387</v>
      </c>
      <c r="D677" s="36">
        <f t="shared" si="135"/>
        <v>674</v>
      </c>
      <c r="E677" s="58" t="s">
        <v>1</v>
      </c>
      <c r="F677" s="58" t="s">
        <v>601</v>
      </c>
      <c r="G677" s="56">
        <f>_xlfn.XLOOKUP(H677,'[3]Total Working Funnel'!$F:$F,'[3]Total Working Funnel'!$F:$F)</f>
        <v>859</v>
      </c>
      <c r="H677" s="56">
        <v>859</v>
      </c>
      <c r="I677" s="56" t="s">
        <v>3877</v>
      </c>
      <c r="J677" s="158">
        <v>66</v>
      </c>
      <c r="K677" s="158">
        <v>66</v>
      </c>
      <c r="L677" s="58">
        <v>19.2035366</v>
      </c>
      <c r="M677" s="58">
        <v>73.111328499999999</v>
      </c>
      <c r="N677" s="58" t="s">
        <v>100</v>
      </c>
      <c r="O677" s="58" t="s">
        <v>3878</v>
      </c>
      <c r="P677" s="28" t="s">
        <v>597</v>
      </c>
      <c r="Q677" s="56" t="s">
        <v>1603</v>
      </c>
      <c r="R677" s="28" t="s">
        <v>3879</v>
      </c>
      <c r="S677" s="28" t="s">
        <v>3880</v>
      </c>
      <c r="T677" s="58" t="s">
        <v>1621</v>
      </c>
      <c r="U677" s="28" t="s">
        <v>2214</v>
      </c>
      <c r="V677" s="36" t="s">
        <v>2215</v>
      </c>
      <c r="W677" s="28" t="s">
        <v>104</v>
      </c>
      <c r="X677" s="28" t="s">
        <v>1984</v>
      </c>
      <c r="Y677" s="28" t="s">
        <v>1726</v>
      </c>
      <c r="Z677" s="28" t="s">
        <v>4848</v>
      </c>
      <c r="AA677" s="28" t="s">
        <v>1603</v>
      </c>
      <c r="AB677" s="28" t="s">
        <v>3876</v>
      </c>
      <c r="AC677" s="61">
        <v>45734</v>
      </c>
      <c r="AD677" s="61">
        <v>46099</v>
      </c>
      <c r="AE677" s="28">
        <v>70</v>
      </c>
      <c r="AF677" s="28" t="s">
        <v>1030</v>
      </c>
      <c r="AG677" s="62">
        <f>AE677-K677</f>
        <v>4</v>
      </c>
      <c r="AH677" s="28" t="s">
        <v>1585</v>
      </c>
      <c r="AI677" s="28" t="s">
        <v>1603</v>
      </c>
      <c r="AJ677" s="28"/>
      <c r="AK677" s="28" t="s">
        <v>1612</v>
      </c>
      <c r="AL677" s="28" t="s">
        <v>5573</v>
      </c>
      <c r="AM677" s="28" t="s">
        <v>4949</v>
      </c>
      <c r="AN677" s="47" t="s">
        <v>1585</v>
      </c>
      <c r="AO677" s="58" t="s">
        <v>1603</v>
      </c>
      <c r="AP677" s="28"/>
      <c r="AQ677" s="28">
        <v>0</v>
      </c>
      <c r="AR677" s="28">
        <f t="shared" si="134"/>
        <v>-70</v>
      </c>
      <c r="AS677" s="28" t="s">
        <v>1603</v>
      </c>
      <c r="AT677" s="28"/>
    </row>
    <row r="678" spans="3:46" s="47" customFormat="1" ht="10.8" x14ac:dyDescent="0.25">
      <c r="C678" s="196">
        <v>46387</v>
      </c>
      <c r="D678" s="36">
        <f t="shared" si="135"/>
        <v>675</v>
      </c>
      <c r="E678" s="58" t="s">
        <v>1</v>
      </c>
      <c r="F678" s="58" t="s">
        <v>601</v>
      </c>
      <c r="G678" s="56" t="str">
        <f>_xlfn.XLOOKUP(H678,'[3]Total Working Funnel'!$F:$F,'[3]Total Working Funnel'!$F:$F)</f>
        <v>MB6174</v>
      </c>
      <c r="H678" s="56" t="s">
        <v>3881</v>
      </c>
      <c r="I678" s="56" t="s">
        <v>3882</v>
      </c>
      <c r="J678" s="158">
        <v>88</v>
      </c>
      <c r="K678" s="158">
        <v>88</v>
      </c>
      <c r="L678" s="58">
        <v>19.200204599999999</v>
      </c>
      <c r="M678" s="58">
        <v>73.105089100000001</v>
      </c>
      <c r="N678" s="58" t="s">
        <v>100</v>
      </c>
      <c r="O678" s="58" t="s">
        <v>3883</v>
      </c>
      <c r="P678" s="28" t="s">
        <v>597</v>
      </c>
      <c r="Q678" s="56" t="s">
        <v>1603</v>
      </c>
      <c r="R678" s="28" t="s">
        <v>3884</v>
      </c>
      <c r="S678" s="28" t="s">
        <v>3885</v>
      </c>
      <c r="T678" s="58" t="s">
        <v>1621</v>
      </c>
      <c r="U678" s="28" t="s">
        <v>2214</v>
      </c>
      <c r="V678" s="36" t="s">
        <v>2215</v>
      </c>
      <c r="W678" s="28" t="s">
        <v>104</v>
      </c>
      <c r="X678" s="28" t="s">
        <v>1984</v>
      </c>
      <c r="Y678" s="28" t="s">
        <v>1726</v>
      </c>
      <c r="Z678" s="28" t="s">
        <v>4848</v>
      </c>
      <c r="AA678" s="28" t="s">
        <v>1603</v>
      </c>
      <c r="AB678" s="28" t="s">
        <v>3876</v>
      </c>
      <c r="AC678" s="61">
        <v>45734</v>
      </c>
      <c r="AD678" s="61">
        <v>46099</v>
      </c>
      <c r="AE678" s="28">
        <v>90</v>
      </c>
      <c r="AF678" s="28" t="s">
        <v>1030</v>
      </c>
      <c r="AG678" s="62">
        <f>AE678-K678</f>
        <v>2</v>
      </c>
      <c r="AH678" s="28" t="s">
        <v>1585</v>
      </c>
      <c r="AI678" s="28" t="s">
        <v>1603</v>
      </c>
      <c r="AJ678" s="28"/>
      <c r="AK678" s="28" t="s">
        <v>1612</v>
      </c>
      <c r="AL678" s="28" t="s">
        <v>5574</v>
      </c>
      <c r="AM678" s="28" t="s">
        <v>4949</v>
      </c>
      <c r="AN678" s="47" t="s">
        <v>1585</v>
      </c>
      <c r="AO678" s="58" t="s">
        <v>1603</v>
      </c>
      <c r="AP678" s="28"/>
      <c r="AQ678" s="28">
        <v>0</v>
      </c>
      <c r="AR678" s="28">
        <f t="shared" si="134"/>
        <v>-90</v>
      </c>
      <c r="AS678" s="28" t="s">
        <v>1603</v>
      </c>
      <c r="AT678" s="28"/>
    </row>
    <row r="679" spans="3:46" s="47" customFormat="1" x14ac:dyDescent="0.3">
      <c r="C679" s="196">
        <v>46022</v>
      </c>
      <c r="D679" s="36">
        <f t="shared" si="135"/>
        <v>676</v>
      </c>
      <c r="E679" s="58" t="s">
        <v>1</v>
      </c>
      <c r="F679" s="66" t="s">
        <v>647</v>
      </c>
      <c r="G679" s="56">
        <f>_xlfn.XLOOKUP(H679,'[3]Total Working Funnel'!$F:$F,'[3]Total Working Funnel'!$F:$F)</f>
        <v>5032</v>
      </c>
      <c r="H679" s="56">
        <v>5032</v>
      </c>
      <c r="I679" s="56" t="s">
        <v>3886</v>
      </c>
      <c r="J679" s="158">
        <v>77</v>
      </c>
      <c r="K679" s="158">
        <v>77</v>
      </c>
      <c r="L679" s="58">
        <v>18.931041799999999</v>
      </c>
      <c r="M679" s="58">
        <v>72.831731399999995</v>
      </c>
      <c r="N679" s="58" t="s">
        <v>51</v>
      </c>
      <c r="O679" s="58" t="s">
        <v>3887</v>
      </c>
      <c r="P679" s="28" t="s">
        <v>591</v>
      </c>
      <c r="Q679" s="56" t="s">
        <v>1830</v>
      </c>
      <c r="R679" s="28" t="s">
        <v>3888</v>
      </c>
      <c r="S679" s="28" t="s">
        <v>3889</v>
      </c>
      <c r="T679" s="58" t="s">
        <v>1736</v>
      </c>
      <c r="U679" s="28" t="s">
        <v>2214</v>
      </c>
      <c r="V679" s="36" t="s">
        <v>2215</v>
      </c>
      <c r="W679" s="28" t="s">
        <v>104</v>
      </c>
      <c r="X679" s="28"/>
      <c r="Y679" s="28" t="s">
        <v>1782</v>
      </c>
      <c r="Z679" s="28" t="s">
        <v>1745</v>
      </c>
      <c r="AA679" s="28" t="s">
        <v>1603</v>
      </c>
      <c r="AB679" s="71">
        <v>10004622</v>
      </c>
      <c r="AC679" s="60">
        <v>45738</v>
      </c>
      <c r="AD679" s="61">
        <f>AC679+365</f>
        <v>46103</v>
      </c>
      <c r="AE679" s="28">
        <v>80</v>
      </c>
      <c r="AF679" s="28" t="s">
        <v>1618</v>
      </c>
      <c r="AG679" s="28"/>
      <c r="AH679" s="28" t="s">
        <v>1585</v>
      </c>
      <c r="AI679" s="28" t="s">
        <v>1603</v>
      </c>
      <c r="AJ679" s="28"/>
      <c r="AK679" s="28" t="s">
        <v>1612</v>
      </c>
      <c r="AL679" s="28" t="s">
        <v>5575</v>
      </c>
      <c r="AM679" s="28" t="s">
        <v>4949</v>
      </c>
      <c r="AN679" s="47" t="s">
        <v>1585</v>
      </c>
      <c r="AO679" s="58" t="s">
        <v>1603</v>
      </c>
      <c r="AP679" s="28"/>
      <c r="AQ679" s="28">
        <v>0</v>
      </c>
      <c r="AR679" s="28">
        <f t="shared" si="134"/>
        <v>-80</v>
      </c>
      <c r="AS679" s="28" t="s">
        <v>1603</v>
      </c>
      <c r="AT679" s="28"/>
    </row>
    <row r="680" spans="3:46" s="47" customFormat="1" ht="10.8" x14ac:dyDescent="0.25">
      <c r="C680" s="196">
        <v>45991</v>
      </c>
      <c r="D680" s="36">
        <f t="shared" si="135"/>
        <v>677</v>
      </c>
      <c r="E680" s="58" t="s">
        <v>1</v>
      </c>
      <c r="F680" s="56" t="s">
        <v>623</v>
      </c>
      <c r="G680" s="56" t="str">
        <f>_xlfn.XLOOKUP(H680,'[3]Total Working Funnel'!$F:$F,'[3]Total Working Funnel'!$F:$F)</f>
        <v>MA4450</v>
      </c>
      <c r="H680" s="56" t="s">
        <v>3890</v>
      </c>
      <c r="I680" s="56" t="s">
        <v>3891</v>
      </c>
      <c r="J680" s="158">
        <v>16.5</v>
      </c>
      <c r="K680" s="158">
        <v>16.5</v>
      </c>
      <c r="L680" s="58">
        <v>19.098692199999999</v>
      </c>
      <c r="M680" s="58">
        <v>72.917380100000003</v>
      </c>
      <c r="N680" s="58" t="s">
        <v>43</v>
      </c>
      <c r="O680" s="58" t="s">
        <v>3892</v>
      </c>
      <c r="P680" s="28" t="s">
        <v>591</v>
      </c>
      <c r="Q680" s="56" t="s">
        <v>1697</v>
      </c>
      <c r="R680" s="28" t="s">
        <v>3893</v>
      </c>
      <c r="S680" s="28" t="s">
        <v>3894</v>
      </c>
      <c r="T680" s="58" t="s">
        <v>1646</v>
      </c>
      <c r="U680" s="28" t="s">
        <v>2214</v>
      </c>
      <c r="V680" s="36" t="s">
        <v>2215</v>
      </c>
      <c r="W680" s="28" t="s">
        <v>104</v>
      </c>
      <c r="X680" s="28"/>
      <c r="Y680" s="28" t="s">
        <v>1849</v>
      </c>
      <c r="Z680" s="28" t="s">
        <v>4848</v>
      </c>
      <c r="AA680" s="28" t="s">
        <v>1603</v>
      </c>
      <c r="AB680" s="28" t="s">
        <v>3347</v>
      </c>
      <c r="AC680" s="61">
        <v>45740</v>
      </c>
      <c r="AD680" s="61">
        <v>46105</v>
      </c>
      <c r="AE680" s="28">
        <v>20</v>
      </c>
      <c r="AF680" s="28" t="s">
        <v>1030</v>
      </c>
      <c r="AG680" s="62">
        <f>AE680-K680</f>
        <v>3.5</v>
      </c>
      <c r="AH680" s="28" t="s">
        <v>1585</v>
      </c>
      <c r="AI680" s="28" t="s">
        <v>1603</v>
      </c>
      <c r="AJ680" s="28"/>
      <c r="AK680" s="28" t="s">
        <v>1612</v>
      </c>
      <c r="AL680" s="28" t="s">
        <v>5576</v>
      </c>
      <c r="AM680" s="28" t="s">
        <v>4949</v>
      </c>
      <c r="AN680" s="47" t="s">
        <v>1585</v>
      </c>
      <c r="AO680" s="58" t="s">
        <v>1603</v>
      </c>
      <c r="AP680" s="28"/>
      <c r="AQ680" s="28">
        <v>0</v>
      </c>
      <c r="AR680" s="28">
        <f t="shared" si="134"/>
        <v>-20</v>
      </c>
      <c r="AS680" s="28" t="s">
        <v>1603</v>
      </c>
      <c r="AT680" s="28"/>
    </row>
    <row r="681" spans="3:46" s="47" customFormat="1" ht="10.8" x14ac:dyDescent="0.25">
      <c r="C681" s="196">
        <v>46387</v>
      </c>
      <c r="D681" s="36">
        <f t="shared" si="135"/>
        <v>678</v>
      </c>
      <c r="E681" s="58" t="s">
        <v>1</v>
      </c>
      <c r="F681" s="58" t="s">
        <v>607</v>
      </c>
      <c r="G681" s="56">
        <f>_xlfn.XLOOKUP(H681,'[3]Total Working Funnel'!$F:$F,'[3]Total Working Funnel'!$F:$F)</f>
        <v>2234</v>
      </c>
      <c r="H681" s="56">
        <v>2234</v>
      </c>
      <c r="I681" s="56" t="s">
        <v>3895</v>
      </c>
      <c r="J681" s="158">
        <v>605</v>
      </c>
      <c r="K681" s="158">
        <v>605</v>
      </c>
      <c r="L681" s="58">
        <v>19.115554700000001</v>
      </c>
      <c r="M681" s="58">
        <v>73.001897700000001</v>
      </c>
      <c r="N681" s="58" t="s">
        <v>5</v>
      </c>
      <c r="O681" s="58" t="s">
        <v>3896</v>
      </c>
      <c r="P681" s="28" t="s">
        <v>589</v>
      </c>
      <c r="Q681" s="56" t="s">
        <v>1603</v>
      </c>
      <c r="R681" s="28" t="s">
        <v>3897</v>
      </c>
      <c r="S681" s="28" t="s">
        <v>3898</v>
      </c>
      <c r="T681" s="58" t="s">
        <v>1621</v>
      </c>
      <c r="U681" s="28" t="s">
        <v>2214</v>
      </c>
      <c r="V681" s="36" t="s">
        <v>2215</v>
      </c>
      <c r="W681" s="28" t="s">
        <v>104</v>
      </c>
      <c r="X681" s="28" t="s">
        <v>1616</v>
      </c>
      <c r="Y681" s="28" t="s">
        <v>1761</v>
      </c>
      <c r="Z681" s="28" t="e">
        <f>_xlfn.XLOOKUP(I681,'[2]Fibmax delivery'!$B:$B,'[2]Fibmax delivery'!$I:$I)</f>
        <v>#N/A</v>
      </c>
      <c r="AA681" s="28" t="s">
        <v>1603</v>
      </c>
      <c r="AB681" s="28" t="s">
        <v>1098</v>
      </c>
      <c r="AC681" s="61">
        <v>45740</v>
      </c>
      <c r="AD681" s="61">
        <v>46105</v>
      </c>
      <c r="AE681" s="28">
        <v>610</v>
      </c>
      <c r="AF681" s="28" t="s">
        <v>1030</v>
      </c>
      <c r="AG681" s="62">
        <f>AE681-K681</f>
        <v>5</v>
      </c>
      <c r="AH681" s="28" t="s">
        <v>1585</v>
      </c>
      <c r="AI681" s="28" t="s">
        <v>1603</v>
      </c>
      <c r="AJ681" s="28"/>
      <c r="AK681" s="28" t="s">
        <v>1612</v>
      </c>
      <c r="AL681" s="28" t="s">
        <v>5577</v>
      </c>
      <c r="AM681" s="28" t="s">
        <v>4949</v>
      </c>
      <c r="AN681" s="47" t="s">
        <v>1585</v>
      </c>
      <c r="AO681" s="58" t="s">
        <v>1603</v>
      </c>
      <c r="AP681" s="28"/>
      <c r="AQ681" s="28">
        <v>0</v>
      </c>
      <c r="AR681" s="28">
        <f t="shared" si="134"/>
        <v>-610</v>
      </c>
      <c r="AS681" s="28" t="s">
        <v>1603</v>
      </c>
      <c r="AT681" s="28"/>
    </row>
    <row r="682" spans="3:46" s="47" customFormat="1" ht="10.8" x14ac:dyDescent="0.25">
      <c r="C682" s="196">
        <v>46387</v>
      </c>
      <c r="D682" s="36">
        <f t="shared" si="135"/>
        <v>679</v>
      </c>
      <c r="E682" s="58" t="s">
        <v>1</v>
      </c>
      <c r="F682" s="57" t="s">
        <v>599</v>
      </c>
      <c r="G682" s="56" t="str">
        <f>_xlfn.XLOOKUP(H682,'[3]Total Working Funnel'!$F:$F,'[3]Total Working Funnel'!$F:$F)</f>
        <v>MA2726</v>
      </c>
      <c r="H682" s="56" t="s">
        <v>3899</v>
      </c>
      <c r="I682" s="56" t="s">
        <v>3900</v>
      </c>
      <c r="J682" s="158">
        <v>660</v>
      </c>
      <c r="K682" s="158">
        <v>660</v>
      </c>
      <c r="L682" s="58">
        <v>19.201341899999999</v>
      </c>
      <c r="M682" s="58">
        <v>73.116348400000007</v>
      </c>
      <c r="N682" s="58" t="s">
        <v>100</v>
      </c>
      <c r="O682" s="58" t="s">
        <v>3901</v>
      </c>
      <c r="P682" s="28" t="s">
        <v>597</v>
      </c>
      <c r="Q682" s="56" t="s">
        <v>1603</v>
      </c>
      <c r="R682" s="28" t="s">
        <v>3902</v>
      </c>
      <c r="S682" s="28" t="s">
        <v>3903</v>
      </c>
      <c r="T682" s="58" t="s">
        <v>1621</v>
      </c>
      <c r="U682" s="28" t="s">
        <v>2214</v>
      </c>
      <c r="V682" s="36" t="s">
        <v>2215</v>
      </c>
      <c r="W682" s="28" t="s">
        <v>104</v>
      </c>
      <c r="X682" s="28" t="s">
        <v>1616</v>
      </c>
      <c r="Y682" s="28" t="s">
        <v>1792</v>
      </c>
      <c r="Z682" s="28" t="e">
        <f>_xlfn.XLOOKUP(I682,'[2]Fibmax delivery'!$B:$B,'[2]Fibmax delivery'!$I:$I)</f>
        <v>#N/A</v>
      </c>
      <c r="AA682" s="28" t="s">
        <v>1603</v>
      </c>
      <c r="AB682" s="28" t="s">
        <v>3876</v>
      </c>
      <c r="AC682" s="61">
        <v>45734</v>
      </c>
      <c r="AD682" s="61">
        <v>46099</v>
      </c>
      <c r="AE682" s="28">
        <v>660</v>
      </c>
      <c r="AF682" s="28" t="s">
        <v>1030</v>
      </c>
      <c r="AG682" s="62">
        <f>AE682-K682</f>
        <v>0</v>
      </c>
      <c r="AH682" s="28" t="s">
        <v>1585</v>
      </c>
      <c r="AI682" s="28" t="s">
        <v>1603</v>
      </c>
      <c r="AJ682" s="28"/>
      <c r="AK682" s="28" t="s">
        <v>1612</v>
      </c>
      <c r="AL682" s="28" t="s">
        <v>5578</v>
      </c>
      <c r="AM682" s="28" t="s">
        <v>4949</v>
      </c>
      <c r="AN682" s="47" t="s">
        <v>1585</v>
      </c>
      <c r="AO682" s="58" t="s">
        <v>1603</v>
      </c>
      <c r="AP682" s="28"/>
      <c r="AQ682" s="28">
        <v>0</v>
      </c>
      <c r="AR682" s="28">
        <f t="shared" si="134"/>
        <v>-660</v>
      </c>
      <c r="AS682" s="28" t="s">
        <v>1603</v>
      </c>
      <c r="AT682" s="28"/>
    </row>
    <row r="683" spans="3:46" s="47" customFormat="1" ht="10.8" x14ac:dyDescent="0.25">
      <c r="C683" s="196">
        <v>46081</v>
      </c>
      <c r="D683" s="36">
        <f t="shared" si="135"/>
        <v>680</v>
      </c>
      <c r="E683" s="58" t="s">
        <v>1</v>
      </c>
      <c r="F683" s="56" t="s">
        <v>590</v>
      </c>
      <c r="G683" s="56"/>
      <c r="H683" s="66">
        <v>5987</v>
      </c>
      <c r="I683" s="66" t="s">
        <v>3904</v>
      </c>
      <c r="J683" s="162">
        <v>715</v>
      </c>
      <c r="K683" s="158">
        <v>715</v>
      </c>
      <c r="L683" s="58">
        <v>19.157160099999999</v>
      </c>
      <c r="M683" s="58">
        <v>72.998118000000005</v>
      </c>
      <c r="N683" s="58" t="s">
        <v>7</v>
      </c>
      <c r="O683" s="58" t="s">
        <v>3905</v>
      </c>
      <c r="P683" s="28" t="s">
        <v>589</v>
      </c>
      <c r="Q683" s="56" t="s">
        <v>1603</v>
      </c>
      <c r="R683" s="28" t="s">
        <v>3906</v>
      </c>
      <c r="S683" s="28" t="s">
        <v>3907</v>
      </c>
      <c r="T683" s="58" t="s">
        <v>1621</v>
      </c>
      <c r="U683" s="28" t="s">
        <v>2214</v>
      </c>
      <c r="V683" s="36" t="s">
        <v>2215</v>
      </c>
      <c r="W683" s="28" t="s">
        <v>1949</v>
      </c>
      <c r="X683" s="28" t="s">
        <v>1616</v>
      </c>
      <c r="Y683" s="28" t="s">
        <v>1609</v>
      </c>
      <c r="Z683" s="28" t="e">
        <f>_xlfn.XLOOKUP(I683,'[2]Fibmax delivery'!$B:$B,'[2]Fibmax delivery'!$I:$I)</f>
        <v>#N/A</v>
      </c>
      <c r="AA683" s="28" t="s">
        <v>1603</v>
      </c>
      <c r="AB683" s="28" t="s">
        <v>1603</v>
      </c>
      <c r="AC683" s="28" t="s">
        <v>1603</v>
      </c>
      <c r="AD683" s="28" t="s">
        <v>1603</v>
      </c>
      <c r="AE683" s="28">
        <v>0</v>
      </c>
      <c r="AF683" s="28" t="s">
        <v>1618</v>
      </c>
      <c r="AG683" s="28"/>
      <c r="AH683" s="28" t="s">
        <v>1664</v>
      </c>
      <c r="AI683" s="28" t="s">
        <v>1603</v>
      </c>
      <c r="AJ683" s="28"/>
      <c r="AK683" s="28" t="s">
        <v>1612</v>
      </c>
      <c r="AL683" s="28" t="s">
        <v>1603</v>
      </c>
      <c r="AM683" s="28" t="s">
        <v>4949</v>
      </c>
      <c r="AN683" s="47" t="s">
        <v>1664</v>
      </c>
      <c r="AO683" s="58" t="s">
        <v>1603</v>
      </c>
      <c r="AP683" s="28"/>
      <c r="AQ683" s="28">
        <v>0</v>
      </c>
      <c r="AR683" s="28">
        <f t="shared" si="134"/>
        <v>0</v>
      </c>
      <c r="AS683" s="28" t="s">
        <v>1603</v>
      </c>
      <c r="AT683" s="28"/>
    </row>
    <row r="684" spans="3:46" s="47" customFormat="1" ht="10.8" x14ac:dyDescent="0.25">
      <c r="C684" s="196">
        <v>46418</v>
      </c>
      <c r="D684" s="36">
        <f t="shared" si="135"/>
        <v>681</v>
      </c>
      <c r="E684" s="58" t="s">
        <v>1</v>
      </c>
      <c r="F684" s="58" t="s">
        <v>659</v>
      </c>
      <c r="G684" s="58"/>
      <c r="H684" s="69">
        <v>1277</v>
      </c>
      <c r="I684" s="58" t="s">
        <v>3908</v>
      </c>
      <c r="J684" s="160">
        <v>750</v>
      </c>
      <c r="K684" s="158">
        <v>0</v>
      </c>
      <c r="L684" s="58">
        <v>19.072707999999999</v>
      </c>
      <c r="M684" s="58">
        <v>72.986525</v>
      </c>
      <c r="N684" s="58" t="s">
        <v>2</v>
      </c>
      <c r="O684" s="58" t="s">
        <v>3909</v>
      </c>
      <c r="P684" s="28" t="s">
        <v>589</v>
      </c>
      <c r="Q684" s="56" t="s">
        <v>1603</v>
      </c>
      <c r="R684" s="28" t="s">
        <v>3910</v>
      </c>
      <c r="S684" s="28" t="s">
        <v>3911</v>
      </c>
      <c r="T684" s="58" t="s">
        <v>1621</v>
      </c>
      <c r="U684" s="28" t="s">
        <v>2214</v>
      </c>
      <c r="V684" s="36" t="s">
        <v>2215</v>
      </c>
      <c r="W684" s="28" t="s">
        <v>3912</v>
      </c>
      <c r="X684" s="28" t="s">
        <v>1695</v>
      </c>
      <c r="Y684" s="28" t="s">
        <v>1609</v>
      </c>
      <c r="Z684" s="28" t="e">
        <f>_xlfn.XLOOKUP(I684,'[2]Fibmax delivery'!$B:$B,'[2]Fibmax delivery'!$I:$I)</f>
        <v>#N/A</v>
      </c>
      <c r="AA684" s="28" t="s">
        <v>1603</v>
      </c>
      <c r="AB684" s="28" t="s">
        <v>1603</v>
      </c>
      <c r="AC684" s="28" t="s">
        <v>1603</v>
      </c>
      <c r="AD684" s="28" t="s">
        <v>1603</v>
      </c>
      <c r="AE684" s="28">
        <v>0</v>
      </c>
      <c r="AF684" s="28" t="s">
        <v>1618</v>
      </c>
      <c r="AG684" s="28"/>
      <c r="AH684" s="28" t="s">
        <v>1664</v>
      </c>
      <c r="AI684" s="28" t="s">
        <v>1603</v>
      </c>
      <c r="AJ684" s="28"/>
      <c r="AK684" s="28" t="s">
        <v>1612</v>
      </c>
      <c r="AL684" s="28" t="s">
        <v>5579</v>
      </c>
      <c r="AM684" s="28" t="s">
        <v>4949</v>
      </c>
      <c r="AN684" s="47" t="s">
        <v>1664</v>
      </c>
      <c r="AO684" s="58" t="s">
        <v>1603</v>
      </c>
      <c r="AP684" s="28"/>
      <c r="AQ684" s="28">
        <v>0</v>
      </c>
      <c r="AR684" s="28">
        <f t="shared" si="134"/>
        <v>0</v>
      </c>
      <c r="AS684" s="28" t="s">
        <v>1603</v>
      </c>
      <c r="AT684" s="28"/>
    </row>
    <row r="685" spans="3:46" s="47" customFormat="1" ht="10.8" x14ac:dyDescent="0.25">
      <c r="C685" s="196">
        <v>45869</v>
      </c>
      <c r="D685" s="36">
        <f t="shared" si="135"/>
        <v>682</v>
      </c>
      <c r="E685" s="58" t="s">
        <v>1</v>
      </c>
      <c r="F685" s="57" t="s">
        <v>605</v>
      </c>
      <c r="G685" s="57"/>
      <c r="H685" s="69" t="s">
        <v>3913</v>
      </c>
      <c r="I685" s="58" t="s">
        <v>3914</v>
      </c>
      <c r="J685" s="160">
        <v>950</v>
      </c>
      <c r="K685" s="158">
        <v>0</v>
      </c>
      <c r="L685" s="58">
        <v>19.095617000000001</v>
      </c>
      <c r="M685" s="58">
        <v>73.030584000000005</v>
      </c>
      <c r="N685" s="58" t="s">
        <v>13</v>
      </c>
      <c r="O685" s="58" t="s">
        <v>3915</v>
      </c>
      <c r="P685" s="28" t="s">
        <v>589</v>
      </c>
      <c r="Q685" s="56" t="s">
        <v>1603</v>
      </c>
      <c r="R685" s="28" t="s">
        <v>3916</v>
      </c>
      <c r="S685" s="28" t="s">
        <v>3917</v>
      </c>
      <c r="T685" s="58" t="s">
        <v>1621</v>
      </c>
      <c r="U685" s="28" t="s">
        <v>2214</v>
      </c>
      <c r="V685" s="36" t="s">
        <v>2215</v>
      </c>
      <c r="W685" s="28" t="s">
        <v>3912</v>
      </c>
      <c r="X685" s="28" t="s">
        <v>1616</v>
      </c>
      <c r="Y685" s="28" t="s">
        <v>1609</v>
      </c>
      <c r="Z685" s="28" t="e">
        <f>_xlfn.XLOOKUP(I685,'[2]Fibmax delivery'!$B:$B,'[2]Fibmax delivery'!$I:$I)</f>
        <v>#N/A</v>
      </c>
      <c r="AA685" s="28" t="s">
        <v>1603</v>
      </c>
      <c r="AB685" s="28" t="s">
        <v>1603</v>
      </c>
      <c r="AC685" s="28" t="s">
        <v>1603</v>
      </c>
      <c r="AD685" s="28" t="s">
        <v>1603</v>
      </c>
      <c r="AE685" s="28">
        <v>0</v>
      </c>
      <c r="AF685" s="28" t="s">
        <v>1618</v>
      </c>
      <c r="AG685" s="28"/>
      <c r="AH685" s="28" t="s">
        <v>1568</v>
      </c>
      <c r="AI685" s="28" t="s">
        <v>1603</v>
      </c>
      <c r="AJ685" s="28"/>
      <c r="AK685" s="28" t="s">
        <v>1612</v>
      </c>
      <c r="AL685" s="28" t="s">
        <v>5580</v>
      </c>
      <c r="AM685" s="28" t="s">
        <v>1603</v>
      </c>
      <c r="AN685" s="47" t="s">
        <v>1664</v>
      </c>
      <c r="AO685" s="58" t="s">
        <v>1603</v>
      </c>
      <c r="AP685" s="28"/>
      <c r="AQ685" s="28">
        <v>0</v>
      </c>
      <c r="AR685" s="28">
        <f t="shared" si="134"/>
        <v>0</v>
      </c>
      <c r="AS685" s="28" t="s">
        <v>1603</v>
      </c>
      <c r="AT685" s="28"/>
    </row>
    <row r="686" spans="3:46" s="47" customFormat="1" ht="10.8" x14ac:dyDescent="0.25">
      <c r="C686" s="196">
        <v>46173</v>
      </c>
      <c r="D686" s="36">
        <f t="shared" si="135"/>
        <v>683</v>
      </c>
      <c r="E686" s="58" t="s">
        <v>1</v>
      </c>
      <c r="F686" s="57" t="s">
        <v>1706</v>
      </c>
      <c r="G686" s="56" t="str">
        <f>_xlfn.XLOOKUP(H686,'[3]Total Working Funnel'!$F:$F,'[3]Total Working Funnel'!$F:$F)</f>
        <v>5568</v>
      </c>
      <c r="H686" s="69" t="s">
        <v>4933</v>
      </c>
      <c r="I686" s="58" t="s">
        <v>4934</v>
      </c>
      <c r="J686" s="160">
        <v>60</v>
      </c>
      <c r="K686" s="158">
        <v>0</v>
      </c>
      <c r="L686" s="58">
        <v>19.033683</v>
      </c>
      <c r="M686" s="58">
        <v>72.863555000000005</v>
      </c>
      <c r="N686" s="155" t="s">
        <v>4867</v>
      </c>
      <c r="O686" s="69" t="s">
        <v>4939</v>
      </c>
      <c r="P686" s="28" t="s">
        <v>591</v>
      </c>
      <c r="Q686" s="56" t="s">
        <v>1722</v>
      </c>
      <c r="R686" s="28" t="s">
        <v>4943</v>
      </c>
      <c r="S686" s="28" t="s">
        <v>4944</v>
      </c>
      <c r="T686" s="28" t="s">
        <v>1621</v>
      </c>
      <c r="U686" s="28" t="s">
        <v>2214</v>
      </c>
      <c r="V686" s="36" t="s">
        <v>2215</v>
      </c>
      <c r="W686" s="28" t="s">
        <v>4942</v>
      </c>
      <c r="X686" s="28"/>
      <c r="Y686" s="28" t="s">
        <v>1745</v>
      </c>
      <c r="Z686" s="28" t="s">
        <v>1745</v>
      </c>
      <c r="AA686" s="28" t="s">
        <v>1603</v>
      </c>
      <c r="AB686" s="28">
        <v>10004971</v>
      </c>
      <c r="AC686" s="61">
        <v>45764</v>
      </c>
      <c r="AD686" s="61">
        <f>AC686+364</f>
        <v>46128</v>
      </c>
      <c r="AE686" s="28">
        <v>60</v>
      </c>
      <c r="AF686" s="28" t="s">
        <v>1030</v>
      </c>
      <c r="AG686" s="28"/>
      <c r="AH686" s="28" t="s">
        <v>1585</v>
      </c>
      <c r="AI686" s="28" t="s">
        <v>1603</v>
      </c>
      <c r="AJ686" s="28"/>
      <c r="AK686" s="28"/>
      <c r="AL686" s="28" t="s">
        <v>5583</v>
      </c>
      <c r="AM686" s="28"/>
      <c r="AO686" s="58" t="s">
        <v>1603</v>
      </c>
      <c r="AP686" s="28"/>
      <c r="AQ686" s="28">
        <v>0</v>
      </c>
      <c r="AR686" s="28">
        <f t="shared" si="134"/>
        <v>-60</v>
      </c>
      <c r="AS686" s="28" t="s">
        <v>1603</v>
      </c>
      <c r="AT686" s="28"/>
    </row>
    <row r="687" spans="3:46" s="47" customFormat="1" ht="10.8" x14ac:dyDescent="0.25">
      <c r="C687" s="196">
        <v>46173</v>
      </c>
      <c r="D687" s="36">
        <f t="shared" si="135"/>
        <v>684</v>
      </c>
      <c r="E687" s="58" t="s">
        <v>1</v>
      </c>
      <c r="F687" s="57" t="s">
        <v>1706</v>
      </c>
      <c r="G687" s="56" t="str">
        <f>_xlfn.XLOOKUP(H687,'[3]Total Working Funnel'!$F:$F,'[3]Total Working Funnel'!$F:$F)</f>
        <v>MB3514</v>
      </c>
      <c r="H687" s="69" t="s">
        <v>4935</v>
      </c>
      <c r="I687" s="58" t="s">
        <v>4936</v>
      </c>
      <c r="J687" s="160">
        <v>250</v>
      </c>
      <c r="K687" s="158">
        <v>0</v>
      </c>
      <c r="L687" s="58">
        <v>19.031945</v>
      </c>
      <c r="M687" s="58">
        <v>72.863129999999998</v>
      </c>
      <c r="N687" s="155" t="s">
        <v>4867</v>
      </c>
      <c r="O687" s="69" t="s">
        <v>4940</v>
      </c>
      <c r="P687" s="28" t="s">
        <v>591</v>
      </c>
      <c r="Q687" s="56" t="s">
        <v>1722</v>
      </c>
      <c r="R687" s="28" t="s">
        <v>4945</v>
      </c>
      <c r="S687" s="28" t="s">
        <v>4946</v>
      </c>
      <c r="T687" s="28" t="s">
        <v>1621</v>
      </c>
      <c r="U687" s="28" t="s">
        <v>2214</v>
      </c>
      <c r="V687" s="36" t="s">
        <v>2215</v>
      </c>
      <c r="W687" s="28" t="s">
        <v>4942</v>
      </c>
      <c r="X687" s="28"/>
      <c r="Y687" s="28" t="s">
        <v>1745</v>
      </c>
      <c r="Z687" s="28" t="s">
        <v>1745</v>
      </c>
      <c r="AA687" s="28" t="s">
        <v>1603</v>
      </c>
      <c r="AB687" s="28">
        <v>10004971</v>
      </c>
      <c r="AC687" s="61">
        <v>45764</v>
      </c>
      <c r="AD687" s="61">
        <f>AC687+364</f>
        <v>46128</v>
      </c>
      <c r="AE687" s="28">
        <v>250</v>
      </c>
      <c r="AF687" s="28" t="s">
        <v>1030</v>
      </c>
      <c r="AG687" s="28"/>
      <c r="AH687" s="28" t="s">
        <v>1585</v>
      </c>
      <c r="AI687" s="28" t="s">
        <v>1603</v>
      </c>
      <c r="AJ687" s="28"/>
      <c r="AK687" s="28"/>
      <c r="AL687" s="28" t="s">
        <v>5581</v>
      </c>
      <c r="AM687" s="28"/>
      <c r="AO687" s="58" t="s">
        <v>1603</v>
      </c>
      <c r="AP687" s="28"/>
      <c r="AQ687" s="28">
        <v>0</v>
      </c>
      <c r="AR687" s="28">
        <f t="shared" si="134"/>
        <v>-250</v>
      </c>
      <c r="AS687" s="28" t="s">
        <v>1603</v>
      </c>
      <c r="AT687" s="28"/>
    </row>
    <row r="688" spans="3:46" s="47" customFormat="1" ht="10.8" x14ac:dyDescent="0.25">
      <c r="C688" s="196">
        <v>46173</v>
      </c>
      <c r="D688" s="36">
        <f t="shared" si="135"/>
        <v>685</v>
      </c>
      <c r="E688" s="58" t="s">
        <v>1</v>
      </c>
      <c r="F688" s="57" t="s">
        <v>1706</v>
      </c>
      <c r="G688" s="56" t="str">
        <f>_xlfn.XLOOKUP(H688,'[3]Total Working Funnel'!$F:$F,'[3]Total Working Funnel'!$F:$F)</f>
        <v>6027</v>
      </c>
      <c r="H688" s="69" t="s">
        <v>4937</v>
      </c>
      <c r="I688" s="58" t="s">
        <v>4938</v>
      </c>
      <c r="J688" s="160">
        <v>100</v>
      </c>
      <c r="K688" s="158">
        <v>0</v>
      </c>
      <c r="L688" s="58">
        <v>19.030949</v>
      </c>
      <c r="M688" s="58">
        <v>72.860214999999997</v>
      </c>
      <c r="N688" s="155" t="s">
        <v>4867</v>
      </c>
      <c r="O688" s="69" t="s">
        <v>4941</v>
      </c>
      <c r="P688" s="28" t="s">
        <v>591</v>
      </c>
      <c r="Q688" s="56" t="s">
        <v>1722</v>
      </c>
      <c r="R688" s="28" t="s">
        <v>4947</v>
      </c>
      <c r="S688" s="28" t="s">
        <v>4948</v>
      </c>
      <c r="T688" s="28" t="s">
        <v>1621</v>
      </c>
      <c r="U688" s="28" t="s">
        <v>2214</v>
      </c>
      <c r="V688" s="36" t="s">
        <v>2215</v>
      </c>
      <c r="W688" s="28" t="s">
        <v>4942</v>
      </c>
      <c r="X688" s="28"/>
      <c r="Y688" s="28" t="s">
        <v>1745</v>
      </c>
      <c r="Z688" s="28" t="s">
        <v>1745</v>
      </c>
      <c r="AA688" s="28" t="s">
        <v>1603</v>
      </c>
      <c r="AB688" s="28">
        <v>10004971</v>
      </c>
      <c r="AC688" s="61">
        <v>45764</v>
      </c>
      <c r="AD688" s="61">
        <f>AC688+364</f>
        <v>46128</v>
      </c>
      <c r="AE688" s="28">
        <v>100</v>
      </c>
      <c r="AF688" s="28" t="s">
        <v>1030</v>
      </c>
      <c r="AG688" s="28"/>
      <c r="AH688" s="28" t="s">
        <v>1585</v>
      </c>
      <c r="AI688" s="28"/>
      <c r="AJ688" s="28"/>
      <c r="AK688" s="28"/>
      <c r="AL688" s="28" t="s">
        <v>5582</v>
      </c>
      <c r="AM688" s="28"/>
      <c r="AO688" s="58" t="s">
        <v>1603</v>
      </c>
      <c r="AP688" s="28"/>
      <c r="AQ688" s="28">
        <v>0</v>
      </c>
      <c r="AR688" s="28">
        <f t="shared" si="134"/>
        <v>-100</v>
      </c>
      <c r="AS688" s="28" t="s">
        <v>1603</v>
      </c>
      <c r="AT688" s="28"/>
    </row>
    <row r="689" spans="3:46" s="47" customFormat="1" ht="10.8" x14ac:dyDescent="0.25">
      <c r="C689" s="196">
        <v>46142</v>
      </c>
      <c r="D689" s="36">
        <f t="shared" si="135"/>
        <v>686</v>
      </c>
      <c r="E689" s="58" t="s">
        <v>1</v>
      </c>
      <c r="F689" s="58" t="s">
        <v>1747</v>
      </c>
      <c r="G689" s="56" t="str">
        <f>_xlfn.XLOOKUP(H689,'[3]Total Working Funnel'!$F:$F,'[3]Total Working Funnel'!$F:$F)</f>
        <v>MA3655</v>
      </c>
      <c r="H689" s="56" t="s">
        <v>5617</v>
      </c>
      <c r="I689" s="56" t="s">
        <v>5618</v>
      </c>
      <c r="J689" s="158">
        <v>0</v>
      </c>
      <c r="K689" s="158">
        <v>0</v>
      </c>
      <c r="L689" s="58">
        <v>19.020336</v>
      </c>
      <c r="M689" s="58">
        <v>72.840946000000002</v>
      </c>
      <c r="N689" s="58" t="s">
        <v>57</v>
      </c>
      <c r="O689" s="58" t="s">
        <v>4951</v>
      </c>
      <c r="P689" s="28" t="s">
        <v>591</v>
      </c>
      <c r="Q689" s="56" t="s">
        <v>1743</v>
      </c>
      <c r="R689" s="28" t="s">
        <v>5589</v>
      </c>
      <c r="S689" s="28" t="s">
        <v>5590</v>
      </c>
      <c r="T689" s="28" t="s">
        <v>1621</v>
      </c>
      <c r="U689" s="28" t="s">
        <v>2214</v>
      </c>
      <c r="V689" s="36" t="s">
        <v>2215</v>
      </c>
      <c r="W689" s="28" t="s">
        <v>4942</v>
      </c>
      <c r="X689" s="28"/>
      <c r="Y689" s="28" t="s">
        <v>1745</v>
      </c>
      <c r="Z689" s="28" t="s">
        <v>1745</v>
      </c>
      <c r="AA689" s="28" t="s">
        <v>1603</v>
      </c>
      <c r="AB689" s="28">
        <v>10004997</v>
      </c>
      <c r="AC689" s="61">
        <v>45781</v>
      </c>
      <c r="AD689" s="61">
        <v>46146</v>
      </c>
      <c r="AE689" s="28">
        <v>50</v>
      </c>
      <c r="AF689" s="182" t="s">
        <v>5602</v>
      </c>
      <c r="AG689" s="62" t="s">
        <v>1603</v>
      </c>
      <c r="AH689" s="28" t="s">
        <v>1585</v>
      </c>
      <c r="AI689" s="28" t="s">
        <v>1603</v>
      </c>
      <c r="AJ689" s="28"/>
      <c r="AK689" s="28" t="s">
        <v>1603</v>
      </c>
      <c r="AL689" s="28" t="s">
        <v>1603</v>
      </c>
      <c r="AM689" s="28" t="s">
        <v>1603</v>
      </c>
      <c r="AO689" s="58" t="s">
        <v>1603</v>
      </c>
      <c r="AP689" s="28"/>
      <c r="AQ689" s="28">
        <v>0</v>
      </c>
      <c r="AR689" s="28">
        <f t="shared" si="134"/>
        <v>-50</v>
      </c>
      <c r="AS689" s="28" t="s">
        <v>1603</v>
      </c>
      <c r="AT689" s="28"/>
    </row>
    <row r="690" spans="3:46" s="47" customFormat="1" ht="10.8" x14ac:dyDescent="0.25">
      <c r="C690" s="196">
        <v>46142</v>
      </c>
      <c r="D690" s="36">
        <f t="shared" si="135"/>
        <v>687</v>
      </c>
      <c r="E690" s="58" t="s">
        <v>1</v>
      </c>
      <c r="F690" s="58" t="s">
        <v>1747</v>
      </c>
      <c r="G690" s="58"/>
      <c r="H690" s="58">
        <v>4324</v>
      </c>
      <c r="I690" s="56" t="s">
        <v>4950</v>
      </c>
      <c r="J690" s="158">
        <v>0</v>
      </c>
      <c r="K690" s="158">
        <v>0</v>
      </c>
      <c r="L690" s="58">
        <v>19.019394999999999</v>
      </c>
      <c r="M690" s="58">
        <v>72.841002000000003</v>
      </c>
      <c r="N690" s="58" t="s">
        <v>57</v>
      </c>
      <c r="O690" s="58" t="s">
        <v>4952</v>
      </c>
      <c r="P690" s="28" t="s">
        <v>591</v>
      </c>
      <c r="Q690" s="56" t="s">
        <v>1743</v>
      </c>
      <c r="R690" s="28" t="s">
        <v>5587</v>
      </c>
      <c r="S690" s="28" t="s">
        <v>5588</v>
      </c>
      <c r="T690" s="28" t="s">
        <v>1621</v>
      </c>
      <c r="U690" s="28" t="s">
        <v>2214</v>
      </c>
      <c r="V690" s="36" t="s">
        <v>2215</v>
      </c>
      <c r="W690" s="28" t="s">
        <v>5606</v>
      </c>
      <c r="X690" s="28"/>
      <c r="Y690" s="28" t="s">
        <v>1745</v>
      </c>
      <c r="Z690" s="28" t="s">
        <v>1745</v>
      </c>
      <c r="AA690" s="28" t="s">
        <v>1603</v>
      </c>
      <c r="AB690" s="28" t="s">
        <v>1603</v>
      </c>
      <c r="AC690" s="61" t="s">
        <v>1603</v>
      </c>
      <c r="AD690" s="61" t="s">
        <v>1603</v>
      </c>
      <c r="AE690" s="28">
        <v>0</v>
      </c>
      <c r="AF690" s="28" t="s">
        <v>1603</v>
      </c>
      <c r="AG690" s="62" t="s">
        <v>1603</v>
      </c>
      <c r="AH690" s="28" t="s">
        <v>4856</v>
      </c>
      <c r="AI690" s="28" t="s">
        <v>1603</v>
      </c>
      <c r="AJ690" s="28"/>
      <c r="AK690" s="28" t="s">
        <v>1603</v>
      </c>
      <c r="AL690" s="28" t="s">
        <v>1603</v>
      </c>
      <c r="AM690" s="28" t="s">
        <v>1603</v>
      </c>
      <c r="AO690" s="58" t="s">
        <v>1603</v>
      </c>
      <c r="AP690" s="28"/>
      <c r="AQ690" s="28">
        <v>0</v>
      </c>
      <c r="AR690" s="28">
        <f t="shared" si="134"/>
        <v>0</v>
      </c>
      <c r="AS690" s="28" t="s">
        <v>1603</v>
      </c>
      <c r="AT690" s="28" t="s">
        <v>5614</v>
      </c>
    </row>
    <row r="691" spans="3:46" s="47" customFormat="1" ht="10.8" x14ac:dyDescent="0.25">
      <c r="C691" s="196">
        <v>46081</v>
      </c>
      <c r="D691" s="36">
        <f t="shared" si="135"/>
        <v>688</v>
      </c>
      <c r="E691" s="36" t="s">
        <v>1</v>
      </c>
      <c r="F691" s="58" t="s">
        <v>3719</v>
      </c>
      <c r="G691" s="58"/>
      <c r="H691" s="58">
        <v>4952</v>
      </c>
      <c r="I691" s="36" t="s">
        <v>4953</v>
      </c>
      <c r="J691" s="159">
        <v>0</v>
      </c>
      <c r="K691" s="158">
        <v>0</v>
      </c>
      <c r="L691" s="58">
        <v>19.026796000000001</v>
      </c>
      <c r="M691" s="58">
        <v>73.106438999999995</v>
      </c>
      <c r="N691" s="36" t="s">
        <v>70</v>
      </c>
      <c r="O691" s="58" t="s">
        <v>4954</v>
      </c>
      <c r="P691" s="28" t="s">
        <v>624</v>
      </c>
      <c r="Q691" s="56" t="s">
        <v>1603</v>
      </c>
      <c r="R691" s="28" t="s">
        <v>1603</v>
      </c>
      <c r="S691" s="28" t="s">
        <v>1603</v>
      </c>
      <c r="T691" s="58" t="s">
        <v>1621</v>
      </c>
      <c r="U691" s="28" t="s">
        <v>2214</v>
      </c>
      <c r="V691" s="36" t="s">
        <v>2215</v>
      </c>
      <c r="W691" s="28" t="s">
        <v>4942</v>
      </c>
      <c r="X691" s="28"/>
      <c r="Y691" s="28" t="s">
        <v>1609</v>
      </c>
      <c r="Z691" s="28" t="e">
        <f>_xlfn.XLOOKUP(I691,'[2]Fibmax delivery'!$B:$B,'[2]Fibmax delivery'!$I:$I)</f>
        <v>#N/A</v>
      </c>
      <c r="AA691" s="28" t="s">
        <v>1603</v>
      </c>
      <c r="AB691" s="28" t="s">
        <v>1603</v>
      </c>
      <c r="AC691" s="61" t="s">
        <v>1603</v>
      </c>
      <c r="AD691" s="61" t="s">
        <v>1603</v>
      </c>
      <c r="AE691" s="28">
        <v>0</v>
      </c>
      <c r="AF691" s="28"/>
      <c r="AG691" s="62"/>
      <c r="AH691" s="28" t="s">
        <v>4856</v>
      </c>
      <c r="AI691" s="28"/>
      <c r="AJ691" s="28"/>
      <c r="AK691" s="28" t="s">
        <v>1612</v>
      </c>
      <c r="AL691" s="28" t="s">
        <v>1603</v>
      </c>
      <c r="AM691" s="28" t="s">
        <v>4949</v>
      </c>
      <c r="AO691" s="58" t="s">
        <v>1603</v>
      </c>
      <c r="AP691" s="28"/>
      <c r="AQ691" s="28">
        <v>0</v>
      </c>
      <c r="AR691" s="28">
        <f t="shared" si="134"/>
        <v>0</v>
      </c>
      <c r="AS691" s="28" t="s">
        <v>1603</v>
      </c>
      <c r="AT691" s="28"/>
    </row>
    <row r="692" spans="3:46" s="47" customFormat="1" ht="10.8" x14ac:dyDescent="0.25">
      <c r="D692" s="36">
        <f t="shared" si="135"/>
        <v>689</v>
      </c>
      <c r="E692" s="58" t="s">
        <v>1</v>
      </c>
      <c r="F692" s="58" t="s">
        <v>5593</v>
      </c>
      <c r="G692" s="56" t="str">
        <f>_xlfn.XLOOKUP(H692,'[3]Total Working Funnel'!$F:$F,'[3]Total Working Funnel'!$F:$F)</f>
        <v>MU-Metro Rail LM</v>
      </c>
      <c r="H692" s="56" t="s">
        <v>4964</v>
      </c>
      <c r="I692" s="56" t="s">
        <v>4964</v>
      </c>
      <c r="J692" s="158">
        <v>100</v>
      </c>
      <c r="K692" s="158">
        <v>100</v>
      </c>
      <c r="L692" s="58">
        <v>19.223395</v>
      </c>
      <c r="M692" s="58">
        <v>72.840908999999996</v>
      </c>
      <c r="N692" s="183" t="s">
        <v>4957</v>
      </c>
      <c r="O692" s="58" t="s">
        <v>4964</v>
      </c>
      <c r="P692" s="28" t="s">
        <v>591</v>
      </c>
      <c r="Q692" s="56" t="s">
        <v>1718</v>
      </c>
      <c r="R692" s="28" t="s">
        <v>4957</v>
      </c>
      <c r="S692" s="28" t="s">
        <v>4957</v>
      </c>
      <c r="T692" s="28" t="s">
        <v>4956</v>
      </c>
      <c r="U692" s="28" t="s">
        <v>4968</v>
      </c>
      <c r="V692" s="36" t="s">
        <v>2215</v>
      </c>
      <c r="W692" s="28" t="s">
        <v>4969</v>
      </c>
      <c r="X692" s="28"/>
      <c r="Y692" s="28" t="s">
        <v>1626</v>
      </c>
      <c r="Z692" s="28" t="s">
        <v>4850</v>
      </c>
      <c r="AA692" s="28" t="s">
        <v>1603</v>
      </c>
      <c r="AB692" s="28">
        <v>10004981</v>
      </c>
      <c r="AC692" s="61">
        <v>45765</v>
      </c>
      <c r="AD692" s="61">
        <f>AC692+365</f>
        <v>46130</v>
      </c>
      <c r="AE692" s="28">
        <v>100</v>
      </c>
      <c r="AF692" s="28" t="s">
        <v>1030</v>
      </c>
      <c r="AG692" s="62"/>
      <c r="AH692" s="28" t="s">
        <v>1585</v>
      </c>
      <c r="AI692" s="28"/>
      <c r="AJ692" s="28"/>
      <c r="AK692" s="28"/>
      <c r="AL692" s="28" t="e">
        <v>#N/A</v>
      </c>
      <c r="AM692" s="28"/>
      <c r="AO692" s="58" t="s">
        <v>1603</v>
      </c>
      <c r="AP692" s="28"/>
      <c r="AQ692" s="28">
        <v>0</v>
      </c>
      <c r="AR692" s="28">
        <f t="shared" si="134"/>
        <v>-100</v>
      </c>
      <c r="AS692" s="28" t="s">
        <v>1603</v>
      </c>
      <c r="AT692" s="28"/>
    </row>
    <row r="693" spans="3:46" s="47" customFormat="1" ht="10.8" x14ac:dyDescent="0.25">
      <c r="D693" s="36">
        <f t="shared" si="135"/>
        <v>690</v>
      </c>
      <c r="E693" s="58" t="s">
        <v>1</v>
      </c>
      <c r="F693" s="58" t="s">
        <v>5592</v>
      </c>
      <c r="G693" s="56" t="str">
        <f>_xlfn.XLOOKUP(H693,'[3]Total Working Funnel'!$F:$F,'[3]Total Working Funnel'!$F:$F)</f>
        <v>MU-Metro Rail LM</v>
      </c>
      <c r="H693" s="56" t="s">
        <v>4964</v>
      </c>
      <c r="I693" s="56" t="s">
        <v>4964</v>
      </c>
      <c r="J693" s="158">
        <v>120</v>
      </c>
      <c r="K693" s="158">
        <v>120</v>
      </c>
      <c r="L693" s="58">
        <v>19.178858000000002</v>
      </c>
      <c r="M693" s="58">
        <v>72.858074000000002</v>
      </c>
      <c r="N693" s="183" t="s">
        <v>4958</v>
      </c>
      <c r="O693" s="58" t="s">
        <v>4964</v>
      </c>
      <c r="P693" s="28" t="s">
        <v>591</v>
      </c>
      <c r="Q693" s="56" t="s">
        <v>1712</v>
      </c>
      <c r="R693" s="28" t="s">
        <v>4958</v>
      </c>
      <c r="S693" s="28" t="s">
        <v>4958</v>
      </c>
      <c r="T693" s="28" t="s">
        <v>4956</v>
      </c>
      <c r="U693" s="28" t="s">
        <v>4968</v>
      </c>
      <c r="V693" s="36" t="s">
        <v>2215</v>
      </c>
      <c r="W693" s="28" t="s">
        <v>4969</v>
      </c>
      <c r="X693" s="28"/>
      <c r="Y693" s="28" t="s">
        <v>1626</v>
      </c>
      <c r="Z693" s="28" t="s">
        <v>4850</v>
      </c>
      <c r="AA693" s="28" t="s">
        <v>1603</v>
      </c>
      <c r="AB693" s="28">
        <v>10004980</v>
      </c>
      <c r="AC693" s="61">
        <v>45765</v>
      </c>
      <c r="AD693" s="61">
        <f t="shared" ref="AD693:AD698" si="136">AC693+365</f>
        <v>46130</v>
      </c>
      <c r="AE693" s="28">
        <v>120</v>
      </c>
      <c r="AF693" s="28" t="s">
        <v>1030</v>
      </c>
      <c r="AG693" s="62"/>
      <c r="AH693" s="28" t="s">
        <v>1585</v>
      </c>
      <c r="AI693" s="28"/>
      <c r="AJ693" s="28"/>
      <c r="AK693" s="28"/>
      <c r="AL693" s="28" t="e">
        <v>#N/A</v>
      </c>
      <c r="AM693" s="28"/>
      <c r="AO693" s="58" t="s">
        <v>1603</v>
      </c>
      <c r="AP693" s="28"/>
      <c r="AQ693" s="28">
        <v>0</v>
      </c>
      <c r="AR693" s="28">
        <f t="shared" si="134"/>
        <v>-120</v>
      </c>
      <c r="AS693" s="28" t="s">
        <v>1603</v>
      </c>
      <c r="AT693" s="28"/>
    </row>
    <row r="694" spans="3:46" s="47" customFormat="1" ht="10.8" x14ac:dyDescent="0.25">
      <c r="D694" s="36">
        <f t="shared" si="135"/>
        <v>691</v>
      </c>
      <c r="E694" s="58" t="s">
        <v>1</v>
      </c>
      <c r="F694" s="58" t="s">
        <v>1711</v>
      </c>
      <c r="G694" s="56" t="str">
        <f>_xlfn.XLOOKUP(H694,'[3]Total Working Funnel'!$F:$F,'[3]Total Working Funnel'!$F:$F)</f>
        <v>MU-Metro Rail LM</v>
      </c>
      <c r="H694" s="56" t="s">
        <v>4964</v>
      </c>
      <c r="I694" s="56" t="s">
        <v>4964</v>
      </c>
      <c r="J694" s="158">
        <v>90</v>
      </c>
      <c r="K694" s="158">
        <v>90</v>
      </c>
      <c r="L694" s="58">
        <v>19.163399999999999</v>
      </c>
      <c r="M694" s="58">
        <v>72.834806</v>
      </c>
      <c r="N694" s="183" t="s">
        <v>4959</v>
      </c>
      <c r="O694" s="58" t="s">
        <v>4964</v>
      </c>
      <c r="P694" s="28" t="s">
        <v>591</v>
      </c>
      <c r="Q694" s="56" t="s">
        <v>1755</v>
      </c>
      <c r="R694" s="28" t="s">
        <v>4959</v>
      </c>
      <c r="S694" s="28" t="s">
        <v>4959</v>
      </c>
      <c r="T694" s="28" t="s">
        <v>4956</v>
      </c>
      <c r="U694" s="28" t="s">
        <v>4968</v>
      </c>
      <c r="V694" s="36" t="s">
        <v>2215</v>
      </c>
      <c r="W694" s="28" t="s">
        <v>4969</v>
      </c>
      <c r="X694" s="28"/>
      <c r="Y694" s="28" t="s">
        <v>1626</v>
      </c>
      <c r="Z694" s="28" t="s">
        <v>4850</v>
      </c>
      <c r="AA694" s="28" t="s">
        <v>1603</v>
      </c>
      <c r="AB694" s="28">
        <v>10004979</v>
      </c>
      <c r="AC694" s="61">
        <v>45765</v>
      </c>
      <c r="AD694" s="61">
        <f t="shared" si="136"/>
        <v>46130</v>
      </c>
      <c r="AE694" s="28">
        <v>90</v>
      </c>
      <c r="AF694" s="28" t="s">
        <v>1030</v>
      </c>
      <c r="AG694" s="62"/>
      <c r="AH694" s="28" t="s">
        <v>1585</v>
      </c>
      <c r="AI694" s="28"/>
      <c r="AJ694" s="28"/>
      <c r="AK694" s="28"/>
      <c r="AL694" s="28" t="e">
        <v>#N/A</v>
      </c>
      <c r="AM694" s="28"/>
      <c r="AO694" s="58" t="s">
        <v>1603</v>
      </c>
      <c r="AP694" s="28"/>
      <c r="AQ694" s="28">
        <v>0</v>
      </c>
      <c r="AR694" s="28">
        <f t="shared" si="134"/>
        <v>-90</v>
      </c>
      <c r="AS694" s="28" t="s">
        <v>1603</v>
      </c>
      <c r="AT694" s="28"/>
    </row>
    <row r="695" spans="3:46" s="47" customFormat="1" ht="21.6" x14ac:dyDescent="0.25">
      <c r="D695" s="36">
        <f t="shared" si="135"/>
        <v>692</v>
      </c>
      <c r="E695" s="58" t="s">
        <v>1</v>
      </c>
      <c r="F695" s="58" t="s">
        <v>592</v>
      </c>
      <c r="G695" s="56" t="str">
        <f>_xlfn.XLOOKUP(H695,'[3]Total Working Funnel'!$F:$F,'[3]Total Working Funnel'!$F:$F)</f>
        <v>MU-Metro Rail LM</v>
      </c>
      <c r="H695" s="56" t="s">
        <v>4964</v>
      </c>
      <c r="I695" s="56" t="s">
        <v>4964</v>
      </c>
      <c r="J695" s="158">
        <v>290</v>
      </c>
      <c r="K695" s="158">
        <v>290</v>
      </c>
      <c r="L695" s="58">
        <v>19.257224000000001</v>
      </c>
      <c r="M695" s="58">
        <v>72.865573999999995</v>
      </c>
      <c r="N695" s="184" t="s">
        <v>4960</v>
      </c>
      <c r="O695" s="58" t="s">
        <v>4964</v>
      </c>
      <c r="P695" s="28" t="s">
        <v>591</v>
      </c>
      <c r="Q695" s="56" t="s">
        <v>1613</v>
      </c>
      <c r="R695" s="28" t="s">
        <v>4960</v>
      </c>
      <c r="S695" s="28" t="s">
        <v>4960</v>
      </c>
      <c r="T695" s="28" t="s">
        <v>4956</v>
      </c>
      <c r="U695" s="28" t="s">
        <v>4968</v>
      </c>
      <c r="V695" s="36" t="s">
        <v>2215</v>
      </c>
      <c r="W695" s="28" t="s">
        <v>4969</v>
      </c>
      <c r="X695" s="28"/>
      <c r="Y695" s="28" t="s">
        <v>1626</v>
      </c>
      <c r="Z695" s="28" t="s">
        <v>4850</v>
      </c>
      <c r="AA695" s="28" t="s">
        <v>1603</v>
      </c>
      <c r="AB695" s="28">
        <v>10004978</v>
      </c>
      <c r="AC695" s="61">
        <v>45765</v>
      </c>
      <c r="AD695" s="61">
        <f t="shared" si="136"/>
        <v>46130</v>
      </c>
      <c r="AE695" s="28">
        <v>290</v>
      </c>
      <c r="AF695" s="28" t="s">
        <v>1030</v>
      </c>
      <c r="AG695" s="62"/>
      <c r="AH695" s="28" t="s">
        <v>1585</v>
      </c>
      <c r="AI695" s="28"/>
      <c r="AJ695" s="28"/>
      <c r="AK695" s="28"/>
      <c r="AL695" s="28" t="e">
        <v>#N/A</v>
      </c>
      <c r="AM695" s="28"/>
      <c r="AO695" s="58" t="s">
        <v>1603</v>
      </c>
      <c r="AP695" s="28"/>
      <c r="AQ695" s="28">
        <v>0</v>
      </c>
      <c r="AR695" s="28">
        <f t="shared" si="134"/>
        <v>-290</v>
      </c>
      <c r="AS695" s="28" t="s">
        <v>1603</v>
      </c>
      <c r="AT695" s="28"/>
    </row>
    <row r="696" spans="3:46" s="47" customFormat="1" ht="10.8" x14ac:dyDescent="0.25">
      <c r="D696" s="36">
        <f t="shared" si="135"/>
        <v>693</v>
      </c>
      <c r="E696" s="58" t="s">
        <v>1</v>
      </c>
      <c r="F696" s="58" t="s">
        <v>1916</v>
      </c>
      <c r="G696" s="56" t="str">
        <f>_xlfn.XLOOKUP(H696,'[3]Total Working Funnel'!$F:$F,'[3]Total Working Funnel'!$F:$F)</f>
        <v>MU-Metro Rail LM</v>
      </c>
      <c r="H696" s="56" t="s">
        <v>4964</v>
      </c>
      <c r="I696" s="56" t="s">
        <v>4964</v>
      </c>
      <c r="J696" s="158">
        <v>160</v>
      </c>
      <c r="K696" s="158">
        <v>160</v>
      </c>
      <c r="L696" s="58">
        <v>19.196192</v>
      </c>
      <c r="M696" s="58">
        <v>72.833787000000001</v>
      </c>
      <c r="N696" s="183" t="s">
        <v>4961</v>
      </c>
      <c r="O696" s="58" t="s">
        <v>4964</v>
      </c>
      <c r="P696" s="28" t="s">
        <v>591</v>
      </c>
      <c r="Q696" s="56" t="s">
        <v>1712</v>
      </c>
      <c r="R696" s="28" t="s">
        <v>4961</v>
      </c>
      <c r="S696" s="28" t="s">
        <v>4961</v>
      </c>
      <c r="T696" s="28" t="s">
        <v>4956</v>
      </c>
      <c r="U696" s="28" t="s">
        <v>4968</v>
      </c>
      <c r="V696" s="36" t="s">
        <v>2215</v>
      </c>
      <c r="W696" s="28" t="s">
        <v>4969</v>
      </c>
      <c r="X696" s="28"/>
      <c r="Y696" s="28" t="s">
        <v>1626</v>
      </c>
      <c r="Z696" s="28" t="s">
        <v>4850</v>
      </c>
      <c r="AA696" s="28" t="s">
        <v>1603</v>
      </c>
      <c r="AB696" s="28">
        <v>10004976</v>
      </c>
      <c r="AC696" s="61">
        <v>45765</v>
      </c>
      <c r="AD696" s="61">
        <f t="shared" si="136"/>
        <v>46130</v>
      </c>
      <c r="AE696" s="28">
        <v>160</v>
      </c>
      <c r="AF696" s="28" t="s">
        <v>1030</v>
      </c>
      <c r="AG696" s="62"/>
      <c r="AH696" s="28" t="s">
        <v>1585</v>
      </c>
      <c r="AI696" s="28"/>
      <c r="AJ696" s="28"/>
      <c r="AK696" s="28"/>
      <c r="AL696" s="28" t="e">
        <v>#N/A</v>
      </c>
      <c r="AM696" s="28"/>
      <c r="AO696" s="58" t="s">
        <v>1603</v>
      </c>
      <c r="AP696" s="28"/>
      <c r="AQ696" s="28">
        <v>0</v>
      </c>
      <c r="AR696" s="28">
        <f t="shared" si="134"/>
        <v>-160</v>
      </c>
      <c r="AS696" s="28" t="s">
        <v>1603</v>
      </c>
      <c r="AT696" s="28"/>
    </row>
    <row r="697" spans="3:46" s="47" customFormat="1" ht="10.8" x14ac:dyDescent="0.25">
      <c r="D697" s="36">
        <f t="shared" si="135"/>
        <v>694</v>
      </c>
      <c r="E697" s="58" t="s">
        <v>1</v>
      </c>
      <c r="F697" s="58" t="s">
        <v>593</v>
      </c>
      <c r="G697" s="56" t="str">
        <f>_xlfn.XLOOKUP(H697,'[3]Total Working Funnel'!$F:$F,'[3]Total Working Funnel'!$F:$F)</f>
        <v>MU-Metro Rail LM</v>
      </c>
      <c r="H697" s="56" t="s">
        <v>4964</v>
      </c>
      <c r="I697" s="56" t="s">
        <v>4964</v>
      </c>
      <c r="J697" s="158">
        <v>100</v>
      </c>
      <c r="K697" s="158">
        <v>100</v>
      </c>
      <c r="L697" s="58">
        <v>19.206762999999999</v>
      </c>
      <c r="M697" s="58">
        <v>72.834883000000005</v>
      </c>
      <c r="N697" s="183" t="s">
        <v>4962</v>
      </c>
      <c r="O697" s="58" t="s">
        <v>4964</v>
      </c>
      <c r="P697" s="28" t="s">
        <v>591</v>
      </c>
      <c r="Q697" s="56" t="s">
        <v>1619</v>
      </c>
      <c r="R697" s="28" t="s">
        <v>4962</v>
      </c>
      <c r="S697" s="28" t="s">
        <v>4962</v>
      </c>
      <c r="T697" s="28" t="s">
        <v>4956</v>
      </c>
      <c r="U697" s="28" t="s">
        <v>4968</v>
      </c>
      <c r="V697" s="36" t="s">
        <v>2215</v>
      </c>
      <c r="W697" s="28" t="s">
        <v>4969</v>
      </c>
      <c r="X697" s="28"/>
      <c r="Y697" s="28" t="s">
        <v>1626</v>
      </c>
      <c r="Z697" s="28" t="s">
        <v>4850</v>
      </c>
      <c r="AA697" s="28" t="s">
        <v>1603</v>
      </c>
      <c r="AB697" s="28">
        <v>10004975</v>
      </c>
      <c r="AC697" s="61">
        <v>45765</v>
      </c>
      <c r="AD697" s="61">
        <f t="shared" si="136"/>
        <v>46130</v>
      </c>
      <c r="AE697" s="28">
        <v>100</v>
      </c>
      <c r="AF697" s="28" t="s">
        <v>1030</v>
      </c>
      <c r="AG697" s="62"/>
      <c r="AH697" s="28" t="s">
        <v>1585</v>
      </c>
      <c r="AI697" s="28"/>
      <c r="AJ697" s="28"/>
      <c r="AK697" s="28"/>
      <c r="AL697" s="28" t="e">
        <v>#N/A</v>
      </c>
      <c r="AM697" s="28"/>
      <c r="AO697" s="58" t="s">
        <v>1603</v>
      </c>
      <c r="AP697" s="28"/>
      <c r="AQ697" s="28">
        <v>0</v>
      </c>
      <c r="AR697" s="28">
        <f t="shared" si="134"/>
        <v>-100</v>
      </c>
      <c r="AS697" s="28" t="s">
        <v>1603</v>
      </c>
      <c r="AT697" s="28"/>
    </row>
    <row r="698" spans="3:46" s="47" customFormat="1" ht="10.8" x14ac:dyDescent="0.25">
      <c r="D698" s="36">
        <f t="shared" si="135"/>
        <v>695</v>
      </c>
      <c r="E698" s="58" t="s">
        <v>1</v>
      </c>
      <c r="F698" s="58" t="s">
        <v>3053</v>
      </c>
      <c r="G698" s="56" t="str">
        <f>_xlfn.XLOOKUP(H698,'[3]Total Working Funnel'!$F:$F,'[3]Total Working Funnel'!$F:$F)</f>
        <v>MU-Metro Rail LM</v>
      </c>
      <c r="H698" s="56" t="s">
        <v>4964</v>
      </c>
      <c r="I698" s="56" t="s">
        <v>4964</v>
      </c>
      <c r="J698" s="158">
        <v>200</v>
      </c>
      <c r="K698" s="158">
        <v>200</v>
      </c>
      <c r="L698" s="58">
        <v>19.146018000000002</v>
      </c>
      <c r="M698" s="58">
        <v>72.833207000000002</v>
      </c>
      <c r="N698" s="183" t="s">
        <v>4963</v>
      </c>
      <c r="O698" s="58" t="s">
        <v>4964</v>
      </c>
      <c r="P698" s="28" t="s">
        <v>591</v>
      </c>
      <c r="Q698" s="56" t="s">
        <v>1633</v>
      </c>
      <c r="R698" s="28" t="s">
        <v>4963</v>
      </c>
      <c r="S698" s="28" t="s">
        <v>4963</v>
      </c>
      <c r="T698" s="28" t="s">
        <v>4956</v>
      </c>
      <c r="U698" s="28" t="s">
        <v>4968</v>
      </c>
      <c r="V698" s="36" t="s">
        <v>2215</v>
      </c>
      <c r="W698" s="28" t="s">
        <v>4969</v>
      </c>
      <c r="X698" s="28"/>
      <c r="Y698" s="28" t="s">
        <v>1626</v>
      </c>
      <c r="Z698" s="28" t="s">
        <v>4850</v>
      </c>
      <c r="AA698" s="28" t="s">
        <v>1603</v>
      </c>
      <c r="AB698" s="28">
        <v>10004977</v>
      </c>
      <c r="AC698" s="61">
        <v>45765</v>
      </c>
      <c r="AD698" s="61">
        <f t="shared" si="136"/>
        <v>46130</v>
      </c>
      <c r="AE698" s="28">
        <v>200</v>
      </c>
      <c r="AF698" s="28" t="s">
        <v>1030</v>
      </c>
      <c r="AG698" s="62"/>
      <c r="AH698" s="28" t="s">
        <v>1585</v>
      </c>
      <c r="AI698" s="28"/>
      <c r="AJ698" s="28"/>
      <c r="AK698" s="28"/>
      <c r="AL698" s="28" t="e">
        <v>#N/A</v>
      </c>
      <c r="AM698" s="28"/>
      <c r="AO698" s="58" t="s">
        <v>1603</v>
      </c>
      <c r="AP698" s="28"/>
      <c r="AQ698" s="28">
        <v>0</v>
      </c>
      <c r="AR698" s="28">
        <f t="shared" si="134"/>
        <v>-200</v>
      </c>
      <c r="AS698" s="28" t="s">
        <v>1603</v>
      </c>
      <c r="AT698" s="28"/>
    </row>
    <row r="699" spans="3:46" s="47" customFormat="1" ht="10.8" x14ac:dyDescent="0.25">
      <c r="D699" s="36">
        <f t="shared" si="135"/>
        <v>696</v>
      </c>
      <c r="E699" s="58" t="s">
        <v>1</v>
      </c>
      <c r="F699" s="58" t="s">
        <v>596</v>
      </c>
      <c r="G699" s="56" t="str">
        <f>_xlfn.XLOOKUP(H699,'[3]Total Working Funnel'!$F:$F,'[3]Total Working Funnel'!$F:$F)</f>
        <v>MU-Metro Rail LM</v>
      </c>
      <c r="H699" s="56" t="s">
        <v>4964</v>
      </c>
      <c r="I699" s="56" t="s">
        <v>4964</v>
      </c>
      <c r="J699" s="158">
        <v>200</v>
      </c>
      <c r="K699" s="158">
        <v>200</v>
      </c>
      <c r="L699" s="58">
        <v>19.128613999999999</v>
      </c>
      <c r="M699" s="58">
        <v>72.831162000000006</v>
      </c>
      <c r="N699" s="183" t="s">
        <v>4965</v>
      </c>
      <c r="O699" s="58" t="s">
        <v>4964</v>
      </c>
      <c r="P699" s="28" t="s">
        <v>591</v>
      </c>
      <c r="Q699" s="56" t="s">
        <v>1633</v>
      </c>
      <c r="R699" s="28" t="s">
        <v>4965</v>
      </c>
      <c r="S699" s="28" t="s">
        <v>4965</v>
      </c>
      <c r="T699" s="28" t="s">
        <v>4956</v>
      </c>
      <c r="U699" s="28" t="s">
        <v>4968</v>
      </c>
      <c r="V699" s="36" t="s">
        <v>2215</v>
      </c>
      <c r="W699" s="28" t="s">
        <v>4969</v>
      </c>
      <c r="X699" s="28"/>
      <c r="Y699" s="28" t="s">
        <v>1626</v>
      </c>
      <c r="Z699" s="28" t="s">
        <v>4850</v>
      </c>
      <c r="AA699" s="28" t="s">
        <v>1603</v>
      </c>
      <c r="AB699" s="28">
        <v>10004983</v>
      </c>
      <c r="AC699" s="61">
        <v>45767</v>
      </c>
      <c r="AD699" s="61">
        <f>AC699+365</f>
        <v>46132</v>
      </c>
      <c r="AE699" s="28">
        <v>200</v>
      </c>
      <c r="AF699" s="28" t="s">
        <v>1030</v>
      </c>
      <c r="AG699" s="62"/>
      <c r="AH699" s="28" t="s">
        <v>1585</v>
      </c>
      <c r="AI699" s="28"/>
      <c r="AJ699" s="28"/>
      <c r="AK699" s="28"/>
      <c r="AL699" s="28" t="e">
        <v>#N/A</v>
      </c>
      <c r="AM699" s="28"/>
      <c r="AO699" s="58" t="s">
        <v>1603</v>
      </c>
      <c r="AP699" s="28"/>
      <c r="AQ699" s="28">
        <v>0</v>
      </c>
      <c r="AR699" s="28">
        <f t="shared" si="134"/>
        <v>-200</v>
      </c>
      <c r="AS699" s="28" t="s">
        <v>1603</v>
      </c>
      <c r="AT699" s="28"/>
    </row>
    <row r="700" spans="3:46" s="47" customFormat="1" ht="10.8" x14ac:dyDescent="0.25">
      <c r="D700" s="36">
        <f t="shared" si="135"/>
        <v>697</v>
      </c>
      <c r="E700" s="58" t="s">
        <v>1</v>
      </c>
      <c r="F700" s="58" t="s">
        <v>3053</v>
      </c>
      <c r="G700" s="56" t="str">
        <f>_xlfn.XLOOKUP(H700,'[3]Total Working Funnel'!$F:$F,'[3]Total Working Funnel'!$F:$F)</f>
        <v>MU-Metro Rail LM</v>
      </c>
      <c r="H700" s="56" t="s">
        <v>4964</v>
      </c>
      <c r="I700" s="56" t="s">
        <v>4964</v>
      </c>
      <c r="J700" s="158">
        <v>110</v>
      </c>
      <c r="K700" s="158">
        <v>110</v>
      </c>
      <c r="L700" s="58">
        <v>19.141010000000001</v>
      </c>
      <c r="M700" s="58">
        <v>72.831636000000003</v>
      </c>
      <c r="N700" s="183" t="s">
        <v>4966</v>
      </c>
      <c r="O700" s="58" t="s">
        <v>4964</v>
      </c>
      <c r="P700" s="28" t="s">
        <v>591</v>
      </c>
      <c r="Q700" s="56" t="s">
        <v>1633</v>
      </c>
      <c r="R700" s="28" t="s">
        <v>4966</v>
      </c>
      <c r="S700" s="28" t="s">
        <v>4966</v>
      </c>
      <c r="T700" s="28" t="s">
        <v>4956</v>
      </c>
      <c r="U700" s="28" t="s">
        <v>4968</v>
      </c>
      <c r="V700" s="36" t="s">
        <v>2215</v>
      </c>
      <c r="W700" s="28" t="s">
        <v>4969</v>
      </c>
      <c r="X700" s="28"/>
      <c r="Y700" s="28" t="s">
        <v>1626</v>
      </c>
      <c r="Z700" s="28" t="s">
        <v>4850</v>
      </c>
      <c r="AA700" s="28" t="s">
        <v>1603</v>
      </c>
      <c r="AB700" s="28">
        <v>10004982</v>
      </c>
      <c r="AC700" s="185">
        <v>45767</v>
      </c>
      <c r="AD700" s="61">
        <f>AC700+365</f>
        <v>46132</v>
      </c>
      <c r="AE700" s="28">
        <v>110</v>
      </c>
      <c r="AF700" s="28" t="s">
        <v>1030</v>
      </c>
      <c r="AG700" s="62"/>
      <c r="AH700" s="28" t="s">
        <v>1585</v>
      </c>
      <c r="AI700" s="28"/>
      <c r="AJ700" s="28"/>
      <c r="AK700" s="28"/>
      <c r="AL700" s="28" t="e">
        <v>#N/A</v>
      </c>
      <c r="AM700" s="28"/>
      <c r="AO700" s="58" t="s">
        <v>1603</v>
      </c>
      <c r="AP700" s="28"/>
      <c r="AQ700" s="28">
        <v>0</v>
      </c>
      <c r="AR700" s="28">
        <f t="shared" si="134"/>
        <v>-110</v>
      </c>
      <c r="AS700" s="28" t="s">
        <v>1603</v>
      </c>
      <c r="AT700" s="28"/>
    </row>
    <row r="701" spans="3:46" s="47" customFormat="1" ht="10.8" x14ac:dyDescent="0.25">
      <c r="D701" s="36">
        <f t="shared" si="135"/>
        <v>698</v>
      </c>
      <c r="E701" s="58" t="s">
        <v>1</v>
      </c>
      <c r="F701" s="58" t="s">
        <v>596</v>
      </c>
      <c r="G701" s="56" t="str">
        <f>_xlfn.XLOOKUP(H701,'[3]Total Working Funnel'!$F:$F,'[3]Total Working Funnel'!$F:$F)</f>
        <v>MU-Metro Rail LM</v>
      </c>
      <c r="H701" s="56" t="s">
        <v>4964</v>
      </c>
      <c r="I701" s="56" t="s">
        <v>4964</v>
      </c>
      <c r="J701" s="158">
        <v>120</v>
      </c>
      <c r="K701" s="158">
        <v>120</v>
      </c>
      <c r="L701" s="58">
        <v>19.128613999999999</v>
      </c>
      <c r="M701" s="58">
        <v>72.831162000000006</v>
      </c>
      <c r="N701" s="183" t="s">
        <v>4967</v>
      </c>
      <c r="O701" s="58" t="s">
        <v>4964</v>
      </c>
      <c r="P701" s="28" t="s">
        <v>591</v>
      </c>
      <c r="Q701" s="56" t="s">
        <v>1633</v>
      </c>
      <c r="R701" s="28" t="s">
        <v>4967</v>
      </c>
      <c r="S701" s="28" t="s">
        <v>4967</v>
      </c>
      <c r="T701" s="28" t="s">
        <v>4956</v>
      </c>
      <c r="U701" s="28" t="s">
        <v>4968</v>
      </c>
      <c r="V701" s="36" t="s">
        <v>2215</v>
      </c>
      <c r="W701" s="28" t="s">
        <v>4969</v>
      </c>
      <c r="X701" s="28"/>
      <c r="Y701" s="28" t="s">
        <v>1626</v>
      </c>
      <c r="Z701" s="28" t="s">
        <v>4850</v>
      </c>
      <c r="AA701" s="28" t="s">
        <v>1603</v>
      </c>
      <c r="AB701" s="28">
        <v>10004984</v>
      </c>
      <c r="AC701" s="185">
        <v>45767</v>
      </c>
      <c r="AD701" s="61">
        <f>AC701+365</f>
        <v>46132</v>
      </c>
      <c r="AE701" s="28">
        <v>120</v>
      </c>
      <c r="AF701" s="28" t="s">
        <v>1030</v>
      </c>
      <c r="AG701" s="62"/>
      <c r="AH701" s="28" t="s">
        <v>1585</v>
      </c>
      <c r="AI701" s="28"/>
      <c r="AJ701" s="28"/>
      <c r="AK701" s="28"/>
      <c r="AL701" s="28" t="e">
        <v>#N/A</v>
      </c>
      <c r="AM701" s="28"/>
      <c r="AO701" s="58" t="s">
        <v>1603</v>
      </c>
      <c r="AP701" s="28"/>
      <c r="AQ701" s="28">
        <v>0</v>
      </c>
      <c r="AR701" s="28">
        <f t="shared" si="134"/>
        <v>-120</v>
      </c>
      <c r="AS701" s="28" t="s">
        <v>1603</v>
      </c>
      <c r="AT701" s="28"/>
    </row>
  </sheetData>
  <autoFilter ref="B3:AV701" xr:uid="{05AFD5BA-2C17-4DC4-853F-413B9CA4344B}"/>
  <conditionalFormatting sqref="D3:H3">
    <cfRule type="duplicateValues" dxfId="2" priority="3"/>
  </conditionalFormatting>
  <conditionalFormatting sqref="H326:H691">
    <cfRule type="duplicateValues" dxfId="1" priority="2"/>
  </conditionalFormatting>
  <conditionalFormatting sqref="O686:O68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04A9-7270-4EDC-8CB1-5F81AA15E642}">
  <dimension ref="A2:N803"/>
  <sheetViews>
    <sheetView topLeftCell="A2" workbookViewId="0">
      <pane ySplit="2" topLeftCell="A390" activePane="bottomLeft" state="frozen"/>
      <selection activeCell="A2" sqref="A2"/>
      <selection pane="bottomLeft" activeCell="A392" sqref="A392"/>
    </sheetView>
  </sheetViews>
  <sheetFormatPr defaultRowHeight="14.4" x14ac:dyDescent="0.3"/>
  <cols>
    <col min="1" max="1" width="3.88671875" style="37" bestFit="1" customWidth="1"/>
    <col min="2" max="2" width="8.44140625" style="37" bestFit="1" customWidth="1"/>
    <col min="3" max="3" width="8.44140625" style="37" customWidth="1"/>
    <col min="4" max="4" width="29.109375" bestFit="1" customWidth="1"/>
    <col min="5" max="5" width="9.5546875" style="78" bestFit="1" customWidth="1"/>
    <col min="6" max="6" width="33.33203125" style="37" customWidth="1"/>
    <col min="7" max="7" width="33.5546875" bestFit="1" customWidth="1"/>
    <col min="8" max="8" width="12" style="37" bestFit="1" customWidth="1"/>
    <col min="9" max="9" width="8.44140625" style="37" customWidth="1"/>
    <col min="10" max="10" width="7.44140625" style="80" bestFit="1" customWidth="1"/>
    <col min="11" max="11" width="16.44140625" style="50" bestFit="1" customWidth="1"/>
    <col min="12" max="12" width="18.44140625" style="50" customWidth="1"/>
    <col min="13" max="13" width="18.44140625" style="80" customWidth="1"/>
    <col min="14" max="14" width="25.44140625" bestFit="1" customWidth="1"/>
  </cols>
  <sheetData>
    <row r="2" spans="1:14" x14ac:dyDescent="0.3">
      <c r="G2" s="29"/>
      <c r="H2" s="79">
        <f>SUBTOTAL(9,H4:H1048)</f>
        <v>457021</v>
      </c>
      <c r="I2" s="79">
        <f>SUBTOTAL(9,I4:I1048)</f>
        <v>457.0209999999999</v>
      </c>
      <c r="K2" s="79">
        <f>SUBTOTAL(9,K4:K1048)</f>
        <v>6224447580</v>
      </c>
    </row>
    <row r="3" spans="1:14" s="86" customFormat="1" ht="21.6" x14ac:dyDescent="0.3">
      <c r="A3" s="81" t="s">
        <v>1174</v>
      </c>
      <c r="B3" s="81" t="s">
        <v>1175</v>
      </c>
      <c r="C3" s="81" t="s">
        <v>1176</v>
      </c>
      <c r="D3" s="81" t="s">
        <v>1039</v>
      </c>
      <c r="E3" s="82" t="s">
        <v>1040</v>
      </c>
      <c r="F3" s="83" t="s">
        <v>1177</v>
      </c>
      <c r="G3" s="81" t="s">
        <v>1178</v>
      </c>
      <c r="H3" s="81" t="s">
        <v>1179</v>
      </c>
      <c r="I3" s="81" t="s">
        <v>1180</v>
      </c>
      <c r="J3" s="84" t="s">
        <v>1181</v>
      </c>
      <c r="K3" s="39" t="s">
        <v>3918</v>
      </c>
      <c r="L3" s="40" t="s">
        <v>1182</v>
      </c>
      <c r="M3" s="40" t="s">
        <v>3919</v>
      </c>
      <c r="N3" s="40" t="s">
        <v>1597</v>
      </c>
    </row>
    <row r="4" spans="1:14" s="46" customFormat="1" ht="75.599999999999994" x14ac:dyDescent="0.3">
      <c r="A4" s="36">
        <v>1</v>
      </c>
      <c r="B4" s="36" t="s">
        <v>1183</v>
      </c>
      <c r="C4" s="36" t="s">
        <v>2214</v>
      </c>
      <c r="D4" s="87" t="s">
        <v>3920</v>
      </c>
      <c r="E4" s="41">
        <v>45727</v>
      </c>
      <c r="F4" s="42">
        <v>2309</v>
      </c>
      <c r="G4" s="88" t="s">
        <v>3921</v>
      </c>
      <c r="H4" s="36">
        <f>10*0</f>
        <v>0</v>
      </c>
      <c r="I4" s="36">
        <f t="shared" ref="I4:I67" si="0">H4/1000</f>
        <v>0</v>
      </c>
      <c r="J4" s="44">
        <v>16490</v>
      </c>
      <c r="K4" s="45">
        <f>(J4*H4)</f>
        <v>0</v>
      </c>
      <c r="L4" s="45" t="s">
        <v>1622</v>
      </c>
      <c r="M4" s="44" t="s">
        <v>3922</v>
      </c>
      <c r="N4" s="44" t="s">
        <v>4970</v>
      </c>
    </row>
    <row r="5" spans="1:14" s="46" customFormat="1" ht="86.4" x14ac:dyDescent="0.3">
      <c r="A5" s="36">
        <f>A4+1</f>
        <v>2</v>
      </c>
      <c r="B5" s="36" t="s">
        <v>1183</v>
      </c>
      <c r="C5" s="36" t="s">
        <v>1184</v>
      </c>
      <c r="D5" s="36" t="s">
        <v>1185</v>
      </c>
      <c r="E5" s="41">
        <v>45727</v>
      </c>
      <c r="F5" s="42" t="s">
        <v>1186</v>
      </c>
      <c r="G5" s="43" t="s">
        <v>1187</v>
      </c>
      <c r="H5" s="36">
        <v>1860</v>
      </c>
      <c r="I5" s="36">
        <f t="shared" si="0"/>
        <v>1.86</v>
      </c>
      <c r="J5" s="44">
        <v>16000</v>
      </c>
      <c r="K5" s="45">
        <f t="shared" ref="K5:K68" si="1">(J5*H5)</f>
        <v>29760000</v>
      </c>
      <c r="L5" s="45" t="s">
        <v>1030</v>
      </c>
      <c r="M5" s="44" t="s">
        <v>1184</v>
      </c>
      <c r="N5" s="163"/>
    </row>
    <row r="6" spans="1:14" s="46" customFormat="1" ht="75.599999999999994" x14ac:dyDescent="0.3">
      <c r="A6" s="36">
        <v>3</v>
      </c>
      <c r="B6" s="36" t="s">
        <v>1183</v>
      </c>
      <c r="C6" s="36" t="s">
        <v>2214</v>
      </c>
      <c r="D6" s="87" t="s">
        <v>3923</v>
      </c>
      <c r="E6" s="41">
        <v>45728</v>
      </c>
      <c r="F6" s="42">
        <v>4634</v>
      </c>
      <c r="G6" s="88" t="s">
        <v>3924</v>
      </c>
      <c r="H6" s="36">
        <v>10</v>
      </c>
      <c r="I6" s="36">
        <f t="shared" si="0"/>
        <v>0.01</v>
      </c>
      <c r="J6" s="44">
        <v>16490</v>
      </c>
      <c r="K6" s="45">
        <f t="shared" si="1"/>
        <v>164900</v>
      </c>
      <c r="L6" s="45" t="s">
        <v>1622</v>
      </c>
      <c r="M6" s="44" t="s">
        <v>3922</v>
      </c>
      <c r="N6" s="163"/>
    </row>
    <row r="7" spans="1:14" s="46" customFormat="1" ht="75.599999999999994" x14ac:dyDescent="0.25">
      <c r="A7" s="58">
        <v>3</v>
      </c>
      <c r="B7" s="36" t="s">
        <v>1183</v>
      </c>
      <c r="C7" s="36" t="s">
        <v>2214</v>
      </c>
      <c r="D7" s="87" t="s">
        <v>3923</v>
      </c>
      <c r="E7" s="41">
        <v>45728</v>
      </c>
      <c r="F7" s="42">
        <v>3019</v>
      </c>
      <c r="G7" s="89" t="s">
        <v>3925</v>
      </c>
      <c r="H7" s="36">
        <v>60</v>
      </c>
      <c r="I7" s="36">
        <f t="shared" si="0"/>
        <v>0.06</v>
      </c>
      <c r="J7" s="44">
        <v>16490</v>
      </c>
      <c r="K7" s="45">
        <f t="shared" si="1"/>
        <v>989400</v>
      </c>
      <c r="L7" s="45" t="s">
        <v>1622</v>
      </c>
      <c r="M7" s="44" t="s">
        <v>3922</v>
      </c>
      <c r="N7" s="163"/>
    </row>
    <row r="8" spans="1:14" s="46" customFormat="1" ht="86.4" x14ac:dyDescent="0.3">
      <c r="A8" s="36">
        <v>4</v>
      </c>
      <c r="B8" s="36" t="s">
        <v>1183</v>
      </c>
      <c r="C8" s="36" t="s">
        <v>1184</v>
      </c>
      <c r="D8" s="36" t="s">
        <v>1188</v>
      </c>
      <c r="E8" s="41">
        <v>45729</v>
      </c>
      <c r="F8" s="42" t="s">
        <v>1189</v>
      </c>
      <c r="G8" s="43" t="s">
        <v>1190</v>
      </c>
      <c r="H8" s="36">
        <v>2280</v>
      </c>
      <c r="I8" s="36">
        <f t="shared" si="0"/>
        <v>2.2799999999999998</v>
      </c>
      <c r="J8" s="44">
        <v>16000</v>
      </c>
      <c r="K8" s="45">
        <f t="shared" si="1"/>
        <v>36480000</v>
      </c>
      <c r="L8" s="45" t="s">
        <v>1030</v>
      </c>
      <c r="M8" s="44" t="s">
        <v>1184</v>
      </c>
      <c r="N8" s="163"/>
    </row>
    <row r="9" spans="1:14" s="46" customFormat="1" ht="75.599999999999994" x14ac:dyDescent="0.3">
      <c r="A9" s="36">
        <v>5</v>
      </c>
      <c r="B9" s="36" t="s">
        <v>1183</v>
      </c>
      <c r="C9" s="36" t="s">
        <v>2214</v>
      </c>
      <c r="D9" s="36" t="s">
        <v>3926</v>
      </c>
      <c r="E9" s="41">
        <v>45729</v>
      </c>
      <c r="F9" s="42">
        <v>4919</v>
      </c>
      <c r="G9" s="43" t="s">
        <v>3927</v>
      </c>
      <c r="H9" s="36">
        <v>120</v>
      </c>
      <c r="I9" s="36">
        <f t="shared" si="0"/>
        <v>0.12</v>
      </c>
      <c r="J9" s="44">
        <v>16490</v>
      </c>
      <c r="K9" s="45">
        <f t="shared" si="1"/>
        <v>1978800</v>
      </c>
      <c r="L9" s="45" t="s">
        <v>1699</v>
      </c>
      <c r="M9" s="44" t="s">
        <v>3922</v>
      </c>
      <c r="N9" s="163"/>
    </row>
    <row r="10" spans="1:14" s="46" customFormat="1" ht="75.599999999999994" x14ac:dyDescent="0.3">
      <c r="A10" s="36">
        <v>5</v>
      </c>
      <c r="B10" s="36" t="s">
        <v>1183</v>
      </c>
      <c r="C10" s="36" t="s">
        <v>2214</v>
      </c>
      <c r="D10" s="36" t="s">
        <v>3926</v>
      </c>
      <c r="E10" s="41">
        <v>45729</v>
      </c>
      <c r="F10" s="42">
        <v>5181</v>
      </c>
      <c r="G10" s="43" t="s">
        <v>3928</v>
      </c>
      <c r="H10" s="36">
        <v>50</v>
      </c>
      <c r="I10" s="36">
        <f t="shared" si="0"/>
        <v>0.05</v>
      </c>
      <c r="J10" s="44">
        <v>16490</v>
      </c>
      <c r="K10" s="45">
        <f t="shared" si="1"/>
        <v>824500</v>
      </c>
      <c r="L10" s="45" t="s">
        <v>1699</v>
      </c>
      <c r="M10" s="44" t="s">
        <v>3922</v>
      </c>
      <c r="N10" s="163"/>
    </row>
    <row r="11" spans="1:14" s="46" customFormat="1" ht="75.599999999999994" x14ac:dyDescent="0.3">
      <c r="A11" s="36">
        <v>5</v>
      </c>
      <c r="B11" s="36" t="s">
        <v>1183</v>
      </c>
      <c r="C11" s="36" t="s">
        <v>2214</v>
      </c>
      <c r="D11" s="36" t="s">
        <v>3926</v>
      </c>
      <c r="E11" s="41">
        <v>45729</v>
      </c>
      <c r="F11" s="42">
        <v>3511</v>
      </c>
      <c r="G11" s="43" t="s">
        <v>3929</v>
      </c>
      <c r="H11" s="36">
        <v>30</v>
      </c>
      <c r="I11" s="36">
        <f t="shared" si="0"/>
        <v>0.03</v>
      </c>
      <c r="J11" s="44">
        <v>16490</v>
      </c>
      <c r="K11" s="45">
        <f t="shared" si="1"/>
        <v>494700</v>
      </c>
      <c r="L11" s="45" t="s">
        <v>1622</v>
      </c>
      <c r="M11" s="44" t="s">
        <v>3922</v>
      </c>
      <c r="N11" s="163"/>
    </row>
    <row r="12" spans="1:14" s="46" customFormat="1" ht="86.4" x14ac:dyDescent="0.3">
      <c r="A12" s="36">
        <v>6</v>
      </c>
      <c r="B12" s="36" t="s">
        <v>1183</v>
      </c>
      <c r="C12" s="36" t="s">
        <v>1184</v>
      </c>
      <c r="D12" s="36" t="s">
        <v>1191</v>
      </c>
      <c r="E12" s="41">
        <v>45729</v>
      </c>
      <c r="F12" s="42" t="s">
        <v>1192</v>
      </c>
      <c r="G12" s="43" t="s">
        <v>1193</v>
      </c>
      <c r="H12" s="36">
        <v>841</v>
      </c>
      <c r="I12" s="36">
        <f t="shared" si="0"/>
        <v>0.84099999999999997</v>
      </c>
      <c r="J12" s="44">
        <v>16000</v>
      </c>
      <c r="K12" s="45">
        <f t="shared" si="1"/>
        <v>13456000</v>
      </c>
      <c r="L12" s="45" t="s">
        <v>1030</v>
      </c>
      <c r="M12" s="44" t="s">
        <v>1184</v>
      </c>
      <c r="N12" s="163"/>
    </row>
    <row r="13" spans="1:14" s="46" customFormat="1" ht="86.4" x14ac:dyDescent="0.3">
      <c r="A13" s="36">
        <v>6</v>
      </c>
      <c r="B13" s="36" t="s">
        <v>1183</v>
      </c>
      <c r="C13" s="36" t="s">
        <v>1184</v>
      </c>
      <c r="D13" s="36" t="s">
        <v>1191</v>
      </c>
      <c r="E13" s="41">
        <v>45729</v>
      </c>
      <c r="F13" s="42" t="s">
        <v>1194</v>
      </c>
      <c r="G13" s="43" t="s">
        <v>1195</v>
      </c>
      <c r="H13" s="36">
        <v>1020</v>
      </c>
      <c r="I13" s="36">
        <f t="shared" si="0"/>
        <v>1.02</v>
      </c>
      <c r="J13" s="44">
        <v>16000</v>
      </c>
      <c r="K13" s="45">
        <f t="shared" si="1"/>
        <v>16320000</v>
      </c>
      <c r="L13" s="45" t="s">
        <v>1030</v>
      </c>
      <c r="M13" s="44" t="s">
        <v>1184</v>
      </c>
      <c r="N13" s="163"/>
    </row>
    <row r="14" spans="1:14" s="46" customFormat="1" ht="75.599999999999994" x14ac:dyDescent="0.3">
      <c r="A14" s="36">
        <v>7</v>
      </c>
      <c r="B14" s="36" t="s">
        <v>1183</v>
      </c>
      <c r="C14" s="36" t="s">
        <v>2214</v>
      </c>
      <c r="D14" s="36" t="s">
        <v>3930</v>
      </c>
      <c r="E14" s="41">
        <v>45729</v>
      </c>
      <c r="F14" s="42" t="s">
        <v>3176</v>
      </c>
      <c r="G14" s="43" t="s">
        <v>3931</v>
      </c>
      <c r="H14" s="36">
        <v>10</v>
      </c>
      <c r="I14" s="36">
        <f t="shared" si="0"/>
        <v>0.01</v>
      </c>
      <c r="J14" s="44">
        <v>16490</v>
      </c>
      <c r="K14" s="45">
        <f t="shared" si="1"/>
        <v>164900</v>
      </c>
      <c r="L14" s="45" t="s">
        <v>1030</v>
      </c>
      <c r="M14" s="44" t="s">
        <v>3922</v>
      </c>
      <c r="N14" s="163"/>
    </row>
    <row r="15" spans="1:14" s="46" customFormat="1" ht="75.599999999999994" x14ac:dyDescent="0.3">
      <c r="A15" s="36">
        <v>7</v>
      </c>
      <c r="B15" s="36" t="s">
        <v>1183</v>
      </c>
      <c r="C15" s="36" t="s">
        <v>2214</v>
      </c>
      <c r="D15" s="36" t="s">
        <v>3930</v>
      </c>
      <c r="E15" s="41">
        <v>45729</v>
      </c>
      <c r="F15" s="42">
        <v>5665</v>
      </c>
      <c r="G15" s="43" t="s">
        <v>3932</v>
      </c>
      <c r="H15" s="36">
        <v>70</v>
      </c>
      <c r="I15" s="36">
        <f t="shared" si="0"/>
        <v>7.0000000000000007E-2</v>
      </c>
      <c r="J15" s="44">
        <v>16490</v>
      </c>
      <c r="K15" s="45">
        <f t="shared" si="1"/>
        <v>1154300</v>
      </c>
      <c r="L15" s="45" t="s">
        <v>1030</v>
      </c>
      <c r="M15" s="44" t="s">
        <v>3922</v>
      </c>
      <c r="N15" s="163"/>
    </row>
    <row r="16" spans="1:14" s="46" customFormat="1" ht="75.599999999999994" x14ac:dyDescent="0.3">
      <c r="A16" s="36">
        <v>7</v>
      </c>
      <c r="B16" s="36" t="s">
        <v>1183</v>
      </c>
      <c r="C16" s="36" t="s">
        <v>2214</v>
      </c>
      <c r="D16" s="36" t="s">
        <v>3930</v>
      </c>
      <c r="E16" s="41">
        <v>45729</v>
      </c>
      <c r="F16" s="42" t="s">
        <v>3933</v>
      </c>
      <c r="G16" s="43" t="s">
        <v>3934</v>
      </c>
      <c r="H16" s="36">
        <v>50</v>
      </c>
      <c r="I16" s="36">
        <f t="shared" si="0"/>
        <v>0.05</v>
      </c>
      <c r="J16" s="44">
        <v>16490</v>
      </c>
      <c r="K16" s="45">
        <f t="shared" si="1"/>
        <v>824500</v>
      </c>
      <c r="L16" s="45"/>
      <c r="M16" s="44" t="s">
        <v>3935</v>
      </c>
      <c r="N16" s="163"/>
    </row>
    <row r="17" spans="1:14" s="46" customFormat="1" ht="75.599999999999994" x14ac:dyDescent="0.3">
      <c r="A17" s="36">
        <v>7</v>
      </c>
      <c r="B17" s="36" t="s">
        <v>1183</v>
      </c>
      <c r="C17" s="36" t="s">
        <v>2214</v>
      </c>
      <c r="D17" s="36" t="s">
        <v>3930</v>
      </c>
      <c r="E17" s="41">
        <v>45729</v>
      </c>
      <c r="F17" s="42">
        <v>5294</v>
      </c>
      <c r="G17" s="43" t="s">
        <v>3936</v>
      </c>
      <c r="H17" s="36">
        <v>30</v>
      </c>
      <c r="I17" s="36">
        <f t="shared" si="0"/>
        <v>0.03</v>
      </c>
      <c r="J17" s="44">
        <v>16490</v>
      </c>
      <c r="K17" s="45">
        <f t="shared" si="1"/>
        <v>494700</v>
      </c>
      <c r="L17" s="45" t="s">
        <v>2898</v>
      </c>
      <c r="M17" s="44" t="s">
        <v>3922</v>
      </c>
      <c r="N17" s="163"/>
    </row>
    <row r="18" spans="1:14" s="46" customFormat="1" ht="86.4" x14ac:dyDescent="0.3">
      <c r="A18" s="36">
        <v>8</v>
      </c>
      <c r="B18" s="36" t="s">
        <v>1183</v>
      </c>
      <c r="C18" s="36" t="s">
        <v>1184</v>
      </c>
      <c r="D18" s="36" t="s">
        <v>1196</v>
      </c>
      <c r="E18" s="41">
        <v>45729</v>
      </c>
      <c r="F18" s="42" t="s">
        <v>1197</v>
      </c>
      <c r="G18" s="43" t="s">
        <v>1198</v>
      </c>
      <c r="H18" s="36">
        <v>2760</v>
      </c>
      <c r="I18" s="36">
        <f t="shared" si="0"/>
        <v>2.76</v>
      </c>
      <c r="J18" s="44">
        <v>16000</v>
      </c>
      <c r="K18" s="45">
        <f t="shared" si="1"/>
        <v>44160000</v>
      </c>
      <c r="L18" s="45" t="s">
        <v>1030</v>
      </c>
      <c r="M18" s="44" t="s">
        <v>1184</v>
      </c>
      <c r="N18" s="163"/>
    </row>
    <row r="19" spans="1:14" s="46" customFormat="1" ht="86.4" x14ac:dyDescent="0.3">
      <c r="A19" s="90">
        <v>9</v>
      </c>
      <c r="B19" s="36" t="s">
        <v>1183</v>
      </c>
      <c r="C19" s="36" t="s">
        <v>1184</v>
      </c>
      <c r="D19" s="90" t="s">
        <v>1199</v>
      </c>
      <c r="E19" s="91">
        <v>45729</v>
      </c>
      <c r="F19" s="92" t="s">
        <v>1200</v>
      </c>
      <c r="G19" s="93" t="s">
        <v>1201</v>
      </c>
      <c r="H19" s="90">
        <f>1210*0</f>
        <v>0</v>
      </c>
      <c r="I19" s="90">
        <f t="shared" si="0"/>
        <v>0</v>
      </c>
      <c r="J19" s="94">
        <f>16000*0</f>
        <v>0</v>
      </c>
      <c r="K19" s="45">
        <f t="shared" si="1"/>
        <v>0</v>
      </c>
      <c r="L19" s="95" t="s">
        <v>1125</v>
      </c>
      <c r="M19" s="44" t="s">
        <v>1184</v>
      </c>
      <c r="N19" s="44" t="s">
        <v>4970</v>
      </c>
    </row>
    <row r="20" spans="1:14" s="46" customFormat="1" ht="75.599999999999994" x14ac:dyDescent="0.3">
      <c r="A20" s="36">
        <v>10</v>
      </c>
      <c r="B20" s="36" t="s">
        <v>1183</v>
      </c>
      <c r="C20" s="36" t="s">
        <v>2214</v>
      </c>
      <c r="D20" s="36" t="s">
        <v>3937</v>
      </c>
      <c r="E20" s="41">
        <v>45729</v>
      </c>
      <c r="F20" s="42">
        <v>1046</v>
      </c>
      <c r="G20" s="43" t="s">
        <v>3938</v>
      </c>
      <c r="H20" s="36">
        <v>10</v>
      </c>
      <c r="I20" s="36">
        <f t="shared" si="0"/>
        <v>0.01</v>
      </c>
      <c r="J20" s="44">
        <v>16490</v>
      </c>
      <c r="K20" s="45">
        <f t="shared" si="1"/>
        <v>164900</v>
      </c>
      <c r="L20" s="45" t="s">
        <v>1622</v>
      </c>
      <c r="M20" s="44" t="s">
        <v>3922</v>
      </c>
      <c r="N20" s="163"/>
    </row>
    <row r="21" spans="1:14" s="46" customFormat="1" ht="75.599999999999994" x14ac:dyDescent="0.3">
      <c r="A21" s="36">
        <v>10</v>
      </c>
      <c r="B21" s="36" t="s">
        <v>1183</v>
      </c>
      <c r="C21" s="36" t="s">
        <v>2214</v>
      </c>
      <c r="D21" s="36" t="s">
        <v>3937</v>
      </c>
      <c r="E21" s="41">
        <v>45729</v>
      </c>
      <c r="F21" s="42">
        <v>1831</v>
      </c>
      <c r="G21" s="43" t="s">
        <v>3939</v>
      </c>
      <c r="H21" s="36">
        <v>100</v>
      </c>
      <c r="I21" s="36">
        <f t="shared" si="0"/>
        <v>0.1</v>
      </c>
      <c r="J21" s="44">
        <v>16490</v>
      </c>
      <c r="K21" s="45">
        <f t="shared" si="1"/>
        <v>1649000</v>
      </c>
      <c r="L21" s="45" t="s">
        <v>1622</v>
      </c>
      <c r="M21" s="44" t="s">
        <v>3922</v>
      </c>
      <c r="N21" s="163"/>
    </row>
    <row r="22" spans="1:14" s="46" customFormat="1" ht="75.599999999999994" x14ac:dyDescent="0.3">
      <c r="A22" s="36">
        <v>10</v>
      </c>
      <c r="B22" s="36" t="s">
        <v>1183</v>
      </c>
      <c r="C22" s="36" t="s">
        <v>2214</v>
      </c>
      <c r="D22" s="36" t="s">
        <v>3937</v>
      </c>
      <c r="E22" s="41">
        <v>45729</v>
      </c>
      <c r="F22" s="42">
        <v>4509</v>
      </c>
      <c r="G22" s="43" t="s">
        <v>3940</v>
      </c>
      <c r="H22" s="36">
        <v>190</v>
      </c>
      <c r="I22" s="36">
        <f t="shared" si="0"/>
        <v>0.19</v>
      </c>
      <c r="J22" s="44">
        <v>16490</v>
      </c>
      <c r="K22" s="45">
        <f t="shared" si="1"/>
        <v>3133100</v>
      </c>
      <c r="L22" s="45" t="s">
        <v>1030</v>
      </c>
      <c r="M22" s="44" t="s">
        <v>3922</v>
      </c>
      <c r="N22" s="163"/>
    </row>
    <row r="23" spans="1:14" s="46" customFormat="1" ht="75.599999999999994" x14ac:dyDescent="0.3">
      <c r="A23" s="36">
        <v>10</v>
      </c>
      <c r="B23" s="36" t="s">
        <v>1183</v>
      </c>
      <c r="C23" s="36" t="s">
        <v>2214</v>
      </c>
      <c r="D23" s="36" t="s">
        <v>3937</v>
      </c>
      <c r="E23" s="41">
        <v>45729</v>
      </c>
      <c r="F23" s="42" t="s">
        <v>2707</v>
      </c>
      <c r="G23" s="43" t="s">
        <v>3941</v>
      </c>
      <c r="H23" s="36">
        <v>300</v>
      </c>
      <c r="I23" s="36">
        <f t="shared" si="0"/>
        <v>0.3</v>
      </c>
      <c r="J23" s="44">
        <v>16490</v>
      </c>
      <c r="K23" s="45">
        <f t="shared" si="1"/>
        <v>4947000</v>
      </c>
      <c r="L23" s="45" t="s">
        <v>1030</v>
      </c>
      <c r="M23" s="44" t="s">
        <v>3922</v>
      </c>
      <c r="N23" s="163"/>
    </row>
    <row r="24" spans="1:14" s="46" customFormat="1" ht="75.599999999999994" x14ac:dyDescent="0.3">
      <c r="A24" s="36">
        <v>10</v>
      </c>
      <c r="B24" s="36" t="s">
        <v>1183</v>
      </c>
      <c r="C24" s="36" t="s">
        <v>2214</v>
      </c>
      <c r="D24" s="36" t="s">
        <v>3937</v>
      </c>
      <c r="E24" s="41">
        <v>45729</v>
      </c>
      <c r="F24" s="42">
        <v>1742</v>
      </c>
      <c r="G24" s="43" t="s">
        <v>3942</v>
      </c>
      <c r="H24" s="36">
        <v>30</v>
      </c>
      <c r="I24" s="36">
        <f t="shared" si="0"/>
        <v>0.03</v>
      </c>
      <c r="J24" s="44">
        <v>16490</v>
      </c>
      <c r="K24" s="45">
        <f t="shared" si="1"/>
        <v>494700</v>
      </c>
      <c r="L24" s="45" t="s">
        <v>1622</v>
      </c>
      <c r="M24" s="44" t="s">
        <v>3922</v>
      </c>
      <c r="N24" s="163"/>
    </row>
    <row r="25" spans="1:14" s="46" customFormat="1" ht="75.599999999999994" x14ac:dyDescent="0.3">
      <c r="A25" s="36">
        <v>11</v>
      </c>
      <c r="B25" s="36" t="s">
        <v>1183</v>
      </c>
      <c r="C25" s="36" t="s">
        <v>2214</v>
      </c>
      <c r="D25" s="36" t="s">
        <v>3943</v>
      </c>
      <c r="E25" s="41">
        <v>45729</v>
      </c>
      <c r="F25" s="42" t="s">
        <v>2572</v>
      </c>
      <c r="G25" s="43" t="s">
        <v>3944</v>
      </c>
      <c r="H25" s="36">
        <f>70*0</f>
        <v>0</v>
      </c>
      <c r="I25" s="36">
        <f t="shared" si="0"/>
        <v>0</v>
      </c>
      <c r="J25" s="44">
        <v>16490</v>
      </c>
      <c r="K25" s="45">
        <f t="shared" si="1"/>
        <v>0</v>
      </c>
      <c r="L25" s="45" t="s">
        <v>1622</v>
      </c>
      <c r="M25" s="44" t="s">
        <v>3922</v>
      </c>
      <c r="N25" s="44" t="s">
        <v>4970</v>
      </c>
    </row>
    <row r="26" spans="1:14" s="46" customFormat="1" ht="75.599999999999994" x14ac:dyDescent="0.3">
      <c r="A26" s="36">
        <v>11</v>
      </c>
      <c r="B26" s="36" t="s">
        <v>1183</v>
      </c>
      <c r="C26" s="36" t="s">
        <v>2214</v>
      </c>
      <c r="D26" s="36" t="s">
        <v>3943</v>
      </c>
      <c r="E26" s="41">
        <v>45729</v>
      </c>
      <c r="F26" s="42" t="s">
        <v>2567</v>
      </c>
      <c r="G26" s="43" t="s">
        <v>3945</v>
      </c>
      <c r="H26" s="36">
        <f>100*0</f>
        <v>0</v>
      </c>
      <c r="I26" s="36">
        <f t="shared" si="0"/>
        <v>0</v>
      </c>
      <c r="J26" s="44">
        <v>16490</v>
      </c>
      <c r="K26" s="45">
        <f t="shared" si="1"/>
        <v>0</v>
      </c>
      <c r="L26" s="45" t="s">
        <v>1699</v>
      </c>
      <c r="M26" s="44" t="s">
        <v>3922</v>
      </c>
      <c r="N26" s="44" t="s">
        <v>4970</v>
      </c>
    </row>
    <row r="27" spans="1:14" s="46" customFormat="1" ht="75.599999999999994" x14ac:dyDescent="0.3">
      <c r="A27" s="36">
        <v>12</v>
      </c>
      <c r="B27" s="36" t="s">
        <v>1183</v>
      </c>
      <c r="C27" s="36" t="s">
        <v>2214</v>
      </c>
      <c r="D27" s="36" t="s">
        <v>3946</v>
      </c>
      <c r="E27" s="41">
        <v>45729</v>
      </c>
      <c r="F27" s="42" t="s">
        <v>2456</v>
      </c>
      <c r="G27" s="43" t="s">
        <v>3947</v>
      </c>
      <c r="H27" s="36">
        <v>90</v>
      </c>
      <c r="I27" s="36">
        <f t="shared" si="0"/>
        <v>0.09</v>
      </c>
      <c r="J27" s="44">
        <v>16490</v>
      </c>
      <c r="K27" s="45">
        <f t="shared" si="1"/>
        <v>1484100</v>
      </c>
      <c r="L27" s="45" t="s">
        <v>1030</v>
      </c>
      <c r="M27" s="44" t="s">
        <v>3922</v>
      </c>
      <c r="N27" s="163"/>
    </row>
    <row r="28" spans="1:14" s="46" customFormat="1" ht="75.599999999999994" x14ac:dyDescent="0.3">
      <c r="A28" s="36">
        <v>12</v>
      </c>
      <c r="B28" s="36" t="s">
        <v>1183</v>
      </c>
      <c r="C28" s="36" t="s">
        <v>2214</v>
      </c>
      <c r="D28" s="36" t="s">
        <v>3946</v>
      </c>
      <c r="E28" s="41">
        <v>45729</v>
      </c>
      <c r="F28" s="42" t="s">
        <v>2451</v>
      </c>
      <c r="G28" s="43" t="s">
        <v>3948</v>
      </c>
      <c r="H28" s="36">
        <v>20</v>
      </c>
      <c r="I28" s="36">
        <f t="shared" si="0"/>
        <v>0.02</v>
      </c>
      <c r="J28" s="44">
        <v>16490</v>
      </c>
      <c r="K28" s="45">
        <f t="shared" si="1"/>
        <v>329800</v>
      </c>
      <c r="L28" s="45" t="s">
        <v>1622</v>
      </c>
      <c r="M28" s="44" t="s">
        <v>3922</v>
      </c>
      <c r="N28" s="163"/>
    </row>
    <row r="29" spans="1:14" s="46" customFormat="1" ht="75.599999999999994" x14ac:dyDescent="0.3">
      <c r="A29" s="36">
        <v>12</v>
      </c>
      <c r="B29" s="36" t="s">
        <v>1183</v>
      </c>
      <c r="C29" s="36" t="s">
        <v>2214</v>
      </c>
      <c r="D29" s="36" t="s">
        <v>3946</v>
      </c>
      <c r="E29" s="41">
        <v>45729</v>
      </c>
      <c r="F29" s="42" t="s">
        <v>2466</v>
      </c>
      <c r="G29" s="43" t="s">
        <v>3949</v>
      </c>
      <c r="H29" s="36">
        <v>20</v>
      </c>
      <c r="I29" s="36">
        <f t="shared" si="0"/>
        <v>0.02</v>
      </c>
      <c r="J29" s="44">
        <v>16490</v>
      </c>
      <c r="K29" s="45">
        <f t="shared" si="1"/>
        <v>329800</v>
      </c>
      <c r="L29" s="45" t="s">
        <v>1622</v>
      </c>
      <c r="M29" s="44" t="s">
        <v>3922</v>
      </c>
      <c r="N29" s="163"/>
    </row>
    <row r="30" spans="1:14" s="46" customFormat="1" ht="75.599999999999994" x14ac:dyDescent="0.3">
      <c r="A30" s="36">
        <v>12</v>
      </c>
      <c r="B30" s="36" t="s">
        <v>1183</v>
      </c>
      <c r="C30" s="36" t="s">
        <v>2214</v>
      </c>
      <c r="D30" s="36" t="s">
        <v>3946</v>
      </c>
      <c r="E30" s="41">
        <v>45729</v>
      </c>
      <c r="F30" s="42" t="s">
        <v>2446</v>
      </c>
      <c r="G30" s="43" t="s">
        <v>3950</v>
      </c>
      <c r="H30" s="36">
        <v>30</v>
      </c>
      <c r="I30" s="36">
        <f t="shared" si="0"/>
        <v>0.03</v>
      </c>
      <c r="J30" s="44">
        <v>16490</v>
      </c>
      <c r="K30" s="45">
        <f t="shared" si="1"/>
        <v>494700</v>
      </c>
      <c r="L30" s="45" t="s">
        <v>1622</v>
      </c>
      <c r="M30" s="44" t="s">
        <v>3922</v>
      </c>
      <c r="N30" s="163"/>
    </row>
    <row r="31" spans="1:14" s="46" customFormat="1" ht="75.599999999999994" x14ac:dyDescent="0.3">
      <c r="A31" s="36">
        <v>12</v>
      </c>
      <c r="B31" s="36" t="s">
        <v>1183</v>
      </c>
      <c r="C31" s="36" t="s">
        <v>2214</v>
      </c>
      <c r="D31" s="36" t="s">
        <v>3946</v>
      </c>
      <c r="E31" s="41">
        <v>45729</v>
      </c>
      <c r="F31" s="42" t="s">
        <v>2461</v>
      </c>
      <c r="G31" s="43" t="s">
        <v>3951</v>
      </c>
      <c r="H31" s="36">
        <v>140</v>
      </c>
      <c r="I31" s="36">
        <f t="shared" si="0"/>
        <v>0.14000000000000001</v>
      </c>
      <c r="J31" s="44">
        <v>16490</v>
      </c>
      <c r="K31" s="45">
        <f t="shared" si="1"/>
        <v>2308600</v>
      </c>
      <c r="L31" s="45" t="s">
        <v>1622</v>
      </c>
      <c r="M31" s="44" t="s">
        <v>3922</v>
      </c>
      <c r="N31" s="163"/>
    </row>
    <row r="32" spans="1:14" s="46" customFormat="1" ht="75.599999999999994" x14ac:dyDescent="0.3">
      <c r="A32" s="36">
        <v>13</v>
      </c>
      <c r="B32" s="36" t="s">
        <v>1183</v>
      </c>
      <c r="C32" s="36" t="s">
        <v>1184</v>
      </c>
      <c r="D32" s="36" t="s">
        <v>1202</v>
      </c>
      <c r="E32" s="41">
        <v>45729</v>
      </c>
      <c r="F32" s="42" t="s">
        <v>1203</v>
      </c>
      <c r="G32" s="43" t="s">
        <v>1204</v>
      </c>
      <c r="H32" s="36">
        <v>6820</v>
      </c>
      <c r="I32" s="36">
        <f t="shared" si="0"/>
        <v>6.82</v>
      </c>
      <c r="J32" s="44">
        <v>12500</v>
      </c>
      <c r="K32" s="45">
        <f t="shared" si="1"/>
        <v>85250000</v>
      </c>
      <c r="L32" s="45" t="s">
        <v>1030</v>
      </c>
      <c r="M32" s="44" t="s">
        <v>1184</v>
      </c>
      <c r="N32" s="163"/>
    </row>
    <row r="33" spans="1:14" s="46" customFormat="1" ht="75.599999999999994" x14ac:dyDescent="0.3">
      <c r="A33" s="36">
        <v>14</v>
      </c>
      <c r="B33" s="36" t="s">
        <v>1183</v>
      </c>
      <c r="C33" s="36" t="s">
        <v>2214</v>
      </c>
      <c r="D33" s="36" t="s">
        <v>3952</v>
      </c>
      <c r="E33" s="41">
        <v>45729</v>
      </c>
      <c r="F33" s="42" t="s">
        <v>3063</v>
      </c>
      <c r="G33" s="43" t="s">
        <v>3953</v>
      </c>
      <c r="H33" s="36">
        <v>140</v>
      </c>
      <c r="I33" s="36">
        <f t="shared" si="0"/>
        <v>0.14000000000000001</v>
      </c>
      <c r="J33" s="44">
        <v>16490</v>
      </c>
      <c r="K33" s="45">
        <f t="shared" si="1"/>
        <v>2308600</v>
      </c>
      <c r="L33" s="45" t="s">
        <v>1622</v>
      </c>
      <c r="M33" s="44" t="s">
        <v>3922</v>
      </c>
      <c r="N33" s="163"/>
    </row>
    <row r="34" spans="1:14" s="46" customFormat="1" ht="75.599999999999994" x14ac:dyDescent="0.3">
      <c r="A34" s="36">
        <v>14</v>
      </c>
      <c r="B34" s="36" t="s">
        <v>1183</v>
      </c>
      <c r="C34" s="36" t="s">
        <v>2214</v>
      </c>
      <c r="D34" s="36" t="s">
        <v>3952</v>
      </c>
      <c r="E34" s="41">
        <v>45729</v>
      </c>
      <c r="F34" s="42">
        <v>5579</v>
      </c>
      <c r="G34" s="43" t="s">
        <v>3954</v>
      </c>
      <c r="H34" s="36">
        <v>100</v>
      </c>
      <c r="I34" s="36">
        <f t="shared" si="0"/>
        <v>0.1</v>
      </c>
      <c r="J34" s="44">
        <v>16490</v>
      </c>
      <c r="K34" s="45">
        <f t="shared" si="1"/>
        <v>1649000</v>
      </c>
      <c r="L34" s="45" t="s">
        <v>1030</v>
      </c>
      <c r="M34" s="44" t="s">
        <v>3922</v>
      </c>
      <c r="N34" s="163"/>
    </row>
    <row r="35" spans="1:14" s="46" customFormat="1" ht="75.599999999999994" x14ac:dyDescent="0.3">
      <c r="A35" s="36">
        <v>14</v>
      </c>
      <c r="B35" s="36" t="s">
        <v>1183</v>
      </c>
      <c r="C35" s="36" t="s">
        <v>2214</v>
      </c>
      <c r="D35" s="36" t="s">
        <v>3952</v>
      </c>
      <c r="E35" s="41">
        <v>45729</v>
      </c>
      <c r="F35" s="42" t="s">
        <v>3058</v>
      </c>
      <c r="G35" s="43" t="s">
        <v>3955</v>
      </c>
      <c r="H35" s="36">
        <v>20</v>
      </c>
      <c r="I35" s="36">
        <f t="shared" si="0"/>
        <v>0.02</v>
      </c>
      <c r="J35" s="44">
        <v>16490</v>
      </c>
      <c r="K35" s="45">
        <f t="shared" si="1"/>
        <v>329800</v>
      </c>
      <c r="L35" s="45" t="s">
        <v>1622</v>
      </c>
      <c r="M35" s="44" t="s">
        <v>3922</v>
      </c>
      <c r="N35" s="163"/>
    </row>
    <row r="36" spans="1:14" s="46" customFormat="1" ht="75.599999999999994" x14ac:dyDescent="0.3">
      <c r="A36" s="36">
        <v>14</v>
      </c>
      <c r="B36" s="36" t="s">
        <v>1183</v>
      </c>
      <c r="C36" s="36" t="s">
        <v>2214</v>
      </c>
      <c r="D36" s="36" t="s">
        <v>3952</v>
      </c>
      <c r="E36" s="41">
        <v>45729</v>
      </c>
      <c r="F36" s="42">
        <v>3068</v>
      </c>
      <c r="G36" s="43" t="s">
        <v>3956</v>
      </c>
      <c r="H36" s="36">
        <v>10</v>
      </c>
      <c r="I36" s="36">
        <f t="shared" si="0"/>
        <v>0.01</v>
      </c>
      <c r="J36" s="44">
        <v>16490</v>
      </c>
      <c r="K36" s="45">
        <f t="shared" si="1"/>
        <v>164900</v>
      </c>
      <c r="L36" s="45" t="s">
        <v>1030</v>
      </c>
      <c r="M36" s="44" t="s">
        <v>3922</v>
      </c>
      <c r="N36" s="163"/>
    </row>
    <row r="37" spans="1:14" s="46" customFormat="1" ht="75.599999999999994" x14ac:dyDescent="0.3">
      <c r="A37" s="36">
        <v>14</v>
      </c>
      <c r="B37" s="36" t="s">
        <v>1183</v>
      </c>
      <c r="C37" s="36" t="s">
        <v>2214</v>
      </c>
      <c r="D37" s="36" t="s">
        <v>3952</v>
      </c>
      <c r="E37" s="41">
        <v>45729</v>
      </c>
      <c r="F37" s="42">
        <v>5768</v>
      </c>
      <c r="G37" s="43" t="s">
        <v>3957</v>
      </c>
      <c r="H37" s="36">
        <v>300</v>
      </c>
      <c r="I37" s="36">
        <f t="shared" si="0"/>
        <v>0.3</v>
      </c>
      <c r="J37" s="44">
        <v>16490</v>
      </c>
      <c r="K37" s="45">
        <f t="shared" si="1"/>
        <v>4947000</v>
      </c>
      <c r="L37" s="45" t="s">
        <v>1030</v>
      </c>
      <c r="M37" s="44" t="s">
        <v>3922</v>
      </c>
      <c r="N37" s="163"/>
    </row>
    <row r="38" spans="1:14" s="46" customFormat="1" ht="75.599999999999994" x14ac:dyDescent="0.3">
      <c r="A38" s="36">
        <v>15</v>
      </c>
      <c r="B38" s="36" t="s">
        <v>1183</v>
      </c>
      <c r="C38" s="36" t="s">
        <v>1184</v>
      </c>
      <c r="D38" s="36" t="s">
        <v>1205</v>
      </c>
      <c r="E38" s="41">
        <v>45729</v>
      </c>
      <c r="F38" s="42" t="s">
        <v>1206</v>
      </c>
      <c r="G38" s="43" t="s">
        <v>1207</v>
      </c>
      <c r="H38" s="36">
        <v>4230</v>
      </c>
      <c r="I38" s="36">
        <f t="shared" si="0"/>
        <v>4.2300000000000004</v>
      </c>
      <c r="J38" s="44">
        <v>12500</v>
      </c>
      <c r="K38" s="45">
        <f t="shared" si="1"/>
        <v>52875000</v>
      </c>
      <c r="L38" s="45" t="s">
        <v>1030</v>
      </c>
      <c r="M38" s="44" t="s">
        <v>1184</v>
      </c>
      <c r="N38" s="163"/>
    </row>
    <row r="39" spans="1:14" s="46" customFormat="1" ht="75.599999999999994" x14ac:dyDescent="0.3">
      <c r="A39" s="36">
        <v>16</v>
      </c>
      <c r="B39" s="36" t="s">
        <v>1183</v>
      </c>
      <c r="C39" s="36" t="s">
        <v>2214</v>
      </c>
      <c r="D39" s="36" t="s">
        <v>3958</v>
      </c>
      <c r="E39" s="41">
        <v>45729</v>
      </c>
      <c r="F39" s="42" t="s">
        <v>3028</v>
      </c>
      <c r="G39" s="43" t="s">
        <v>3959</v>
      </c>
      <c r="H39" s="36">
        <v>110</v>
      </c>
      <c r="I39" s="36">
        <f t="shared" si="0"/>
        <v>0.11</v>
      </c>
      <c r="J39" s="44">
        <v>16490</v>
      </c>
      <c r="K39" s="45">
        <f t="shared" si="1"/>
        <v>1813900</v>
      </c>
      <c r="L39" s="45" t="s">
        <v>1030</v>
      </c>
      <c r="M39" s="44" t="s">
        <v>3922</v>
      </c>
      <c r="N39" s="163"/>
    </row>
    <row r="40" spans="1:14" s="46" customFormat="1" ht="86.4" x14ac:dyDescent="0.3">
      <c r="A40" s="36">
        <v>17</v>
      </c>
      <c r="B40" s="36" t="s">
        <v>1183</v>
      </c>
      <c r="C40" s="36" t="s">
        <v>1184</v>
      </c>
      <c r="D40" s="36" t="s">
        <v>1208</v>
      </c>
      <c r="E40" s="41">
        <v>45729</v>
      </c>
      <c r="F40" s="42" t="s">
        <v>1209</v>
      </c>
      <c r="G40" s="43" t="s">
        <v>1210</v>
      </c>
      <c r="H40" s="36">
        <v>3720</v>
      </c>
      <c r="I40" s="36">
        <f t="shared" si="0"/>
        <v>3.72</v>
      </c>
      <c r="J40" s="44">
        <v>16000</v>
      </c>
      <c r="K40" s="45">
        <f t="shared" si="1"/>
        <v>59520000</v>
      </c>
      <c r="L40" s="45" t="s">
        <v>1030</v>
      </c>
      <c r="M40" s="44" t="s">
        <v>1184</v>
      </c>
      <c r="N40" s="163"/>
    </row>
    <row r="41" spans="1:14" s="46" customFormat="1" ht="86.4" x14ac:dyDescent="0.3">
      <c r="A41" s="36">
        <v>18</v>
      </c>
      <c r="B41" s="36" t="s">
        <v>1183</v>
      </c>
      <c r="C41" s="36" t="s">
        <v>1184</v>
      </c>
      <c r="D41" s="36" t="s">
        <v>1211</v>
      </c>
      <c r="E41" s="41">
        <v>45729</v>
      </c>
      <c r="F41" s="42" t="s">
        <v>98</v>
      </c>
      <c r="G41" s="43" t="s">
        <v>1212</v>
      </c>
      <c r="H41" s="36">
        <v>1430</v>
      </c>
      <c r="I41" s="36">
        <f t="shared" si="0"/>
        <v>1.43</v>
      </c>
      <c r="J41" s="44">
        <v>16000</v>
      </c>
      <c r="K41" s="45">
        <f t="shared" si="1"/>
        <v>22880000</v>
      </c>
      <c r="L41" s="45" t="s">
        <v>1030</v>
      </c>
      <c r="M41" s="44" t="s">
        <v>1184</v>
      </c>
      <c r="N41" s="163"/>
    </row>
    <row r="42" spans="1:14" s="46" customFormat="1" ht="75.599999999999994" x14ac:dyDescent="0.3">
      <c r="A42" s="36">
        <v>19</v>
      </c>
      <c r="B42" s="36" t="s">
        <v>1183</v>
      </c>
      <c r="C42" s="36" t="s">
        <v>2214</v>
      </c>
      <c r="D42" s="36" t="s">
        <v>3960</v>
      </c>
      <c r="E42" s="41">
        <v>45729</v>
      </c>
      <c r="F42" s="42">
        <v>2257</v>
      </c>
      <c r="G42" s="43" t="s">
        <v>3961</v>
      </c>
      <c r="H42" s="36">
        <v>70</v>
      </c>
      <c r="I42" s="36">
        <f t="shared" si="0"/>
        <v>7.0000000000000007E-2</v>
      </c>
      <c r="J42" s="44">
        <v>16490</v>
      </c>
      <c r="K42" s="45">
        <f t="shared" si="1"/>
        <v>1154300</v>
      </c>
      <c r="L42" s="45" t="s">
        <v>1699</v>
      </c>
      <c r="M42" s="44" t="s">
        <v>3922</v>
      </c>
      <c r="N42" s="163"/>
    </row>
    <row r="43" spans="1:14" s="46" customFormat="1" ht="75.599999999999994" x14ac:dyDescent="0.3">
      <c r="A43" s="36">
        <v>19</v>
      </c>
      <c r="B43" s="36" t="s">
        <v>1183</v>
      </c>
      <c r="C43" s="36" t="s">
        <v>2214</v>
      </c>
      <c r="D43" s="36" t="s">
        <v>3960</v>
      </c>
      <c r="E43" s="41">
        <v>45729</v>
      </c>
      <c r="F43" s="42">
        <v>5856</v>
      </c>
      <c r="G43" s="43" t="s">
        <v>3962</v>
      </c>
      <c r="H43" s="36">
        <v>10</v>
      </c>
      <c r="I43" s="36">
        <f t="shared" si="0"/>
        <v>0.01</v>
      </c>
      <c r="J43" s="44">
        <v>16490</v>
      </c>
      <c r="K43" s="45">
        <f t="shared" si="1"/>
        <v>164900</v>
      </c>
      <c r="L43" s="45" t="s">
        <v>1622</v>
      </c>
      <c r="M43" s="44" t="s">
        <v>3922</v>
      </c>
      <c r="N43" s="163"/>
    </row>
    <row r="44" spans="1:14" s="46" customFormat="1" ht="75.599999999999994" x14ac:dyDescent="0.3">
      <c r="A44" s="36">
        <v>19</v>
      </c>
      <c r="B44" s="36" t="s">
        <v>1183</v>
      </c>
      <c r="C44" s="36" t="s">
        <v>2214</v>
      </c>
      <c r="D44" s="36" t="s">
        <v>3960</v>
      </c>
      <c r="E44" s="41">
        <v>45729</v>
      </c>
      <c r="F44" s="42" t="s">
        <v>1569</v>
      </c>
      <c r="G44" s="43" t="s">
        <v>3963</v>
      </c>
      <c r="H44" s="36">
        <v>100</v>
      </c>
      <c r="I44" s="36">
        <f t="shared" si="0"/>
        <v>0.1</v>
      </c>
      <c r="J44" s="44">
        <v>16490</v>
      </c>
      <c r="K44" s="45">
        <f t="shared" si="1"/>
        <v>1649000</v>
      </c>
      <c r="L44" s="45"/>
      <c r="M44" s="44" t="s">
        <v>3935</v>
      </c>
      <c r="N44" s="163"/>
    </row>
    <row r="45" spans="1:14" s="46" customFormat="1" ht="75.599999999999994" x14ac:dyDescent="0.3">
      <c r="A45" s="96">
        <v>20</v>
      </c>
      <c r="B45" s="36" t="s">
        <v>1183</v>
      </c>
      <c r="C45" s="36" t="s">
        <v>1603</v>
      </c>
      <c r="D45" s="96" t="s">
        <v>3964</v>
      </c>
      <c r="E45" s="97">
        <v>45729</v>
      </c>
      <c r="F45" s="98" t="s">
        <v>1603</v>
      </c>
      <c r="G45" s="99" t="s">
        <v>3965</v>
      </c>
      <c r="H45" s="96">
        <v>1900</v>
      </c>
      <c r="I45" s="96">
        <f t="shared" si="0"/>
        <v>1.9</v>
      </c>
      <c r="J45" s="100">
        <v>16000</v>
      </c>
      <c r="K45" s="45">
        <f t="shared" si="1"/>
        <v>30400000</v>
      </c>
      <c r="L45" s="101"/>
      <c r="M45" s="44" t="s">
        <v>3935</v>
      </c>
      <c r="N45" s="163"/>
    </row>
    <row r="46" spans="1:14" s="46" customFormat="1" ht="86.4" x14ac:dyDescent="0.3">
      <c r="A46" s="36">
        <v>21</v>
      </c>
      <c r="B46" s="36" t="s">
        <v>1183</v>
      </c>
      <c r="C46" s="36" t="s">
        <v>1184</v>
      </c>
      <c r="D46" s="36" t="s">
        <v>1213</v>
      </c>
      <c r="E46" s="41">
        <v>45729</v>
      </c>
      <c r="F46" s="42" t="s">
        <v>1214</v>
      </c>
      <c r="G46" s="43" t="s">
        <v>1215</v>
      </c>
      <c r="H46" s="36">
        <v>2670</v>
      </c>
      <c r="I46" s="36">
        <f t="shared" si="0"/>
        <v>2.67</v>
      </c>
      <c r="J46" s="44">
        <v>16000</v>
      </c>
      <c r="K46" s="45">
        <f t="shared" si="1"/>
        <v>42720000</v>
      </c>
      <c r="L46" s="45" t="s">
        <v>1030</v>
      </c>
      <c r="M46" s="44" t="s">
        <v>1184</v>
      </c>
      <c r="N46" s="163"/>
    </row>
    <row r="47" spans="1:14" s="46" customFormat="1" ht="86.4" x14ac:dyDescent="0.3">
      <c r="A47" s="36">
        <v>21</v>
      </c>
      <c r="B47" s="36" t="s">
        <v>1183</v>
      </c>
      <c r="C47" s="36" t="s">
        <v>1184</v>
      </c>
      <c r="D47" s="36" t="s">
        <v>1213</v>
      </c>
      <c r="E47" s="41">
        <v>45729</v>
      </c>
      <c r="F47" s="42" t="s">
        <v>1216</v>
      </c>
      <c r="G47" s="43" t="s">
        <v>1217</v>
      </c>
      <c r="H47" s="36">
        <v>2080</v>
      </c>
      <c r="I47" s="36">
        <f t="shared" si="0"/>
        <v>2.08</v>
      </c>
      <c r="J47" s="44">
        <v>16000</v>
      </c>
      <c r="K47" s="45">
        <f t="shared" si="1"/>
        <v>33280000</v>
      </c>
      <c r="L47" s="45" t="s">
        <v>1030</v>
      </c>
      <c r="M47" s="44" t="s">
        <v>1184</v>
      </c>
      <c r="N47" s="163"/>
    </row>
    <row r="48" spans="1:14" s="46" customFormat="1" ht="86.4" x14ac:dyDescent="0.3">
      <c r="A48" s="36">
        <v>22</v>
      </c>
      <c r="B48" s="36" t="s">
        <v>1183</v>
      </c>
      <c r="C48" s="36" t="s">
        <v>1184</v>
      </c>
      <c r="D48" s="36" t="s">
        <v>1218</v>
      </c>
      <c r="E48" s="41">
        <v>45729</v>
      </c>
      <c r="F48" s="42" t="s">
        <v>75</v>
      </c>
      <c r="G48" s="43" t="s">
        <v>1219</v>
      </c>
      <c r="H48" s="36">
        <v>2590</v>
      </c>
      <c r="I48" s="36">
        <f t="shared" si="0"/>
        <v>2.59</v>
      </c>
      <c r="J48" s="44">
        <v>16000</v>
      </c>
      <c r="K48" s="45">
        <f t="shared" si="1"/>
        <v>41440000</v>
      </c>
      <c r="L48" s="45" t="s">
        <v>1030</v>
      </c>
      <c r="M48" s="44" t="s">
        <v>1184</v>
      </c>
      <c r="N48" s="163"/>
    </row>
    <row r="49" spans="1:14" s="46" customFormat="1" ht="86.4" x14ac:dyDescent="0.3">
      <c r="A49" s="36">
        <v>23</v>
      </c>
      <c r="B49" s="36" t="s">
        <v>1183</v>
      </c>
      <c r="C49" s="36" t="s">
        <v>1184</v>
      </c>
      <c r="D49" s="36" t="s">
        <v>1220</v>
      </c>
      <c r="E49" s="41">
        <v>45729</v>
      </c>
      <c r="F49" s="42" t="s">
        <v>74</v>
      </c>
      <c r="G49" s="43" t="s">
        <v>1221</v>
      </c>
      <c r="H49" s="36">
        <v>3770</v>
      </c>
      <c r="I49" s="36">
        <f t="shared" si="0"/>
        <v>3.77</v>
      </c>
      <c r="J49" s="44">
        <v>16000</v>
      </c>
      <c r="K49" s="45">
        <f t="shared" si="1"/>
        <v>60320000</v>
      </c>
      <c r="L49" s="45" t="s">
        <v>1030</v>
      </c>
      <c r="M49" s="44" t="s">
        <v>1184</v>
      </c>
      <c r="N49" s="163"/>
    </row>
    <row r="50" spans="1:14" s="46" customFormat="1" ht="86.4" x14ac:dyDescent="0.3">
      <c r="A50" s="36">
        <v>24</v>
      </c>
      <c r="B50" s="36" t="s">
        <v>1183</v>
      </c>
      <c r="C50" s="36" t="s">
        <v>1184</v>
      </c>
      <c r="D50" s="36" t="s">
        <v>1222</v>
      </c>
      <c r="E50" s="41">
        <v>45729</v>
      </c>
      <c r="F50" s="42" t="s">
        <v>1223</v>
      </c>
      <c r="G50" s="43" t="s">
        <v>1224</v>
      </c>
      <c r="H50" s="36">
        <v>4550</v>
      </c>
      <c r="I50" s="36">
        <f t="shared" si="0"/>
        <v>4.55</v>
      </c>
      <c r="J50" s="44">
        <v>16000</v>
      </c>
      <c r="K50" s="45">
        <f t="shared" si="1"/>
        <v>72800000</v>
      </c>
      <c r="L50" s="45" t="s">
        <v>1030</v>
      </c>
      <c r="M50" s="44" t="s">
        <v>1184</v>
      </c>
      <c r="N50" s="163"/>
    </row>
    <row r="51" spans="1:14" s="46" customFormat="1" ht="75.599999999999994" x14ac:dyDescent="0.3">
      <c r="A51" s="36">
        <v>25</v>
      </c>
      <c r="B51" s="36" t="s">
        <v>1183</v>
      </c>
      <c r="C51" s="36" t="s">
        <v>2214</v>
      </c>
      <c r="D51" s="36" t="s">
        <v>3966</v>
      </c>
      <c r="E51" s="41">
        <v>45729</v>
      </c>
      <c r="F51" s="42">
        <v>879</v>
      </c>
      <c r="G51" s="43" t="s">
        <v>3967</v>
      </c>
      <c r="H51" s="36">
        <v>60</v>
      </c>
      <c r="I51" s="36">
        <f t="shared" si="0"/>
        <v>0.06</v>
      </c>
      <c r="J51" s="44">
        <v>16490</v>
      </c>
      <c r="K51" s="45">
        <f t="shared" si="1"/>
        <v>989400</v>
      </c>
      <c r="L51" s="45" t="s">
        <v>1030</v>
      </c>
      <c r="M51" s="44" t="s">
        <v>3922</v>
      </c>
      <c r="N51" s="163"/>
    </row>
    <row r="52" spans="1:14" s="46" customFormat="1" ht="75.599999999999994" x14ac:dyDescent="0.3">
      <c r="A52" s="36">
        <v>25</v>
      </c>
      <c r="B52" s="36" t="s">
        <v>1183</v>
      </c>
      <c r="C52" s="36" t="s">
        <v>2214</v>
      </c>
      <c r="D52" s="36" t="s">
        <v>3966</v>
      </c>
      <c r="E52" s="41">
        <v>45729</v>
      </c>
      <c r="F52" s="42" t="s">
        <v>3749</v>
      </c>
      <c r="G52" s="43" t="s">
        <v>3968</v>
      </c>
      <c r="H52" s="36">
        <v>280</v>
      </c>
      <c r="I52" s="36">
        <f t="shared" si="0"/>
        <v>0.28000000000000003</v>
      </c>
      <c r="J52" s="44">
        <v>16490</v>
      </c>
      <c r="K52" s="45">
        <f t="shared" si="1"/>
        <v>4617200</v>
      </c>
      <c r="L52" s="45" t="s">
        <v>1030</v>
      </c>
      <c r="M52" s="44" t="s">
        <v>3922</v>
      </c>
      <c r="N52" s="163"/>
    </row>
    <row r="53" spans="1:14" s="46" customFormat="1" ht="75.599999999999994" x14ac:dyDescent="0.3">
      <c r="A53" s="36">
        <v>25</v>
      </c>
      <c r="B53" s="36" t="s">
        <v>1183</v>
      </c>
      <c r="C53" s="36" t="s">
        <v>2214</v>
      </c>
      <c r="D53" s="36" t="s">
        <v>3966</v>
      </c>
      <c r="E53" s="41">
        <v>45729</v>
      </c>
      <c r="F53" s="42" t="s">
        <v>3767</v>
      </c>
      <c r="G53" s="43" t="s">
        <v>3969</v>
      </c>
      <c r="H53" s="36">
        <v>220</v>
      </c>
      <c r="I53" s="36">
        <f t="shared" si="0"/>
        <v>0.22</v>
      </c>
      <c r="J53" s="44">
        <v>16490</v>
      </c>
      <c r="K53" s="45">
        <f t="shared" si="1"/>
        <v>3627800</v>
      </c>
      <c r="L53" s="45" t="s">
        <v>1030</v>
      </c>
      <c r="M53" s="44" t="s">
        <v>3922</v>
      </c>
      <c r="N53" s="163"/>
    </row>
    <row r="54" spans="1:14" s="46" customFormat="1" ht="75.599999999999994" x14ac:dyDescent="0.3">
      <c r="A54" s="36">
        <v>25</v>
      </c>
      <c r="B54" s="36" t="s">
        <v>1183</v>
      </c>
      <c r="C54" s="36" t="s">
        <v>2214</v>
      </c>
      <c r="D54" s="36" t="s">
        <v>3966</v>
      </c>
      <c r="E54" s="41">
        <v>45729</v>
      </c>
      <c r="F54" s="42" t="s">
        <v>3776</v>
      </c>
      <c r="G54" s="43" t="s">
        <v>3970</v>
      </c>
      <c r="H54" s="36">
        <v>280</v>
      </c>
      <c r="I54" s="36">
        <f t="shared" si="0"/>
        <v>0.28000000000000003</v>
      </c>
      <c r="J54" s="44">
        <v>16490</v>
      </c>
      <c r="K54" s="45">
        <f t="shared" si="1"/>
        <v>4617200</v>
      </c>
      <c r="L54" s="45" t="s">
        <v>1030</v>
      </c>
      <c r="M54" s="44" t="s">
        <v>3922</v>
      </c>
      <c r="N54" s="163"/>
    </row>
    <row r="55" spans="1:14" s="46" customFormat="1" ht="75.599999999999994" x14ac:dyDescent="0.3">
      <c r="A55" s="36">
        <v>25</v>
      </c>
      <c r="B55" s="36" t="s">
        <v>1183</v>
      </c>
      <c r="C55" s="36" t="s">
        <v>2214</v>
      </c>
      <c r="D55" s="36" t="s">
        <v>3966</v>
      </c>
      <c r="E55" s="41">
        <v>45729</v>
      </c>
      <c r="F55" s="42">
        <v>2074</v>
      </c>
      <c r="G55" s="43" t="s">
        <v>3971</v>
      </c>
      <c r="H55" s="36">
        <v>70</v>
      </c>
      <c r="I55" s="36">
        <f t="shared" si="0"/>
        <v>7.0000000000000007E-2</v>
      </c>
      <c r="J55" s="44">
        <v>16490</v>
      </c>
      <c r="K55" s="45">
        <f t="shared" si="1"/>
        <v>1154300</v>
      </c>
      <c r="L55" s="45" t="s">
        <v>1030</v>
      </c>
      <c r="M55" s="44" t="s">
        <v>3922</v>
      </c>
      <c r="N55" s="163"/>
    </row>
    <row r="56" spans="1:14" s="46" customFormat="1" ht="75.599999999999994" x14ac:dyDescent="0.3">
      <c r="A56" s="36">
        <v>25</v>
      </c>
      <c r="B56" s="36" t="s">
        <v>1183</v>
      </c>
      <c r="C56" s="36" t="s">
        <v>2214</v>
      </c>
      <c r="D56" s="36" t="s">
        <v>3966</v>
      </c>
      <c r="E56" s="41">
        <v>45729</v>
      </c>
      <c r="F56" s="42">
        <v>2825</v>
      </c>
      <c r="G56" s="43" t="s">
        <v>3972</v>
      </c>
      <c r="H56" s="36">
        <v>170</v>
      </c>
      <c r="I56" s="36">
        <f t="shared" si="0"/>
        <v>0.17</v>
      </c>
      <c r="J56" s="44">
        <v>16490</v>
      </c>
      <c r="K56" s="45">
        <f t="shared" si="1"/>
        <v>2803300</v>
      </c>
      <c r="L56" s="45" t="s">
        <v>1030</v>
      </c>
      <c r="M56" s="44" t="s">
        <v>3922</v>
      </c>
      <c r="N56" s="163"/>
    </row>
    <row r="57" spans="1:14" s="46" customFormat="1" ht="75.599999999999994" x14ac:dyDescent="0.3">
      <c r="A57" s="36">
        <v>25</v>
      </c>
      <c r="B57" s="36" t="s">
        <v>1183</v>
      </c>
      <c r="C57" s="36" t="s">
        <v>2214</v>
      </c>
      <c r="D57" s="36" t="s">
        <v>3966</v>
      </c>
      <c r="E57" s="41">
        <v>45729</v>
      </c>
      <c r="F57" s="42">
        <v>5154</v>
      </c>
      <c r="G57" s="43" t="s">
        <v>3973</v>
      </c>
      <c r="H57" s="36">
        <v>170</v>
      </c>
      <c r="I57" s="36">
        <f t="shared" si="0"/>
        <v>0.17</v>
      </c>
      <c r="J57" s="44">
        <v>16490</v>
      </c>
      <c r="K57" s="45">
        <f t="shared" si="1"/>
        <v>2803300</v>
      </c>
      <c r="L57" s="45" t="s">
        <v>1699</v>
      </c>
      <c r="M57" s="44" t="s">
        <v>3922</v>
      </c>
      <c r="N57" s="163"/>
    </row>
    <row r="58" spans="1:14" s="46" customFormat="1" ht="75.599999999999994" x14ac:dyDescent="0.3">
      <c r="A58" s="36">
        <v>26</v>
      </c>
      <c r="B58" s="36" t="s">
        <v>1183</v>
      </c>
      <c r="C58" s="36" t="s">
        <v>1184</v>
      </c>
      <c r="D58" s="36" t="s">
        <v>1225</v>
      </c>
      <c r="E58" s="41">
        <v>45729</v>
      </c>
      <c r="F58" s="42" t="s">
        <v>1226</v>
      </c>
      <c r="G58" s="43" t="s">
        <v>1227</v>
      </c>
      <c r="H58" s="36">
        <v>2620</v>
      </c>
      <c r="I58" s="36">
        <f t="shared" si="0"/>
        <v>2.62</v>
      </c>
      <c r="J58" s="44">
        <v>12500</v>
      </c>
      <c r="K58" s="45">
        <f t="shared" si="1"/>
        <v>32750000</v>
      </c>
      <c r="L58" s="45" t="s">
        <v>1083</v>
      </c>
      <c r="M58" s="44" t="s">
        <v>1184</v>
      </c>
      <c r="N58" s="163"/>
    </row>
    <row r="59" spans="1:14" s="46" customFormat="1" ht="86.4" x14ac:dyDescent="0.3">
      <c r="A59" s="90">
        <v>27</v>
      </c>
      <c r="B59" s="36" t="s">
        <v>1183</v>
      </c>
      <c r="C59" s="36" t="s">
        <v>1184</v>
      </c>
      <c r="D59" s="90" t="s">
        <v>1228</v>
      </c>
      <c r="E59" s="91">
        <v>45729</v>
      </c>
      <c r="F59" s="92" t="s">
        <v>82</v>
      </c>
      <c r="G59" s="93" t="s">
        <v>1229</v>
      </c>
      <c r="H59" s="90">
        <f>1600*0</f>
        <v>0</v>
      </c>
      <c r="I59" s="90">
        <f t="shared" si="0"/>
        <v>0</v>
      </c>
      <c r="J59" s="94">
        <f>16000*0</f>
        <v>0</v>
      </c>
      <c r="K59" s="45">
        <f t="shared" si="1"/>
        <v>0</v>
      </c>
      <c r="L59" s="95" t="s">
        <v>1125</v>
      </c>
      <c r="M59" s="44" t="s">
        <v>1184</v>
      </c>
      <c r="N59" s="44" t="s">
        <v>4970</v>
      </c>
    </row>
    <row r="60" spans="1:14" s="46" customFormat="1" ht="75.599999999999994" x14ac:dyDescent="0.3">
      <c r="A60" s="36">
        <v>28</v>
      </c>
      <c r="B60" s="36" t="s">
        <v>1183</v>
      </c>
      <c r="C60" s="36" t="s">
        <v>2214</v>
      </c>
      <c r="D60" s="36" t="s">
        <v>3974</v>
      </c>
      <c r="E60" s="41">
        <v>45729</v>
      </c>
      <c r="F60" s="42" t="s">
        <v>2436</v>
      </c>
      <c r="G60" s="43" t="s">
        <v>3975</v>
      </c>
      <c r="H60" s="36">
        <v>140</v>
      </c>
      <c r="I60" s="36">
        <f t="shared" si="0"/>
        <v>0.14000000000000001</v>
      </c>
      <c r="J60" s="44">
        <v>16490</v>
      </c>
      <c r="K60" s="45">
        <f t="shared" si="1"/>
        <v>2308600</v>
      </c>
      <c r="L60" s="45" t="s">
        <v>1622</v>
      </c>
      <c r="M60" s="44" t="s">
        <v>3922</v>
      </c>
      <c r="N60" s="163"/>
    </row>
    <row r="61" spans="1:14" s="46" customFormat="1" ht="75.599999999999994" x14ac:dyDescent="0.3">
      <c r="A61" s="36">
        <v>28</v>
      </c>
      <c r="B61" s="36" t="s">
        <v>1183</v>
      </c>
      <c r="C61" s="36" t="s">
        <v>2214</v>
      </c>
      <c r="D61" s="36" t="s">
        <v>3974</v>
      </c>
      <c r="E61" s="41">
        <v>45729</v>
      </c>
      <c r="F61" s="42">
        <v>4794</v>
      </c>
      <c r="G61" s="43" t="s">
        <v>3976</v>
      </c>
      <c r="H61" s="36">
        <v>220</v>
      </c>
      <c r="I61" s="36">
        <f t="shared" si="0"/>
        <v>0.22</v>
      </c>
      <c r="J61" s="44">
        <v>16490</v>
      </c>
      <c r="K61" s="45">
        <f t="shared" si="1"/>
        <v>3627800</v>
      </c>
      <c r="L61" s="45" t="s">
        <v>1030</v>
      </c>
      <c r="M61" s="44" t="s">
        <v>3922</v>
      </c>
      <c r="N61" s="163"/>
    </row>
    <row r="62" spans="1:14" s="46" customFormat="1" ht="75.599999999999994" x14ac:dyDescent="0.3">
      <c r="A62" s="36">
        <v>28</v>
      </c>
      <c r="B62" s="36" t="s">
        <v>1183</v>
      </c>
      <c r="C62" s="36" t="s">
        <v>2214</v>
      </c>
      <c r="D62" s="36" t="s">
        <v>3974</v>
      </c>
      <c r="E62" s="41">
        <v>45729</v>
      </c>
      <c r="F62" s="42">
        <v>4553</v>
      </c>
      <c r="G62" s="43" t="s">
        <v>3977</v>
      </c>
      <c r="H62" s="36">
        <v>60</v>
      </c>
      <c r="I62" s="36">
        <f t="shared" si="0"/>
        <v>0.06</v>
      </c>
      <c r="J62" s="44">
        <v>16490</v>
      </c>
      <c r="K62" s="45">
        <f t="shared" si="1"/>
        <v>989400</v>
      </c>
      <c r="L62" s="45" t="s">
        <v>1030</v>
      </c>
      <c r="M62" s="44" t="s">
        <v>3922</v>
      </c>
      <c r="N62" s="163"/>
    </row>
    <row r="63" spans="1:14" s="46" customFormat="1" ht="75.599999999999994" x14ac:dyDescent="0.3">
      <c r="A63" s="36">
        <v>28</v>
      </c>
      <c r="B63" s="36" t="s">
        <v>1183</v>
      </c>
      <c r="C63" s="36" t="s">
        <v>2214</v>
      </c>
      <c r="D63" s="36" t="s">
        <v>3974</v>
      </c>
      <c r="E63" s="41">
        <v>45729</v>
      </c>
      <c r="F63" s="42" t="s">
        <v>2441</v>
      </c>
      <c r="G63" s="43" t="s">
        <v>3978</v>
      </c>
      <c r="H63" s="36">
        <v>120</v>
      </c>
      <c r="I63" s="36">
        <f t="shared" si="0"/>
        <v>0.12</v>
      </c>
      <c r="J63" s="44">
        <v>16490</v>
      </c>
      <c r="K63" s="45">
        <f t="shared" si="1"/>
        <v>1978800</v>
      </c>
      <c r="L63" s="45" t="s">
        <v>1622</v>
      </c>
      <c r="M63" s="44" t="s">
        <v>3922</v>
      </c>
      <c r="N63" s="163"/>
    </row>
    <row r="64" spans="1:14" s="46" customFormat="1" ht="75.599999999999994" x14ac:dyDescent="0.3">
      <c r="A64" s="36">
        <v>29</v>
      </c>
      <c r="B64" s="36" t="s">
        <v>1183</v>
      </c>
      <c r="C64" s="36" t="s">
        <v>2214</v>
      </c>
      <c r="D64" s="36" t="s">
        <v>3979</v>
      </c>
      <c r="E64" s="41">
        <v>45729</v>
      </c>
      <c r="F64" s="42" t="s">
        <v>3153</v>
      </c>
      <c r="G64" s="43" t="s">
        <v>3980</v>
      </c>
      <c r="H64" s="36">
        <v>20</v>
      </c>
      <c r="I64" s="36">
        <f t="shared" si="0"/>
        <v>0.02</v>
      </c>
      <c r="J64" s="44">
        <v>16490</v>
      </c>
      <c r="K64" s="45">
        <f t="shared" si="1"/>
        <v>329800</v>
      </c>
      <c r="L64" s="45" t="s">
        <v>1622</v>
      </c>
      <c r="M64" s="44" t="s">
        <v>3922</v>
      </c>
      <c r="N64" s="163"/>
    </row>
    <row r="65" spans="1:14" s="46" customFormat="1" ht="75.599999999999994" x14ac:dyDescent="0.3">
      <c r="A65" s="36">
        <v>29</v>
      </c>
      <c r="B65" s="36" t="s">
        <v>1183</v>
      </c>
      <c r="C65" s="36" t="s">
        <v>2214</v>
      </c>
      <c r="D65" s="36" t="s">
        <v>3979</v>
      </c>
      <c r="E65" s="41">
        <v>45729</v>
      </c>
      <c r="F65" s="42" t="s">
        <v>3166</v>
      </c>
      <c r="G65" s="43" t="s">
        <v>3981</v>
      </c>
      <c r="H65" s="36">
        <v>110</v>
      </c>
      <c r="I65" s="36">
        <f t="shared" si="0"/>
        <v>0.11</v>
      </c>
      <c r="J65" s="44">
        <v>16490</v>
      </c>
      <c r="K65" s="45">
        <f t="shared" si="1"/>
        <v>1813900</v>
      </c>
      <c r="L65" s="45" t="s">
        <v>1030</v>
      </c>
      <c r="M65" s="44" t="s">
        <v>3922</v>
      </c>
      <c r="N65" s="163"/>
    </row>
    <row r="66" spans="1:14" s="46" customFormat="1" ht="75.599999999999994" x14ac:dyDescent="0.3">
      <c r="A66" s="36">
        <v>29</v>
      </c>
      <c r="B66" s="36" t="s">
        <v>1183</v>
      </c>
      <c r="C66" s="36" t="s">
        <v>2214</v>
      </c>
      <c r="D66" s="36" t="s">
        <v>3979</v>
      </c>
      <c r="E66" s="41">
        <v>45729</v>
      </c>
      <c r="F66" s="42" t="s">
        <v>1572</v>
      </c>
      <c r="G66" s="43" t="s">
        <v>3982</v>
      </c>
      <c r="H66" s="36">
        <v>125</v>
      </c>
      <c r="I66" s="36">
        <f t="shared" si="0"/>
        <v>0.125</v>
      </c>
      <c r="J66" s="44">
        <v>16490</v>
      </c>
      <c r="K66" s="45">
        <f t="shared" si="1"/>
        <v>2061250</v>
      </c>
      <c r="L66" s="45"/>
      <c r="M66" s="44" t="s">
        <v>3935</v>
      </c>
      <c r="N66" s="163"/>
    </row>
    <row r="67" spans="1:14" s="46" customFormat="1" ht="75.599999999999994" x14ac:dyDescent="0.3">
      <c r="A67" s="36">
        <v>29</v>
      </c>
      <c r="B67" s="36" t="s">
        <v>1183</v>
      </c>
      <c r="C67" s="36" t="s">
        <v>2214</v>
      </c>
      <c r="D67" s="36" t="s">
        <v>3979</v>
      </c>
      <c r="E67" s="41">
        <v>45729</v>
      </c>
      <c r="F67" s="42" t="s">
        <v>3143</v>
      </c>
      <c r="G67" s="43" t="s">
        <v>3983</v>
      </c>
      <c r="H67" s="36">
        <v>280</v>
      </c>
      <c r="I67" s="36">
        <f t="shared" si="0"/>
        <v>0.28000000000000003</v>
      </c>
      <c r="J67" s="44">
        <v>16490</v>
      </c>
      <c r="K67" s="45">
        <f t="shared" si="1"/>
        <v>4617200</v>
      </c>
      <c r="L67" s="45" t="s">
        <v>1030</v>
      </c>
      <c r="M67" s="44" t="s">
        <v>3922</v>
      </c>
      <c r="N67" s="163"/>
    </row>
    <row r="68" spans="1:14" s="46" customFormat="1" ht="75.599999999999994" x14ac:dyDescent="0.3">
      <c r="A68" s="36">
        <v>29</v>
      </c>
      <c r="B68" s="36" t="s">
        <v>1183</v>
      </c>
      <c r="C68" s="36" t="s">
        <v>2214</v>
      </c>
      <c r="D68" s="36" t="s">
        <v>3979</v>
      </c>
      <c r="E68" s="41">
        <v>45729</v>
      </c>
      <c r="F68" s="42" t="s">
        <v>3148</v>
      </c>
      <c r="G68" s="43" t="s">
        <v>3984</v>
      </c>
      <c r="H68" s="36">
        <v>170</v>
      </c>
      <c r="I68" s="36">
        <f t="shared" ref="I68:I131" si="2">H68/1000</f>
        <v>0.17</v>
      </c>
      <c r="J68" s="44">
        <v>16490</v>
      </c>
      <c r="K68" s="45">
        <f t="shared" si="1"/>
        <v>2803300</v>
      </c>
      <c r="L68" s="45" t="s">
        <v>1030</v>
      </c>
      <c r="M68" s="44" t="s">
        <v>3922</v>
      </c>
      <c r="N68" s="163"/>
    </row>
    <row r="69" spans="1:14" s="46" customFormat="1" ht="75.599999999999994" x14ac:dyDescent="0.3">
      <c r="A69" s="36">
        <v>29</v>
      </c>
      <c r="B69" s="36" t="s">
        <v>1183</v>
      </c>
      <c r="C69" s="36" t="s">
        <v>2214</v>
      </c>
      <c r="D69" s="36" t="s">
        <v>3979</v>
      </c>
      <c r="E69" s="41">
        <v>45729</v>
      </c>
      <c r="F69" s="42">
        <v>1455</v>
      </c>
      <c r="G69" s="43" t="s">
        <v>3985</v>
      </c>
      <c r="H69" s="36">
        <v>10</v>
      </c>
      <c r="I69" s="36">
        <f t="shared" si="2"/>
        <v>0.01</v>
      </c>
      <c r="J69" s="44">
        <v>16490</v>
      </c>
      <c r="K69" s="45">
        <f t="shared" ref="K69:K132" si="3">(J69*H69)</f>
        <v>164900</v>
      </c>
      <c r="L69" s="45" t="s">
        <v>1622</v>
      </c>
      <c r="M69" s="44" t="s">
        <v>3922</v>
      </c>
      <c r="N69" s="163"/>
    </row>
    <row r="70" spans="1:14" s="46" customFormat="1" ht="75.599999999999994" x14ac:dyDescent="0.3">
      <c r="A70" s="36">
        <v>29</v>
      </c>
      <c r="B70" s="36" t="s">
        <v>1183</v>
      </c>
      <c r="C70" s="36" t="s">
        <v>2214</v>
      </c>
      <c r="D70" s="36" t="s">
        <v>3979</v>
      </c>
      <c r="E70" s="41">
        <v>45729</v>
      </c>
      <c r="F70" s="42">
        <v>2946</v>
      </c>
      <c r="G70" s="43" t="s">
        <v>3986</v>
      </c>
      <c r="H70" s="36">
        <v>250</v>
      </c>
      <c r="I70" s="36">
        <f t="shared" si="2"/>
        <v>0.25</v>
      </c>
      <c r="J70" s="44">
        <v>16490</v>
      </c>
      <c r="K70" s="45">
        <f t="shared" si="3"/>
        <v>4122500</v>
      </c>
      <c r="L70" s="45" t="s">
        <v>1622</v>
      </c>
      <c r="M70" s="44" t="s">
        <v>3922</v>
      </c>
      <c r="N70" s="163"/>
    </row>
    <row r="71" spans="1:14" s="46" customFormat="1" ht="75.599999999999994" x14ac:dyDescent="0.3">
      <c r="A71" s="36">
        <v>30</v>
      </c>
      <c r="B71" s="36" t="s">
        <v>1183</v>
      </c>
      <c r="C71" s="36" t="s">
        <v>2214</v>
      </c>
      <c r="D71" s="36" t="s">
        <v>3987</v>
      </c>
      <c r="E71" s="41">
        <v>45729</v>
      </c>
      <c r="F71" s="42">
        <v>5339</v>
      </c>
      <c r="G71" s="43" t="s">
        <v>3988</v>
      </c>
      <c r="H71" s="36">
        <v>140</v>
      </c>
      <c r="I71" s="36">
        <f t="shared" si="2"/>
        <v>0.14000000000000001</v>
      </c>
      <c r="J71" s="44">
        <v>16490</v>
      </c>
      <c r="K71" s="45">
        <f t="shared" si="3"/>
        <v>2308600</v>
      </c>
      <c r="L71" s="45" t="s">
        <v>1622</v>
      </c>
      <c r="M71" s="44" t="s">
        <v>3922</v>
      </c>
      <c r="N71" s="163"/>
    </row>
    <row r="72" spans="1:14" s="46" customFormat="1" ht="75.599999999999994" x14ac:dyDescent="0.3">
      <c r="A72" s="36">
        <v>30</v>
      </c>
      <c r="B72" s="36" t="s">
        <v>1183</v>
      </c>
      <c r="C72" s="36" t="s">
        <v>2214</v>
      </c>
      <c r="D72" s="36" t="s">
        <v>3987</v>
      </c>
      <c r="E72" s="41">
        <v>45729</v>
      </c>
      <c r="F72" s="42">
        <v>1949</v>
      </c>
      <c r="G72" s="43" t="s">
        <v>3989</v>
      </c>
      <c r="H72" s="36">
        <f>90*0</f>
        <v>0</v>
      </c>
      <c r="I72" s="36">
        <f t="shared" si="2"/>
        <v>0</v>
      </c>
      <c r="J72" s="44">
        <v>16490</v>
      </c>
      <c r="K72" s="45">
        <f t="shared" si="3"/>
        <v>0</v>
      </c>
      <c r="L72" s="45" t="s">
        <v>2898</v>
      </c>
      <c r="M72" s="44" t="s">
        <v>3922</v>
      </c>
      <c r="N72" s="163"/>
    </row>
    <row r="73" spans="1:14" s="46" customFormat="1" ht="86.4" x14ac:dyDescent="0.3">
      <c r="A73" s="36">
        <v>31</v>
      </c>
      <c r="B73" s="36" t="s">
        <v>1183</v>
      </c>
      <c r="C73" s="36" t="s">
        <v>1184</v>
      </c>
      <c r="D73" s="36" t="s">
        <v>1230</v>
      </c>
      <c r="E73" s="41">
        <v>45729</v>
      </c>
      <c r="F73" s="42" t="s">
        <v>1231</v>
      </c>
      <c r="G73" s="43" t="s">
        <v>1232</v>
      </c>
      <c r="H73" s="36">
        <v>2400</v>
      </c>
      <c r="I73" s="36">
        <f t="shared" si="2"/>
        <v>2.4</v>
      </c>
      <c r="J73" s="44">
        <v>16000</v>
      </c>
      <c r="K73" s="45">
        <f t="shared" si="3"/>
        <v>38400000</v>
      </c>
      <c r="L73" s="45" t="s">
        <v>1030</v>
      </c>
      <c r="M73" s="44" t="s">
        <v>1184</v>
      </c>
      <c r="N73" s="163"/>
    </row>
    <row r="74" spans="1:14" s="46" customFormat="1" ht="75.599999999999994" x14ac:dyDescent="0.3">
      <c r="A74" s="36">
        <v>32</v>
      </c>
      <c r="B74" s="36" t="s">
        <v>1183</v>
      </c>
      <c r="C74" s="36" t="s">
        <v>2214</v>
      </c>
      <c r="D74" s="36" t="s">
        <v>1233</v>
      </c>
      <c r="E74" s="41">
        <v>45729</v>
      </c>
      <c r="F74" s="42">
        <v>297</v>
      </c>
      <c r="G74" s="43" t="s">
        <v>3990</v>
      </c>
      <c r="H74" s="36">
        <v>170</v>
      </c>
      <c r="I74" s="102">
        <f t="shared" si="2"/>
        <v>0.17</v>
      </c>
      <c r="J74" s="44">
        <v>16490</v>
      </c>
      <c r="K74" s="45">
        <f t="shared" si="3"/>
        <v>2803300</v>
      </c>
      <c r="L74" s="45" t="s">
        <v>1030</v>
      </c>
      <c r="M74" s="44" t="s">
        <v>3922</v>
      </c>
      <c r="N74" s="163"/>
    </row>
    <row r="75" spans="1:14" s="46" customFormat="1" ht="75.599999999999994" x14ac:dyDescent="0.3">
      <c r="A75" s="36">
        <v>32</v>
      </c>
      <c r="B75" s="36" t="s">
        <v>1183</v>
      </c>
      <c r="C75" s="36" t="s">
        <v>2214</v>
      </c>
      <c r="D75" s="36" t="s">
        <v>1233</v>
      </c>
      <c r="E75" s="41">
        <v>45729</v>
      </c>
      <c r="F75" s="42" t="s">
        <v>3000</v>
      </c>
      <c r="G75" s="43" t="s">
        <v>3991</v>
      </c>
      <c r="H75" s="36">
        <v>170</v>
      </c>
      <c r="I75" s="102">
        <f t="shared" si="2"/>
        <v>0.17</v>
      </c>
      <c r="J75" s="44">
        <v>16490</v>
      </c>
      <c r="K75" s="45">
        <f t="shared" si="3"/>
        <v>2803300</v>
      </c>
      <c r="L75" s="45" t="s">
        <v>1030</v>
      </c>
      <c r="M75" s="44" t="s">
        <v>3922</v>
      </c>
      <c r="N75" s="163"/>
    </row>
    <row r="76" spans="1:14" s="46" customFormat="1" ht="75.599999999999994" x14ac:dyDescent="0.3">
      <c r="A76" s="36">
        <v>32</v>
      </c>
      <c r="B76" s="36" t="s">
        <v>1183</v>
      </c>
      <c r="C76" s="36" t="s">
        <v>2214</v>
      </c>
      <c r="D76" s="36" t="s">
        <v>1233</v>
      </c>
      <c r="E76" s="41">
        <v>45729</v>
      </c>
      <c r="F76" s="42" t="s">
        <v>3005</v>
      </c>
      <c r="G76" s="43" t="s">
        <v>3992</v>
      </c>
      <c r="H76" s="36">
        <v>110</v>
      </c>
      <c r="I76" s="102">
        <f t="shared" si="2"/>
        <v>0.11</v>
      </c>
      <c r="J76" s="44">
        <v>16490</v>
      </c>
      <c r="K76" s="45">
        <f t="shared" si="3"/>
        <v>1813900</v>
      </c>
      <c r="L76" s="45" t="s">
        <v>1030</v>
      </c>
      <c r="M76" s="44" t="s">
        <v>3922</v>
      </c>
      <c r="N76" s="163"/>
    </row>
    <row r="77" spans="1:14" s="46" customFormat="1" ht="75.599999999999994" x14ac:dyDescent="0.3">
      <c r="A77" s="36">
        <v>32</v>
      </c>
      <c r="B77" s="36" t="s">
        <v>1183</v>
      </c>
      <c r="C77" s="36" t="s">
        <v>1184</v>
      </c>
      <c r="D77" s="36" t="s">
        <v>1233</v>
      </c>
      <c r="E77" s="41">
        <v>45729</v>
      </c>
      <c r="F77" s="42" t="s">
        <v>1234</v>
      </c>
      <c r="G77" s="43" t="s">
        <v>1235</v>
      </c>
      <c r="H77" s="36">
        <v>100</v>
      </c>
      <c r="I77" s="102">
        <f t="shared" si="2"/>
        <v>0.1</v>
      </c>
      <c r="J77" s="44">
        <v>16490</v>
      </c>
      <c r="K77" s="45">
        <f t="shared" si="3"/>
        <v>1649000</v>
      </c>
      <c r="L77" s="45" t="s">
        <v>1030</v>
      </c>
      <c r="M77" s="44" t="s">
        <v>1184</v>
      </c>
      <c r="N77" s="163"/>
    </row>
    <row r="78" spans="1:14" s="46" customFormat="1" ht="75.599999999999994" x14ac:dyDescent="0.3">
      <c r="A78" s="36">
        <v>32</v>
      </c>
      <c r="B78" s="36" t="s">
        <v>1183</v>
      </c>
      <c r="C78" s="36" t="s">
        <v>2214</v>
      </c>
      <c r="D78" s="36" t="s">
        <v>1233</v>
      </c>
      <c r="E78" s="41">
        <v>45729</v>
      </c>
      <c r="F78" s="42" t="s">
        <v>3014</v>
      </c>
      <c r="G78" s="43" t="s">
        <v>3993</v>
      </c>
      <c r="H78" s="36">
        <v>60</v>
      </c>
      <c r="I78" s="102">
        <f t="shared" si="2"/>
        <v>0.06</v>
      </c>
      <c r="J78" s="44">
        <v>16490</v>
      </c>
      <c r="K78" s="45">
        <f t="shared" si="3"/>
        <v>989400</v>
      </c>
      <c r="L78" s="45" t="s">
        <v>2898</v>
      </c>
      <c r="M78" s="44" t="s">
        <v>3922</v>
      </c>
      <c r="N78" s="163"/>
    </row>
    <row r="79" spans="1:14" s="46" customFormat="1" ht="75.599999999999994" x14ac:dyDescent="0.3">
      <c r="A79" s="36">
        <v>32</v>
      </c>
      <c r="B79" s="36" t="s">
        <v>1183</v>
      </c>
      <c r="C79" s="36" t="s">
        <v>2214</v>
      </c>
      <c r="D79" s="36" t="s">
        <v>1233</v>
      </c>
      <c r="E79" s="41">
        <v>45729</v>
      </c>
      <c r="F79" s="42">
        <v>5274</v>
      </c>
      <c r="G79" s="43" t="s">
        <v>3994</v>
      </c>
      <c r="H79" s="36">
        <v>60</v>
      </c>
      <c r="I79" s="102">
        <f t="shared" si="2"/>
        <v>0.06</v>
      </c>
      <c r="J79" s="44">
        <v>16490</v>
      </c>
      <c r="K79" s="45">
        <f t="shared" si="3"/>
        <v>989400</v>
      </c>
      <c r="L79" s="45" t="s">
        <v>1030</v>
      </c>
      <c r="M79" s="44" t="s">
        <v>3922</v>
      </c>
      <c r="N79" s="163"/>
    </row>
    <row r="80" spans="1:14" s="46" customFormat="1" ht="75.599999999999994" x14ac:dyDescent="0.3">
      <c r="A80" s="36">
        <v>32</v>
      </c>
      <c r="B80" s="36" t="s">
        <v>1183</v>
      </c>
      <c r="C80" s="36" t="s">
        <v>1184</v>
      </c>
      <c r="D80" s="36" t="s">
        <v>1233</v>
      </c>
      <c r="E80" s="41">
        <v>45729</v>
      </c>
      <c r="F80" s="42" t="s">
        <v>1236</v>
      </c>
      <c r="G80" s="43" t="s">
        <v>1237</v>
      </c>
      <c r="H80" s="36">
        <v>110</v>
      </c>
      <c r="I80" s="102">
        <f t="shared" si="2"/>
        <v>0.11</v>
      </c>
      <c r="J80" s="44">
        <v>16490</v>
      </c>
      <c r="K80" s="45">
        <f t="shared" si="3"/>
        <v>1813900</v>
      </c>
      <c r="L80" s="45" t="s">
        <v>1030</v>
      </c>
      <c r="M80" s="44" t="s">
        <v>1184</v>
      </c>
      <c r="N80" s="163"/>
    </row>
    <row r="81" spans="1:14" s="46" customFormat="1" ht="75.599999999999994" x14ac:dyDescent="0.3">
      <c r="A81" s="36">
        <v>32</v>
      </c>
      <c r="B81" s="36" t="s">
        <v>1183</v>
      </c>
      <c r="C81" s="36" t="s">
        <v>1184</v>
      </c>
      <c r="D81" s="36" t="s">
        <v>1233</v>
      </c>
      <c r="E81" s="41">
        <v>45729</v>
      </c>
      <c r="F81" s="42" t="s">
        <v>1238</v>
      </c>
      <c r="G81" s="43" t="s">
        <v>1239</v>
      </c>
      <c r="H81" s="36">
        <v>500</v>
      </c>
      <c r="I81" s="102">
        <f t="shared" si="2"/>
        <v>0.5</v>
      </c>
      <c r="J81" s="44">
        <v>16490</v>
      </c>
      <c r="K81" s="45">
        <f t="shared" si="3"/>
        <v>8245000</v>
      </c>
      <c r="L81" s="45" t="s">
        <v>1030</v>
      </c>
      <c r="M81" s="44" t="s">
        <v>1184</v>
      </c>
      <c r="N81" s="163"/>
    </row>
    <row r="82" spans="1:14" s="46" customFormat="1" ht="75.599999999999994" x14ac:dyDescent="0.3">
      <c r="A82" s="36">
        <v>32</v>
      </c>
      <c r="B82" s="36" t="s">
        <v>1183</v>
      </c>
      <c r="C82" s="36" t="s">
        <v>1184</v>
      </c>
      <c r="D82" s="36" t="s">
        <v>1233</v>
      </c>
      <c r="E82" s="41">
        <v>45729</v>
      </c>
      <c r="F82" s="42" t="s">
        <v>1240</v>
      </c>
      <c r="G82" s="43" t="s">
        <v>1241</v>
      </c>
      <c r="H82" s="36">
        <v>200</v>
      </c>
      <c r="I82" s="102">
        <f t="shared" si="2"/>
        <v>0.2</v>
      </c>
      <c r="J82" s="44">
        <v>16490</v>
      </c>
      <c r="K82" s="45">
        <f t="shared" si="3"/>
        <v>3298000</v>
      </c>
      <c r="L82" s="45" t="s">
        <v>1030</v>
      </c>
      <c r="M82" s="44" t="s">
        <v>1184</v>
      </c>
      <c r="N82" s="163"/>
    </row>
    <row r="83" spans="1:14" s="46" customFormat="1" ht="75.599999999999994" x14ac:dyDescent="0.3">
      <c r="A83" s="36">
        <v>32</v>
      </c>
      <c r="B83" s="36" t="s">
        <v>1183</v>
      </c>
      <c r="C83" s="36" t="s">
        <v>2214</v>
      </c>
      <c r="D83" s="36" t="s">
        <v>1233</v>
      </c>
      <c r="E83" s="41">
        <v>45729</v>
      </c>
      <c r="F83" s="42" t="s">
        <v>3019</v>
      </c>
      <c r="G83" s="43" t="s">
        <v>3995</v>
      </c>
      <c r="H83" s="36">
        <v>240</v>
      </c>
      <c r="I83" s="102">
        <f t="shared" si="2"/>
        <v>0.24</v>
      </c>
      <c r="J83" s="44">
        <v>16490</v>
      </c>
      <c r="K83" s="45">
        <f t="shared" si="3"/>
        <v>3957600</v>
      </c>
      <c r="L83" s="45" t="s">
        <v>1622</v>
      </c>
      <c r="M83" s="44" t="s">
        <v>3922</v>
      </c>
      <c r="N83" s="163"/>
    </row>
    <row r="84" spans="1:14" s="46" customFormat="1" ht="86.4" x14ac:dyDescent="0.3">
      <c r="A84" s="103">
        <v>33</v>
      </c>
      <c r="B84" s="36" t="s">
        <v>1183</v>
      </c>
      <c r="C84" s="36" t="s">
        <v>1184</v>
      </c>
      <c r="D84" s="103" t="s">
        <v>1242</v>
      </c>
      <c r="E84" s="104">
        <v>45733</v>
      </c>
      <c r="F84" s="105" t="s">
        <v>1243</v>
      </c>
      <c r="G84" s="106" t="s">
        <v>1244</v>
      </c>
      <c r="H84" s="103">
        <v>4400</v>
      </c>
      <c r="I84" s="103">
        <f t="shared" si="2"/>
        <v>4.4000000000000004</v>
      </c>
      <c r="J84" s="107">
        <v>16000</v>
      </c>
      <c r="K84" s="45">
        <f t="shared" si="3"/>
        <v>70400000</v>
      </c>
      <c r="L84" s="45" t="s">
        <v>1030</v>
      </c>
      <c r="M84" s="44" t="s">
        <v>1184</v>
      </c>
      <c r="N84" s="163"/>
    </row>
    <row r="85" spans="1:14" s="46" customFormat="1" ht="86.4" x14ac:dyDescent="0.3">
      <c r="A85" s="36">
        <v>34</v>
      </c>
      <c r="B85" s="36" t="s">
        <v>1183</v>
      </c>
      <c r="C85" s="36" t="s">
        <v>1184</v>
      </c>
      <c r="D85" s="36" t="s">
        <v>1245</v>
      </c>
      <c r="E85" s="41">
        <v>45733</v>
      </c>
      <c r="F85" s="42" t="s">
        <v>1246</v>
      </c>
      <c r="G85" s="43" t="s">
        <v>1247</v>
      </c>
      <c r="H85" s="36">
        <v>6750</v>
      </c>
      <c r="I85" s="36">
        <f t="shared" si="2"/>
        <v>6.75</v>
      </c>
      <c r="J85" s="44">
        <v>16000</v>
      </c>
      <c r="K85" s="45">
        <f t="shared" si="3"/>
        <v>108000000</v>
      </c>
      <c r="L85" s="45" t="s">
        <v>1030</v>
      </c>
      <c r="M85" s="44" t="s">
        <v>1184</v>
      </c>
      <c r="N85" s="163"/>
    </row>
    <row r="86" spans="1:14" s="46" customFormat="1" ht="86.4" x14ac:dyDescent="0.3">
      <c r="A86" s="36">
        <v>35</v>
      </c>
      <c r="B86" s="36" t="s">
        <v>1183</v>
      </c>
      <c r="C86" s="36" t="s">
        <v>1184</v>
      </c>
      <c r="D86" s="36" t="s">
        <v>1248</v>
      </c>
      <c r="E86" s="41">
        <v>45733</v>
      </c>
      <c r="F86" s="42" t="s">
        <v>1249</v>
      </c>
      <c r="G86" s="43" t="s">
        <v>1250</v>
      </c>
      <c r="H86" s="36">
        <v>2200</v>
      </c>
      <c r="I86" s="36">
        <f t="shared" si="2"/>
        <v>2.2000000000000002</v>
      </c>
      <c r="J86" s="44">
        <v>16000</v>
      </c>
      <c r="K86" s="45">
        <f t="shared" si="3"/>
        <v>35200000</v>
      </c>
      <c r="L86" s="45" t="s">
        <v>1030</v>
      </c>
      <c r="M86" s="44" t="s">
        <v>1184</v>
      </c>
      <c r="N86" s="163"/>
    </row>
    <row r="87" spans="1:14" s="46" customFormat="1" ht="86.4" x14ac:dyDescent="0.3">
      <c r="A87" s="36">
        <v>36</v>
      </c>
      <c r="B87" s="36" t="s">
        <v>1183</v>
      </c>
      <c r="C87" s="36" t="s">
        <v>1184</v>
      </c>
      <c r="D87" s="36" t="s">
        <v>1251</v>
      </c>
      <c r="E87" s="41">
        <v>45733</v>
      </c>
      <c r="F87" s="42" t="s">
        <v>1252</v>
      </c>
      <c r="G87" s="43" t="s">
        <v>1253</v>
      </c>
      <c r="H87" s="36">
        <v>3030</v>
      </c>
      <c r="I87" s="36">
        <f t="shared" si="2"/>
        <v>3.03</v>
      </c>
      <c r="J87" s="44">
        <v>16000</v>
      </c>
      <c r="K87" s="45">
        <f t="shared" si="3"/>
        <v>48480000</v>
      </c>
      <c r="L87" s="45" t="s">
        <v>1030</v>
      </c>
      <c r="M87" s="44" t="s">
        <v>1184</v>
      </c>
      <c r="N87" s="163"/>
    </row>
    <row r="88" spans="1:14" s="46" customFormat="1" ht="75.599999999999994" x14ac:dyDescent="0.3">
      <c r="A88" s="36">
        <v>37</v>
      </c>
      <c r="B88" s="36" t="s">
        <v>1183</v>
      </c>
      <c r="C88" s="36" t="s">
        <v>2214</v>
      </c>
      <c r="D88" s="36" t="s">
        <v>3996</v>
      </c>
      <c r="E88" s="41">
        <v>45733</v>
      </c>
      <c r="F88" s="42">
        <v>5392</v>
      </c>
      <c r="G88" s="43" t="s">
        <v>3997</v>
      </c>
      <c r="H88" s="36">
        <v>100</v>
      </c>
      <c r="I88" s="36">
        <f t="shared" si="2"/>
        <v>0.1</v>
      </c>
      <c r="J88" s="44">
        <v>16490</v>
      </c>
      <c r="K88" s="45">
        <f t="shared" si="3"/>
        <v>1649000</v>
      </c>
      <c r="L88" s="45" t="s">
        <v>1030</v>
      </c>
      <c r="M88" s="44" t="s">
        <v>3922</v>
      </c>
      <c r="N88" s="163"/>
    </row>
    <row r="89" spans="1:14" s="46" customFormat="1" ht="75.599999999999994" x14ac:dyDescent="0.3">
      <c r="A89" s="36">
        <v>38</v>
      </c>
      <c r="B89" s="36" t="s">
        <v>1183</v>
      </c>
      <c r="C89" s="36" t="s">
        <v>2214</v>
      </c>
      <c r="D89" s="36" t="s">
        <v>3998</v>
      </c>
      <c r="E89" s="41">
        <v>45733</v>
      </c>
      <c r="F89" s="42" t="s">
        <v>2812</v>
      </c>
      <c r="G89" s="43" t="s">
        <v>3999</v>
      </c>
      <c r="H89" s="36">
        <v>50</v>
      </c>
      <c r="I89" s="36">
        <f t="shared" si="2"/>
        <v>0.05</v>
      </c>
      <c r="J89" s="44">
        <v>16490</v>
      </c>
      <c r="K89" s="45">
        <f t="shared" si="3"/>
        <v>824500</v>
      </c>
      <c r="L89" s="45" t="s">
        <v>1622</v>
      </c>
      <c r="M89" s="44" t="s">
        <v>3922</v>
      </c>
      <c r="N89" s="163"/>
    </row>
    <row r="90" spans="1:14" s="46" customFormat="1" ht="75.599999999999994" x14ac:dyDescent="0.3">
      <c r="A90" s="36">
        <v>38</v>
      </c>
      <c r="B90" s="36" t="s">
        <v>1183</v>
      </c>
      <c r="C90" s="36" t="s">
        <v>2214</v>
      </c>
      <c r="D90" s="36" t="s">
        <v>3998</v>
      </c>
      <c r="E90" s="41">
        <v>45733</v>
      </c>
      <c r="F90" s="42" t="s">
        <v>2802</v>
      </c>
      <c r="G90" s="43" t="s">
        <v>4000</v>
      </c>
      <c r="H90" s="36">
        <v>40</v>
      </c>
      <c r="I90" s="36">
        <f t="shared" si="2"/>
        <v>0.04</v>
      </c>
      <c r="J90" s="44">
        <v>16490</v>
      </c>
      <c r="K90" s="45">
        <f t="shared" si="3"/>
        <v>659600</v>
      </c>
      <c r="L90" s="45" t="s">
        <v>1699</v>
      </c>
      <c r="M90" s="44" t="s">
        <v>3922</v>
      </c>
      <c r="N90" s="163"/>
    </row>
    <row r="91" spans="1:14" s="46" customFormat="1" ht="75.599999999999994" x14ac:dyDescent="0.3">
      <c r="A91" s="36">
        <v>38</v>
      </c>
      <c r="B91" s="36" t="s">
        <v>1183</v>
      </c>
      <c r="C91" s="36" t="s">
        <v>2214</v>
      </c>
      <c r="D91" s="36" t="s">
        <v>3998</v>
      </c>
      <c r="E91" s="41">
        <v>45733</v>
      </c>
      <c r="F91" s="42">
        <v>2369</v>
      </c>
      <c r="G91" s="43" t="s">
        <v>4001</v>
      </c>
      <c r="H91" s="36">
        <v>250</v>
      </c>
      <c r="I91" s="36">
        <f t="shared" si="2"/>
        <v>0.25</v>
      </c>
      <c r="J91" s="44">
        <v>16490</v>
      </c>
      <c r="K91" s="45">
        <f t="shared" si="3"/>
        <v>4122500</v>
      </c>
      <c r="L91" s="45" t="s">
        <v>1699</v>
      </c>
      <c r="M91" s="44" t="s">
        <v>3922</v>
      </c>
      <c r="N91" s="163"/>
    </row>
    <row r="92" spans="1:14" s="46" customFormat="1" ht="75.599999999999994" x14ac:dyDescent="0.3">
      <c r="A92" s="36">
        <v>38</v>
      </c>
      <c r="B92" s="36" t="s">
        <v>1183</v>
      </c>
      <c r="C92" s="36" t="s">
        <v>2214</v>
      </c>
      <c r="D92" s="36" t="s">
        <v>3998</v>
      </c>
      <c r="E92" s="41">
        <v>45733</v>
      </c>
      <c r="F92" s="42">
        <v>3389</v>
      </c>
      <c r="G92" s="43" t="s">
        <v>4002</v>
      </c>
      <c r="H92" s="36">
        <v>20</v>
      </c>
      <c r="I92" s="36">
        <f t="shared" si="2"/>
        <v>0.02</v>
      </c>
      <c r="J92" s="44">
        <v>16490</v>
      </c>
      <c r="K92" s="45">
        <f t="shared" si="3"/>
        <v>329800</v>
      </c>
      <c r="L92" s="45" t="s">
        <v>1030</v>
      </c>
      <c r="M92" s="44" t="s">
        <v>3922</v>
      </c>
      <c r="N92" s="163"/>
    </row>
    <row r="93" spans="1:14" s="46" customFormat="1" ht="75.599999999999994" x14ac:dyDescent="0.3">
      <c r="A93" s="36">
        <v>39</v>
      </c>
      <c r="B93" s="36" t="s">
        <v>1183</v>
      </c>
      <c r="C93" s="36" t="s">
        <v>2214</v>
      </c>
      <c r="D93" s="36" t="s">
        <v>4003</v>
      </c>
      <c r="E93" s="41">
        <v>45733</v>
      </c>
      <c r="F93" s="42">
        <v>1262</v>
      </c>
      <c r="G93" s="43" t="s">
        <v>4004</v>
      </c>
      <c r="H93" s="36">
        <v>400</v>
      </c>
      <c r="I93" s="36">
        <f t="shared" si="2"/>
        <v>0.4</v>
      </c>
      <c r="J93" s="44">
        <v>16490</v>
      </c>
      <c r="K93" s="45">
        <f t="shared" si="3"/>
        <v>6596000</v>
      </c>
      <c r="L93" s="45" t="s">
        <v>1699</v>
      </c>
      <c r="M93" s="44" t="s">
        <v>3922</v>
      </c>
      <c r="N93" s="163"/>
    </row>
    <row r="94" spans="1:14" s="46" customFormat="1" ht="75.599999999999994" x14ac:dyDescent="0.3">
      <c r="A94" s="36">
        <v>39</v>
      </c>
      <c r="B94" s="36" t="s">
        <v>1183</v>
      </c>
      <c r="C94" s="36" t="s">
        <v>2214</v>
      </c>
      <c r="D94" s="36" t="s">
        <v>4003</v>
      </c>
      <c r="E94" s="41">
        <v>45733</v>
      </c>
      <c r="F94" s="42">
        <v>6394</v>
      </c>
      <c r="G94" s="43" t="s">
        <v>4005</v>
      </c>
      <c r="H94" s="36">
        <v>30</v>
      </c>
      <c r="I94" s="36">
        <f t="shared" si="2"/>
        <v>0.03</v>
      </c>
      <c r="J94" s="44">
        <v>16490</v>
      </c>
      <c r="K94" s="45">
        <f t="shared" si="3"/>
        <v>494700</v>
      </c>
      <c r="L94" s="45" t="s">
        <v>1699</v>
      </c>
      <c r="M94" s="44" t="s">
        <v>3922</v>
      </c>
      <c r="N94" s="163"/>
    </row>
    <row r="95" spans="1:14" s="46" customFormat="1" ht="75.599999999999994" x14ac:dyDescent="0.3">
      <c r="A95" s="36">
        <v>39</v>
      </c>
      <c r="B95" s="36" t="s">
        <v>1183</v>
      </c>
      <c r="C95" s="36" t="s">
        <v>2214</v>
      </c>
      <c r="D95" s="36" t="s">
        <v>4003</v>
      </c>
      <c r="E95" s="41">
        <v>45733</v>
      </c>
      <c r="F95" s="42" t="s">
        <v>2777</v>
      </c>
      <c r="G95" s="43" t="s">
        <v>4006</v>
      </c>
      <c r="H95" s="36">
        <v>130</v>
      </c>
      <c r="I95" s="36">
        <f t="shared" si="2"/>
        <v>0.13</v>
      </c>
      <c r="J95" s="44">
        <v>16490</v>
      </c>
      <c r="K95" s="45">
        <f t="shared" si="3"/>
        <v>2143700</v>
      </c>
      <c r="L95" s="45" t="s">
        <v>1699</v>
      </c>
      <c r="M95" s="44" t="s">
        <v>3922</v>
      </c>
      <c r="N95" s="163"/>
    </row>
    <row r="96" spans="1:14" s="46" customFormat="1" ht="75.599999999999994" x14ac:dyDescent="0.3">
      <c r="A96" s="36">
        <v>39</v>
      </c>
      <c r="B96" s="36" t="s">
        <v>1183</v>
      </c>
      <c r="C96" s="36" t="s">
        <v>2214</v>
      </c>
      <c r="D96" s="36" t="s">
        <v>4003</v>
      </c>
      <c r="E96" s="41">
        <v>45733</v>
      </c>
      <c r="F96" s="42" t="s">
        <v>2782</v>
      </c>
      <c r="G96" s="43" t="s">
        <v>4007</v>
      </c>
      <c r="H96" s="36">
        <v>120</v>
      </c>
      <c r="I96" s="36">
        <f t="shared" si="2"/>
        <v>0.12</v>
      </c>
      <c r="J96" s="44">
        <v>16490</v>
      </c>
      <c r="K96" s="45">
        <f t="shared" si="3"/>
        <v>1978800</v>
      </c>
      <c r="L96" s="45" t="s">
        <v>1699</v>
      </c>
      <c r="M96" s="44" t="s">
        <v>3922</v>
      </c>
      <c r="N96" s="163"/>
    </row>
    <row r="97" spans="1:14" s="46" customFormat="1" ht="75.599999999999994" x14ac:dyDescent="0.3">
      <c r="A97" s="36">
        <v>39</v>
      </c>
      <c r="B97" s="36" t="s">
        <v>1183</v>
      </c>
      <c r="C97" s="36" t="s">
        <v>2214</v>
      </c>
      <c r="D97" s="36" t="s">
        <v>4003</v>
      </c>
      <c r="E97" s="41">
        <v>45733</v>
      </c>
      <c r="F97" s="42" t="s">
        <v>2791</v>
      </c>
      <c r="G97" s="43" t="s">
        <v>4008</v>
      </c>
      <c r="H97" s="36">
        <v>180</v>
      </c>
      <c r="I97" s="36">
        <f t="shared" si="2"/>
        <v>0.18</v>
      </c>
      <c r="J97" s="44">
        <v>16490</v>
      </c>
      <c r="K97" s="45">
        <f t="shared" si="3"/>
        <v>2968200</v>
      </c>
      <c r="L97" s="45" t="s">
        <v>1622</v>
      </c>
      <c r="M97" s="44" t="s">
        <v>3922</v>
      </c>
      <c r="N97" s="163"/>
    </row>
    <row r="98" spans="1:14" s="46" customFormat="1" ht="75.599999999999994" x14ac:dyDescent="0.3">
      <c r="A98" s="36">
        <v>40</v>
      </c>
      <c r="B98" s="36" t="s">
        <v>1183</v>
      </c>
      <c r="C98" s="36" t="s">
        <v>2214</v>
      </c>
      <c r="D98" s="36" t="s">
        <v>4009</v>
      </c>
      <c r="E98" s="41">
        <v>45733</v>
      </c>
      <c r="F98" s="42" t="s">
        <v>2657</v>
      </c>
      <c r="G98" s="43" t="s">
        <v>4010</v>
      </c>
      <c r="H98" s="36">
        <v>10</v>
      </c>
      <c r="I98" s="36">
        <f t="shared" si="2"/>
        <v>0.01</v>
      </c>
      <c r="J98" s="44">
        <v>16490</v>
      </c>
      <c r="K98" s="45">
        <f t="shared" si="3"/>
        <v>164900</v>
      </c>
      <c r="L98" s="45" t="s">
        <v>1622</v>
      </c>
      <c r="M98" s="44" t="s">
        <v>3922</v>
      </c>
      <c r="N98" s="163"/>
    </row>
    <row r="99" spans="1:14" s="46" customFormat="1" ht="75.599999999999994" x14ac:dyDescent="0.3">
      <c r="A99" s="36">
        <v>40</v>
      </c>
      <c r="B99" s="36" t="s">
        <v>1183</v>
      </c>
      <c r="C99" s="36" t="s">
        <v>2214</v>
      </c>
      <c r="D99" s="36" t="s">
        <v>4009</v>
      </c>
      <c r="E99" s="41">
        <v>45733</v>
      </c>
      <c r="F99" s="42">
        <v>304</v>
      </c>
      <c r="G99" s="43" t="s">
        <v>4011</v>
      </c>
      <c r="H99" s="36">
        <v>100</v>
      </c>
      <c r="I99" s="36">
        <f t="shared" si="2"/>
        <v>0.1</v>
      </c>
      <c r="J99" s="44">
        <v>16490</v>
      </c>
      <c r="K99" s="45">
        <f t="shared" si="3"/>
        <v>1649000</v>
      </c>
      <c r="L99" s="45" t="s">
        <v>1030</v>
      </c>
      <c r="M99" s="44" t="s">
        <v>3922</v>
      </c>
      <c r="N99" s="163"/>
    </row>
    <row r="100" spans="1:14" s="46" customFormat="1" ht="75.599999999999994" x14ac:dyDescent="0.3">
      <c r="A100" s="36">
        <v>40</v>
      </c>
      <c r="B100" s="36" t="s">
        <v>1183</v>
      </c>
      <c r="C100" s="36" t="s">
        <v>2214</v>
      </c>
      <c r="D100" s="36" t="s">
        <v>4009</v>
      </c>
      <c r="E100" s="41">
        <v>45733</v>
      </c>
      <c r="F100" s="42">
        <v>4427</v>
      </c>
      <c r="G100" s="43" t="s">
        <v>4012</v>
      </c>
      <c r="H100" s="36">
        <v>20</v>
      </c>
      <c r="I100" s="36">
        <f t="shared" si="2"/>
        <v>0.02</v>
      </c>
      <c r="J100" s="44">
        <v>16490</v>
      </c>
      <c r="K100" s="45">
        <f t="shared" si="3"/>
        <v>329800</v>
      </c>
      <c r="L100" s="45" t="s">
        <v>1622</v>
      </c>
      <c r="M100" s="44" t="s">
        <v>3922</v>
      </c>
      <c r="N100" s="163"/>
    </row>
    <row r="101" spans="1:14" s="46" customFormat="1" ht="75.599999999999994" x14ac:dyDescent="0.3">
      <c r="A101" s="36">
        <v>40</v>
      </c>
      <c r="B101" s="36" t="s">
        <v>1183</v>
      </c>
      <c r="C101" s="36" t="s">
        <v>2214</v>
      </c>
      <c r="D101" s="36" t="s">
        <v>4009</v>
      </c>
      <c r="E101" s="41">
        <v>45733</v>
      </c>
      <c r="F101" s="42">
        <v>4558</v>
      </c>
      <c r="G101" s="43" t="s">
        <v>4013</v>
      </c>
      <c r="H101" s="36">
        <v>10</v>
      </c>
      <c r="I101" s="36">
        <f t="shared" si="2"/>
        <v>0.01</v>
      </c>
      <c r="J101" s="44">
        <v>16490</v>
      </c>
      <c r="K101" s="45">
        <f t="shared" si="3"/>
        <v>164900</v>
      </c>
      <c r="L101" s="45" t="s">
        <v>1622</v>
      </c>
      <c r="M101" s="44" t="s">
        <v>3922</v>
      </c>
      <c r="N101" s="163"/>
    </row>
    <row r="102" spans="1:14" s="46" customFormat="1" ht="75.599999999999994" x14ac:dyDescent="0.3">
      <c r="A102" s="36">
        <v>40</v>
      </c>
      <c r="B102" s="36" t="s">
        <v>1183</v>
      </c>
      <c r="C102" s="36" t="s">
        <v>2214</v>
      </c>
      <c r="D102" s="36" t="s">
        <v>4009</v>
      </c>
      <c r="E102" s="41">
        <v>45733</v>
      </c>
      <c r="F102" s="42">
        <v>1955</v>
      </c>
      <c r="G102" s="43" t="s">
        <v>4014</v>
      </c>
      <c r="H102" s="36">
        <v>170</v>
      </c>
      <c r="I102" s="36">
        <f t="shared" si="2"/>
        <v>0.17</v>
      </c>
      <c r="J102" s="44">
        <v>16490</v>
      </c>
      <c r="K102" s="45">
        <f t="shared" si="3"/>
        <v>2803300</v>
      </c>
      <c r="L102" s="45" t="s">
        <v>1030</v>
      </c>
      <c r="M102" s="44" t="s">
        <v>3922</v>
      </c>
      <c r="N102" s="163"/>
    </row>
    <row r="103" spans="1:14" s="46" customFormat="1" ht="75.599999999999994" x14ac:dyDescent="0.3">
      <c r="A103" s="36">
        <v>40</v>
      </c>
      <c r="B103" s="36" t="s">
        <v>1183</v>
      </c>
      <c r="C103" s="36" t="s">
        <v>2214</v>
      </c>
      <c r="D103" s="36" t="s">
        <v>4009</v>
      </c>
      <c r="E103" s="41">
        <v>45733</v>
      </c>
      <c r="F103" s="42" t="s">
        <v>2647</v>
      </c>
      <c r="G103" s="43" t="s">
        <v>4015</v>
      </c>
      <c r="H103" s="36">
        <v>50</v>
      </c>
      <c r="I103" s="36">
        <f t="shared" si="2"/>
        <v>0.05</v>
      </c>
      <c r="J103" s="44">
        <v>16490</v>
      </c>
      <c r="K103" s="45">
        <f t="shared" si="3"/>
        <v>824500</v>
      </c>
      <c r="L103" s="45" t="s">
        <v>1030</v>
      </c>
      <c r="M103" s="44" t="s">
        <v>3922</v>
      </c>
      <c r="N103" s="163"/>
    </row>
    <row r="104" spans="1:14" s="46" customFormat="1" ht="75.599999999999994" x14ac:dyDescent="0.3">
      <c r="A104" s="36">
        <v>40</v>
      </c>
      <c r="B104" s="36" t="s">
        <v>1183</v>
      </c>
      <c r="C104" s="36" t="s">
        <v>2214</v>
      </c>
      <c r="D104" s="36" t="s">
        <v>4009</v>
      </c>
      <c r="E104" s="41">
        <v>45733</v>
      </c>
      <c r="F104" s="42" t="s">
        <v>2671</v>
      </c>
      <c r="G104" s="43" t="s">
        <v>4016</v>
      </c>
      <c r="H104" s="36">
        <v>10</v>
      </c>
      <c r="I104" s="36">
        <f t="shared" si="2"/>
        <v>0.01</v>
      </c>
      <c r="J104" s="44">
        <v>16490</v>
      </c>
      <c r="K104" s="45">
        <f t="shared" si="3"/>
        <v>164900</v>
      </c>
      <c r="L104" s="45" t="s">
        <v>1030</v>
      </c>
      <c r="M104" s="44" t="s">
        <v>3922</v>
      </c>
      <c r="N104" s="163"/>
    </row>
    <row r="105" spans="1:14" s="46" customFormat="1" ht="75.599999999999994" x14ac:dyDescent="0.3">
      <c r="A105" s="36">
        <v>40</v>
      </c>
      <c r="B105" s="36" t="s">
        <v>1183</v>
      </c>
      <c r="C105" s="36" t="s">
        <v>2214</v>
      </c>
      <c r="D105" s="36" t="s">
        <v>4009</v>
      </c>
      <c r="E105" s="41">
        <v>45733</v>
      </c>
      <c r="F105" s="42" t="s">
        <v>2666</v>
      </c>
      <c r="G105" s="43" t="s">
        <v>4017</v>
      </c>
      <c r="H105" s="36">
        <v>10</v>
      </c>
      <c r="I105" s="36">
        <f t="shared" si="2"/>
        <v>0.01</v>
      </c>
      <c r="J105" s="44">
        <v>16490</v>
      </c>
      <c r="K105" s="45">
        <f t="shared" si="3"/>
        <v>164900</v>
      </c>
      <c r="L105" s="45" t="s">
        <v>1622</v>
      </c>
      <c r="M105" s="44" t="s">
        <v>3922</v>
      </c>
      <c r="N105" s="163"/>
    </row>
    <row r="106" spans="1:14" s="46" customFormat="1" ht="75.599999999999994" x14ac:dyDescent="0.3">
      <c r="A106" s="36">
        <v>41</v>
      </c>
      <c r="B106" s="36" t="s">
        <v>1183</v>
      </c>
      <c r="C106" s="36" t="s">
        <v>2214</v>
      </c>
      <c r="D106" s="36" t="s">
        <v>4018</v>
      </c>
      <c r="E106" s="41">
        <v>45733</v>
      </c>
      <c r="F106" s="42" t="s">
        <v>2482</v>
      </c>
      <c r="G106" s="43" t="s">
        <v>4019</v>
      </c>
      <c r="H106" s="36">
        <v>30</v>
      </c>
      <c r="I106" s="36">
        <f t="shared" si="2"/>
        <v>0.03</v>
      </c>
      <c r="J106" s="44">
        <v>16490</v>
      </c>
      <c r="K106" s="45">
        <f t="shared" si="3"/>
        <v>494700</v>
      </c>
      <c r="L106" s="45" t="s">
        <v>1030</v>
      </c>
      <c r="M106" s="44" t="s">
        <v>3922</v>
      </c>
      <c r="N106" s="163"/>
    </row>
    <row r="107" spans="1:14" s="46" customFormat="1" ht="75.599999999999994" x14ac:dyDescent="0.3">
      <c r="A107" s="36">
        <v>41</v>
      </c>
      <c r="B107" s="36" t="s">
        <v>1183</v>
      </c>
      <c r="C107" s="36" t="s">
        <v>2214</v>
      </c>
      <c r="D107" s="36" t="s">
        <v>4018</v>
      </c>
      <c r="E107" s="41">
        <v>45733</v>
      </c>
      <c r="F107" s="42">
        <v>5995</v>
      </c>
      <c r="G107" s="43" t="s">
        <v>4020</v>
      </c>
      <c r="H107" s="36">
        <v>100</v>
      </c>
      <c r="I107" s="36">
        <f t="shared" si="2"/>
        <v>0.1</v>
      </c>
      <c r="J107" s="44">
        <v>16490</v>
      </c>
      <c r="K107" s="45">
        <f t="shared" si="3"/>
        <v>1649000</v>
      </c>
      <c r="L107" s="45" t="s">
        <v>1030</v>
      </c>
      <c r="M107" s="44" t="s">
        <v>3922</v>
      </c>
      <c r="N107" s="163"/>
    </row>
    <row r="108" spans="1:14" s="46" customFormat="1" ht="75.599999999999994" x14ac:dyDescent="0.3">
      <c r="A108" s="36">
        <v>41</v>
      </c>
      <c r="B108" s="36" t="s">
        <v>1183</v>
      </c>
      <c r="C108" s="36" t="s">
        <v>2214</v>
      </c>
      <c r="D108" s="36" t="s">
        <v>4018</v>
      </c>
      <c r="E108" s="41">
        <v>45733</v>
      </c>
      <c r="F108" s="42">
        <v>6180</v>
      </c>
      <c r="G108" s="43" t="s">
        <v>4021</v>
      </c>
      <c r="H108" s="36">
        <v>70</v>
      </c>
      <c r="I108" s="36">
        <f t="shared" si="2"/>
        <v>7.0000000000000007E-2</v>
      </c>
      <c r="J108" s="44">
        <v>16490</v>
      </c>
      <c r="K108" s="45">
        <f t="shared" si="3"/>
        <v>1154300</v>
      </c>
      <c r="L108" s="45" t="s">
        <v>1030</v>
      </c>
      <c r="M108" s="44" t="s">
        <v>3922</v>
      </c>
      <c r="N108" s="163"/>
    </row>
    <row r="109" spans="1:14" s="46" customFormat="1" ht="75.599999999999994" x14ac:dyDescent="0.3">
      <c r="A109" s="36">
        <v>42</v>
      </c>
      <c r="B109" s="36" t="s">
        <v>1183</v>
      </c>
      <c r="C109" s="36" t="s">
        <v>1184</v>
      </c>
      <c r="D109" s="36" t="s">
        <v>1254</v>
      </c>
      <c r="E109" s="41">
        <v>45733</v>
      </c>
      <c r="F109" s="42" t="s">
        <v>1255</v>
      </c>
      <c r="G109" s="43" t="s">
        <v>1256</v>
      </c>
      <c r="H109" s="36">
        <v>1580</v>
      </c>
      <c r="I109" s="36">
        <f t="shared" si="2"/>
        <v>1.58</v>
      </c>
      <c r="J109" s="44">
        <v>16000</v>
      </c>
      <c r="K109" s="45">
        <f t="shared" si="3"/>
        <v>25280000</v>
      </c>
      <c r="L109" s="45" t="s">
        <v>1030</v>
      </c>
      <c r="M109" s="44" t="s">
        <v>1184</v>
      </c>
      <c r="N109" s="163"/>
    </row>
    <row r="110" spans="1:14" s="46" customFormat="1" ht="86.4" x14ac:dyDescent="0.3">
      <c r="A110" s="36">
        <v>43</v>
      </c>
      <c r="B110" s="36" t="s">
        <v>1183</v>
      </c>
      <c r="C110" s="36" t="s">
        <v>1184</v>
      </c>
      <c r="D110" s="36" t="s">
        <v>1257</v>
      </c>
      <c r="E110" s="41">
        <v>45733</v>
      </c>
      <c r="F110" s="42" t="s">
        <v>1258</v>
      </c>
      <c r="G110" s="43" t="s">
        <v>1259</v>
      </c>
      <c r="H110" s="36">
        <v>1320</v>
      </c>
      <c r="I110" s="36">
        <f t="shared" si="2"/>
        <v>1.32</v>
      </c>
      <c r="J110" s="44">
        <v>16000</v>
      </c>
      <c r="K110" s="45">
        <f t="shared" si="3"/>
        <v>21120000</v>
      </c>
      <c r="L110" s="45" t="s">
        <v>1030</v>
      </c>
      <c r="M110" s="44" t="s">
        <v>1184</v>
      </c>
      <c r="N110" s="163"/>
    </row>
    <row r="111" spans="1:14" s="46" customFormat="1" ht="86.4" x14ac:dyDescent="0.3">
      <c r="A111" s="36">
        <v>44</v>
      </c>
      <c r="B111" s="36" t="s">
        <v>1183</v>
      </c>
      <c r="C111" s="36" t="s">
        <v>1184</v>
      </c>
      <c r="D111" s="36" t="s">
        <v>1260</v>
      </c>
      <c r="E111" s="41">
        <v>45733</v>
      </c>
      <c r="F111" s="42" t="s">
        <v>1261</v>
      </c>
      <c r="G111" s="43" t="s">
        <v>1262</v>
      </c>
      <c r="H111" s="36">
        <v>910</v>
      </c>
      <c r="I111" s="36">
        <f t="shared" si="2"/>
        <v>0.91</v>
      </c>
      <c r="J111" s="44">
        <v>16000</v>
      </c>
      <c r="K111" s="45">
        <f t="shared" si="3"/>
        <v>14560000</v>
      </c>
      <c r="L111" s="45" t="s">
        <v>1030</v>
      </c>
      <c r="M111" s="44" t="s">
        <v>1184</v>
      </c>
      <c r="N111" s="163"/>
    </row>
    <row r="112" spans="1:14" s="46" customFormat="1" ht="86.4" x14ac:dyDescent="0.3">
      <c r="A112" s="36">
        <v>45</v>
      </c>
      <c r="B112" s="36" t="s">
        <v>1183</v>
      </c>
      <c r="C112" s="36" t="s">
        <v>1184</v>
      </c>
      <c r="D112" s="36" t="s">
        <v>1263</v>
      </c>
      <c r="E112" s="41">
        <v>45733</v>
      </c>
      <c r="F112" s="42" t="s">
        <v>1264</v>
      </c>
      <c r="G112" s="43" t="s">
        <v>1265</v>
      </c>
      <c r="H112" s="36">
        <v>1760</v>
      </c>
      <c r="I112" s="36">
        <f t="shared" si="2"/>
        <v>1.76</v>
      </c>
      <c r="J112" s="44">
        <v>16000</v>
      </c>
      <c r="K112" s="45">
        <f t="shared" si="3"/>
        <v>28160000</v>
      </c>
      <c r="L112" s="45" t="s">
        <v>1030</v>
      </c>
      <c r="M112" s="44" t="s">
        <v>1184</v>
      </c>
      <c r="N112" s="163"/>
    </row>
    <row r="113" spans="1:14" s="46" customFormat="1" ht="75.599999999999994" x14ac:dyDescent="0.3">
      <c r="A113" s="36">
        <v>46</v>
      </c>
      <c r="B113" s="36" t="s">
        <v>1183</v>
      </c>
      <c r="C113" s="36" t="s">
        <v>2214</v>
      </c>
      <c r="D113" s="36" t="s">
        <v>4022</v>
      </c>
      <c r="E113" s="41">
        <v>45733</v>
      </c>
      <c r="F113" s="42" t="s">
        <v>2598</v>
      </c>
      <c r="G113" s="43" t="s">
        <v>4023</v>
      </c>
      <c r="H113" s="36">
        <v>110</v>
      </c>
      <c r="I113" s="102">
        <f t="shared" si="2"/>
        <v>0.11</v>
      </c>
      <c r="J113" s="44">
        <v>16490</v>
      </c>
      <c r="K113" s="45">
        <f t="shared" si="3"/>
        <v>1813900</v>
      </c>
      <c r="L113" s="45" t="s">
        <v>1030</v>
      </c>
      <c r="M113" s="44" t="s">
        <v>3922</v>
      </c>
      <c r="N113" s="163"/>
    </row>
    <row r="114" spans="1:14" s="46" customFormat="1" ht="75.599999999999994" x14ac:dyDescent="0.3">
      <c r="A114" s="36">
        <v>46</v>
      </c>
      <c r="B114" s="36" t="s">
        <v>1183</v>
      </c>
      <c r="C114" s="36" t="s">
        <v>2214</v>
      </c>
      <c r="D114" s="36" t="s">
        <v>4022</v>
      </c>
      <c r="E114" s="41">
        <v>45733</v>
      </c>
      <c r="F114" s="42" t="s">
        <v>4024</v>
      </c>
      <c r="G114" s="43" t="s">
        <v>4025</v>
      </c>
      <c r="H114" s="36">
        <v>380</v>
      </c>
      <c r="I114" s="102">
        <f t="shared" si="2"/>
        <v>0.38</v>
      </c>
      <c r="J114" s="44">
        <v>16490</v>
      </c>
      <c r="K114" s="45">
        <f t="shared" si="3"/>
        <v>6266200</v>
      </c>
      <c r="L114" s="45"/>
      <c r="M114" s="44" t="s">
        <v>3935</v>
      </c>
      <c r="N114" s="163"/>
    </row>
    <row r="115" spans="1:14" s="46" customFormat="1" ht="75.599999999999994" x14ac:dyDescent="0.3">
      <c r="A115" s="36">
        <v>46</v>
      </c>
      <c r="B115" s="36" t="s">
        <v>1183</v>
      </c>
      <c r="C115" s="36" t="s">
        <v>2214</v>
      </c>
      <c r="D115" s="36" t="s">
        <v>4022</v>
      </c>
      <c r="E115" s="41">
        <v>45733</v>
      </c>
      <c r="F115" s="42" t="s">
        <v>4024</v>
      </c>
      <c r="G115" s="43" t="s">
        <v>4025</v>
      </c>
      <c r="H115" s="36">
        <v>20</v>
      </c>
      <c r="I115" s="102">
        <f t="shared" si="2"/>
        <v>0.02</v>
      </c>
      <c r="J115" s="44">
        <v>16490</v>
      </c>
      <c r="K115" s="45">
        <f t="shared" si="3"/>
        <v>329800</v>
      </c>
      <c r="L115" s="45" t="s">
        <v>1030</v>
      </c>
      <c r="M115" s="44" t="s">
        <v>3922</v>
      </c>
      <c r="N115" s="163"/>
    </row>
    <row r="116" spans="1:14" s="46" customFormat="1" ht="75.599999999999994" x14ac:dyDescent="0.3">
      <c r="A116" s="36">
        <v>46</v>
      </c>
      <c r="B116" s="36" t="s">
        <v>1183</v>
      </c>
      <c r="C116" s="36" t="s">
        <v>1606</v>
      </c>
      <c r="D116" s="36" t="s">
        <v>4022</v>
      </c>
      <c r="E116" s="41">
        <v>45733</v>
      </c>
      <c r="F116" s="42" t="s">
        <v>4026</v>
      </c>
      <c r="G116" s="43" t="s">
        <v>4027</v>
      </c>
      <c r="H116" s="36">
        <v>200</v>
      </c>
      <c r="I116" s="102">
        <f t="shared" si="2"/>
        <v>0.2</v>
      </c>
      <c r="J116" s="44">
        <v>16490</v>
      </c>
      <c r="K116" s="45">
        <f t="shared" si="3"/>
        <v>3298000</v>
      </c>
      <c r="L116" s="45"/>
      <c r="M116" s="44" t="s">
        <v>3935</v>
      </c>
      <c r="N116" s="163"/>
    </row>
    <row r="117" spans="1:14" ht="75.599999999999994" x14ac:dyDescent="0.3">
      <c r="A117" s="36">
        <v>47</v>
      </c>
      <c r="B117" s="36" t="s">
        <v>1183</v>
      </c>
      <c r="C117" s="36" t="s">
        <v>2214</v>
      </c>
      <c r="D117" s="36" t="s">
        <v>4028</v>
      </c>
      <c r="E117" s="41">
        <v>45733</v>
      </c>
      <c r="F117" s="42" t="s">
        <v>2767</v>
      </c>
      <c r="G117" s="43" t="s">
        <v>4029</v>
      </c>
      <c r="H117" s="36">
        <v>50</v>
      </c>
      <c r="I117" s="36">
        <f t="shared" si="2"/>
        <v>0.05</v>
      </c>
      <c r="J117" s="44">
        <v>16490</v>
      </c>
      <c r="K117" s="45">
        <f t="shared" si="3"/>
        <v>824500</v>
      </c>
      <c r="L117" s="45" t="s">
        <v>1699</v>
      </c>
      <c r="M117" s="44" t="s">
        <v>3922</v>
      </c>
      <c r="N117" s="135"/>
    </row>
    <row r="118" spans="1:14" ht="75.599999999999994" x14ac:dyDescent="0.3">
      <c r="A118" s="36">
        <v>47</v>
      </c>
      <c r="B118" s="36" t="s">
        <v>1183</v>
      </c>
      <c r="C118" s="36" t="s">
        <v>2214</v>
      </c>
      <c r="D118" s="36" t="s">
        <v>4028</v>
      </c>
      <c r="E118" s="41">
        <v>45733</v>
      </c>
      <c r="F118" s="42">
        <v>1508</v>
      </c>
      <c r="G118" s="43" t="s">
        <v>4030</v>
      </c>
      <c r="H118" s="36">
        <v>40</v>
      </c>
      <c r="I118" s="36">
        <f t="shared" si="2"/>
        <v>0.04</v>
      </c>
      <c r="J118" s="44">
        <v>16490</v>
      </c>
      <c r="K118" s="45">
        <f t="shared" si="3"/>
        <v>659600</v>
      </c>
      <c r="L118" s="45" t="s">
        <v>1699</v>
      </c>
      <c r="M118" s="44" t="s">
        <v>3922</v>
      </c>
      <c r="N118" s="135"/>
    </row>
    <row r="119" spans="1:14" ht="75.599999999999994" x14ac:dyDescent="0.3">
      <c r="A119" s="36">
        <v>47</v>
      </c>
      <c r="B119" s="36" t="s">
        <v>1183</v>
      </c>
      <c r="C119" s="36" t="s">
        <v>2214</v>
      </c>
      <c r="D119" s="36" t="s">
        <v>4028</v>
      </c>
      <c r="E119" s="41">
        <v>45733</v>
      </c>
      <c r="F119" s="42" t="s">
        <v>2758</v>
      </c>
      <c r="G119" s="43" t="s">
        <v>4031</v>
      </c>
      <c r="H119" s="36">
        <v>40</v>
      </c>
      <c r="I119" s="36">
        <f t="shared" si="2"/>
        <v>0.04</v>
      </c>
      <c r="J119" s="44">
        <v>16490</v>
      </c>
      <c r="K119" s="45">
        <f t="shared" si="3"/>
        <v>659600</v>
      </c>
      <c r="L119" s="45" t="s">
        <v>1699</v>
      </c>
      <c r="M119" s="44" t="s">
        <v>3922</v>
      </c>
      <c r="N119" s="135"/>
    </row>
    <row r="120" spans="1:14" ht="75.599999999999994" x14ac:dyDescent="0.3">
      <c r="A120" s="36">
        <v>47</v>
      </c>
      <c r="B120" s="36" t="s">
        <v>1183</v>
      </c>
      <c r="C120" s="36" t="s">
        <v>2214</v>
      </c>
      <c r="D120" s="36" t="s">
        <v>4028</v>
      </c>
      <c r="E120" s="41">
        <v>45733</v>
      </c>
      <c r="F120" s="42" t="s">
        <v>2752</v>
      </c>
      <c r="G120" s="43" t="s">
        <v>4032</v>
      </c>
      <c r="H120" s="36">
        <v>50</v>
      </c>
      <c r="I120" s="36">
        <f t="shared" si="2"/>
        <v>0.05</v>
      </c>
      <c r="J120" s="44">
        <v>16490</v>
      </c>
      <c r="K120" s="45">
        <f t="shared" si="3"/>
        <v>824500</v>
      </c>
      <c r="L120" s="45" t="s">
        <v>1699</v>
      </c>
      <c r="M120" s="44" t="s">
        <v>3922</v>
      </c>
      <c r="N120" s="135"/>
    </row>
    <row r="121" spans="1:14" ht="75.599999999999994" x14ac:dyDescent="0.3">
      <c r="A121" s="36">
        <v>48</v>
      </c>
      <c r="B121" s="36" t="s">
        <v>1183</v>
      </c>
      <c r="C121" s="36" t="s">
        <v>2214</v>
      </c>
      <c r="D121" s="36" t="s">
        <v>4033</v>
      </c>
      <c r="E121" s="41">
        <v>45733</v>
      </c>
      <c r="F121" s="42" t="s">
        <v>2796</v>
      </c>
      <c r="G121" s="43" t="s">
        <v>4034</v>
      </c>
      <c r="H121" s="36">
        <v>10</v>
      </c>
      <c r="I121" s="36">
        <f t="shared" si="2"/>
        <v>0.01</v>
      </c>
      <c r="J121" s="44">
        <v>16490</v>
      </c>
      <c r="K121" s="45">
        <f t="shared" si="3"/>
        <v>164900</v>
      </c>
      <c r="L121" s="45" t="s">
        <v>1622</v>
      </c>
      <c r="M121" s="44" t="s">
        <v>3922</v>
      </c>
      <c r="N121" s="135"/>
    </row>
    <row r="122" spans="1:14" ht="75.599999999999994" x14ac:dyDescent="0.3">
      <c r="A122" s="36">
        <v>49</v>
      </c>
      <c r="B122" s="36" t="s">
        <v>1183</v>
      </c>
      <c r="C122" s="36" t="s">
        <v>2214</v>
      </c>
      <c r="D122" s="36" t="s">
        <v>4035</v>
      </c>
      <c r="E122" s="41">
        <v>45733</v>
      </c>
      <c r="F122" s="42" t="s">
        <v>2893</v>
      </c>
      <c r="G122" s="43" t="s">
        <v>4036</v>
      </c>
      <c r="H122" s="36">
        <v>190</v>
      </c>
      <c r="I122" s="36">
        <f t="shared" si="2"/>
        <v>0.19</v>
      </c>
      <c r="J122" s="44">
        <v>16490</v>
      </c>
      <c r="K122" s="45">
        <f t="shared" si="3"/>
        <v>3133100</v>
      </c>
      <c r="L122" s="45" t="s">
        <v>2898</v>
      </c>
      <c r="M122" s="44" t="s">
        <v>3922</v>
      </c>
      <c r="N122" s="135"/>
    </row>
    <row r="123" spans="1:14" ht="75.599999999999994" x14ac:dyDescent="0.3">
      <c r="A123" s="36">
        <v>49</v>
      </c>
      <c r="B123" s="36" t="s">
        <v>1183</v>
      </c>
      <c r="C123" s="36" t="s">
        <v>2214</v>
      </c>
      <c r="D123" s="36" t="s">
        <v>4035</v>
      </c>
      <c r="E123" s="41">
        <v>45733</v>
      </c>
      <c r="F123" s="42">
        <v>4488</v>
      </c>
      <c r="G123" s="43" t="s">
        <v>4037</v>
      </c>
      <c r="H123" s="36">
        <v>50</v>
      </c>
      <c r="I123" s="36">
        <f t="shared" si="2"/>
        <v>0.05</v>
      </c>
      <c r="J123" s="44">
        <v>16490</v>
      </c>
      <c r="K123" s="45">
        <f t="shared" si="3"/>
        <v>824500</v>
      </c>
      <c r="L123" s="45" t="s">
        <v>1699</v>
      </c>
      <c r="M123" s="44" t="s">
        <v>3922</v>
      </c>
      <c r="N123" s="135"/>
    </row>
    <row r="124" spans="1:14" ht="75.599999999999994" x14ac:dyDescent="0.3">
      <c r="A124" s="36">
        <v>49</v>
      </c>
      <c r="B124" s="36" t="s">
        <v>1183</v>
      </c>
      <c r="C124" s="36" t="s">
        <v>2214</v>
      </c>
      <c r="D124" s="36" t="s">
        <v>4035</v>
      </c>
      <c r="E124" s="41">
        <v>45733</v>
      </c>
      <c r="F124" s="42">
        <v>4004</v>
      </c>
      <c r="G124" s="43" t="s">
        <v>4038</v>
      </c>
      <c r="H124" s="36">
        <v>50</v>
      </c>
      <c r="I124" s="36">
        <f t="shared" si="2"/>
        <v>0.05</v>
      </c>
      <c r="J124" s="44">
        <v>16490</v>
      </c>
      <c r="K124" s="45">
        <f t="shared" si="3"/>
        <v>824500</v>
      </c>
      <c r="L124" s="45" t="s">
        <v>1699</v>
      </c>
      <c r="M124" s="44" t="s">
        <v>3922</v>
      </c>
      <c r="N124" s="135"/>
    </row>
    <row r="125" spans="1:14" ht="75.599999999999994" x14ac:dyDescent="0.3">
      <c r="A125" s="36">
        <v>50</v>
      </c>
      <c r="B125" s="36" t="s">
        <v>1183</v>
      </c>
      <c r="C125" s="36" t="s">
        <v>2214</v>
      </c>
      <c r="D125" s="36" t="s">
        <v>4039</v>
      </c>
      <c r="E125" s="41">
        <v>45733</v>
      </c>
      <c r="F125" s="42">
        <v>175</v>
      </c>
      <c r="G125" s="43" t="s">
        <v>4040</v>
      </c>
      <c r="H125" s="36">
        <v>800</v>
      </c>
      <c r="I125" s="36">
        <f t="shared" si="2"/>
        <v>0.8</v>
      </c>
      <c r="J125" s="44">
        <v>16490</v>
      </c>
      <c r="K125" s="45">
        <f t="shared" si="3"/>
        <v>13192000</v>
      </c>
      <c r="L125" s="45" t="s">
        <v>1699</v>
      </c>
      <c r="M125" s="44" t="s">
        <v>3922</v>
      </c>
      <c r="N125" s="135"/>
    </row>
    <row r="126" spans="1:14" ht="75.599999999999994" x14ac:dyDescent="0.3">
      <c r="A126" s="36">
        <v>50</v>
      </c>
      <c r="B126" s="36" t="s">
        <v>1183</v>
      </c>
      <c r="C126" s="36" t="s">
        <v>2214</v>
      </c>
      <c r="D126" s="36" t="s">
        <v>4039</v>
      </c>
      <c r="E126" s="41">
        <v>45733</v>
      </c>
      <c r="F126" s="42" t="s">
        <v>2855</v>
      </c>
      <c r="G126" s="43" t="s">
        <v>4041</v>
      </c>
      <c r="H126" s="36">
        <v>280</v>
      </c>
      <c r="I126" s="36">
        <f t="shared" si="2"/>
        <v>0.28000000000000003</v>
      </c>
      <c r="J126" s="44">
        <v>16490</v>
      </c>
      <c r="K126" s="45">
        <f t="shared" si="3"/>
        <v>4617200</v>
      </c>
      <c r="L126" s="45" t="s">
        <v>1030</v>
      </c>
      <c r="M126" s="44" t="s">
        <v>3922</v>
      </c>
      <c r="N126" s="135"/>
    </row>
    <row r="127" spans="1:14" ht="75.599999999999994" x14ac:dyDescent="0.3">
      <c r="A127" s="36">
        <v>50</v>
      </c>
      <c r="B127" s="36" t="s">
        <v>1183</v>
      </c>
      <c r="C127" s="36" t="s">
        <v>2214</v>
      </c>
      <c r="D127" s="36" t="s">
        <v>4039</v>
      </c>
      <c r="E127" s="41">
        <v>45733</v>
      </c>
      <c r="F127" s="42" t="s">
        <v>2860</v>
      </c>
      <c r="G127" s="43" t="s">
        <v>4042</v>
      </c>
      <c r="H127" s="36">
        <v>190</v>
      </c>
      <c r="I127" s="36">
        <f t="shared" si="2"/>
        <v>0.19</v>
      </c>
      <c r="J127" s="44">
        <v>16490</v>
      </c>
      <c r="K127" s="45">
        <f t="shared" si="3"/>
        <v>3133100</v>
      </c>
      <c r="L127" s="45" t="s">
        <v>1030</v>
      </c>
      <c r="M127" s="44" t="s">
        <v>3922</v>
      </c>
      <c r="N127" s="135"/>
    </row>
    <row r="128" spans="1:14" ht="75.599999999999994" x14ac:dyDescent="0.3">
      <c r="A128" s="36">
        <v>50</v>
      </c>
      <c r="B128" s="36" t="s">
        <v>1183</v>
      </c>
      <c r="C128" s="36" t="s">
        <v>2214</v>
      </c>
      <c r="D128" s="36" t="s">
        <v>4039</v>
      </c>
      <c r="E128" s="41">
        <v>45733</v>
      </c>
      <c r="F128" s="42" t="s">
        <v>2835</v>
      </c>
      <c r="G128" s="43" t="s">
        <v>4043</v>
      </c>
      <c r="H128" s="36">
        <v>100</v>
      </c>
      <c r="I128" s="36">
        <f t="shared" si="2"/>
        <v>0.1</v>
      </c>
      <c r="J128" s="44">
        <v>16490</v>
      </c>
      <c r="K128" s="45">
        <f t="shared" si="3"/>
        <v>1649000</v>
      </c>
      <c r="L128" s="45" t="s">
        <v>1699</v>
      </c>
      <c r="M128" s="44" t="s">
        <v>3922</v>
      </c>
      <c r="N128" s="135"/>
    </row>
    <row r="129" spans="1:14" ht="75.599999999999994" x14ac:dyDescent="0.3">
      <c r="A129" s="36">
        <v>50</v>
      </c>
      <c r="B129" s="36" t="s">
        <v>1183</v>
      </c>
      <c r="C129" s="36" t="s">
        <v>2214</v>
      </c>
      <c r="D129" s="36" t="s">
        <v>4039</v>
      </c>
      <c r="E129" s="41">
        <v>45733</v>
      </c>
      <c r="F129" s="42" t="s">
        <v>2841</v>
      </c>
      <c r="G129" s="43" t="s">
        <v>4044</v>
      </c>
      <c r="H129" s="36">
        <v>60</v>
      </c>
      <c r="I129" s="36">
        <f t="shared" si="2"/>
        <v>0.06</v>
      </c>
      <c r="J129" s="44">
        <v>16490</v>
      </c>
      <c r="K129" s="45">
        <f t="shared" si="3"/>
        <v>989400</v>
      </c>
      <c r="L129" s="45" t="s">
        <v>1030</v>
      </c>
      <c r="M129" s="44" t="s">
        <v>3922</v>
      </c>
      <c r="N129" s="135"/>
    </row>
    <row r="130" spans="1:14" ht="75.599999999999994" x14ac:dyDescent="0.3">
      <c r="A130" s="36">
        <v>50</v>
      </c>
      <c r="B130" s="36" t="s">
        <v>1183</v>
      </c>
      <c r="C130" s="36" t="s">
        <v>2214</v>
      </c>
      <c r="D130" s="36" t="s">
        <v>4039</v>
      </c>
      <c r="E130" s="41">
        <v>45733</v>
      </c>
      <c r="F130" s="42" t="s">
        <v>2850</v>
      </c>
      <c r="G130" s="43" t="s">
        <v>4045</v>
      </c>
      <c r="H130" s="36">
        <v>450</v>
      </c>
      <c r="I130" s="36">
        <f t="shared" si="2"/>
        <v>0.45</v>
      </c>
      <c r="J130" s="44">
        <v>16490</v>
      </c>
      <c r="K130" s="45">
        <f t="shared" si="3"/>
        <v>7420500</v>
      </c>
      <c r="L130" s="45" t="s">
        <v>1699</v>
      </c>
      <c r="M130" s="44" t="s">
        <v>3922</v>
      </c>
      <c r="N130" s="135"/>
    </row>
    <row r="131" spans="1:14" ht="86.4" x14ac:dyDescent="0.3">
      <c r="A131" s="36">
        <v>51</v>
      </c>
      <c r="B131" s="36" t="s">
        <v>1183</v>
      </c>
      <c r="C131" s="36" t="s">
        <v>1184</v>
      </c>
      <c r="D131" s="36" t="s">
        <v>1266</v>
      </c>
      <c r="E131" s="41">
        <v>45733</v>
      </c>
      <c r="F131" s="42" t="s">
        <v>1267</v>
      </c>
      <c r="G131" s="43" t="s">
        <v>1268</v>
      </c>
      <c r="H131" s="36">
        <v>1500</v>
      </c>
      <c r="I131" s="36">
        <f t="shared" si="2"/>
        <v>1.5</v>
      </c>
      <c r="J131" s="44">
        <v>16000</v>
      </c>
      <c r="K131" s="45">
        <f t="shared" si="3"/>
        <v>24000000</v>
      </c>
      <c r="L131" s="45" t="s">
        <v>1030</v>
      </c>
      <c r="M131" s="44" t="s">
        <v>1184</v>
      </c>
      <c r="N131" s="135"/>
    </row>
    <row r="132" spans="1:14" ht="75.599999999999994" x14ac:dyDescent="0.3">
      <c r="A132" s="36">
        <v>52</v>
      </c>
      <c r="B132" s="36" t="s">
        <v>1183</v>
      </c>
      <c r="C132" s="36" t="s">
        <v>2214</v>
      </c>
      <c r="D132" s="36" t="s">
        <v>4046</v>
      </c>
      <c r="E132" s="41">
        <v>45733</v>
      </c>
      <c r="F132" s="42" t="s">
        <v>2875</v>
      </c>
      <c r="G132" s="43" t="s">
        <v>4047</v>
      </c>
      <c r="H132" s="36">
        <v>40</v>
      </c>
      <c r="I132" s="36">
        <f t="shared" ref="I132:I195" si="4">H132/1000</f>
        <v>0.04</v>
      </c>
      <c r="J132" s="44">
        <v>16490</v>
      </c>
      <c r="K132" s="45">
        <f t="shared" si="3"/>
        <v>659600</v>
      </c>
      <c r="L132" s="45" t="s">
        <v>1030</v>
      </c>
      <c r="M132" s="44" t="s">
        <v>3922</v>
      </c>
      <c r="N132" s="135"/>
    </row>
    <row r="133" spans="1:14" ht="75.599999999999994" x14ac:dyDescent="0.3">
      <c r="A133" s="36">
        <v>52</v>
      </c>
      <c r="B133" s="36" t="s">
        <v>1183</v>
      </c>
      <c r="C133" s="36" t="s">
        <v>2214</v>
      </c>
      <c r="D133" s="36" t="s">
        <v>4046</v>
      </c>
      <c r="E133" s="41">
        <v>45733</v>
      </c>
      <c r="F133" s="42">
        <v>6164</v>
      </c>
      <c r="G133" s="43" t="s">
        <v>4048</v>
      </c>
      <c r="H133" s="36">
        <v>30</v>
      </c>
      <c r="I133" s="36">
        <f t="shared" si="4"/>
        <v>0.03</v>
      </c>
      <c r="J133" s="44">
        <v>16490</v>
      </c>
      <c r="K133" s="45">
        <f t="shared" ref="K133:K196" si="5">(J133*H133)</f>
        <v>494700</v>
      </c>
      <c r="L133" s="45" t="s">
        <v>1699</v>
      </c>
      <c r="M133" s="44" t="s">
        <v>3922</v>
      </c>
      <c r="N133" s="135"/>
    </row>
    <row r="134" spans="1:14" ht="75.599999999999994" x14ac:dyDescent="0.3">
      <c r="A134" s="36">
        <v>52</v>
      </c>
      <c r="B134" s="36" t="s">
        <v>1183</v>
      </c>
      <c r="C134" s="36" t="s">
        <v>2214</v>
      </c>
      <c r="D134" s="36" t="s">
        <v>4046</v>
      </c>
      <c r="E134" s="41">
        <v>45733</v>
      </c>
      <c r="F134" s="42">
        <v>6194</v>
      </c>
      <c r="G134" s="43" t="s">
        <v>4049</v>
      </c>
      <c r="H134" s="36">
        <v>60</v>
      </c>
      <c r="I134" s="36">
        <f t="shared" si="4"/>
        <v>0.06</v>
      </c>
      <c r="J134" s="44">
        <v>16490</v>
      </c>
      <c r="K134" s="45">
        <f t="shared" si="5"/>
        <v>989400</v>
      </c>
      <c r="L134" s="45" t="s">
        <v>1622</v>
      </c>
      <c r="M134" s="44" t="s">
        <v>3922</v>
      </c>
      <c r="N134" s="135"/>
    </row>
    <row r="135" spans="1:14" ht="75.599999999999994" x14ac:dyDescent="0.3">
      <c r="A135" s="36">
        <v>52</v>
      </c>
      <c r="B135" s="36" t="s">
        <v>1183</v>
      </c>
      <c r="C135" s="36" t="s">
        <v>2214</v>
      </c>
      <c r="D135" s="36" t="s">
        <v>4046</v>
      </c>
      <c r="E135" s="41">
        <v>45733</v>
      </c>
      <c r="F135" s="42" t="s">
        <v>2870</v>
      </c>
      <c r="G135" s="43" t="s">
        <v>4050</v>
      </c>
      <c r="H135" s="36">
        <v>40</v>
      </c>
      <c r="I135" s="36">
        <f t="shared" si="4"/>
        <v>0.04</v>
      </c>
      <c r="J135" s="44">
        <v>16490</v>
      </c>
      <c r="K135" s="45">
        <f t="shared" si="5"/>
        <v>659600</v>
      </c>
      <c r="L135" s="45" t="s">
        <v>1699</v>
      </c>
      <c r="M135" s="44" t="s">
        <v>3922</v>
      </c>
      <c r="N135" s="135"/>
    </row>
    <row r="136" spans="1:14" ht="75.599999999999994" x14ac:dyDescent="0.3">
      <c r="A136" s="36">
        <v>53</v>
      </c>
      <c r="B136" s="36" t="s">
        <v>1183</v>
      </c>
      <c r="C136" s="36" t="s">
        <v>2214</v>
      </c>
      <c r="D136" s="36" t="s">
        <v>4051</v>
      </c>
      <c r="E136" s="41">
        <v>45733</v>
      </c>
      <c r="F136" s="42">
        <v>4871</v>
      </c>
      <c r="G136" s="43" t="s">
        <v>4052</v>
      </c>
      <c r="H136" s="36">
        <v>20</v>
      </c>
      <c r="I136" s="36">
        <f t="shared" si="4"/>
        <v>0.02</v>
      </c>
      <c r="J136" s="44">
        <v>16490</v>
      </c>
      <c r="K136" s="45">
        <f t="shared" si="5"/>
        <v>329800</v>
      </c>
      <c r="L136" s="45" t="s">
        <v>1030</v>
      </c>
      <c r="M136" s="44" t="s">
        <v>3922</v>
      </c>
      <c r="N136" s="135"/>
    </row>
    <row r="137" spans="1:14" ht="75.599999999999994" x14ac:dyDescent="0.3">
      <c r="A137" s="36">
        <v>53</v>
      </c>
      <c r="B137" s="36" t="s">
        <v>1183</v>
      </c>
      <c r="C137" s="36" t="s">
        <v>2214</v>
      </c>
      <c r="D137" s="36" t="s">
        <v>4051</v>
      </c>
      <c r="E137" s="41">
        <v>45733</v>
      </c>
      <c r="F137" s="42" t="s">
        <v>2830</v>
      </c>
      <c r="G137" s="43" t="s">
        <v>4053</v>
      </c>
      <c r="H137" s="36">
        <v>170</v>
      </c>
      <c r="I137" s="36">
        <f t="shared" si="4"/>
        <v>0.17</v>
      </c>
      <c r="J137" s="44">
        <v>16490</v>
      </c>
      <c r="K137" s="45">
        <f t="shared" si="5"/>
        <v>2803300</v>
      </c>
      <c r="L137" s="45" t="s">
        <v>1699</v>
      </c>
      <c r="M137" s="44" t="s">
        <v>3922</v>
      </c>
      <c r="N137" s="135"/>
    </row>
    <row r="138" spans="1:14" ht="86.4" x14ac:dyDescent="0.3">
      <c r="A138" s="36">
        <v>54</v>
      </c>
      <c r="B138" s="36" t="s">
        <v>1183</v>
      </c>
      <c r="C138" s="36" t="s">
        <v>1184</v>
      </c>
      <c r="D138" s="36" t="s">
        <v>1269</v>
      </c>
      <c r="E138" s="41">
        <v>45733</v>
      </c>
      <c r="F138" s="42" t="s">
        <v>1270</v>
      </c>
      <c r="G138" s="43" t="s">
        <v>1271</v>
      </c>
      <c r="H138" s="36">
        <v>1980</v>
      </c>
      <c r="I138" s="36">
        <f t="shared" si="4"/>
        <v>1.98</v>
      </c>
      <c r="J138" s="44">
        <v>16000</v>
      </c>
      <c r="K138" s="45">
        <f t="shared" si="5"/>
        <v>31680000</v>
      </c>
      <c r="L138" s="45" t="s">
        <v>1030</v>
      </c>
      <c r="M138" s="44" t="s">
        <v>1184</v>
      </c>
      <c r="N138" s="135"/>
    </row>
    <row r="139" spans="1:14" ht="86.4" x14ac:dyDescent="0.3">
      <c r="A139" s="36">
        <v>55</v>
      </c>
      <c r="B139" s="36" t="s">
        <v>1183</v>
      </c>
      <c r="C139" s="36" t="s">
        <v>1184</v>
      </c>
      <c r="D139" s="36" t="s">
        <v>1272</v>
      </c>
      <c r="E139" s="41">
        <v>45733</v>
      </c>
      <c r="F139" s="42" t="s">
        <v>1273</v>
      </c>
      <c r="G139" s="43" t="s">
        <v>1274</v>
      </c>
      <c r="H139" s="36">
        <v>2000</v>
      </c>
      <c r="I139" s="36">
        <f t="shared" si="4"/>
        <v>2</v>
      </c>
      <c r="J139" s="44">
        <v>16000</v>
      </c>
      <c r="K139" s="45">
        <f t="shared" si="5"/>
        <v>32000000</v>
      </c>
      <c r="L139" s="45" t="s">
        <v>1030</v>
      </c>
      <c r="M139" s="44" t="s">
        <v>1184</v>
      </c>
      <c r="N139" s="135"/>
    </row>
    <row r="140" spans="1:14" ht="86.4" x14ac:dyDescent="0.3">
      <c r="A140" s="36">
        <v>56</v>
      </c>
      <c r="B140" s="36" t="s">
        <v>1183</v>
      </c>
      <c r="C140" s="36" t="s">
        <v>1184</v>
      </c>
      <c r="D140" s="36" t="s">
        <v>1275</v>
      </c>
      <c r="E140" s="41">
        <v>45734</v>
      </c>
      <c r="F140" s="42" t="s">
        <v>1276</v>
      </c>
      <c r="G140" s="43" t="s">
        <v>1277</v>
      </c>
      <c r="H140" s="36">
        <v>4860</v>
      </c>
      <c r="I140" s="36">
        <f t="shared" si="4"/>
        <v>4.8600000000000003</v>
      </c>
      <c r="J140" s="44">
        <v>16000</v>
      </c>
      <c r="K140" s="45">
        <f t="shared" si="5"/>
        <v>77760000</v>
      </c>
      <c r="L140" s="45" t="s">
        <v>1030</v>
      </c>
      <c r="M140" s="44" t="s">
        <v>1184</v>
      </c>
      <c r="N140" s="135"/>
    </row>
    <row r="141" spans="1:14" ht="75.599999999999994" x14ac:dyDescent="0.3">
      <c r="A141" s="36">
        <v>57</v>
      </c>
      <c r="B141" s="36" t="s">
        <v>1183</v>
      </c>
      <c r="C141" s="36" t="s">
        <v>2214</v>
      </c>
      <c r="D141" s="36" t="s">
        <v>4054</v>
      </c>
      <c r="E141" s="41">
        <v>45734</v>
      </c>
      <c r="F141" s="42" t="s">
        <v>2577</v>
      </c>
      <c r="G141" s="43" t="s">
        <v>4055</v>
      </c>
      <c r="H141" s="36">
        <v>100</v>
      </c>
      <c r="I141" s="36">
        <f t="shared" si="4"/>
        <v>0.1</v>
      </c>
      <c r="J141" s="44">
        <v>16490</v>
      </c>
      <c r="K141" s="45">
        <f t="shared" si="5"/>
        <v>1649000</v>
      </c>
      <c r="L141" s="45" t="s">
        <v>1030</v>
      </c>
      <c r="M141" s="44" t="s">
        <v>3922</v>
      </c>
      <c r="N141" s="135"/>
    </row>
    <row r="142" spans="1:14" ht="75.599999999999994" x14ac:dyDescent="0.3">
      <c r="A142" s="36">
        <v>57</v>
      </c>
      <c r="B142" s="36" t="s">
        <v>1183</v>
      </c>
      <c r="C142" s="36" t="s">
        <v>2214</v>
      </c>
      <c r="D142" s="36" t="s">
        <v>4054</v>
      </c>
      <c r="E142" s="41">
        <v>45734</v>
      </c>
      <c r="F142" s="42" t="s">
        <v>2583</v>
      </c>
      <c r="G142" s="43" t="s">
        <v>4056</v>
      </c>
      <c r="H142" s="36">
        <v>60</v>
      </c>
      <c r="I142" s="36">
        <f t="shared" si="4"/>
        <v>0.06</v>
      </c>
      <c r="J142" s="44">
        <v>16490</v>
      </c>
      <c r="K142" s="45">
        <f t="shared" si="5"/>
        <v>989400</v>
      </c>
      <c r="L142" s="45" t="s">
        <v>1030</v>
      </c>
      <c r="M142" s="44" t="s">
        <v>3922</v>
      </c>
      <c r="N142" s="135"/>
    </row>
    <row r="143" spans="1:14" ht="75.599999999999994" x14ac:dyDescent="0.3">
      <c r="A143" s="36">
        <v>57</v>
      </c>
      <c r="B143" s="36" t="s">
        <v>1183</v>
      </c>
      <c r="C143" s="36" t="s">
        <v>2214</v>
      </c>
      <c r="D143" s="36" t="s">
        <v>4054</v>
      </c>
      <c r="E143" s="41">
        <v>45734</v>
      </c>
      <c r="F143" s="42" t="s">
        <v>2588</v>
      </c>
      <c r="G143" s="43" t="s">
        <v>4057</v>
      </c>
      <c r="H143" s="36">
        <v>100</v>
      </c>
      <c r="I143" s="36">
        <f t="shared" si="4"/>
        <v>0.1</v>
      </c>
      <c r="J143" s="44">
        <v>16490</v>
      </c>
      <c r="K143" s="45">
        <f t="shared" si="5"/>
        <v>1649000</v>
      </c>
      <c r="L143" s="45" t="s">
        <v>1622</v>
      </c>
      <c r="M143" s="44" t="s">
        <v>3922</v>
      </c>
      <c r="N143" s="135"/>
    </row>
    <row r="144" spans="1:14" ht="86.4" x14ac:dyDescent="0.3">
      <c r="A144" s="36">
        <v>58</v>
      </c>
      <c r="B144" s="36" t="s">
        <v>1183</v>
      </c>
      <c r="C144" s="36" t="s">
        <v>1184</v>
      </c>
      <c r="D144" s="36" t="s">
        <v>1278</v>
      </c>
      <c r="E144" s="41">
        <v>45734</v>
      </c>
      <c r="F144" s="42" t="s">
        <v>1279</v>
      </c>
      <c r="G144" s="43" t="s">
        <v>1280</v>
      </c>
      <c r="H144" s="36">
        <v>2200</v>
      </c>
      <c r="I144" s="36">
        <f t="shared" si="4"/>
        <v>2.2000000000000002</v>
      </c>
      <c r="J144" s="44">
        <v>16000</v>
      </c>
      <c r="K144" s="45">
        <f t="shared" si="5"/>
        <v>35200000</v>
      </c>
      <c r="L144" s="45" t="s">
        <v>1030</v>
      </c>
      <c r="M144" s="44" t="s">
        <v>1184</v>
      </c>
      <c r="N144" s="135"/>
    </row>
    <row r="145" spans="1:14" ht="86.4" x14ac:dyDescent="0.3">
      <c r="A145" s="36">
        <v>59</v>
      </c>
      <c r="B145" s="36" t="s">
        <v>1183</v>
      </c>
      <c r="C145" s="36" t="s">
        <v>1184</v>
      </c>
      <c r="D145" s="36" t="s">
        <v>1281</v>
      </c>
      <c r="E145" s="41">
        <v>45734</v>
      </c>
      <c r="F145" s="42" t="s">
        <v>29</v>
      </c>
      <c r="G145" s="43" t="s">
        <v>1282</v>
      </c>
      <c r="H145" s="36">
        <v>1190</v>
      </c>
      <c r="I145" s="36">
        <f t="shared" si="4"/>
        <v>1.19</v>
      </c>
      <c r="J145" s="44">
        <v>16000</v>
      </c>
      <c r="K145" s="45">
        <f t="shared" si="5"/>
        <v>19040000</v>
      </c>
      <c r="L145" s="45" t="s">
        <v>1030</v>
      </c>
      <c r="M145" s="44" t="s">
        <v>1184</v>
      </c>
      <c r="N145" s="135"/>
    </row>
    <row r="146" spans="1:14" ht="75.599999999999994" x14ac:dyDescent="0.3">
      <c r="A146" s="36">
        <v>60</v>
      </c>
      <c r="B146" s="36" t="s">
        <v>1183</v>
      </c>
      <c r="C146" s="36" t="s">
        <v>2214</v>
      </c>
      <c r="D146" s="36" t="s">
        <v>4058</v>
      </c>
      <c r="E146" s="41">
        <v>45734</v>
      </c>
      <c r="F146" s="42" t="s">
        <v>2535</v>
      </c>
      <c r="G146" s="43" t="s">
        <v>4059</v>
      </c>
      <c r="H146" s="36">
        <v>100</v>
      </c>
      <c r="I146" s="36">
        <f t="shared" si="4"/>
        <v>0.1</v>
      </c>
      <c r="J146" s="44">
        <v>16490</v>
      </c>
      <c r="K146" s="45">
        <f t="shared" si="5"/>
        <v>1649000</v>
      </c>
      <c r="L146" s="45" t="s">
        <v>1699</v>
      </c>
      <c r="M146" s="44" t="s">
        <v>3922</v>
      </c>
      <c r="N146" s="135"/>
    </row>
    <row r="147" spans="1:14" ht="75.599999999999994" x14ac:dyDescent="0.3">
      <c r="A147" s="36">
        <v>60</v>
      </c>
      <c r="B147" s="36" t="s">
        <v>1183</v>
      </c>
      <c r="C147" s="36" t="s">
        <v>2214</v>
      </c>
      <c r="D147" s="36" t="s">
        <v>4058</v>
      </c>
      <c r="E147" s="41">
        <v>45734</v>
      </c>
      <c r="F147" s="42" t="s">
        <v>2530</v>
      </c>
      <c r="G147" s="43" t="s">
        <v>4060</v>
      </c>
      <c r="H147" s="36">
        <v>40</v>
      </c>
      <c r="I147" s="36">
        <f t="shared" si="4"/>
        <v>0.04</v>
      </c>
      <c r="J147" s="44">
        <v>16490</v>
      </c>
      <c r="K147" s="45">
        <f t="shared" si="5"/>
        <v>659600</v>
      </c>
      <c r="L147" s="45" t="s">
        <v>1622</v>
      </c>
      <c r="M147" s="44" t="s">
        <v>3922</v>
      </c>
      <c r="N147" s="135"/>
    </row>
    <row r="148" spans="1:14" ht="75.599999999999994" x14ac:dyDescent="0.3">
      <c r="A148" s="36">
        <v>60</v>
      </c>
      <c r="B148" s="36" t="s">
        <v>1183</v>
      </c>
      <c r="C148" s="36" t="s">
        <v>2214</v>
      </c>
      <c r="D148" s="36" t="s">
        <v>4058</v>
      </c>
      <c r="E148" s="41">
        <v>45734</v>
      </c>
      <c r="F148" s="42">
        <v>4436</v>
      </c>
      <c r="G148" s="43" t="s">
        <v>4061</v>
      </c>
      <c r="H148" s="36">
        <v>60</v>
      </c>
      <c r="I148" s="36">
        <f t="shared" si="4"/>
        <v>0.06</v>
      </c>
      <c r="J148" s="44">
        <v>16490</v>
      </c>
      <c r="K148" s="45">
        <f t="shared" si="5"/>
        <v>989400</v>
      </c>
      <c r="L148" s="45" t="s">
        <v>1030</v>
      </c>
      <c r="M148" s="44" t="s">
        <v>3922</v>
      </c>
      <c r="N148" s="135"/>
    </row>
    <row r="149" spans="1:14" ht="75.599999999999994" x14ac:dyDescent="0.3">
      <c r="A149" s="36">
        <v>61</v>
      </c>
      <c r="B149" s="36" t="s">
        <v>1183</v>
      </c>
      <c r="C149" s="36" t="s">
        <v>2214</v>
      </c>
      <c r="D149" s="36" t="s">
        <v>4062</v>
      </c>
      <c r="E149" s="41">
        <v>45734</v>
      </c>
      <c r="F149" s="42">
        <v>6062</v>
      </c>
      <c r="G149" s="43" t="s">
        <v>4063</v>
      </c>
      <c r="H149" s="36">
        <f>800*0</f>
        <v>0</v>
      </c>
      <c r="I149" s="36">
        <f t="shared" si="4"/>
        <v>0</v>
      </c>
      <c r="J149" s="44">
        <v>16490</v>
      </c>
      <c r="K149" s="45">
        <f t="shared" si="5"/>
        <v>0</v>
      </c>
      <c r="L149" s="45" t="s">
        <v>1699</v>
      </c>
      <c r="M149" s="44" t="s">
        <v>3922</v>
      </c>
      <c r="N149" s="44" t="s">
        <v>4970</v>
      </c>
    </row>
    <row r="150" spans="1:14" ht="75.599999999999994" x14ac:dyDescent="0.3">
      <c r="A150" s="36">
        <v>61</v>
      </c>
      <c r="B150" s="36" t="s">
        <v>1183</v>
      </c>
      <c r="C150" s="36" t="s">
        <v>2214</v>
      </c>
      <c r="D150" s="36" t="s">
        <v>4062</v>
      </c>
      <c r="E150" s="41">
        <v>45734</v>
      </c>
      <c r="F150" s="42" t="s">
        <v>2516</v>
      </c>
      <c r="G150" s="43" t="s">
        <v>4064</v>
      </c>
      <c r="H150" s="36">
        <f>400*0</f>
        <v>0</v>
      </c>
      <c r="I150" s="36">
        <f t="shared" si="4"/>
        <v>0</v>
      </c>
      <c r="J150" s="44">
        <v>16490</v>
      </c>
      <c r="K150" s="45">
        <f t="shared" si="5"/>
        <v>0</v>
      </c>
      <c r="L150" s="45" t="s">
        <v>1699</v>
      </c>
      <c r="M150" s="44" t="s">
        <v>3922</v>
      </c>
      <c r="N150" s="44" t="s">
        <v>4970</v>
      </c>
    </row>
    <row r="151" spans="1:14" ht="75.599999999999994" x14ac:dyDescent="0.3">
      <c r="A151" s="36">
        <v>61</v>
      </c>
      <c r="B151" s="36" t="s">
        <v>1183</v>
      </c>
      <c r="C151" s="36" t="s">
        <v>2214</v>
      </c>
      <c r="D151" s="36" t="s">
        <v>4062</v>
      </c>
      <c r="E151" s="41">
        <v>45734</v>
      </c>
      <c r="F151" s="42" t="s">
        <v>2511</v>
      </c>
      <c r="G151" s="43" t="s">
        <v>4065</v>
      </c>
      <c r="H151" s="36">
        <f>150*0</f>
        <v>0</v>
      </c>
      <c r="I151" s="36">
        <f t="shared" si="4"/>
        <v>0</v>
      </c>
      <c r="J151" s="44">
        <v>16490</v>
      </c>
      <c r="K151" s="45">
        <f t="shared" si="5"/>
        <v>0</v>
      </c>
      <c r="L151" s="45" t="s">
        <v>1622</v>
      </c>
      <c r="M151" s="44" t="s">
        <v>3922</v>
      </c>
      <c r="N151" s="44" t="s">
        <v>4970</v>
      </c>
    </row>
    <row r="152" spans="1:14" ht="75.599999999999994" x14ac:dyDescent="0.3">
      <c r="A152" s="36">
        <v>62</v>
      </c>
      <c r="B152" s="36" t="s">
        <v>1183</v>
      </c>
      <c r="C152" s="36" t="s">
        <v>2214</v>
      </c>
      <c r="D152" s="36" t="s">
        <v>4066</v>
      </c>
      <c r="E152" s="41">
        <v>45734</v>
      </c>
      <c r="F152" s="42" t="s">
        <v>3899</v>
      </c>
      <c r="G152" s="43" t="s">
        <v>4067</v>
      </c>
      <c r="H152" s="36">
        <v>660</v>
      </c>
      <c r="I152" s="36">
        <f t="shared" si="4"/>
        <v>0.66</v>
      </c>
      <c r="J152" s="44">
        <v>16490</v>
      </c>
      <c r="K152" s="45">
        <f t="shared" si="5"/>
        <v>10883400</v>
      </c>
      <c r="L152" s="45" t="s">
        <v>1030</v>
      </c>
      <c r="M152" s="44" t="s">
        <v>3922</v>
      </c>
      <c r="N152" s="135"/>
    </row>
    <row r="153" spans="1:14" ht="75.599999999999994" x14ac:dyDescent="0.3">
      <c r="A153" s="36">
        <v>62</v>
      </c>
      <c r="B153" s="36" t="s">
        <v>1183</v>
      </c>
      <c r="C153" s="36" t="s">
        <v>2214</v>
      </c>
      <c r="D153" s="36" t="s">
        <v>4066</v>
      </c>
      <c r="E153" s="41">
        <v>45734</v>
      </c>
      <c r="F153" s="42">
        <v>859</v>
      </c>
      <c r="G153" s="43" t="s">
        <v>4068</v>
      </c>
      <c r="H153" s="36">
        <v>70</v>
      </c>
      <c r="I153" s="36">
        <f t="shared" si="4"/>
        <v>7.0000000000000007E-2</v>
      </c>
      <c r="J153" s="44">
        <v>16490</v>
      </c>
      <c r="K153" s="45">
        <f t="shared" si="5"/>
        <v>1154300</v>
      </c>
      <c r="L153" s="45" t="s">
        <v>1030</v>
      </c>
      <c r="M153" s="44" t="s">
        <v>3922</v>
      </c>
      <c r="N153" s="135"/>
    </row>
    <row r="154" spans="1:14" ht="75.599999999999994" x14ac:dyDescent="0.3">
      <c r="A154" s="36">
        <v>62</v>
      </c>
      <c r="B154" s="36" t="s">
        <v>1183</v>
      </c>
      <c r="C154" s="36" t="s">
        <v>2214</v>
      </c>
      <c r="D154" s="36" t="s">
        <v>4066</v>
      </c>
      <c r="E154" s="41">
        <v>45734</v>
      </c>
      <c r="F154" s="42" t="s">
        <v>3881</v>
      </c>
      <c r="G154" s="43" t="s">
        <v>4069</v>
      </c>
      <c r="H154" s="36">
        <v>90</v>
      </c>
      <c r="I154" s="36">
        <f t="shared" si="4"/>
        <v>0.09</v>
      </c>
      <c r="J154" s="44">
        <v>16490</v>
      </c>
      <c r="K154" s="45">
        <f t="shared" si="5"/>
        <v>1484100</v>
      </c>
      <c r="L154" s="45" t="s">
        <v>1030</v>
      </c>
      <c r="M154" s="44" t="s">
        <v>3922</v>
      </c>
      <c r="N154" s="135"/>
    </row>
    <row r="155" spans="1:14" ht="75.599999999999994" x14ac:dyDescent="0.3">
      <c r="A155" s="36">
        <v>62</v>
      </c>
      <c r="B155" s="36" t="s">
        <v>1183</v>
      </c>
      <c r="C155" s="36" t="s">
        <v>2214</v>
      </c>
      <c r="D155" s="36" t="s">
        <v>4066</v>
      </c>
      <c r="E155" s="41">
        <v>45734</v>
      </c>
      <c r="F155" s="42" t="s">
        <v>3871</v>
      </c>
      <c r="G155" s="43" t="s">
        <v>4070</v>
      </c>
      <c r="H155" s="36">
        <v>60</v>
      </c>
      <c r="I155" s="36">
        <f t="shared" si="4"/>
        <v>0.06</v>
      </c>
      <c r="J155" s="44">
        <v>16490</v>
      </c>
      <c r="K155" s="45">
        <f t="shared" si="5"/>
        <v>989400</v>
      </c>
      <c r="L155" s="45" t="s">
        <v>1030</v>
      </c>
      <c r="M155" s="44" t="s">
        <v>3922</v>
      </c>
      <c r="N155" s="135"/>
    </row>
    <row r="156" spans="1:14" ht="75.599999999999994" x14ac:dyDescent="0.3">
      <c r="A156" s="36">
        <v>63</v>
      </c>
      <c r="B156" s="36" t="s">
        <v>1183</v>
      </c>
      <c r="C156" s="36" t="s">
        <v>2214</v>
      </c>
      <c r="D156" s="36" t="s">
        <v>4071</v>
      </c>
      <c r="E156" s="41">
        <v>45734</v>
      </c>
      <c r="F156" s="42">
        <v>6179</v>
      </c>
      <c r="G156" s="43" t="s">
        <v>4072</v>
      </c>
      <c r="H156" s="36">
        <v>30</v>
      </c>
      <c r="I156" s="36">
        <f t="shared" si="4"/>
        <v>0.03</v>
      </c>
      <c r="J156" s="44">
        <v>16490</v>
      </c>
      <c r="K156" s="45">
        <f t="shared" si="5"/>
        <v>494700</v>
      </c>
      <c r="L156" s="45" t="s">
        <v>1699</v>
      </c>
      <c r="M156" s="44" t="s">
        <v>3922</v>
      </c>
      <c r="N156" s="135"/>
    </row>
    <row r="157" spans="1:14" ht="75.599999999999994" x14ac:dyDescent="0.3">
      <c r="A157" s="36">
        <v>63</v>
      </c>
      <c r="B157" s="36" t="s">
        <v>1183</v>
      </c>
      <c r="C157" s="36" t="s">
        <v>2214</v>
      </c>
      <c r="D157" s="36" t="s">
        <v>4071</v>
      </c>
      <c r="E157" s="41">
        <v>45734</v>
      </c>
      <c r="F157" s="42">
        <v>1041</v>
      </c>
      <c r="G157" s="43" t="s">
        <v>4073</v>
      </c>
      <c r="H157" s="36">
        <v>160</v>
      </c>
      <c r="I157" s="36">
        <f t="shared" si="4"/>
        <v>0.16</v>
      </c>
      <c r="J157" s="44">
        <v>16490</v>
      </c>
      <c r="K157" s="45">
        <f t="shared" si="5"/>
        <v>2638400</v>
      </c>
      <c r="L157" s="45" t="s">
        <v>1030</v>
      </c>
      <c r="M157" s="44" t="s">
        <v>3922</v>
      </c>
      <c r="N157" s="135"/>
    </row>
    <row r="158" spans="1:14" ht="75.599999999999994" x14ac:dyDescent="0.3">
      <c r="A158" s="36">
        <v>63</v>
      </c>
      <c r="B158" s="36" t="s">
        <v>1183</v>
      </c>
      <c r="C158" s="36" t="s">
        <v>2214</v>
      </c>
      <c r="D158" s="36" t="s">
        <v>4071</v>
      </c>
      <c r="E158" s="41">
        <v>45734</v>
      </c>
      <c r="F158" s="42" t="s">
        <v>2633</v>
      </c>
      <c r="G158" s="43" t="s">
        <v>4074</v>
      </c>
      <c r="H158" s="36">
        <v>30</v>
      </c>
      <c r="I158" s="36">
        <f t="shared" si="4"/>
        <v>0.03</v>
      </c>
      <c r="J158" s="44">
        <v>16490</v>
      </c>
      <c r="K158" s="45">
        <f t="shared" si="5"/>
        <v>494700</v>
      </c>
      <c r="L158" s="45" t="s">
        <v>1699</v>
      </c>
      <c r="M158" s="44" t="s">
        <v>3922</v>
      </c>
      <c r="N158" s="135"/>
    </row>
    <row r="159" spans="1:14" ht="75.599999999999994" x14ac:dyDescent="0.3">
      <c r="A159" s="36">
        <v>64</v>
      </c>
      <c r="B159" s="36" t="s">
        <v>1183</v>
      </c>
      <c r="C159" s="36" t="s">
        <v>2214</v>
      </c>
      <c r="D159" s="36" t="s">
        <v>4075</v>
      </c>
      <c r="E159" s="41">
        <v>45734</v>
      </c>
      <c r="F159" s="42">
        <v>6407</v>
      </c>
      <c r="G159" s="43" t="s">
        <v>4076</v>
      </c>
      <c r="H159" s="36">
        <v>50</v>
      </c>
      <c r="I159" s="36">
        <f t="shared" si="4"/>
        <v>0.05</v>
      </c>
      <c r="J159" s="44">
        <v>16490</v>
      </c>
      <c r="K159" s="45">
        <f t="shared" si="5"/>
        <v>824500</v>
      </c>
      <c r="L159" s="45" t="s">
        <v>1699</v>
      </c>
      <c r="M159" s="44" t="s">
        <v>3922</v>
      </c>
      <c r="N159" s="135"/>
    </row>
    <row r="160" spans="1:14" ht="75.599999999999994" x14ac:dyDescent="0.3">
      <c r="A160" s="36">
        <v>64</v>
      </c>
      <c r="B160" s="36" t="s">
        <v>1183</v>
      </c>
      <c r="C160" s="36" t="s">
        <v>2214</v>
      </c>
      <c r="D160" s="36" t="s">
        <v>4075</v>
      </c>
      <c r="E160" s="41">
        <v>45734</v>
      </c>
      <c r="F160" s="42">
        <v>5741</v>
      </c>
      <c r="G160" s="43" t="s">
        <v>4077</v>
      </c>
      <c r="H160" s="36">
        <v>100</v>
      </c>
      <c r="I160" s="36">
        <f t="shared" si="4"/>
        <v>0.1</v>
      </c>
      <c r="J160" s="44">
        <v>16490</v>
      </c>
      <c r="K160" s="45">
        <f t="shared" si="5"/>
        <v>1649000</v>
      </c>
      <c r="L160" s="45" t="s">
        <v>1030</v>
      </c>
      <c r="M160" s="44" t="s">
        <v>3922</v>
      </c>
      <c r="N160" s="135"/>
    </row>
    <row r="161" spans="1:14" ht="75.599999999999994" x14ac:dyDescent="0.3">
      <c r="A161" s="36">
        <v>64</v>
      </c>
      <c r="B161" s="36" t="s">
        <v>1183</v>
      </c>
      <c r="C161" s="36" t="s">
        <v>2214</v>
      </c>
      <c r="D161" s="36" t="s">
        <v>4075</v>
      </c>
      <c r="E161" s="41">
        <v>45734</v>
      </c>
      <c r="F161" s="42">
        <v>5761</v>
      </c>
      <c r="G161" s="43" t="s">
        <v>4078</v>
      </c>
      <c r="H161" s="36">
        <v>120</v>
      </c>
      <c r="I161" s="36">
        <f t="shared" si="4"/>
        <v>0.12</v>
      </c>
      <c r="J161" s="44">
        <v>16490</v>
      </c>
      <c r="K161" s="45">
        <f t="shared" si="5"/>
        <v>1978800</v>
      </c>
      <c r="L161" s="45" t="s">
        <v>1699</v>
      </c>
      <c r="M161" s="44" t="s">
        <v>3922</v>
      </c>
      <c r="N161" s="135"/>
    </row>
    <row r="162" spans="1:14" ht="75.599999999999994" x14ac:dyDescent="0.3">
      <c r="A162" s="36">
        <v>64</v>
      </c>
      <c r="B162" s="36" t="s">
        <v>1183</v>
      </c>
      <c r="C162" s="36" t="s">
        <v>2214</v>
      </c>
      <c r="D162" s="36" t="s">
        <v>4075</v>
      </c>
      <c r="E162" s="41">
        <v>45734</v>
      </c>
      <c r="F162" s="42">
        <v>1191</v>
      </c>
      <c r="G162" s="43" t="s">
        <v>4079</v>
      </c>
      <c r="H162" s="36">
        <v>60</v>
      </c>
      <c r="I162" s="36">
        <f t="shared" si="4"/>
        <v>0.06</v>
      </c>
      <c r="J162" s="44">
        <v>16490</v>
      </c>
      <c r="K162" s="45">
        <f t="shared" si="5"/>
        <v>989400</v>
      </c>
      <c r="L162" s="45" t="s">
        <v>1699</v>
      </c>
      <c r="M162" s="44" t="s">
        <v>3922</v>
      </c>
      <c r="N162" s="135"/>
    </row>
    <row r="163" spans="1:14" ht="75.599999999999994" x14ac:dyDescent="0.3">
      <c r="A163" s="36">
        <v>64</v>
      </c>
      <c r="B163" s="36" t="s">
        <v>1183</v>
      </c>
      <c r="C163" s="36" t="s">
        <v>2214</v>
      </c>
      <c r="D163" s="36" t="s">
        <v>4075</v>
      </c>
      <c r="E163" s="41">
        <v>45734</v>
      </c>
      <c r="F163" s="42">
        <v>1956</v>
      </c>
      <c r="G163" s="43" t="s">
        <v>4080</v>
      </c>
      <c r="H163" s="36">
        <v>310</v>
      </c>
      <c r="I163" s="36">
        <f t="shared" si="4"/>
        <v>0.31</v>
      </c>
      <c r="J163" s="44">
        <v>16490</v>
      </c>
      <c r="K163" s="45">
        <f t="shared" si="5"/>
        <v>5111900</v>
      </c>
      <c r="L163" s="45" t="s">
        <v>1030</v>
      </c>
      <c r="M163" s="44" t="s">
        <v>3922</v>
      </c>
      <c r="N163" s="135"/>
    </row>
    <row r="164" spans="1:14" ht="86.4" x14ac:dyDescent="0.3">
      <c r="A164" s="36">
        <v>65</v>
      </c>
      <c r="B164" s="36" t="s">
        <v>1183</v>
      </c>
      <c r="C164" s="36" t="s">
        <v>1184</v>
      </c>
      <c r="D164" s="36" t="s">
        <v>1283</v>
      </c>
      <c r="E164" s="41">
        <v>45734</v>
      </c>
      <c r="F164" s="42" t="s">
        <v>44</v>
      </c>
      <c r="G164" s="43" t="s">
        <v>1284</v>
      </c>
      <c r="H164" s="36">
        <v>940</v>
      </c>
      <c r="I164" s="36">
        <f t="shared" si="4"/>
        <v>0.94</v>
      </c>
      <c r="J164" s="44">
        <v>16000</v>
      </c>
      <c r="K164" s="45">
        <f t="shared" si="5"/>
        <v>15040000</v>
      </c>
      <c r="L164" s="45" t="s">
        <v>1030</v>
      </c>
      <c r="M164" s="44" t="s">
        <v>1184</v>
      </c>
      <c r="N164" s="135"/>
    </row>
    <row r="165" spans="1:14" ht="86.4" x14ac:dyDescent="0.3">
      <c r="A165" s="36">
        <v>66</v>
      </c>
      <c r="B165" s="36" t="s">
        <v>1183</v>
      </c>
      <c r="C165" s="36" t="s">
        <v>1184</v>
      </c>
      <c r="D165" s="36" t="s">
        <v>1285</v>
      </c>
      <c r="E165" s="41">
        <v>45734</v>
      </c>
      <c r="F165" s="42" t="s">
        <v>1286</v>
      </c>
      <c r="G165" s="43" t="s">
        <v>1287</v>
      </c>
      <c r="H165" s="36">
        <f>2300*0</f>
        <v>0</v>
      </c>
      <c r="I165" s="36">
        <f t="shared" si="4"/>
        <v>0</v>
      </c>
      <c r="J165" s="44">
        <v>16000</v>
      </c>
      <c r="K165" s="45">
        <f t="shared" si="5"/>
        <v>0</v>
      </c>
      <c r="L165" s="45" t="s">
        <v>1030</v>
      </c>
      <c r="M165" s="44" t="s">
        <v>1184</v>
      </c>
      <c r="N165" s="44" t="s">
        <v>4970</v>
      </c>
    </row>
    <row r="166" spans="1:14" ht="86.4" x14ac:dyDescent="0.3">
      <c r="A166" s="36">
        <v>67</v>
      </c>
      <c r="B166" s="36" t="s">
        <v>1183</v>
      </c>
      <c r="C166" s="36" t="s">
        <v>1184</v>
      </c>
      <c r="D166" s="36" t="s">
        <v>1288</v>
      </c>
      <c r="E166" s="41">
        <v>45734</v>
      </c>
      <c r="F166" s="42" t="s">
        <v>1289</v>
      </c>
      <c r="G166" s="43" t="s">
        <v>1290</v>
      </c>
      <c r="H166" s="36">
        <v>1650</v>
      </c>
      <c r="I166" s="36">
        <f t="shared" si="4"/>
        <v>1.65</v>
      </c>
      <c r="J166" s="44">
        <v>16000</v>
      </c>
      <c r="K166" s="45">
        <f t="shared" si="5"/>
        <v>26400000</v>
      </c>
      <c r="L166" s="45" t="s">
        <v>1030</v>
      </c>
      <c r="M166" s="44" t="s">
        <v>1184</v>
      </c>
      <c r="N166" s="135"/>
    </row>
    <row r="167" spans="1:14" ht="86.4" x14ac:dyDescent="0.3">
      <c r="A167" s="36">
        <v>68</v>
      </c>
      <c r="B167" s="36" t="s">
        <v>1183</v>
      </c>
      <c r="C167" s="36" t="s">
        <v>1184</v>
      </c>
      <c r="D167" s="36" t="s">
        <v>1291</v>
      </c>
      <c r="E167" s="41">
        <v>45734</v>
      </c>
      <c r="F167" s="42" t="s">
        <v>1292</v>
      </c>
      <c r="G167" s="43" t="s">
        <v>1293</v>
      </c>
      <c r="H167" s="36">
        <v>2050</v>
      </c>
      <c r="I167" s="36">
        <f t="shared" si="4"/>
        <v>2.0499999999999998</v>
      </c>
      <c r="J167" s="44">
        <v>16000</v>
      </c>
      <c r="K167" s="45">
        <f t="shared" si="5"/>
        <v>32800000</v>
      </c>
      <c r="L167" s="45" t="s">
        <v>1030</v>
      </c>
      <c r="M167" s="44" t="s">
        <v>1184</v>
      </c>
      <c r="N167" s="135"/>
    </row>
    <row r="168" spans="1:14" ht="75.599999999999994" x14ac:dyDescent="0.3">
      <c r="A168" s="36">
        <v>69</v>
      </c>
      <c r="B168" s="36" t="s">
        <v>1183</v>
      </c>
      <c r="C168" s="36" t="s">
        <v>2214</v>
      </c>
      <c r="D168" s="36" t="s">
        <v>4081</v>
      </c>
      <c r="E168" s="41">
        <v>45734</v>
      </c>
      <c r="F168" s="42" t="s">
        <v>2730</v>
      </c>
      <c r="G168" s="43" t="s">
        <v>4082</v>
      </c>
      <c r="H168" s="36">
        <v>400</v>
      </c>
      <c r="I168" s="36">
        <f t="shared" si="4"/>
        <v>0.4</v>
      </c>
      <c r="J168" s="44">
        <v>16490</v>
      </c>
      <c r="K168" s="45">
        <f t="shared" si="5"/>
        <v>6596000</v>
      </c>
      <c r="L168" s="45" t="s">
        <v>1699</v>
      </c>
      <c r="M168" s="44" t="s">
        <v>3922</v>
      </c>
      <c r="N168" s="135"/>
    </row>
    <row r="169" spans="1:14" ht="75.599999999999994" x14ac:dyDescent="0.3">
      <c r="A169" s="36">
        <v>69</v>
      </c>
      <c r="B169" s="36" t="s">
        <v>1183</v>
      </c>
      <c r="C169" s="36" t="s">
        <v>2214</v>
      </c>
      <c r="D169" s="36" t="s">
        <v>4081</v>
      </c>
      <c r="E169" s="41">
        <v>45734</v>
      </c>
      <c r="F169" s="42">
        <v>3700</v>
      </c>
      <c r="G169" s="43" t="s">
        <v>4083</v>
      </c>
      <c r="H169" s="36">
        <v>300</v>
      </c>
      <c r="I169" s="36">
        <f t="shared" si="4"/>
        <v>0.3</v>
      </c>
      <c r="J169" s="44">
        <v>16490</v>
      </c>
      <c r="K169" s="45">
        <f t="shared" si="5"/>
        <v>4947000</v>
      </c>
      <c r="L169" s="45" t="s">
        <v>1699</v>
      </c>
      <c r="M169" s="44" t="s">
        <v>3922</v>
      </c>
      <c r="N169" s="135"/>
    </row>
    <row r="170" spans="1:14" ht="75.599999999999994" x14ac:dyDescent="0.3">
      <c r="A170" s="36">
        <v>69</v>
      </c>
      <c r="B170" s="36" t="s">
        <v>1183</v>
      </c>
      <c r="C170" s="36" t="s">
        <v>2214</v>
      </c>
      <c r="D170" s="36" t="s">
        <v>4081</v>
      </c>
      <c r="E170" s="41">
        <v>45734</v>
      </c>
      <c r="F170" s="42">
        <v>2460</v>
      </c>
      <c r="G170" s="43" t="s">
        <v>4084</v>
      </c>
      <c r="H170" s="36">
        <v>300</v>
      </c>
      <c r="I170" s="36">
        <f t="shared" si="4"/>
        <v>0.3</v>
      </c>
      <c r="J170" s="44">
        <v>16490</v>
      </c>
      <c r="K170" s="45">
        <f t="shared" si="5"/>
        <v>4947000</v>
      </c>
      <c r="L170" s="45" t="s">
        <v>1699</v>
      </c>
      <c r="M170" s="44" t="s">
        <v>3922</v>
      </c>
      <c r="N170" s="135"/>
    </row>
    <row r="171" spans="1:14" ht="75.599999999999994" x14ac:dyDescent="0.3">
      <c r="A171" s="36">
        <v>69</v>
      </c>
      <c r="B171" s="36" t="s">
        <v>1183</v>
      </c>
      <c r="C171" s="36" t="s">
        <v>2214</v>
      </c>
      <c r="D171" s="36" t="s">
        <v>4081</v>
      </c>
      <c r="E171" s="41">
        <v>45734</v>
      </c>
      <c r="F171" s="42">
        <v>5619</v>
      </c>
      <c r="G171" s="43" t="s">
        <v>4085</v>
      </c>
      <c r="H171" s="36">
        <v>230</v>
      </c>
      <c r="I171" s="36">
        <f t="shared" si="4"/>
        <v>0.23</v>
      </c>
      <c r="J171" s="44">
        <v>16490</v>
      </c>
      <c r="K171" s="45">
        <f t="shared" si="5"/>
        <v>3792700</v>
      </c>
      <c r="L171" s="45" t="s">
        <v>1622</v>
      </c>
      <c r="M171" s="44" t="s">
        <v>3922</v>
      </c>
      <c r="N171" s="135"/>
    </row>
    <row r="172" spans="1:14" ht="75.599999999999994" x14ac:dyDescent="0.3">
      <c r="A172" s="36">
        <v>70</v>
      </c>
      <c r="B172" s="36" t="s">
        <v>1183</v>
      </c>
      <c r="C172" s="36" t="s">
        <v>2214</v>
      </c>
      <c r="D172" s="36" t="s">
        <v>4086</v>
      </c>
      <c r="E172" s="41">
        <v>45734</v>
      </c>
      <c r="F172" s="42" t="s">
        <v>2540</v>
      </c>
      <c r="G172" s="43" t="s">
        <v>4087</v>
      </c>
      <c r="H172" s="36">
        <v>30</v>
      </c>
      <c r="I172" s="36">
        <f t="shared" si="4"/>
        <v>0.03</v>
      </c>
      <c r="J172" s="44">
        <v>16490</v>
      </c>
      <c r="K172" s="45">
        <f t="shared" si="5"/>
        <v>494700</v>
      </c>
      <c r="L172" s="45" t="s">
        <v>1622</v>
      </c>
      <c r="M172" s="44" t="s">
        <v>3922</v>
      </c>
      <c r="N172" s="135"/>
    </row>
    <row r="173" spans="1:14" ht="86.4" x14ac:dyDescent="0.3">
      <c r="A173" s="36">
        <v>71</v>
      </c>
      <c r="B173" s="36" t="s">
        <v>1183</v>
      </c>
      <c r="C173" s="36" t="s">
        <v>1184</v>
      </c>
      <c r="D173" s="74" t="s">
        <v>1294</v>
      </c>
      <c r="E173" s="41">
        <v>45734</v>
      </c>
      <c r="F173" s="42" t="s">
        <v>1295</v>
      </c>
      <c r="G173" s="43" t="s">
        <v>1296</v>
      </c>
      <c r="H173" s="36">
        <f>3500*0</f>
        <v>0</v>
      </c>
      <c r="I173" s="36">
        <f t="shared" si="4"/>
        <v>0</v>
      </c>
      <c r="J173" s="44">
        <v>16000</v>
      </c>
      <c r="K173" s="45">
        <f t="shared" si="5"/>
        <v>0</v>
      </c>
      <c r="L173" s="108" t="s">
        <v>1124</v>
      </c>
      <c r="M173" s="44" t="s">
        <v>1184</v>
      </c>
      <c r="N173" s="44" t="s">
        <v>4970</v>
      </c>
    </row>
    <row r="174" spans="1:14" ht="86.4" x14ac:dyDescent="0.3">
      <c r="A174" s="36">
        <v>72</v>
      </c>
      <c r="B174" s="36" t="s">
        <v>1183</v>
      </c>
      <c r="C174" s="36" t="s">
        <v>1184</v>
      </c>
      <c r="D174" s="36" t="s">
        <v>1297</v>
      </c>
      <c r="E174" s="41">
        <v>45734</v>
      </c>
      <c r="F174" s="42" t="s">
        <v>1298</v>
      </c>
      <c r="G174" s="43" t="s">
        <v>1299</v>
      </c>
      <c r="H174" s="36">
        <v>1900</v>
      </c>
      <c r="I174" s="36">
        <f t="shared" si="4"/>
        <v>1.9</v>
      </c>
      <c r="J174" s="44">
        <v>16000</v>
      </c>
      <c r="K174" s="45">
        <f t="shared" si="5"/>
        <v>30400000</v>
      </c>
      <c r="L174" s="45" t="s">
        <v>1030</v>
      </c>
      <c r="M174" s="44" t="s">
        <v>1184</v>
      </c>
      <c r="N174" s="135"/>
    </row>
    <row r="175" spans="1:14" ht="86.4" x14ac:dyDescent="0.3">
      <c r="A175" s="36">
        <v>73</v>
      </c>
      <c r="B175" s="36" t="s">
        <v>1183</v>
      </c>
      <c r="C175" s="36" t="s">
        <v>1184</v>
      </c>
      <c r="D175" s="36" t="s">
        <v>1300</v>
      </c>
      <c r="E175" s="41">
        <v>45734</v>
      </c>
      <c r="F175" s="42" t="s">
        <v>1301</v>
      </c>
      <c r="G175" s="43" t="s">
        <v>1302</v>
      </c>
      <c r="H175" s="36">
        <v>870</v>
      </c>
      <c r="I175" s="36">
        <f t="shared" si="4"/>
        <v>0.87</v>
      </c>
      <c r="J175" s="44">
        <v>16000</v>
      </c>
      <c r="K175" s="45">
        <f t="shared" si="5"/>
        <v>13920000</v>
      </c>
      <c r="L175" s="45" t="s">
        <v>1030</v>
      </c>
      <c r="M175" s="44" t="s">
        <v>1184</v>
      </c>
      <c r="N175" s="135"/>
    </row>
    <row r="176" spans="1:14" ht="75.599999999999994" x14ac:dyDescent="0.3">
      <c r="A176" s="36">
        <v>74</v>
      </c>
      <c r="B176" s="36" t="s">
        <v>1183</v>
      </c>
      <c r="C176" s="36" t="s">
        <v>2214</v>
      </c>
      <c r="D176" s="36" t="s">
        <v>4089</v>
      </c>
      <c r="E176" s="41">
        <v>45734</v>
      </c>
      <c r="F176" s="42">
        <v>4991</v>
      </c>
      <c r="G176" s="43" t="s">
        <v>4090</v>
      </c>
      <c r="H176" s="36">
        <v>50</v>
      </c>
      <c r="I176" s="36">
        <f t="shared" si="4"/>
        <v>0.05</v>
      </c>
      <c r="J176" s="44">
        <v>16490</v>
      </c>
      <c r="K176" s="45">
        <f t="shared" si="5"/>
        <v>824500</v>
      </c>
      <c r="L176" s="45" t="s">
        <v>1622</v>
      </c>
      <c r="M176" s="44" t="s">
        <v>3922</v>
      </c>
      <c r="N176" s="135"/>
    </row>
    <row r="177" spans="1:14" ht="75.599999999999994" x14ac:dyDescent="0.3">
      <c r="A177" s="36">
        <v>74</v>
      </c>
      <c r="B177" s="36" t="s">
        <v>1183</v>
      </c>
      <c r="C177" s="36" t="s">
        <v>2214</v>
      </c>
      <c r="D177" s="36" t="s">
        <v>4089</v>
      </c>
      <c r="E177" s="41">
        <v>45734</v>
      </c>
      <c r="F177" s="42">
        <v>2452</v>
      </c>
      <c r="G177" s="43" t="s">
        <v>4091</v>
      </c>
      <c r="H177" s="36">
        <v>30</v>
      </c>
      <c r="I177" s="36">
        <f t="shared" si="4"/>
        <v>0.03</v>
      </c>
      <c r="J177" s="44">
        <v>16490</v>
      </c>
      <c r="K177" s="45">
        <f t="shared" si="5"/>
        <v>494700</v>
      </c>
      <c r="L177" s="45" t="s">
        <v>1699</v>
      </c>
      <c r="M177" s="44" t="s">
        <v>3922</v>
      </c>
      <c r="N177" s="135"/>
    </row>
    <row r="178" spans="1:14" ht="75.599999999999994" x14ac:dyDescent="0.3">
      <c r="A178" s="36">
        <v>74</v>
      </c>
      <c r="B178" s="36" t="s">
        <v>1183</v>
      </c>
      <c r="C178" s="36" t="s">
        <v>2214</v>
      </c>
      <c r="D178" s="36" t="s">
        <v>4089</v>
      </c>
      <c r="E178" s="41">
        <v>45734</v>
      </c>
      <c r="F178" s="42" t="s">
        <v>2628</v>
      </c>
      <c r="G178" s="43" t="s">
        <v>4092</v>
      </c>
      <c r="H178" s="36">
        <v>70</v>
      </c>
      <c r="I178" s="36">
        <f t="shared" si="4"/>
        <v>7.0000000000000007E-2</v>
      </c>
      <c r="J178" s="44">
        <v>16490</v>
      </c>
      <c r="K178" s="45">
        <f t="shared" si="5"/>
        <v>1154300</v>
      </c>
      <c r="L178" s="45" t="s">
        <v>1699</v>
      </c>
      <c r="M178" s="44" t="s">
        <v>3922</v>
      </c>
      <c r="N178" s="135"/>
    </row>
    <row r="179" spans="1:14" ht="75.599999999999994" x14ac:dyDescent="0.3">
      <c r="A179" s="36">
        <v>74</v>
      </c>
      <c r="B179" s="36" t="s">
        <v>1183</v>
      </c>
      <c r="C179" s="36" t="s">
        <v>2214</v>
      </c>
      <c r="D179" s="36" t="s">
        <v>4089</v>
      </c>
      <c r="E179" s="41">
        <v>45734</v>
      </c>
      <c r="F179" s="42" t="s">
        <v>2604</v>
      </c>
      <c r="G179" s="43" t="s">
        <v>4093</v>
      </c>
      <c r="H179" s="36">
        <v>100</v>
      </c>
      <c r="I179" s="36">
        <f t="shared" si="4"/>
        <v>0.1</v>
      </c>
      <c r="J179" s="44">
        <v>16490</v>
      </c>
      <c r="K179" s="45">
        <f t="shared" si="5"/>
        <v>1649000</v>
      </c>
      <c r="L179" s="45" t="s">
        <v>1622</v>
      </c>
      <c r="M179" s="44" t="s">
        <v>3922</v>
      </c>
      <c r="N179" s="135"/>
    </row>
    <row r="180" spans="1:14" ht="75.599999999999994" x14ac:dyDescent="0.3">
      <c r="A180" s="36">
        <v>74</v>
      </c>
      <c r="B180" s="36" t="s">
        <v>1183</v>
      </c>
      <c r="C180" s="36" t="s">
        <v>2214</v>
      </c>
      <c r="D180" s="36" t="s">
        <v>4089</v>
      </c>
      <c r="E180" s="41">
        <v>45734</v>
      </c>
      <c r="F180" s="42" t="s">
        <v>2610</v>
      </c>
      <c r="G180" s="43" t="s">
        <v>4094</v>
      </c>
      <c r="H180" s="36">
        <v>40</v>
      </c>
      <c r="I180" s="36">
        <f t="shared" si="4"/>
        <v>0.04</v>
      </c>
      <c r="J180" s="44">
        <v>16490</v>
      </c>
      <c r="K180" s="45">
        <f t="shared" si="5"/>
        <v>659600</v>
      </c>
      <c r="L180" s="45" t="s">
        <v>1622</v>
      </c>
      <c r="M180" s="44" t="s">
        <v>3922</v>
      </c>
      <c r="N180" s="135"/>
    </row>
    <row r="181" spans="1:14" ht="75.599999999999994" x14ac:dyDescent="0.3">
      <c r="A181" s="36">
        <v>74</v>
      </c>
      <c r="B181" s="36" t="s">
        <v>1183</v>
      </c>
      <c r="C181" s="36" t="s">
        <v>2214</v>
      </c>
      <c r="D181" s="36" t="s">
        <v>4089</v>
      </c>
      <c r="E181" s="41">
        <v>45734</v>
      </c>
      <c r="F181" s="42" t="s">
        <v>2623</v>
      </c>
      <c r="G181" s="43" t="s">
        <v>4095</v>
      </c>
      <c r="H181" s="36">
        <v>180</v>
      </c>
      <c r="I181" s="36">
        <f t="shared" si="4"/>
        <v>0.18</v>
      </c>
      <c r="J181" s="44">
        <v>16490</v>
      </c>
      <c r="K181" s="45">
        <f t="shared" si="5"/>
        <v>2968200</v>
      </c>
      <c r="L181" s="45" t="s">
        <v>1699</v>
      </c>
      <c r="M181" s="44" t="s">
        <v>3922</v>
      </c>
      <c r="N181" s="135"/>
    </row>
    <row r="182" spans="1:14" ht="86.4" x14ac:dyDescent="0.3">
      <c r="A182" s="36">
        <v>75</v>
      </c>
      <c r="B182" s="36" t="s">
        <v>1183</v>
      </c>
      <c r="C182" s="36" t="s">
        <v>1184</v>
      </c>
      <c r="D182" s="36" t="s">
        <v>1303</v>
      </c>
      <c r="E182" s="41">
        <v>45734</v>
      </c>
      <c r="F182" s="42" t="s">
        <v>1304</v>
      </c>
      <c r="G182" s="43" t="s">
        <v>1305</v>
      </c>
      <c r="H182" s="36">
        <v>2310</v>
      </c>
      <c r="I182" s="36">
        <f t="shared" si="4"/>
        <v>2.31</v>
      </c>
      <c r="J182" s="44">
        <v>16000</v>
      </c>
      <c r="K182" s="45">
        <f t="shared" si="5"/>
        <v>36960000</v>
      </c>
      <c r="L182" s="45" t="s">
        <v>1030</v>
      </c>
      <c r="M182" s="44" t="s">
        <v>1184</v>
      </c>
      <c r="N182" s="135"/>
    </row>
    <row r="183" spans="1:14" ht="75.599999999999994" x14ac:dyDescent="0.3">
      <c r="A183" s="36">
        <v>76</v>
      </c>
      <c r="B183" s="36" t="s">
        <v>1183</v>
      </c>
      <c r="C183" s="36" t="s">
        <v>1184</v>
      </c>
      <c r="D183" s="36" t="s">
        <v>1306</v>
      </c>
      <c r="E183" s="41">
        <v>45735</v>
      </c>
      <c r="F183" s="42" t="s">
        <v>1307</v>
      </c>
      <c r="G183" s="43" t="s">
        <v>1308</v>
      </c>
      <c r="H183" s="36">
        <v>2900</v>
      </c>
      <c r="I183" s="36">
        <f t="shared" si="4"/>
        <v>2.9</v>
      </c>
      <c r="J183" s="44">
        <v>16000</v>
      </c>
      <c r="K183" s="45">
        <f t="shared" si="5"/>
        <v>46400000</v>
      </c>
      <c r="L183" s="45" t="s">
        <v>1030</v>
      </c>
      <c r="M183" s="44" t="s">
        <v>1184</v>
      </c>
      <c r="N183" s="135"/>
    </row>
    <row r="184" spans="1:14" ht="75.599999999999994" x14ac:dyDescent="0.3">
      <c r="A184" s="36">
        <v>77</v>
      </c>
      <c r="B184" s="36" t="s">
        <v>1183</v>
      </c>
      <c r="C184" s="36" t="s">
        <v>1184</v>
      </c>
      <c r="D184" s="36" t="s">
        <v>1309</v>
      </c>
      <c r="E184" s="41">
        <v>45735</v>
      </c>
      <c r="F184" s="42" t="s">
        <v>1310</v>
      </c>
      <c r="G184" s="43" t="s">
        <v>1311</v>
      </c>
      <c r="H184" s="36">
        <v>3030</v>
      </c>
      <c r="I184" s="36">
        <f t="shared" si="4"/>
        <v>3.03</v>
      </c>
      <c r="J184" s="44">
        <v>12500</v>
      </c>
      <c r="K184" s="45">
        <f t="shared" si="5"/>
        <v>37875000</v>
      </c>
      <c r="L184" s="45" t="s">
        <v>1030</v>
      </c>
      <c r="M184" s="44" t="s">
        <v>1184</v>
      </c>
      <c r="N184" s="135"/>
    </row>
    <row r="185" spans="1:14" ht="75.599999999999994" x14ac:dyDescent="0.3">
      <c r="A185" s="36">
        <v>78</v>
      </c>
      <c r="B185" s="36" t="s">
        <v>1183</v>
      </c>
      <c r="C185" s="36" t="s">
        <v>1184</v>
      </c>
      <c r="D185" s="36" t="s">
        <v>1312</v>
      </c>
      <c r="E185" s="41">
        <v>45735</v>
      </c>
      <c r="F185" s="42" t="s">
        <v>4971</v>
      </c>
      <c r="G185" s="43" t="s">
        <v>4972</v>
      </c>
      <c r="H185" s="36">
        <v>9230</v>
      </c>
      <c r="I185" s="36">
        <f t="shared" si="4"/>
        <v>9.23</v>
      </c>
      <c r="J185" s="44">
        <v>12500</v>
      </c>
      <c r="K185" s="45">
        <f t="shared" si="5"/>
        <v>115375000</v>
      </c>
      <c r="L185" s="108" t="s">
        <v>1030</v>
      </c>
      <c r="M185" s="44" t="s">
        <v>1184</v>
      </c>
      <c r="N185" s="135"/>
    </row>
    <row r="186" spans="1:14" ht="75.599999999999994" x14ac:dyDescent="0.3">
      <c r="A186" s="36">
        <v>79</v>
      </c>
      <c r="B186" s="36" t="s">
        <v>1183</v>
      </c>
      <c r="C186" s="36" t="s">
        <v>2214</v>
      </c>
      <c r="D186" s="36" t="s">
        <v>4096</v>
      </c>
      <c r="E186" s="41">
        <v>45735</v>
      </c>
      <c r="F186" s="42">
        <v>2895</v>
      </c>
      <c r="G186" s="43" t="s">
        <v>4097</v>
      </c>
      <c r="H186" s="36">
        <v>220</v>
      </c>
      <c r="I186" s="36">
        <f t="shared" si="4"/>
        <v>0.22</v>
      </c>
      <c r="J186" s="44">
        <v>16490</v>
      </c>
      <c r="K186" s="45">
        <f t="shared" si="5"/>
        <v>3627800</v>
      </c>
      <c r="L186" s="45" t="s">
        <v>4098</v>
      </c>
      <c r="M186" s="44" t="s">
        <v>4099</v>
      </c>
      <c r="N186" s="135"/>
    </row>
    <row r="187" spans="1:14" ht="86.4" x14ac:dyDescent="0.3">
      <c r="A187" s="36">
        <v>80</v>
      </c>
      <c r="B187" s="36" t="s">
        <v>1183</v>
      </c>
      <c r="C187" s="36" t="s">
        <v>1184</v>
      </c>
      <c r="D187" s="36" t="s">
        <v>1316</v>
      </c>
      <c r="E187" s="41">
        <v>45735</v>
      </c>
      <c r="F187" s="42" t="s">
        <v>1317</v>
      </c>
      <c r="G187" s="43" t="s">
        <v>1318</v>
      </c>
      <c r="H187" s="36">
        <v>6220</v>
      </c>
      <c r="I187" s="36">
        <f t="shared" si="4"/>
        <v>6.22</v>
      </c>
      <c r="J187" s="44">
        <v>16000</v>
      </c>
      <c r="K187" s="45">
        <f t="shared" si="5"/>
        <v>99520000</v>
      </c>
      <c r="L187" s="45" t="s">
        <v>1030</v>
      </c>
      <c r="M187" s="44" t="s">
        <v>1184</v>
      </c>
      <c r="N187" s="135"/>
    </row>
    <row r="188" spans="1:14" ht="75.599999999999994" x14ac:dyDescent="0.3">
      <c r="A188" s="36">
        <v>81</v>
      </c>
      <c r="B188" s="36" t="s">
        <v>1183</v>
      </c>
      <c r="C188" s="36" t="s">
        <v>2214</v>
      </c>
      <c r="D188" s="36" t="s">
        <v>4100</v>
      </c>
      <c r="E188" s="41">
        <v>45735</v>
      </c>
      <c r="F188" s="42">
        <v>999</v>
      </c>
      <c r="G188" s="43" t="s">
        <v>4101</v>
      </c>
      <c r="H188" s="36">
        <v>120</v>
      </c>
      <c r="I188" s="36">
        <f t="shared" si="4"/>
        <v>0.12</v>
      </c>
      <c r="J188" s="44">
        <v>16490</v>
      </c>
      <c r="K188" s="45">
        <f t="shared" si="5"/>
        <v>1978800</v>
      </c>
      <c r="L188" s="45" t="s">
        <v>1622</v>
      </c>
      <c r="M188" s="44" t="s">
        <v>3922</v>
      </c>
      <c r="N188" s="135"/>
    </row>
    <row r="189" spans="1:14" ht="75.599999999999994" x14ac:dyDescent="0.3">
      <c r="A189" s="36">
        <v>81</v>
      </c>
      <c r="B189" s="36" t="s">
        <v>1183</v>
      </c>
      <c r="C189" s="36" t="s">
        <v>2214</v>
      </c>
      <c r="D189" s="36" t="s">
        <v>4100</v>
      </c>
      <c r="E189" s="41">
        <v>45735</v>
      </c>
      <c r="F189" s="42" t="s">
        <v>4102</v>
      </c>
      <c r="G189" s="43" t="s">
        <v>4103</v>
      </c>
      <c r="H189" s="36">
        <v>120</v>
      </c>
      <c r="I189" s="36">
        <f t="shared" si="4"/>
        <v>0.12</v>
      </c>
      <c r="J189" s="44">
        <v>16490</v>
      </c>
      <c r="K189" s="45">
        <f t="shared" si="5"/>
        <v>1978800</v>
      </c>
      <c r="L189" s="45"/>
      <c r="M189" s="44" t="s">
        <v>3935</v>
      </c>
      <c r="N189" s="135"/>
    </row>
    <row r="190" spans="1:14" ht="86.4" x14ac:dyDescent="0.3">
      <c r="A190" s="36">
        <v>82</v>
      </c>
      <c r="B190" s="36" t="s">
        <v>1183</v>
      </c>
      <c r="C190" s="36" t="s">
        <v>1184</v>
      </c>
      <c r="D190" s="36" t="s">
        <v>1319</v>
      </c>
      <c r="E190" s="41">
        <v>45735</v>
      </c>
      <c r="F190" s="42" t="s">
        <v>1320</v>
      </c>
      <c r="G190" s="43" t="s">
        <v>1321</v>
      </c>
      <c r="H190" s="36">
        <v>1760</v>
      </c>
      <c r="I190" s="36">
        <f t="shared" si="4"/>
        <v>1.76</v>
      </c>
      <c r="J190" s="44">
        <v>16000</v>
      </c>
      <c r="K190" s="45">
        <f t="shared" si="5"/>
        <v>28160000</v>
      </c>
      <c r="L190" s="45" t="s">
        <v>1030</v>
      </c>
      <c r="M190" s="44" t="s">
        <v>1184</v>
      </c>
      <c r="N190" s="135"/>
    </row>
    <row r="191" spans="1:14" ht="75.599999999999994" x14ac:dyDescent="0.3">
      <c r="A191" s="36">
        <v>83</v>
      </c>
      <c r="B191" s="36" t="s">
        <v>1183</v>
      </c>
      <c r="C191" s="36" t="s">
        <v>1184</v>
      </c>
      <c r="D191" s="36" t="s">
        <v>1322</v>
      </c>
      <c r="E191" s="41">
        <v>45735</v>
      </c>
      <c r="F191" s="42" t="s">
        <v>1313</v>
      </c>
      <c r="G191" s="43" t="s">
        <v>1314</v>
      </c>
      <c r="H191" s="36">
        <v>1830</v>
      </c>
      <c r="I191" s="36">
        <f t="shared" si="4"/>
        <v>1.83</v>
      </c>
      <c r="J191" s="44">
        <v>12500</v>
      </c>
      <c r="K191" s="45">
        <f t="shared" si="5"/>
        <v>22875000</v>
      </c>
      <c r="L191" s="45" t="s">
        <v>1030</v>
      </c>
      <c r="M191" s="44" t="s">
        <v>1184</v>
      </c>
      <c r="N191" s="135"/>
    </row>
    <row r="192" spans="1:14" ht="75.599999999999994" x14ac:dyDescent="0.3">
      <c r="A192" s="36">
        <v>84</v>
      </c>
      <c r="B192" s="36" t="s">
        <v>1183</v>
      </c>
      <c r="C192" s="36" t="s">
        <v>2214</v>
      </c>
      <c r="D192" s="36" t="s">
        <v>4104</v>
      </c>
      <c r="E192" s="41">
        <v>45735</v>
      </c>
      <c r="F192" s="42" t="s">
        <v>3470</v>
      </c>
      <c r="G192" s="43" t="s">
        <v>4105</v>
      </c>
      <c r="H192" s="36">
        <v>170</v>
      </c>
      <c r="I192" s="36">
        <f t="shared" si="4"/>
        <v>0.17</v>
      </c>
      <c r="J192" s="44">
        <v>16490</v>
      </c>
      <c r="K192" s="45">
        <f t="shared" si="5"/>
        <v>2803300</v>
      </c>
      <c r="L192" s="45" t="s">
        <v>1030</v>
      </c>
      <c r="M192" s="44" t="s">
        <v>3922</v>
      </c>
      <c r="N192" s="135"/>
    </row>
    <row r="193" spans="1:14" ht="75.599999999999994" x14ac:dyDescent="0.3">
      <c r="A193" s="36">
        <v>84</v>
      </c>
      <c r="B193" s="36" t="s">
        <v>1183</v>
      </c>
      <c r="C193" s="36" t="s">
        <v>2214</v>
      </c>
      <c r="D193" s="36" t="s">
        <v>4104</v>
      </c>
      <c r="E193" s="41">
        <v>45735</v>
      </c>
      <c r="F193" s="42" t="s">
        <v>3475</v>
      </c>
      <c r="G193" s="43" t="s">
        <v>4106</v>
      </c>
      <c r="H193" s="36">
        <v>140</v>
      </c>
      <c r="I193" s="36">
        <f t="shared" si="4"/>
        <v>0.14000000000000001</v>
      </c>
      <c r="J193" s="44">
        <v>16490</v>
      </c>
      <c r="K193" s="45">
        <f t="shared" si="5"/>
        <v>2308600</v>
      </c>
      <c r="L193" s="45" t="s">
        <v>1699</v>
      </c>
      <c r="M193" s="44" t="s">
        <v>3922</v>
      </c>
      <c r="N193" s="135"/>
    </row>
    <row r="194" spans="1:14" ht="75.599999999999994" x14ac:dyDescent="0.3">
      <c r="A194" s="36">
        <v>84</v>
      </c>
      <c r="B194" s="36" t="s">
        <v>1183</v>
      </c>
      <c r="C194" s="36" t="s">
        <v>2214</v>
      </c>
      <c r="D194" s="36" t="s">
        <v>4104</v>
      </c>
      <c r="E194" s="41">
        <v>45735</v>
      </c>
      <c r="F194" s="42">
        <v>3170</v>
      </c>
      <c r="G194" s="43" t="s">
        <v>4107</v>
      </c>
      <c r="H194" s="36">
        <v>220</v>
      </c>
      <c r="I194" s="36">
        <f t="shared" si="4"/>
        <v>0.22</v>
      </c>
      <c r="J194" s="44">
        <v>16490</v>
      </c>
      <c r="K194" s="45">
        <f t="shared" si="5"/>
        <v>3627800</v>
      </c>
      <c r="L194" s="45" t="s">
        <v>1030</v>
      </c>
      <c r="M194" s="44" t="s">
        <v>3922</v>
      </c>
      <c r="N194" s="135"/>
    </row>
    <row r="195" spans="1:14" ht="75.599999999999994" x14ac:dyDescent="0.3">
      <c r="A195" s="36">
        <v>84</v>
      </c>
      <c r="B195" s="36" t="s">
        <v>1183</v>
      </c>
      <c r="C195" s="36" t="s">
        <v>2214</v>
      </c>
      <c r="D195" s="36" t="s">
        <v>4104</v>
      </c>
      <c r="E195" s="41">
        <v>45735</v>
      </c>
      <c r="F195" s="42" t="s">
        <v>3461</v>
      </c>
      <c r="G195" s="43" t="s">
        <v>4108</v>
      </c>
      <c r="H195" s="36">
        <v>170</v>
      </c>
      <c r="I195" s="36">
        <f t="shared" si="4"/>
        <v>0.17</v>
      </c>
      <c r="J195" s="44">
        <v>16490</v>
      </c>
      <c r="K195" s="45">
        <f t="shared" si="5"/>
        <v>2803300</v>
      </c>
      <c r="L195" s="45" t="s">
        <v>1030</v>
      </c>
      <c r="M195" s="44" t="s">
        <v>3922</v>
      </c>
      <c r="N195" s="135"/>
    </row>
    <row r="196" spans="1:14" ht="75.599999999999994" x14ac:dyDescent="0.3">
      <c r="A196" s="36">
        <v>84</v>
      </c>
      <c r="B196" s="36" t="s">
        <v>1183</v>
      </c>
      <c r="C196" s="36" t="s">
        <v>2214</v>
      </c>
      <c r="D196" s="36" t="s">
        <v>4104</v>
      </c>
      <c r="E196" s="41">
        <v>45735</v>
      </c>
      <c r="F196" s="42">
        <v>4070</v>
      </c>
      <c r="G196" s="43" t="s">
        <v>4109</v>
      </c>
      <c r="H196" s="36">
        <v>220</v>
      </c>
      <c r="I196" s="36">
        <f t="shared" ref="I196:I259" si="6">H196/1000</f>
        <v>0.22</v>
      </c>
      <c r="J196" s="44">
        <v>16490</v>
      </c>
      <c r="K196" s="45">
        <f t="shared" si="5"/>
        <v>3627800</v>
      </c>
      <c r="L196" s="45" t="s">
        <v>1030</v>
      </c>
      <c r="M196" s="44" t="s">
        <v>3922</v>
      </c>
      <c r="N196" s="135"/>
    </row>
    <row r="197" spans="1:14" ht="75.599999999999994" x14ac:dyDescent="0.3">
      <c r="A197" s="36">
        <v>84</v>
      </c>
      <c r="B197" s="36" t="s">
        <v>1183</v>
      </c>
      <c r="C197" s="36" t="s">
        <v>2214</v>
      </c>
      <c r="D197" s="36" t="s">
        <v>4104</v>
      </c>
      <c r="E197" s="41">
        <v>45735</v>
      </c>
      <c r="F197" s="42">
        <v>4670</v>
      </c>
      <c r="G197" s="43" t="s">
        <v>4110</v>
      </c>
      <c r="H197" s="36">
        <v>150</v>
      </c>
      <c r="I197" s="36">
        <f t="shared" si="6"/>
        <v>0.15</v>
      </c>
      <c r="J197" s="44">
        <v>16490</v>
      </c>
      <c r="K197" s="45">
        <f t="shared" ref="K197:K260" si="7">(J197*H197)</f>
        <v>2473500</v>
      </c>
      <c r="L197" s="45" t="s">
        <v>1622</v>
      </c>
      <c r="M197" s="44" t="s">
        <v>3922</v>
      </c>
      <c r="N197" s="135"/>
    </row>
    <row r="198" spans="1:14" ht="75.599999999999994" x14ac:dyDescent="0.3">
      <c r="A198" s="36">
        <v>85</v>
      </c>
      <c r="B198" s="36" t="s">
        <v>1183</v>
      </c>
      <c r="C198" s="36" t="s">
        <v>2214</v>
      </c>
      <c r="D198" s="36" t="s">
        <v>4111</v>
      </c>
      <c r="E198" s="41">
        <v>45735</v>
      </c>
      <c r="F198" s="42">
        <v>2283</v>
      </c>
      <c r="G198" s="43" t="s">
        <v>4112</v>
      </c>
      <c r="H198" s="36">
        <v>150</v>
      </c>
      <c r="I198" s="36">
        <f t="shared" si="6"/>
        <v>0.15</v>
      </c>
      <c r="J198" s="44">
        <v>16490</v>
      </c>
      <c r="K198" s="45">
        <f t="shared" si="7"/>
        <v>2473500</v>
      </c>
      <c r="L198" s="45" t="s">
        <v>1699</v>
      </c>
      <c r="M198" s="44" t="s">
        <v>3922</v>
      </c>
      <c r="N198" s="135"/>
    </row>
    <row r="199" spans="1:14" ht="75.599999999999994" x14ac:dyDescent="0.3">
      <c r="A199" s="36">
        <v>85</v>
      </c>
      <c r="B199" s="36" t="s">
        <v>1183</v>
      </c>
      <c r="C199" s="36" t="s">
        <v>2214</v>
      </c>
      <c r="D199" s="36" t="s">
        <v>4111</v>
      </c>
      <c r="E199" s="41">
        <v>45735</v>
      </c>
      <c r="F199" s="42" t="s">
        <v>3093</v>
      </c>
      <c r="G199" s="43" t="s">
        <v>4113</v>
      </c>
      <c r="H199" s="36">
        <v>90</v>
      </c>
      <c r="I199" s="36">
        <f t="shared" si="6"/>
        <v>0.09</v>
      </c>
      <c r="J199" s="44">
        <v>16490</v>
      </c>
      <c r="K199" s="45">
        <f t="shared" si="7"/>
        <v>1484100</v>
      </c>
      <c r="L199" s="45" t="s">
        <v>1030</v>
      </c>
      <c r="M199" s="44" t="s">
        <v>3922</v>
      </c>
      <c r="N199" s="135"/>
    </row>
    <row r="200" spans="1:14" ht="75.599999999999994" x14ac:dyDescent="0.3">
      <c r="A200" s="36">
        <v>85</v>
      </c>
      <c r="B200" s="36" t="s">
        <v>1183</v>
      </c>
      <c r="C200" s="36" t="s">
        <v>2214</v>
      </c>
      <c r="D200" s="36" t="s">
        <v>4111</v>
      </c>
      <c r="E200" s="41">
        <v>45735</v>
      </c>
      <c r="F200" s="42" t="s">
        <v>3117</v>
      </c>
      <c r="G200" s="43" t="s">
        <v>4114</v>
      </c>
      <c r="H200" s="36">
        <v>250</v>
      </c>
      <c r="I200" s="36">
        <f t="shared" si="6"/>
        <v>0.25</v>
      </c>
      <c r="J200" s="44">
        <v>16490</v>
      </c>
      <c r="K200" s="45">
        <f t="shared" si="7"/>
        <v>4122500</v>
      </c>
      <c r="L200" s="45" t="s">
        <v>1699</v>
      </c>
      <c r="M200" s="44" t="s">
        <v>3922</v>
      </c>
      <c r="N200" s="135"/>
    </row>
    <row r="201" spans="1:14" ht="75.599999999999994" x14ac:dyDescent="0.3">
      <c r="A201" s="36">
        <v>85</v>
      </c>
      <c r="B201" s="36" t="s">
        <v>1183</v>
      </c>
      <c r="C201" s="36" t="s">
        <v>2214</v>
      </c>
      <c r="D201" s="36" t="s">
        <v>4111</v>
      </c>
      <c r="E201" s="41">
        <v>45735</v>
      </c>
      <c r="F201" s="42">
        <v>139</v>
      </c>
      <c r="G201" s="43" t="s">
        <v>4115</v>
      </c>
      <c r="H201" s="36">
        <v>210</v>
      </c>
      <c r="I201" s="36">
        <f t="shared" si="6"/>
        <v>0.21</v>
      </c>
      <c r="J201" s="44">
        <v>16490</v>
      </c>
      <c r="K201" s="45">
        <f t="shared" si="7"/>
        <v>3462900</v>
      </c>
      <c r="L201" s="45" t="s">
        <v>1030</v>
      </c>
      <c r="M201" s="44" t="s">
        <v>3922</v>
      </c>
      <c r="N201" s="135"/>
    </row>
    <row r="202" spans="1:14" ht="75.599999999999994" x14ac:dyDescent="0.3">
      <c r="A202" s="36">
        <v>85</v>
      </c>
      <c r="B202" s="36" t="s">
        <v>1183</v>
      </c>
      <c r="C202" s="36" t="s">
        <v>2214</v>
      </c>
      <c r="D202" s="36" t="s">
        <v>4111</v>
      </c>
      <c r="E202" s="41">
        <v>45735</v>
      </c>
      <c r="F202" s="42">
        <v>1148</v>
      </c>
      <c r="G202" s="43" t="s">
        <v>4116</v>
      </c>
      <c r="H202" s="36">
        <v>480</v>
      </c>
      <c r="I202" s="36">
        <f t="shared" si="6"/>
        <v>0.48</v>
      </c>
      <c r="J202" s="44">
        <v>16490</v>
      </c>
      <c r="K202" s="45">
        <f t="shared" si="7"/>
        <v>7915200</v>
      </c>
      <c r="L202" s="45" t="s">
        <v>1030</v>
      </c>
      <c r="M202" s="44" t="s">
        <v>3922</v>
      </c>
      <c r="N202" s="135"/>
    </row>
    <row r="203" spans="1:14" ht="75.599999999999994" x14ac:dyDescent="0.3">
      <c r="A203" s="36">
        <v>85</v>
      </c>
      <c r="B203" s="36" t="s">
        <v>1183</v>
      </c>
      <c r="C203" s="36" t="s">
        <v>2214</v>
      </c>
      <c r="D203" s="36" t="s">
        <v>4111</v>
      </c>
      <c r="E203" s="41">
        <v>45735</v>
      </c>
      <c r="F203" s="42" t="s">
        <v>3102</v>
      </c>
      <c r="G203" s="43" t="s">
        <v>4117</v>
      </c>
      <c r="H203" s="36">
        <v>60</v>
      </c>
      <c r="I203" s="36">
        <f t="shared" si="6"/>
        <v>0.06</v>
      </c>
      <c r="J203" s="44">
        <v>16490</v>
      </c>
      <c r="K203" s="45">
        <f t="shared" si="7"/>
        <v>989400</v>
      </c>
      <c r="L203" s="45" t="s">
        <v>1699</v>
      </c>
      <c r="M203" s="44" t="s">
        <v>3922</v>
      </c>
      <c r="N203" s="135"/>
    </row>
    <row r="204" spans="1:14" ht="75.599999999999994" x14ac:dyDescent="0.3">
      <c r="A204" s="36">
        <v>85</v>
      </c>
      <c r="B204" s="36" t="s">
        <v>1183</v>
      </c>
      <c r="C204" s="36" t="s">
        <v>2214</v>
      </c>
      <c r="D204" s="36" t="s">
        <v>4111</v>
      </c>
      <c r="E204" s="41">
        <v>45735</v>
      </c>
      <c r="F204" s="42" t="s">
        <v>3112</v>
      </c>
      <c r="G204" s="43" t="s">
        <v>4118</v>
      </c>
      <c r="H204" s="36">
        <v>200</v>
      </c>
      <c r="I204" s="36">
        <f t="shared" si="6"/>
        <v>0.2</v>
      </c>
      <c r="J204" s="44">
        <v>16490</v>
      </c>
      <c r="K204" s="45">
        <f t="shared" si="7"/>
        <v>3298000</v>
      </c>
      <c r="L204" s="45" t="s">
        <v>1699</v>
      </c>
      <c r="M204" s="44" t="s">
        <v>3922</v>
      </c>
      <c r="N204" s="135"/>
    </row>
    <row r="205" spans="1:14" ht="75.599999999999994" x14ac:dyDescent="0.3">
      <c r="A205" s="36">
        <v>85</v>
      </c>
      <c r="B205" s="36" t="s">
        <v>1183</v>
      </c>
      <c r="C205" s="36" t="s">
        <v>2214</v>
      </c>
      <c r="D205" s="36" t="s">
        <v>4111</v>
      </c>
      <c r="E205" s="41">
        <v>45735</v>
      </c>
      <c r="F205" s="42" t="s">
        <v>4119</v>
      </c>
      <c r="G205" s="43" t="s">
        <v>4120</v>
      </c>
      <c r="H205" s="36">
        <v>200</v>
      </c>
      <c r="I205" s="36">
        <f t="shared" si="6"/>
        <v>0.2</v>
      </c>
      <c r="J205" s="44">
        <v>16490</v>
      </c>
      <c r="K205" s="45">
        <f t="shared" si="7"/>
        <v>3298000</v>
      </c>
      <c r="L205" s="45" t="s">
        <v>1030</v>
      </c>
      <c r="M205" s="44" t="s">
        <v>1184</v>
      </c>
      <c r="N205" s="135"/>
    </row>
    <row r="206" spans="1:14" ht="75.599999999999994" x14ac:dyDescent="0.3">
      <c r="A206" s="36">
        <v>85</v>
      </c>
      <c r="B206" s="36" t="s">
        <v>1183</v>
      </c>
      <c r="C206" s="36" t="s">
        <v>2214</v>
      </c>
      <c r="D206" s="36" t="s">
        <v>4111</v>
      </c>
      <c r="E206" s="41">
        <v>45735</v>
      </c>
      <c r="F206" s="42" t="s">
        <v>3107</v>
      </c>
      <c r="G206" s="43" t="s">
        <v>4121</v>
      </c>
      <c r="H206" s="36">
        <v>60</v>
      </c>
      <c r="I206" s="36">
        <f t="shared" si="6"/>
        <v>0.06</v>
      </c>
      <c r="J206" s="44">
        <v>16490</v>
      </c>
      <c r="K206" s="45">
        <f t="shared" si="7"/>
        <v>989400</v>
      </c>
      <c r="L206" s="45" t="s">
        <v>1699</v>
      </c>
      <c r="M206" s="44" t="s">
        <v>3922</v>
      </c>
      <c r="N206" s="135"/>
    </row>
    <row r="207" spans="1:14" ht="75.599999999999994" x14ac:dyDescent="0.3">
      <c r="A207" s="36">
        <v>86</v>
      </c>
      <c r="B207" s="36" t="s">
        <v>1183</v>
      </c>
      <c r="C207" s="36" t="s">
        <v>2214</v>
      </c>
      <c r="D207" s="36" t="s">
        <v>4122</v>
      </c>
      <c r="E207" s="41">
        <v>45735</v>
      </c>
      <c r="F207" s="42">
        <v>2161</v>
      </c>
      <c r="G207" s="43" t="s">
        <v>4123</v>
      </c>
      <c r="H207" s="36">
        <v>100</v>
      </c>
      <c r="I207" s="36">
        <f t="shared" si="6"/>
        <v>0.1</v>
      </c>
      <c r="J207" s="44">
        <v>16490</v>
      </c>
      <c r="K207" s="45">
        <f t="shared" si="7"/>
        <v>1649000</v>
      </c>
      <c r="L207" s="45" t="s">
        <v>1622</v>
      </c>
      <c r="M207" s="44" t="s">
        <v>3922</v>
      </c>
      <c r="N207" s="135"/>
    </row>
    <row r="208" spans="1:14" ht="86.4" x14ac:dyDescent="0.3">
      <c r="A208" s="36">
        <v>87</v>
      </c>
      <c r="B208" s="36" t="s">
        <v>1183</v>
      </c>
      <c r="C208" s="36" t="s">
        <v>1184</v>
      </c>
      <c r="D208" s="36" t="s">
        <v>1323</v>
      </c>
      <c r="E208" s="41">
        <v>45735</v>
      </c>
      <c r="F208" s="42" t="s">
        <v>1324</v>
      </c>
      <c r="G208" s="43" t="s">
        <v>1325</v>
      </c>
      <c r="H208" s="36">
        <v>440</v>
      </c>
      <c r="I208" s="36">
        <f t="shared" si="6"/>
        <v>0.44</v>
      </c>
      <c r="J208" s="44">
        <v>16000</v>
      </c>
      <c r="K208" s="45">
        <f t="shared" si="7"/>
        <v>7040000</v>
      </c>
      <c r="L208" s="45" t="s">
        <v>1030</v>
      </c>
      <c r="M208" s="44" t="s">
        <v>1184</v>
      </c>
      <c r="N208" s="135"/>
    </row>
    <row r="209" spans="1:14" ht="86.4" x14ac:dyDescent="0.3">
      <c r="A209" s="36">
        <v>87</v>
      </c>
      <c r="B209" s="36" t="s">
        <v>1183</v>
      </c>
      <c r="C209" s="36" t="s">
        <v>1184</v>
      </c>
      <c r="D209" s="36" t="s">
        <v>1323</v>
      </c>
      <c r="E209" s="41">
        <v>45735</v>
      </c>
      <c r="F209" s="42" t="s">
        <v>1326</v>
      </c>
      <c r="G209" s="43" t="s">
        <v>1327</v>
      </c>
      <c r="H209" s="36">
        <v>1890</v>
      </c>
      <c r="I209" s="36">
        <f t="shared" si="6"/>
        <v>1.89</v>
      </c>
      <c r="J209" s="44">
        <v>16000</v>
      </c>
      <c r="K209" s="45">
        <f t="shared" si="7"/>
        <v>30240000</v>
      </c>
      <c r="L209" s="45" t="s">
        <v>1030</v>
      </c>
      <c r="M209" s="44" t="s">
        <v>1184</v>
      </c>
      <c r="N209" s="135"/>
    </row>
    <row r="210" spans="1:14" ht="86.4" x14ac:dyDescent="0.3">
      <c r="A210" s="36">
        <v>87</v>
      </c>
      <c r="B210" s="36" t="s">
        <v>1183</v>
      </c>
      <c r="C210" s="36" t="s">
        <v>1184</v>
      </c>
      <c r="D210" s="36" t="s">
        <v>1323</v>
      </c>
      <c r="E210" s="41">
        <v>45735</v>
      </c>
      <c r="F210" s="42" t="s">
        <v>1328</v>
      </c>
      <c r="G210" s="43" t="s">
        <v>1329</v>
      </c>
      <c r="H210" s="36">
        <v>140</v>
      </c>
      <c r="I210" s="36">
        <f t="shared" si="6"/>
        <v>0.14000000000000001</v>
      </c>
      <c r="J210" s="44">
        <v>16000</v>
      </c>
      <c r="K210" s="45">
        <f t="shared" si="7"/>
        <v>2240000</v>
      </c>
      <c r="L210" s="45" t="s">
        <v>1030</v>
      </c>
      <c r="M210" s="44" t="s">
        <v>1184</v>
      </c>
      <c r="N210" s="135"/>
    </row>
    <row r="211" spans="1:14" ht="75.599999999999994" x14ac:dyDescent="0.3">
      <c r="A211" s="36">
        <v>88</v>
      </c>
      <c r="B211" s="36" t="s">
        <v>1183</v>
      </c>
      <c r="C211" s="36" t="s">
        <v>2214</v>
      </c>
      <c r="D211" s="36" t="s">
        <v>4124</v>
      </c>
      <c r="E211" s="41">
        <v>45735</v>
      </c>
      <c r="F211" s="42">
        <v>2359</v>
      </c>
      <c r="G211" s="43" t="s">
        <v>4125</v>
      </c>
      <c r="H211" s="36">
        <v>130</v>
      </c>
      <c r="I211" s="36">
        <f t="shared" si="6"/>
        <v>0.13</v>
      </c>
      <c r="J211" s="44">
        <v>16490</v>
      </c>
      <c r="K211" s="45">
        <f t="shared" si="7"/>
        <v>2143700</v>
      </c>
      <c r="L211" s="45" t="s">
        <v>1622</v>
      </c>
      <c r="M211" s="44" t="s">
        <v>3922</v>
      </c>
      <c r="N211" s="135"/>
    </row>
    <row r="212" spans="1:14" ht="75.599999999999994" x14ac:dyDescent="0.3">
      <c r="A212" s="36">
        <v>88</v>
      </c>
      <c r="B212" s="36" t="s">
        <v>1183</v>
      </c>
      <c r="C212" s="36" t="s">
        <v>2214</v>
      </c>
      <c r="D212" s="36" t="s">
        <v>4124</v>
      </c>
      <c r="E212" s="41">
        <v>45735</v>
      </c>
      <c r="F212" s="42" t="s">
        <v>4126</v>
      </c>
      <c r="G212" s="43" t="s">
        <v>4127</v>
      </c>
      <c r="H212" s="36">
        <v>100</v>
      </c>
      <c r="I212" s="36">
        <f t="shared" si="6"/>
        <v>0.1</v>
      </c>
      <c r="J212" s="44">
        <v>16490</v>
      </c>
      <c r="K212" s="45">
        <f t="shared" si="7"/>
        <v>1649000</v>
      </c>
      <c r="L212" s="45"/>
      <c r="M212" s="44" t="s">
        <v>3935</v>
      </c>
      <c r="N212" s="135"/>
    </row>
    <row r="213" spans="1:14" ht="75.599999999999994" x14ac:dyDescent="0.3">
      <c r="A213" s="36">
        <v>88</v>
      </c>
      <c r="B213" s="36" t="s">
        <v>1183</v>
      </c>
      <c r="C213" s="36" t="s">
        <v>2214</v>
      </c>
      <c r="D213" s="36" t="s">
        <v>4124</v>
      </c>
      <c r="E213" s="41">
        <v>45735</v>
      </c>
      <c r="F213" s="42" t="s">
        <v>3216</v>
      </c>
      <c r="G213" s="43" t="s">
        <v>4128</v>
      </c>
      <c r="H213" s="36">
        <v>30</v>
      </c>
      <c r="I213" s="36">
        <f t="shared" si="6"/>
        <v>0.03</v>
      </c>
      <c r="J213" s="44">
        <v>16490</v>
      </c>
      <c r="K213" s="45">
        <f t="shared" si="7"/>
        <v>494700</v>
      </c>
      <c r="L213" s="45" t="s">
        <v>1622</v>
      </c>
      <c r="M213" s="44" t="s">
        <v>3922</v>
      </c>
      <c r="N213" s="135"/>
    </row>
    <row r="214" spans="1:14" ht="75.599999999999994" x14ac:dyDescent="0.3">
      <c r="A214" s="36">
        <v>88</v>
      </c>
      <c r="B214" s="36" t="s">
        <v>1183</v>
      </c>
      <c r="C214" s="36" t="s">
        <v>2214</v>
      </c>
      <c r="D214" s="36" t="s">
        <v>4124</v>
      </c>
      <c r="E214" s="41">
        <v>45735</v>
      </c>
      <c r="F214" s="42" t="s">
        <v>3221</v>
      </c>
      <c r="G214" s="43" t="s">
        <v>4129</v>
      </c>
      <c r="H214" s="36">
        <v>220</v>
      </c>
      <c r="I214" s="36">
        <f t="shared" si="6"/>
        <v>0.22</v>
      </c>
      <c r="J214" s="44">
        <v>16490</v>
      </c>
      <c r="K214" s="45">
        <f t="shared" si="7"/>
        <v>3627800</v>
      </c>
      <c r="L214" s="45" t="s">
        <v>1030</v>
      </c>
      <c r="M214" s="44" t="s">
        <v>3922</v>
      </c>
      <c r="N214" s="135"/>
    </row>
    <row r="215" spans="1:14" ht="75.599999999999994" x14ac:dyDescent="0.3">
      <c r="A215" s="36">
        <v>88</v>
      </c>
      <c r="B215" s="36" t="s">
        <v>1183</v>
      </c>
      <c r="C215" s="36" t="s">
        <v>2214</v>
      </c>
      <c r="D215" s="36" t="s">
        <v>4124</v>
      </c>
      <c r="E215" s="41">
        <v>45735</v>
      </c>
      <c r="F215" s="42">
        <v>5827</v>
      </c>
      <c r="G215" s="43" t="s">
        <v>4130</v>
      </c>
      <c r="H215" s="36">
        <v>140</v>
      </c>
      <c r="I215" s="36">
        <f t="shared" si="6"/>
        <v>0.14000000000000001</v>
      </c>
      <c r="J215" s="44">
        <v>16490</v>
      </c>
      <c r="K215" s="45">
        <f t="shared" si="7"/>
        <v>2308600</v>
      </c>
      <c r="L215" s="45" t="s">
        <v>1699</v>
      </c>
      <c r="M215" s="44" t="s">
        <v>3922</v>
      </c>
      <c r="N215" s="135"/>
    </row>
    <row r="216" spans="1:14" ht="75.599999999999994" x14ac:dyDescent="0.3">
      <c r="A216" s="36">
        <v>89</v>
      </c>
      <c r="B216" s="36" t="s">
        <v>1183</v>
      </c>
      <c r="C216" s="36" t="s">
        <v>2214</v>
      </c>
      <c r="D216" s="36" t="s">
        <v>4131</v>
      </c>
      <c r="E216" s="41">
        <v>45735</v>
      </c>
      <c r="F216" s="42" t="s">
        <v>3185</v>
      </c>
      <c r="G216" s="43" t="s">
        <v>4132</v>
      </c>
      <c r="H216" s="36">
        <v>150</v>
      </c>
      <c r="I216" s="36">
        <f t="shared" si="6"/>
        <v>0.15</v>
      </c>
      <c r="J216" s="44">
        <v>16490</v>
      </c>
      <c r="K216" s="45">
        <f t="shared" si="7"/>
        <v>2473500</v>
      </c>
      <c r="L216" s="45" t="s">
        <v>1622</v>
      </c>
      <c r="M216" s="44" t="s">
        <v>3922</v>
      </c>
      <c r="N216" s="135"/>
    </row>
    <row r="217" spans="1:14" ht="75.599999999999994" x14ac:dyDescent="0.3">
      <c r="A217" s="36">
        <v>89</v>
      </c>
      <c r="B217" s="36" t="s">
        <v>1183</v>
      </c>
      <c r="C217" s="36" t="s">
        <v>2214</v>
      </c>
      <c r="D217" s="36" t="s">
        <v>4131</v>
      </c>
      <c r="E217" s="41">
        <v>45735</v>
      </c>
      <c r="F217" s="42" t="s">
        <v>4133</v>
      </c>
      <c r="G217" s="43" t="s">
        <v>4134</v>
      </c>
      <c r="H217" s="36">
        <v>100</v>
      </c>
      <c r="I217" s="36">
        <f t="shared" si="6"/>
        <v>0.1</v>
      </c>
      <c r="J217" s="44">
        <v>16490</v>
      </c>
      <c r="K217" s="45">
        <f t="shared" si="7"/>
        <v>1649000</v>
      </c>
      <c r="L217" s="45"/>
      <c r="M217" s="44" t="s">
        <v>3935</v>
      </c>
      <c r="N217" s="135"/>
    </row>
    <row r="218" spans="1:14" ht="75.599999999999994" x14ac:dyDescent="0.3">
      <c r="A218" s="36">
        <v>89</v>
      </c>
      <c r="B218" s="36" t="s">
        <v>1183</v>
      </c>
      <c r="C218" s="36" t="s">
        <v>2214</v>
      </c>
      <c r="D218" s="36" t="s">
        <v>4131</v>
      </c>
      <c r="E218" s="41">
        <v>45735</v>
      </c>
      <c r="F218" s="42" t="s">
        <v>3191</v>
      </c>
      <c r="G218" s="43" t="s">
        <v>4135</v>
      </c>
      <c r="H218" s="36">
        <v>260</v>
      </c>
      <c r="I218" s="36">
        <f t="shared" si="6"/>
        <v>0.26</v>
      </c>
      <c r="J218" s="44">
        <v>16490</v>
      </c>
      <c r="K218" s="45">
        <f t="shared" si="7"/>
        <v>4287400</v>
      </c>
      <c r="L218" s="45" t="s">
        <v>1622</v>
      </c>
      <c r="M218" s="44" t="s">
        <v>3922</v>
      </c>
      <c r="N218" s="135"/>
    </row>
    <row r="219" spans="1:14" ht="75.599999999999994" x14ac:dyDescent="0.3">
      <c r="A219" s="36">
        <v>89</v>
      </c>
      <c r="B219" s="36" t="s">
        <v>1183</v>
      </c>
      <c r="C219" s="36" t="s">
        <v>2214</v>
      </c>
      <c r="D219" s="36" t="s">
        <v>4131</v>
      </c>
      <c r="E219" s="41">
        <v>45735</v>
      </c>
      <c r="F219" s="42" t="s">
        <v>3196</v>
      </c>
      <c r="G219" s="43" t="s">
        <v>4136</v>
      </c>
      <c r="H219" s="36">
        <v>150</v>
      </c>
      <c r="I219" s="36">
        <f t="shared" si="6"/>
        <v>0.15</v>
      </c>
      <c r="J219" s="44">
        <v>16490</v>
      </c>
      <c r="K219" s="45">
        <f t="shared" si="7"/>
        <v>2473500</v>
      </c>
      <c r="L219" s="45" t="s">
        <v>1622</v>
      </c>
      <c r="M219" s="44" t="s">
        <v>3922</v>
      </c>
      <c r="N219" s="135"/>
    </row>
    <row r="220" spans="1:14" ht="75.599999999999994" x14ac:dyDescent="0.3">
      <c r="A220" s="36">
        <v>90</v>
      </c>
      <c r="B220" s="36" t="s">
        <v>1183</v>
      </c>
      <c r="C220" s="36" t="s">
        <v>1184</v>
      </c>
      <c r="D220" s="36" t="s">
        <v>1330</v>
      </c>
      <c r="E220" s="41">
        <v>45735</v>
      </c>
      <c r="F220" s="42" t="s">
        <v>1331</v>
      </c>
      <c r="G220" s="43" t="s">
        <v>1332</v>
      </c>
      <c r="H220" s="36">
        <v>900</v>
      </c>
      <c r="I220" s="36">
        <f t="shared" si="6"/>
        <v>0.9</v>
      </c>
      <c r="J220" s="44">
        <v>12500</v>
      </c>
      <c r="K220" s="45">
        <f t="shared" si="7"/>
        <v>11250000</v>
      </c>
      <c r="L220" s="45" t="s">
        <v>1030</v>
      </c>
      <c r="M220" s="44" t="s">
        <v>1184</v>
      </c>
      <c r="N220" s="135"/>
    </row>
    <row r="221" spans="1:14" ht="75.599999999999994" x14ac:dyDescent="0.3">
      <c r="A221" s="36">
        <v>91</v>
      </c>
      <c r="B221" s="36" t="s">
        <v>1183</v>
      </c>
      <c r="C221" s="36" t="s">
        <v>2214</v>
      </c>
      <c r="D221" s="36" t="s">
        <v>4137</v>
      </c>
      <c r="E221" s="41">
        <v>45735</v>
      </c>
      <c r="F221" s="42">
        <v>2895</v>
      </c>
      <c r="G221" s="43" t="s">
        <v>4097</v>
      </c>
      <c r="H221" s="36">
        <v>130</v>
      </c>
      <c r="I221" s="36">
        <f t="shared" si="6"/>
        <v>0.13</v>
      </c>
      <c r="J221" s="44">
        <v>16490</v>
      </c>
      <c r="K221" s="45">
        <f t="shared" si="7"/>
        <v>2143700</v>
      </c>
      <c r="L221" s="45" t="s">
        <v>1699</v>
      </c>
      <c r="M221" s="44" t="s">
        <v>3922</v>
      </c>
      <c r="N221" s="135"/>
    </row>
    <row r="222" spans="1:14" ht="75.599999999999994" x14ac:dyDescent="0.3">
      <c r="A222" s="36">
        <v>92</v>
      </c>
      <c r="B222" s="36" t="s">
        <v>1183</v>
      </c>
      <c r="C222" s="36" t="s">
        <v>2214</v>
      </c>
      <c r="D222" s="36" t="s">
        <v>1333</v>
      </c>
      <c r="E222" s="41">
        <v>45738</v>
      </c>
      <c r="F222" s="42" t="s">
        <v>3625</v>
      </c>
      <c r="G222" s="43" t="s">
        <v>4138</v>
      </c>
      <c r="H222" s="36">
        <v>110</v>
      </c>
      <c r="I222" s="36">
        <f t="shared" si="6"/>
        <v>0.11</v>
      </c>
      <c r="J222" s="44">
        <v>16490</v>
      </c>
      <c r="K222" s="45">
        <f t="shared" si="7"/>
        <v>1813900</v>
      </c>
      <c r="L222" s="45" t="s">
        <v>1030</v>
      </c>
      <c r="M222" s="44" t="s">
        <v>3922</v>
      </c>
      <c r="N222" s="135"/>
    </row>
    <row r="223" spans="1:14" ht="75.599999999999994" x14ac:dyDescent="0.3">
      <c r="A223" s="36">
        <v>92</v>
      </c>
      <c r="B223" s="36" t="s">
        <v>1183</v>
      </c>
      <c r="C223" s="36" t="s">
        <v>2214</v>
      </c>
      <c r="D223" s="36" t="s">
        <v>1333</v>
      </c>
      <c r="E223" s="41">
        <v>45738</v>
      </c>
      <c r="F223" s="42">
        <v>6102</v>
      </c>
      <c r="G223" s="43" t="s">
        <v>4139</v>
      </c>
      <c r="H223" s="36">
        <v>110</v>
      </c>
      <c r="I223" s="36">
        <f t="shared" si="6"/>
        <v>0.11</v>
      </c>
      <c r="J223" s="44">
        <v>16490</v>
      </c>
      <c r="K223" s="45">
        <f t="shared" si="7"/>
        <v>1813900</v>
      </c>
      <c r="L223" s="45" t="s">
        <v>1030</v>
      </c>
      <c r="M223" s="44" t="s">
        <v>3922</v>
      </c>
      <c r="N223" s="135"/>
    </row>
    <row r="224" spans="1:14" ht="86.4" x14ac:dyDescent="0.3">
      <c r="A224" s="36">
        <v>92</v>
      </c>
      <c r="B224" s="36" t="s">
        <v>1183</v>
      </c>
      <c r="C224" s="36" t="s">
        <v>2214</v>
      </c>
      <c r="D224" s="36" t="s">
        <v>1333</v>
      </c>
      <c r="E224" s="41">
        <v>45738</v>
      </c>
      <c r="F224" s="42">
        <v>4207</v>
      </c>
      <c r="G224" s="43" t="s">
        <v>4140</v>
      </c>
      <c r="H224" s="36">
        <v>280</v>
      </c>
      <c r="I224" s="36">
        <f t="shared" si="6"/>
        <v>0.28000000000000003</v>
      </c>
      <c r="J224" s="44">
        <v>16490</v>
      </c>
      <c r="K224" s="45">
        <f t="shared" si="7"/>
        <v>4617200</v>
      </c>
      <c r="L224" s="45" t="s">
        <v>1030</v>
      </c>
      <c r="M224" s="44" t="s">
        <v>3922</v>
      </c>
      <c r="N224" s="135"/>
    </row>
    <row r="225" spans="1:14" ht="86.4" x14ac:dyDescent="0.3">
      <c r="A225" s="36">
        <v>92</v>
      </c>
      <c r="B225" s="36" t="s">
        <v>1183</v>
      </c>
      <c r="C225" s="36" t="s">
        <v>2214</v>
      </c>
      <c r="D225" s="36" t="s">
        <v>1333</v>
      </c>
      <c r="E225" s="41">
        <v>45738</v>
      </c>
      <c r="F225" s="42">
        <v>6463</v>
      </c>
      <c r="G225" s="43" t="s">
        <v>4141</v>
      </c>
      <c r="H225" s="36">
        <v>280</v>
      </c>
      <c r="I225" s="36">
        <f t="shared" si="6"/>
        <v>0.28000000000000003</v>
      </c>
      <c r="J225" s="44">
        <v>16490</v>
      </c>
      <c r="K225" s="45">
        <f t="shared" si="7"/>
        <v>4617200</v>
      </c>
      <c r="L225" s="45" t="s">
        <v>1030</v>
      </c>
      <c r="M225" s="44" t="s">
        <v>3922</v>
      </c>
      <c r="N225" s="135"/>
    </row>
    <row r="226" spans="1:14" ht="75.599999999999994" x14ac:dyDescent="0.3">
      <c r="A226" s="36">
        <v>92</v>
      </c>
      <c r="B226" s="36" t="s">
        <v>1183</v>
      </c>
      <c r="C226" s="36" t="s">
        <v>1184</v>
      </c>
      <c r="D226" s="36" t="s">
        <v>1333</v>
      </c>
      <c r="E226" s="41">
        <v>45738</v>
      </c>
      <c r="F226" s="42" t="s">
        <v>1334</v>
      </c>
      <c r="G226" s="43" t="s">
        <v>1335</v>
      </c>
      <c r="H226" s="36">
        <v>2424</v>
      </c>
      <c r="I226" s="36">
        <f t="shared" si="6"/>
        <v>2.4239999999999999</v>
      </c>
      <c r="J226" s="44">
        <v>12500</v>
      </c>
      <c r="K226" s="45">
        <f t="shared" si="7"/>
        <v>30300000</v>
      </c>
      <c r="L226" s="45" t="s">
        <v>1030</v>
      </c>
      <c r="M226" s="44" t="s">
        <v>1184</v>
      </c>
      <c r="N226" s="135"/>
    </row>
    <row r="227" spans="1:14" ht="75.599999999999994" x14ac:dyDescent="0.3">
      <c r="A227" s="36">
        <v>92</v>
      </c>
      <c r="B227" s="36" t="s">
        <v>1183</v>
      </c>
      <c r="C227" s="36" t="s">
        <v>2214</v>
      </c>
      <c r="D227" s="36" t="s">
        <v>1333</v>
      </c>
      <c r="E227" s="41">
        <v>45738</v>
      </c>
      <c r="F227" s="42">
        <v>4545</v>
      </c>
      <c r="G227" s="43" t="s">
        <v>4142</v>
      </c>
      <c r="H227" s="36">
        <v>280</v>
      </c>
      <c r="I227" s="36">
        <f t="shared" si="6"/>
        <v>0.28000000000000003</v>
      </c>
      <c r="J227" s="44">
        <v>16490</v>
      </c>
      <c r="K227" s="45">
        <f t="shared" si="7"/>
        <v>4617200</v>
      </c>
      <c r="L227" s="45" t="s">
        <v>1030</v>
      </c>
      <c r="M227" s="44" t="s">
        <v>3922</v>
      </c>
      <c r="N227" s="135"/>
    </row>
    <row r="228" spans="1:14" ht="75.599999999999994" x14ac:dyDescent="0.3">
      <c r="A228" s="36">
        <v>92</v>
      </c>
      <c r="B228" s="36" t="s">
        <v>1183</v>
      </c>
      <c r="C228" s="36" t="s">
        <v>2214</v>
      </c>
      <c r="D228" s="36" t="s">
        <v>1333</v>
      </c>
      <c r="E228" s="41">
        <v>45738</v>
      </c>
      <c r="F228" s="42">
        <v>5385</v>
      </c>
      <c r="G228" s="43" t="s">
        <v>4143</v>
      </c>
      <c r="H228" s="36">
        <v>70</v>
      </c>
      <c r="I228" s="36">
        <f t="shared" si="6"/>
        <v>7.0000000000000007E-2</v>
      </c>
      <c r="J228" s="44">
        <v>16490</v>
      </c>
      <c r="K228" s="45">
        <f t="shared" si="7"/>
        <v>1154300</v>
      </c>
      <c r="L228" s="45" t="s">
        <v>1030</v>
      </c>
      <c r="M228" s="44" t="s">
        <v>3922</v>
      </c>
      <c r="N228" s="135"/>
    </row>
    <row r="229" spans="1:14" ht="75.599999999999994" x14ac:dyDescent="0.3">
      <c r="A229" s="36">
        <v>92</v>
      </c>
      <c r="B229" s="36" t="s">
        <v>1183</v>
      </c>
      <c r="C229" s="36" t="s">
        <v>2214</v>
      </c>
      <c r="D229" s="36" t="s">
        <v>1333</v>
      </c>
      <c r="E229" s="41">
        <v>45738</v>
      </c>
      <c r="F229" s="42">
        <v>6239</v>
      </c>
      <c r="G229" s="43" t="s">
        <v>4144</v>
      </c>
      <c r="H229" s="36">
        <v>60</v>
      </c>
      <c r="I229" s="36">
        <f t="shared" si="6"/>
        <v>0.06</v>
      </c>
      <c r="J229" s="44">
        <v>16490</v>
      </c>
      <c r="K229" s="45">
        <f t="shared" si="7"/>
        <v>989400</v>
      </c>
      <c r="L229" s="45" t="s">
        <v>1030</v>
      </c>
      <c r="M229" s="44" t="s">
        <v>3922</v>
      </c>
      <c r="N229" s="135"/>
    </row>
    <row r="230" spans="1:14" ht="75.599999999999994" x14ac:dyDescent="0.3">
      <c r="A230" s="36">
        <v>92</v>
      </c>
      <c r="B230" s="36" t="s">
        <v>1183</v>
      </c>
      <c r="C230" s="36" t="s">
        <v>2214</v>
      </c>
      <c r="D230" s="36" t="s">
        <v>1333</v>
      </c>
      <c r="E230" s="41">
        <v>45738</v>
      </c>
      <c r="F230" s="42" t="s">
        <v>3643</v>
      </c>
      <c r="G230" s="43" t="s">
        <v>4145</v>
      </c>
      <c r="H230" s="36">
        <v>50</v>
      </c>
      <c r="I230" s="36">
        <f t="shared" si="6"/>
        <v>0.05</v>
      </c>
      <c r="J230" s="44">
        <v>16490</v>
      </c>
      <c r="K230" s="45">
        <f t="shared" si="7"/>
        <v>824500</v>
      </c>
      <c r="L230" s="45" t="s">
        <v>1622</v>
      </c>
      <c r="M230" s="44" t="s">
        <v>3922</v>
      </c>
      <c r="N230" s="135"/>
    </row>
    <row r="231" spans="1:14" ht="75.599999999999994" x14ac:dyDescent="0.3">
      <c r="A231" s="36">
        <v>92</v>
      </c>
      <c r="B231" s="36" t="s">
        <v>1183</v>
      </c>
      <c r="C231" s="36" t="s">
        <v>2214</v>
      </c>
      <c r="D231" s="36" t="s">
        <v>1333</v>
      </c>
      <c r="E231" s="41">
        <v>45738</v>
      </c>
      <c r="F231" s="42">
        <v>3879</v>
      </c>
      <c r="G231" s="43" t="s">
        <v>4146</v>
      </c>
      <c r="H231" s="36">
        <v>180</v>
      </c>
      <c r="I231" s="36">
        <f t="shared" si="6"/>
        <v>0.18</v>
      </c>
      <c r="J231" s="44">
        <v>16490</v>
      </c>
      <c r="K231" s="45">
        <f t="shared" si="7"/>
        <v>2968200</v>
      </c>
      <c r="L231" s="45" t="s">
        <v>1622</v>
      </c>
      <c r="M231" s="44" t="s">
        <v>3922</v>
      </c>
      <c r="N231" s="135"/>
    </row>
    <row r="232" spans="1:14" ht="75.599999999999994" x14ac:dyDescent="0.3">
      <c r="A232" s="36">
        <v>92</v>
      </c>
      <c r="B232" s="36" t="s">
        <v>1183</v>
      </c>
      <c r="C232" s="36" t="s">
        <v>2214</v>
      </c>
      <c r="D232" s="36" t="s">
        <v>1333</v>
      </c>
      <c r="E232" s="41">
        <v>45738</v>
      </c>
      <c r="F232" s="42" t="s">
        <v>3605</v>
      </c>
      <c r="G232" s="43" t="s">
        <v>4147</v>
      </c>
      <c r="H232" s="36">
        <v>170</v>
      </c>
      <c r="I232" s="36">
        <f t="shared" si="6"/>
        <v>0.17</v>
      </c>
      <c r="J232" s="44">
        <v>16490</v>
      </c>
      <c r="K232" s="45">
        <f t="shared" si="7"/>
        <v>2803300</v>
      </c>
      <c r="L232" s="45" t="s">
        <v>1030</v>
      </c>
      <c r="M232" s="44" t="s">
        <v>3922</v>
      </c>
      <c r="N232" s="135"/>
    </row>
    <row r="233" spans="1:14" ht="75.599999999999994" x14ac:dyDescent="0.3">
      <c r="A233" s="36">
        <v>92</v>
      </c>
      <c r="B233" s="36" t="s">
        <v>1183</v>
      </c>
      <c r="C233" s="36" t="s">
        <v>2214</v>
      </c>
      <c r="D233" s="36" t="s">
        <v>1333</v>
      </c>
      <c r="E233" s="41">
        <v>45738</v>
      </c>
      <c r="F233" s="42" t="s">
        <v>3620</v>
      </c>
      <c r="G233" s="43" t="s">
        <v>4148</v>
      </c>
      <c r="H233" s="36">
        <v>280</v>
      </c>
      <c r="I233" s="36">
        <f t="shared" si="6"/>
        <v>0.28000000000000003</v>
      </c>
      <c r="J233" s="44">
        <v>16490</v>
      </c>
      <c r="K233" s="45">
        <f t="shared" si="7"/>
        <v>4617200</v>
      </c>
      <c r="L233" s="45" t="s">
        <v>1030</v>
      </c>
      <c r="M233" s="44" t="s">
        <v>3922</v>
      </c>
      <c r="N233" s="135"/>
    </row>
    <row r="234" spans="1:14" ht="75.599999999999994" x14ac:dyDescent="0.3">
      <c r="A234" s="36">
        <v>92</v>
      </c>
      <c r="B234" s="36" t="s">
        <v>1183</v>
      </c>
      <c r="C234" s="36" t="s">
        <v>2214</v>
      </c>
      <c r="D234" s="36" t="s">
        <v>1333</v>
      </c>
      <c r="E234" s="41">
        <v>45738</v>
      </c>
      <c r="F234" s="42" t="s">
        <v>3634</v>
      </c>
      <c r="G234" s="43" t="s">
        <v>4149</v>
      </c>
      <c r="H234" s="36">
        <v>60</v>
      </c>
      <c r="I234" s="36">
        <f t="shared" si="6"/>
        <v>0.06</v>
      </c>
      <c r="J234" s="44">
        <v>16490</v>
      </c>
      <c r="K234" s="45">
        <f t="shared" si="7"/>
        <v>989400</v>
      </c>
      <c r="L234" s="45" t="s">
        <v>1030</v>
      </c>
      <c r="M234" s="44" t="s">
        <v>3922</v>
      </c>
      <c r="N234" s="135"/>
    </row>
    <row r="235" spans="1:14" ht="75.599999999999994" x14ac:dyDescent="0.3">
      <c r="A235" s="36">
        <v>92</v>
      </c>
      <c r="B235" s="36" t="s">
        <v>1183</v>
      </c>
      <c r="C235" s="36" t="s">
        <v>2214</v>
      </c>
      <c r="D235" s="36" t="s">
        <v>1333</v>
      </c>
      <c r="E235" s="41">
        <v>45738</v>
      </c>
      <c r="F235" s="42">
        <v>810</v>
      </c>
      <c r="G235" s="43" t="s">
        <v>4150</v>
      </c>
      <c r="H235" s="36">
        <v>230</v>
      </c>
      <c r="I235" s="36">
        <f t="shared" si="6"/>
        <v>0.23</v>
      </c>
      <c r="J235" s="44">
        <v>16490</v>
      </c>
      <c r="K235" s="45">
        <f t="shared" si="7"/>
        <v>3792700</v>
      </c>
      <c r="L235" s="45" t="s">
        <v>1699</v>
      </c>
      <c r="M235" s="44" t="s">
        <v>3922</v>
      </c>
      <c r="N235" s="135"/>
    </row>
    <row r="236" spans="1:14" ht="75.599999999999994" x14ac:dyDescent="0.3">
      <c r="A236" s="36">
        <v>93</v>
      </c>
      <c r="B236" s="36" t="s">
        <v>1183</v>
      </c>
      <c r="C236" s="36" t="s">
        <v>2214</v>
      </c>
      <c r="D236" s="36" t="s">
        <v>4151</v>
      </c>
      <c r="E236" s="41">
        <v>45738</v>
      </c>
      <c r="F236" s="42" t="s">
        <v>3733</v>
      </c>
      <c r="G236" s="43" t="s">
        <v>4152</v>
      </c>
      <c r="H236" s="36">
        <v>220</v>
      </c>
      <c r="I236" s="36">
        <f t="shared" si="6"/>
        <v>0.22</v>
      </c>
      <c r="J236" s="44">
        <v>16490</v>
      </c>
      <c r="K236" s="45">
        <f t="shared" si="7"/>
        <v>3627800</v>
      </c>
      <c r="L236" s="45" t="s">
        <v>1030</v>
      </c>
      <c r="M236" s="44" t="s">
        <v>3922</v>
      </c>
      <c r="N236" s="135"/>
    </row>
    <row r="237" spans="1:14" ht="75.599999999999994" x14ac:dyDescent="0.3">
      <c r="A237" s="36">
        <v>93</v>
      </c>
      <c r="B237" s="36" t="s">
        <v>1183</v>
      </c>
      <c r="C237" s="36" t="s">
        <v>2214</v>
      </c>
      <c r="D237" s="36" t="s">
        <v>4151</v>
      </c>
      <c r="E237" s="41">
        <v>45738</v>
      </c>
      <c r="F237" s="42">
        <v>1135</v>
      </c>
      <c r="G237" s="43" t="s">
        <v>4153</v>
      </c>
      <c r="H237" s="36">
        <v>60</v>
      </c>
      <c r="I237" s="36">
        <f t="shared" si="6"/>
        <v>0.06</v>
      </c>
      <c r="J237" s="44">
        <v>16490</v>
      </c>
      <c r="K237" s="45">
        <f t="shared" si="7"/>
        <v>989400</v>
      </c>
      <c r="L237" s="45" t="s">
        <v>1030</v>
      </c>
      <c r="M237" s="44" t="s">
        <v>3922</v>
      </c>
      <c r="N237" s="135"/>
    </row>
    <row r="238" spans="1:14" ht="75.599999999999994" x14ac:dyDescent="0.3">
      <c r="A238" s="36">
        <v>93</v>
      </c>
      <c r="B238" s="36" t="s">
        <v>1183</v>
      </c>
      <c r="C238" s="36" t="s">
        <v>2214</v>
      </c>
      <c r="D238" s="36" t="s">
        <v>4151</v>
      </c>
      <c r="E238" s="41">
        <v>45738</v>
      </c>
      <c r="F238" s="42">
        <v>1456</v>
      </c>
      <c r="G238" s="43" t="s">
        <v>4154</v>
      </c>
      <c r="H238" s="36">
        <v>230</v>
      </c>
      <c r="I238" s="36">
        <f t="shared" si="6"/>
        <v>0.23</v>
      </c>
      <c r="J238" s="44">
        <v>16490</v>
      </c>
      <c r="K238" s="45">
        <f t="shared" si="7"/>
        <v>3792700</v>
      </c>
      <c r="L238" s="45" t="s">
        <v>1622</v>
      </c>
      <c r="M238" s="44" t="s">
        <v>3922</v>
      </c>
      <c r="N238" s="135"/>
    </row>
    <row r="239" spans="1:14" ht="75.599999999999994" x14ac:dyDescent="0.3">
      <c r="A239" s="36">
        <v>93</v>
      </c>
      <c r="B239" s="36" t="s">
        <v>1183</v>
      </c>
      <c r="C239" s="36" t="s">
        <v>2214</v>
      </c>
      <c r="D239" s="36" t="s">
        <v>4151</v>
      </c>
      <c r="E239" s="41">
        <v>45738</v>
      </c>
      <c r="F239" s="42" t="s">
        <v>3743</v>
      </c>
      <c r="G239" s="43" t="s">
        <v>4155</v>
      </c>
      <c r="H239" s="36">
        <v>70</v>
      </c>
      <c r="I239" s="36">
        <f t="shared" si="6"/>
        <v>7.0000000000000007E-2</v>
      </c>
      <c r="J239" s="44">
        <v>16490</v>
      </c>
      <c r="K239" s="45">
        <f t="shared" si="7"/>
        <v>1154300</v>
      </c>
      <c r="L239" s="45" t="s">
        <v>1030</v>
      </c>
      <c r="M239" s="44" t="s">
        <v>3922</v>
      </c>
      <c r="N239" s="135"/>
    </row>
    <row r="240" spans="1:14" ht="75.599999999999994" x14ac:dyDescent="0.3">
      <c r="A240" s="36">
        <v>94</v>
      </c>
      <c r="B240" s="36" t="s">
        <v>1183</v>
      </c>
      <c r="C240" s="36" t="s">
        <v>2214</v>
      </c>
      <c r="D240" s="36" t="s">
        <v>1336</v>
      </c>
      <c r="E240" s="41">
        <v>45738</v>
      </c>
      <c r="F240" s="42">
        <v>5372</v>
      </c>
      <c r="G240" s="43" t="s">
        <v>4156</v>
      </c>
      <c r="H240" s="36">
        <v>60</v>
      </c>
      <c r="I240" s="36">
        <f t="shared" si="6"/>
        <v>0.06</v>
      </c>
      <c r="J240" s="44">
        <v>16490</v>
      </c>
      <c r="K240" s="45">
        <f t="shared" si="7"/>
        <v>989400</v>
      </c>
      <c r="L240" s="45" t="s">
        <v>1030</v>
      </c>
      <c r="M240" s="44" t="s">
        <v>3922</v>
      </c>
      <c r="N240" s="135"/>
    </row>
    <row r="241" spans="1:14" ht="75.599999999999994" x14ac:dyDescent="0.3">
      <c r="A241" s="36">
        <v>94</v>
      </c>
      <c r="B241" s="36" t="s">
        <v>1183</v>
      </c>
      <c r="C241" s="36" t="s">
        <v>2214</v>
      </c>
      <c r="D241" s="36" t="s">
        <v>1336</v>
      </c>
      <c r="E241" s="41">
        <v>45738</v>
      </c>
      <c r="F241" s="42" t="s">
        <v>3835</v>
      </c>
      <c r="G241" s="43" t="s">
        <v>4157</v>
      </c>
      <c r="H241" s="36">
        <v>100</v>
      </c>
      <c r="I241" s="36">
        <f t="shared" si="6"/>
        <v>0.1</v>
      </c>
      <c r="J241" s="44">
        <v>16490</v>
      </c>
      <c r="K241" s="45">
        <f t="shared" si="7"/>
        <v>1649000</v>
      </c>
      <c r="L241" s="45" t="s">
        <v>1622</v>
      </c>
      <c r="M241" s="44" t="s">
        <v>3922</v>
      </c>
      <c r="N241" s="135"/>
    </row>
    <row r="242" spans="1:14" ht="75.599999999999994" x14ac:dyDescent="0.3">
      <c r="A242" s="36">
        <v>94</v>
      </c>
      <c r="B242" s="36" t="s">
        <v>1183</v>
      </c>
      <c r="C242" s="36" t="s">
        <v>2214</v>
      </c>
      <c r="D242" s="36" t="s">
        <v>1336</v>
      </c>
      <c r="E242" s="41">
        <v>45738</v>
      </c>
      <c r="F242" s="42">
        <v>4324</v>
      </c>
      <c r="G242" s="43" t="s">
        <v>4158</v>
      </c>
      <c r="H242" s="36">
        <v>80</v>
      </c>
      <c r="I242" s="36">
        <f t="shared" si="6"/>
        <v>0.08</v>
      </c>
      <c r="J242" s="44">
        <v>16490</v>
      </c>
      <c r="K242" s="45">
        <f t="shared" si="7"/>
        <v>1319200</v>
      </c>
      <c r="L242" s="45" t="s">
        <v>1030</v>
      </c>
      <c r="M242" s="44" t="s">
        <v>3922</v>
      </c>
      <c r="N242" s="135"/>
    </row>
    <row r="243" spans="1:14" ht="86.4" x14ac:dyDescent="0.3">
      <c r="A243" s="36">
        <v>94</v>
      </c>
      <c r="B243" s="36" t="s">
        <v>1183</v>
      </c>
      <c r="C243" s="36" t="s">
        <v>1184</v>
      </c>
      <c r="D243" s="36" t="s">
        <v>1336</v>
      </c>
      <c r="E243" s="41">
        <v>45738</v>
      </c>
      <c r="F243" s="42" t="s">
        <v>1337</v>
      </c>
      <c r="G243" s="43" t="s">
        <v>1338</v>
      </c>
      <c r="H243" s="36">
        <v>200</v>
      </c>
      <c r="I243" s="36">
        <f t="shared" si="6"/>
        <v>0.2</v>
      </c>
      <c r="J243" s="44">
        <v>16000</v>
      </c>
      <c r="K243" s="45">
        <f t="shared" si="7"/>
        <v>3200000</v>
      </c>
      <c r="L243" s="45" t="s">
        <v>1030</v>
      </c>
      <c r="M243" s="44" t="s">
        <v>1184</v>
      </c>
      <c r="N243" s="135"/>
    </row>
    <row r="244" spans="1:14" ht="64.8" x14ac:dyDescent="0.3">
      <c r="A244" s="36">
        <v>95</v>
      </c>
      <c r="B244" s="36" t="s">
        <v>1339</v>
      </c>
      <c r="C244" s="36" t="s">
        <v>1184</v>
      </c>
      <c r="D244" s="36" t="s">
        <v>1340</v>
      </c>
      <c r="E244" s="41">
        <v>45738</v>
      </c>
      <c r="F244" s="42" t="s">
        <v>51</v>
      </c>
      <c r="G244" s="43" t="s">
        <v>1341</v>
      </c>
      <c r="H244" s="36">
        <v>1970</v>
      </c>
      <c r="I244" s="36">
        <f t="shared" si="6"/>
        <v>1.97</v>
      </c>
      <c r="J244" s="44">
        <v>8900</v>
      </c>
      <c r="K244" s="45">
        <f t="shared" si="7"/>
        <v>17533000</v>
      </c>
      <c r="L244" s="45" t="s">
        <v>1030</v>
      </c>
      <c r="M244" s="44" t="s">
        <v>1184</v>
      </c>
      <c r="N244" s="135"/>
    </row>
    <row r="245" spans="1:14" ht="64.8" x14ac:dyDescent="0.3">
      <c r="A245" s="36">
        <v>96</v>
      </c>
      <c r="B245" s="36" t="s">
        <v>1339</v>
      </c>
      <c r="C245" s="36" t="s">
        <v>1184</v>
      </c>
      <c r="D245" s="36" t="s">
        <v>1342</v>
      </c>
      <c r="E245" s="41">
        <v>45738</v>
      </c>
      <c r="F245" s="42" t="s">
        <v>1343</v>
      </c>
      <c r="G245" s="43" t="s">
        <v>1344</v>
      </c>
      <c r="H245" s="36">
        <v>650</v>
      </c>
      <c r="I245" s="36">
        <f t="shared" si="6"/>
        <v>0.65</v>
      </c>
      <c r="J245" s="44">
        <v>8900</v>
      </c>
      <c r="K245" s="45">
        <f t="shared" si="7"/>
        <v>5785000</v>
      </c>
      <c r="L245" s="45" t="s">
        <v>1030</v>
      </c>
      <c r="M245" s="44" t="s">
        <v>1184</v>
      </c>
      <c r="N245" s="135"/>
    </row>
    <row r="246" spans="1:14" ht="64.8" x14ac:dyDescent="0.3">
      <c r="A246" s="36">
        <v>96</v>
      </c>
      <c r="B246" s="36" t="s">
        <v>1339</v>
      </c>
      <c r="C246" s="36" t="s">
        <v>1184</v>
      </c>
      <c r="D246" s="36" t="s">
        <v>1342</v>
      </c>
      <c r="E246" s="41">
        <v>45738</v>
      </c>
      <c r="F246" s="42" t="s">
        <v>1167</v>
      </c>
      <c r="G246" s="43" t="s">
        <v>1345</v>
      </c>
      <c r="H246" s="36">
        <v>600</v>
      </c>
      <c r="I246" s="36">
        <f t="shared" si="6"/>
        <v>0.6</v>
      </c>
      <c r="J246" s="44">
        <v>8900</v>
      </c>
      <c r="K246" s="45">
        <f t="shared" si="7"/>
        <v>5340000</v>
      </c>
      <c r="L246" s="45" t="s">
        <v>1168</v>
      </c>
      <c r="M246" s="44" t="s">
        <v>1184</v>
      </c>
      <c r="N246" s="135"/>
    </row>
    <row r="247" spans="1:14" ht="75.599999999999994" x14ac:dyDescent="0.3">
      <c r="A247" s="36">
        <v>97</v>
      </c>
      <c r="B247" s="36" t="s">
        <v>1183</v>
      </c>
      <c r="C247" s="36" t="s">
        <v>2214</v>
      </c>
      <c r="D247" s="36" t="s">
        <v>4159</v>
      </c>
      <c r="E247" s="41">
        <v>45738</v>
      </c>
      <c r="F247" s="42" t="s">
        <v>3577</v>
      </c>
      <c r="G247" s="43" t="s">
        <v>4160</v>
      </c>
      <c r="H247" s="36">
        <v>30</v>
      </c>
      <c r="I247" s="36">
        <f t="shared" si="6"/>
        <v>0.03</v>
      </c>
      <c r="J247" s="44">
        <v>16490</v>
      </c>
      <c r="K247" s="45">
        <f t="shared" si="7"/>
        <v>494700</v>
      </c>
      <c r="L247" s="45" t="s">
        <v>1622</v>
      </c>
      <c r="M247" s="44" t="s">
        <v>3922</v>
      </c>
      <c r="N247" s="135"/>
    </row>
    <row r="248" spans="1:14" ht="75.599999999999994" x14ac:dyDescent="0.3">
      <c r="A248" s="36">
        <v>97</v>
      </c>
      <c r="B248" s="36" t="s">
        <v>1183</v>
      </c>
      <c r="C248" s="36" t="s">
        <v>2214</v>
      </c>
      <c r="D248" s="36" t="s">
        <v>4159</v>
      </c>
      <c r="E248" s="41">
        <v>45738</v>
      </c>
      <c r="F248" s="42">
        <v>907</v>
      </c>
      <c r="G248" s="43" t="s">
        <v>4161</v>
      </c>
      <c r="H248" s="36">
        <v>100</v>
      </c>
      <c r="I248" s="36">
        <f t="shared" si="6"/>
        <v>0.1</v>
      </c>
      <c r="J248" s="44">
        <v>16490</v>
      </c>
      <c r="K248" s="45">
        <f t="shared" si="7"/>
        <v>1649000</v>
      </c>
      <c r="L248" s="45" t="s">
        <v>1030</v>
      </c>
      <c r="M248" s="44" t="s">
        <v>3922</v>
      </c>
      <c r="N248" s="135"/>
    </row>
    <row r="249" spans="1:14" ht="75.599999999999994" x14ac:dyDescent="0.3">
      <c r="A249" s="36">
        <v>97</v>
      </c>
      <c r="B249" s="36" t="s">
        <v>1183</v>
      </c>
      <c r="C249" s="36" t="s">
        <v>2214</v>
      </c>
      <c r="D249" s="36" t="s">
        <v>4159</v>
      </c>
      <c r="E249" s="41">
        <v>45738</v>
      </c>
      <c r="F249" s="42" t="s">
        <v>3899</v>
      </c>
      <c r="G249" s="43" t="s">
        <v>4067</v>
      </c>
      <c r="H249" s="36">
        <v>80</v>
      </c>
      <c r="I249" s="36">
        <f t="shared" si="6"/>
        <v>0.08</v>
      </c>
      <c r="J249" s="44">
        <v>16490</v>
      </c>
      <c r="K249" s="45">
        <f t="shared" si="7"/>
        <v>1319200</v>
      </c>
      <c r="L249" s="45" t="s">
        <v>4098</v>
      </c>
      <c r="M249" s="44" t="s">
        <v>4099</v>
      </c>
      <c r="N249" s="135"/>
    </row>
    <row r="250" spans="1:14" ht="75.599999999999994" x14ac:dyDescent="0.3">
      <c r="A250" s="36">
        <v>97</v>
      </c>
      <c r="B250" s="36" t="s">
        <v>1183</v>
      </c>
      <c r="C250" s="36" t="s">
        <v>2214</v>
      </c>
      <c r="D250" s="36" t="s">
        <v>4159</v>
      </c>
      <c r="E250" s="41">
        <v>45738</v>
      </c>
      <c r="F250" s="42">
        <v>3310</v>
      </c>
      <c r="G250" s="43" t="s">
        <v>4162</v>
      </c>
      <c r="H250" s="36">
        <v>120</v>
      </c>
      <c r="I250" s="36">
        <f t="shared" si="6"/>
        <v>0.12</v>
      </c>
      <c r="J250" s="44">
        <v>16490</v>
      </c>
      <c r="K250" s="45">
        <f t="shared" si="7"/>
        <v>1978800</v>
      </c>
      <c r="L250" s="45" t="s">
        <v>1699</v>
      </c>
      <c r="M250" s="44" t="s">
        <v>3922</v>
      </c>
      <c r="N250" s="135"/>
    </row>
    <row r="251" spans="1:14" ht="75.599999999999994" x14ac:dyDescent="0.3">
      <c r="A251" s="36">
        <v>97</v>
      </c>
      <c r="B251" s="36" t="s">
        <v>1183</v>
      </c>
      <c r="C251" s="36" t="s">
        <v>2214</v>
      </c>
      <c r="D251" s="36" t="s">
        <v>4159</v>
      </c>
      <c r="E251" s="41">
        <v>45738</v>
      </c>
      <c r="F251" s="42" t="s">
        <v>4163</v>
      </c>
      <c r="G251" s="43" t="s">
        <v>4164</v>
      </c>
      <c r="H251" s="36">
        <v>1000</v>
      </c>
      <c r="I251" s="36">
        <f t="shared" si="6"/>
        <v>1</v>
      </c>
      <c r="J251" s="44">
        <v>16490</v>
      </c>
      <c r="K251" s="45">
        <f t="shared" si="7"/>
        <v>16490000</v>
      </c>
      <c r="L251" s="45"/>
      <c r="M251" s="44" t="s">
        <v>3935</v>
      </c>
      <c r="N251" s="135"/>
    </row>
    <row r="252" spans="1:14" ht="75.599999999999994" x14ac:dyDescent="0.3">
      <c r="A252" s="36">
        <v>97</v>
      </c>
      <c r="B252" s="36" t="s">
        <v>1183</v>
      </c>
      <c r="C252" s="36" t="s">
        <v>2214</v>
      </c>
      <c r="D252" s="36" t="s">
        <v>4159</v>
      </c>
      <c r="E252" s="41">
        <v>45738</v>
      </c>
      <c r="F252" s="42">
        <v>6369</v>
      </c>
      <c r="G252" s="43" t="s">
        <v>4165</v>
      </c>
      <c r="H252" s="36">
        <v>40</v>
      </c>
      <c r="I252" s="36">
        <f t="shared" si="6"/>
        <v>0.04</v>
      </c>
      <c r="J252" s="44">
        <v>16490</v>
      </c>
      <c r="K252" s="45">
        <f t="shared" si="7"/>
        <v>659600</v>
      </c>
      <c r="L252" s="45" t="s">
        <v>1699</v>
      </c>
      <c r="M252" s="44" t="s">
        <v>3922</v>
      </c>
      <c r="N252" s="135"/>
    </row>
    <row r="253" spans="1:14" ht="75.599999999999994" x14ac:dyDescent="0.3">
      <c r="A253" s="36">
        <v>97</v>
      </c>
      <c r="B253" s="36" t="s">
        <v>1183</v>
      </c>
      <c r="C253" s="36" t="s">
        <v>2214</v>
      </c>
      <c r="D253" s="36" t="s">
        <v>4159</v>
      </c>
      <c r="E253" s="41">
        <v>45738</v>
      </c>
      <c r="F253" s="42" t="s">
        <v>3899</v>
      </c>
      <c r="G253" s="43" t="s">
        <v>4067</v>
      </c>
      <c r="H253" s="36">
        <v>70</v>
      </c>
      <c r="I253" s="36">
        <f t="shared" si="6"/>
        <v>7.0000000000000007E-2</v>
      </c>
      <c r="J253" s="44">
        <v>16490</v>
      </c>
      <c r="K253" s="45">
        <f t="shared" si="7"/>
        <v>1154300</v>
      </c>
      <c r="L253" s="45" t="s">
        <v>4098</v>
      </c>
      <c r="M253" s="44" t="s">
        <v>4099</v>
      </c>
      <c r="N253" s="135"/>
    </row>
    <row r="254" spans="1:14" ht="75.599999999999994" x14ac:dyDescent="0.3">
      <c r="A254" s="36">
        <v>97</v>
      </c>
      <c r="B254" s="36" t="s">
        <v>1183</v>
      </c>
      <c r="C254" s="36" t="s">
        <v>2214</v>
      </c>
      <c r="D254" s="36" t="s">
        <v>4159</v>
      </c>
      <c r="E254" s="41">
        <v>45738</v>
      </c>
      <c r="F254" s="42" t="s">
        <v>3583</v>
      </c>
      <c r="G254" s="43" t="s">
        <v>4166</v>
      </c>
      <c r="H254" s="36">
        <v>70</v>
      </c>
      <c r="I254" s="36">
        <f t="shared" si="6"/>
        <v>7.0000000000000007E-2</v>
      </c>
      <c r="J254" s="44">
        <v>16490</v>
      </c>
      <c r="K254" s="45">
        <f t="shared" si="7"/>
        <v>1154300</v>
      </c>
      <c r="L254" s="45" t="s">
        <v>1699</v>
      </c>
      <c r="M254" s="44" t="s">
        <v>3922</v>
      </c>
      <c r="N254" s="135"/>
    </row>
    <row r="255" spans="1:14" ht="75.599999999999994" x14ac:dyDescent="0.3">
      <c r="A255" s="36">
        <v>97</v>
      </c>
      <c r="B255" s="36" t="s">
        <v>1183</v>
      </c>
      <c r="C255" s="36" t="s">
        <v>2214</v>
      </c>
      <c r="D255" s="36" t="s">
        <v>4159</v>
      </c>
      <c r="E255" s="41">
        <v>45738</v>
      </c>
      <c r="F255" s="42">
        <v>3090</v>
      </c>
      <c r="G255" s="43" t="s">
        <v>4167</v>
      </c>
      <c r="H255" s="36">
        <v>10</v>
      </c>
      <c r="I255" s="36">
        <f t="shared" si="6"/>
        <v>0.01</v>
      </c>
      <c r="J255" s="44">
        <v>16490</v>
      </c>
      <c r="K255" s="45">
        <f t="shared" si="7"/>
        <v>164900</v>
      </c>
      <c r="L255" s="45" t="s">
        <v>1622</v>
      </c>
      <c r="M255" s="44" t="s">
        <v>3922</v>
      </c>
      <c r="N255" s="135"/>
    </row>
    <row r="256" spans="1:14" ht="75.599999999999994" x14ac:dyDescent="0.3">
      <c r="A256" s="36">
        <v>98</v>
      </c>
      <c r="B256" s="36" t="s">
        <v>1183</v>
      </c>
      <c r="C256" s="36" t="s">
        <v>1184</v>
      </c>
      <c r="D256" s="36" t="s">
        <v>1346</v>
      </c>
      <c r="E256" s="41">
        <v>45738</v>
      </c>
      <c r="F256" s="42" t="s">
        <v>1404</v>
      </c>
      <c r="G256" s="43" t="s">
        <v>4973</v>
      </c>
      <c r="H256" s="36">
        <v>1000</v>
      </c>
      <c r="I256" s="36">
        <f t="shared" si="6"/>
        <v>1</v>
      </c>
      <c r="J256" s="44">
        <v>12500</v>
      </c>
      <c r="K256" s="45">
        <f t="shared" si="7"/>
        <v>12500000</v>
      </c>
      <c r="L256" s="45" t="s">
        <v>1030</v>
      </c>
      <c r="M256" s="44" t="s">
        <v>1184</v>
      </c>
      <c r="N256" s="135"/>
    </row>
    <row r="257" spans="1:14" ht="86.4" x14ac:dyDescent="0.3">
      <c r="A257" s="36">
        <v>99</v>
      </c>
      <c r="B257" s="36" t="s">
        <v>1183</v>
      </c>
      <c r="C257" s="36" t="s">
        <v>1184</v>
      </c>
      <c r="D257" s="36" t="s">
        <v>1350</v>
      </c>
      <c r="E257" s="41">
        <v>45738</v>
      </c>
      <c r="F257" s="42" t="s">
        <v>1343</v>
      </c>
      <c r="G257" s="43" t="s">
        <v>1351</v>
      </c>
      <c r="H257" s="36">
        <v>1768</v>
      </c>
      <c r="I257" s="36">
        <f t="shared" si="6"/>
        <v>1.768</v>
      </c>
      <c r="J257" s="44">
        <v>16000</v>
      </c>
      <c r="K257" s="45">
        <f t="shared" si="7"/>
        <v>28288000</v>
      </c>
      <c r="L257" s="45" t="s">
        <v>1030</v>
      </c>
      <c r="M257" s="44" t="s">
        <v>1184</v>
      </c>
      <c r="N257" s="135"/>
    </row>
    <row r="258" spans="1:14" ht="75.599999999999994" x14ac:dyDescent="0.3">
      <c r="A258" s="36">
        <v>99</v>
      </c>
      <c r="B258" s="36" t="s">
        <v>1183</v>
      </c>
      <c r="C258" s="36" t="s">
        <v>2214</v>
      </c>
      <c r="D258" s="36" t="s">
        <v>1350</v>
      </c>
      <c r="E258" s="41">
        <v>45738</v>
      </c>
      <c r="F258" s="42">
        <v>5342</v>
      </c>
      <c r="G258" s="43" t="s">
        <v>4168</v>
      </c>
      <c r="H258" s="36">
        <v>20</v>
      </c>
      <c r="I258" s="36">
        <f t="shared" si="6"/>
        <v>0.02</v>
      </c>
      <c r="J258" s="44">
        <v>16000</v>
      </c>
      <c r="K258" s="45">
        <f t="shared" si="7"/>
        <v>320000</v>
      </c>
      <c r="L258" s="45" t="s">
        <v>1030</v>
      </c>
      <c r="M258" s="44" t="s">
        <v>3922</v>
      </c>
      <c r="N258" s="135"/>
    </row>
    <row r="259" spans="1:14" ht="75.599999999999994" x14ac:dyDescent="0.3">
      <c r="A259" s="36">
        <v>100</v>
      </c>
      <c r="B259" s="36" t="s">
        <v>1183</v>
      </c>
      <c r="C259" s="36" t="s">
        <v>2214</v>
      </c>
      <c r="D259" s="36" t="s">
        <v>4169</v>
      </c>
      <c r="E259" s="41">
        <v>45738</v>
      </c>
      <c r="F259" s="42" t="s">
        <v>3857</v>
      </c>
      <c r="G259" s="43" t="s">
        <v>4170</v>
      </c>
      <c r="H259" s="36">
        <v>520</v>
      </c>
      <c r="I259" s="36">
        <f t="shared" si="6"/>
        <v>0.52</v>
      </c>
      <c r="J259" s="44">
        <v>16490</v>
      </c>
      <c r="K259" s="45">
        <f t="shared" si="7"/>
        <v>8574800</v>
      </c>
      <c r="L259" s="45" t="s">
        <v>1030</v>
      </c>
      <c r="M259" s="44" t="s">
        <v>3922</v>
      </c>
      <c r="N259" s="135"/>
    </row>
    <row r="260" spans="1:14" ht="75.599999999999994" x14ac:dyDescent="0.3">
      <c r="A260" s="36">
        <v>100</v>
      </c>
      <c r="B260" s="36" t="s">
        <v>1183</v>
      </c>
      <c r="C260" s="36" t="s">
        <v>2214</v>
      </c>
      <c r="D260" s="36" t="s">
        <v>4169</v>
      </c>
      <c r="E260" s="41">
        <v>45738</v>
      </c>
      <c r="F260" s="42" t="s">
        <v>2297</v>
      </c>
      <c r="G260" s="43" t="s">
        <v>4171</v>
      </c>
      <c r="H260" s="36">
        <v>60</v>
      </c>
      <c r="I260" s="36">
        <f t="shared" ref="I260:I323" si="8">H260/1000</f>
        <v>0.06</v>
      </c>
      <c r="J260" s="44">
        <v>16490</v>
      </c>
      <c r="K260" s="45">
        <f t="shared" si="7"/>
        <v>989400</v>
      </c>
      <c r="L260" s="45" t="s">
        <v>1030</v>
      </c>
      <c r="M260" s="44" t="s">
        <v>3922</v>
      </c>
      <c r="N260" s="135"/>
    </row>
    <row r="261" spans="1:14" ht="75.599999999999994" x14ac:dyDescent="0.3">
      <c r="A261" s="36">
        <v>101</v>
      </c>
      <c r="B261" s="36" t="s">
        <v>1183</v>
      </c>
      <c r="C261" s="36" t="s">
        <v>2214</v>
      </c>
      <c r="D261" s="36" t="s">
        <v>4172</v>
      </c>
      <c r="E261" s="41">
        <v>45738</v>
      </c>
      <c r="F261" s="42" t="s">
        <v>3691</v>
      </c>
      <c r="G261" s="43" t="s">
        <v>4173</v>
      </c>
      <c r="H261" s="36">
        <v>170</v>
      </c>
      <c r="I261" s="36">
        <f t="shared" si="8"/>
        <v>0.17</v>
      </c>
      <c r="J261" s="44">
        <v>16490</v>
      </c>
      <c r="K261" s="45">
        <f t="shared" ref="K261:K324" si="9">(J261*H261)</f>
        <v>2803300</v>
      </c>
      <c r="L261" s="45" t="s">
        <v>1030</v>
      </c>
      <c r="M261" s="44" t="s">
        <v>3922</v>
      </c>
      <c r="N261" s="135"/>
    </row>
    <row r="262" spans="1:14" ht="75.599999999999994" x14ac:dyDescent="0.3">
      <c r="A262" s="36">
        <v>101</v>
      </c>
      <c r="B262" s="36" t="s">
        <v>1183</v>
      </c>
      <c r="C262" s="36" t="s">
        <v>2214</v>
      </c>
      <c r="D262" s="36" t="s">
        <v>4172</v>
      </c>
      <c r="E262" s="41">
        <v>45738</v>
      </c>
      <c r="F262" s="42" t="s">
        <v>3666</v>
      </c>
      <c r="G262" s="43" t="s">
        <v>4174</v>
      </c>
      <c r="H262" s="36">
        <v>100</v>
      </c>
      <c r="I262" s="36">
        <f t="shared" si="8"/>
        <v>0.1</v>
      </c>
      <c r="J262" s="44">
        <v>16490</v>
      </c>
      <c r="K262" s="45">
        <f t="shared" si="9"/>
        <v>1649000</v>
      </c>
      <c r="L262" s="45" t="s">
        <v>1622</v>
      </c>
      <c r="M262" s="44" t="s">
        <v>3922</v>
      </c>
      <c r="N262" s="135"/>
    </row>
    <row r="263" spans="1:14" ht="75.599999999999994" x14ac:dyDescent="0.3">
      <c r="A263" s="36">
        <v>101</v>
      </c>
      <c r="B263" s="36" t="s">
        <v>1183</v>
      </c>
      <c r="C263" s="36" t="s">
        <v>2214</v>
      </c>
      <c r="D263" s="36" t="s">
        <v>4172</v>
      </c>
      <c r="E263" s="41">
        <v>45738</v>
      </c>
      <c r="F263" s="42">
        <v>3258</v>
      </c>
      <c r="G263" s="43" t="s">
        <v>4175</v>
      </c>
      <c r="H263" s="36">
        <v>160</v>
      </c>
      <c r="I263" s="36">
        <f t="shared" si="8"/>
        <v>0.16</v>
      </c>
      <c r="J263" s="44">
        <v>16490</v>
      </c>
      <c r="K263" s="45">
        <f t="shared" si="9"/>
        <v>2638400</v>
      </c>
      <c r="L263" s="45" t="s">
        <v>1699</v>
      </c>
      <c r="M263" s="44" t="s">
        <v>3922</v>
      </c>
      <c r="N263" s="135"/>
    </row>
    <row r="264" spans="1:14" ht="75.599999999999994" x14ac:dyDescent="0.3">
      <c r="A264" s="36">
        <v>101</v>
      </c>
      <c r="B264" s="36" t="s">
        <v>1183</v>
      </c>
      <c r="C264" s="36" t="s">
        <v>2214</v>
      </c>
      <c r="D264" s="36" t="s">
        <v>4172</v>
      </c>
      <c r="E264" s="41">
        <v>45738</v>
      </c>
      <c r="F264" s="42" t="s">
        <v>4176</v>
      </c>
      <c r="G264" s="43" t="s">
        <v>4177</v>
      </c>
      <c r="H264" s="36">
        <v>500</v>
      </c>
      <c r="I264" s="36">
        <f t="shared" si="8"/>
        <v>0.5</v>
      </c>
      <c r="J264" s="44">
        <v>16490</v>
      </c>
      <c r="K264" s="45">
        <f t="shared" si="9"/>
        <v>8245000</v>
      </c>
      <c r="L264" s="45"/>
      <c r="M264" s="44" t="s">
        <v>3935</v>
      </c>
      <c r="N264" s="135"/>
    </row>
    <row r="265" spans="1:14" ht="75.599999999999994" x14ac:dyDescent="0.3">
      <c r="A265" s="36">
        <v>101</v>
      </c>
      <c r="B265" s="36" t="s">
        <v>1183</v>
      </c>
      <c r="C265" s="36" t="s">
        <v>2214</v>
      </c>
      <c r="D265" s="36" t="s">
        <v>4172</v>
      </c>
      <c r="E265" s="41">
        <v>45738</v>
      </c>
      <c r="F265" s="42">
        <v>4986</v>
      </c>
      <c r="G265" s="43" t="s">
        <v>4178</v>
      </c>
      <c r="H265" s="36">
        <v>60</v>
      </c>
      <c r="I265" s="36">
        <f t="shared" si="8"/>
        <v>0.06</v>
      </c>
      <c r="J265" s="44">
        <v>16490</v>
      </c>
      <c r="K265" s="45">
        <f t="shared" si="9"/>
        <v>989400</v>
      </c>
      <c r="L265" s="45" t="s">
        <v>1030</v>
      </c>
      <c r="M265" s="44" t="s">
        <v>3922</v>
      </c>
      <c r="N265" s="135"/>
    </row>
    <row r="266" spans="1:14" ht="75.599999999999994" x14ac:dyDescent="0.3">
      <c r="A266" s="36">
        <v>101</v>
      </c>
      <c r="B266" s="36" t="s">
        <v>1183</v>
      </c>
      <c r="C266" s="36" t="s">
        <v>2214</v>
      </c>
      <c r="D266" s="36" t="s">
        <v>4172</v>
      </c>
      <c r="E266" s="41">
        <v>45738</v>
      </c>
      <c r="F266" s="42">
        <v>358</v>
      </c>
      <c r="G266" s="43" t="s">
        <v>4179</v>
      </c>
      <c r="H266" s="36">
        <v>160</v>
      </c>
      <c r="I266" s="36">
        <f t="shared" si="8"/>
        <v>0.16</v>
      </c>
      <c r="J266" s="44">
        <v>16490</v>
      </c>
      <c r="K266" s="45">
        <f t="shared" si="9"/>
        <v>2638400</v>
      </c>
      <c r="L266" s="45" t="s">
        <v>1699</v>
      </c>
      <c r="M266" s="44" t="s">
        <v>3922</v>
      </c>
      <c r="N266" s="135"/>
    </row>
    <row r="267" spans="1:14" ht="75.599999999999994" x14ac:dyDescent="0.3">
      <c r="A267" s="36">
        <v>101</v>
      </c>
      <c r="B267" s="36" t="s">
        <v>1183</v>
      </c>
      <c r="C267" s="36" t="s">
        <v>2214</v>
      </c>
      <c r="D267" s="36" t="s">
        <v>4172</v>
      </c>
      <c r="E267" s="41">
        <v>45738</v>
      </c>
      <c r="F267" s="42" t="s">
        <v>4180</v>
      </c>
      <c r="G267" s="43" t="s">
        <v>4181</v>
      </c>
      <c r="H267" s="36">
        <v>100</v>
      </c>
      <c r="I267" s="36">
        <f t="shared" si="8"/>
        <v>0.1</v>
      </c>
      <c r="J267" s="44">
        <v>16490</v>
      </c>
      <c r="K267" s="45">
        <f t="shared" si="9"/>
        <v>1649000</v>
      </c>
      <c r="L267" s="45"/>
      <c r="M267" s="44" t="s">
        <v>3935</v>
      </c>
      <c r="N267" s="135"/>
    </row>
    <row r="268" spans="1:14" ht="75.599999999999994" x14ac:dyDescent="0.3">
      <c r="A268" s="36">
        <v>101</v>
      </c>
      <c r="B268" s="36" t="s">
        <v>1183</v>
      </c>
      <c r="C268" s="36" t="s">
        <v>2214</v>
      </c>
      <c r="D268" s="36" t="s">
        <v>4172</v>
      </c>
      <c r="E268" s="41">
        <v>45738</v>
      </c>
      <c r="F268" s="42">
        <v>4913</v>
      </c>
      <c r="G268" s="43" t="s">
        <v>4182</v>
      </c>
      <c r="H268" s="36">
        <v>50</v>
      </c>
      <c r="I268" s="36">
        <f t="shared" si="8"/>
        <v>0.05</v>
      </c>
      <c r="J268" s="44">
        <v>16490</v>
      </c>
      <c r="K268" s="45">
        <f t="shared" si="9"/>
        <v>824500</v>
      </c>
      <c r="L268" s="45" t="s">
        <v>1622</v>
      </c>
      <c r="M268" s="44" t="s">
        <v>3922</v>
      </c>
      <c r="N268" s="135"/>
    </row>
    <row r="269" spans="1:14" ht="75.599999999999994" x14ac:dyDescent="0.3">
      <c r="A269" s="36">
        <v>101</v>
      </c>
      <c r="B269" s="36" t="s">
        <v>1183</v>
      </c>
      <c r="C269" s="36" t="s">
        <v>2214</v>
      </c>
      <c r="D269" s="36" t="s">
        <v>4172</v>
      </c>
      <c r="E269" s="41">
        <v>45738</v>
      </c>
      <c r="F269" s="42">
        <v>4932</v>
      </c>
      <c r="G269" s="43" t="s">
        <v>4183</v>
      </c>
      <c r="H269" s="36">
        <v>120</v>
      </c>
      <c r="I269" s="36">
        <f t="shared" si="8"/>
        <v>0.12</v>
      </c>
      <c r="J269" s="44">
        <v>16490</v>
      </c>
      <c r="K269" s="45">
        <f t="shared" si="9"/>
        <v>1978800</v>
      </c>
      <c r="L269" s="45" t="s">
        <v>1699</v>
      </c>
      <c r="M269" s="44" t="s">
        <v>3922</v>
      </c>
      <c r="N269" s="135"/>
    </row>
    <row r="270" spans="1:14" ht="75.599999999999994" x14ac:dyDescent="0.3">
      <c r="A270" s="36">
        <v>101</v>
      </c>
      <c r="B270" s="36" t="s">
        <v>1183</v>
      </c>
      <c r="C270" s="36" t="s">
        <v>2214</v>
      </c>
      <c r="D270" s="36" t="s">
        <v>4172</v>
      </c>
      <c r="E270" s="41">
        <v>45738</v>
      </c>
      <c r="F270" s="42">
        <v>3120</v>
      </c>
      <c r="G270" s="43" t="s">
        <v>4184</v>
      </c>
      <c r="H270" s="36">
        <v>110</v>
      </c>
      <c r="I270" s="36">
        <f t="shared" si="8"/>
        <v>0.11</v>
      </c>
      <c r="J270" s="44">
        <v>16490</v>
      </c>
      <c r="K270" s="45">
        <f t="shared" si="9"/>
        <v>1813900</v>
      </c>
      <c r="L270" s="45" t="s">
        <v>1030</v>
      </c>
      <c r="M270" s="44" t="s">
        <v>3922</v>
      </c>
      <c r="N270" s="135"/>
    </row>
    <row r="271" spans="1:14" ht="75.599999999999994" x14ac:dyDescent="0.3">
      <c r="A271" s="36">
        <v>101</v>
      </c>
      <c r="B271" s="36" t="s">
        <v>1183</v>
      </c>
      <c r="C271" s="36" t="s">
        <v>2214</v>
      </c>
      <c r="D271" s="36" t="s">
        <v>4172</v>
      </c>
      <c r="E271" s="41">
        <v>45738</v>
      </c>
      <c r="F271" s="42">
        <v>5604</v>
      </c>
      <c r="G271" s="43" t="s">
        <v>4185</v>
      </c>
      <c r="H271" s="36">
        <v>70</v>
      </c>
      <c r="I271" s="36">
        <f t="shared" si="8"/>
        <v>7.0000000000000007E-2</v>
      </c>
      <c r="J271" s="44">
        <v>16490</v>
      </c>
      <c r="K271" s="45">
        <f t="shared" si="9"/>
        <v>1154300</v>
      </c>
      <c r="L271" s="45" t="s">
        <v>1622</v>
      </c>
      <c r="M271" s="44" t="s">
        <v>3922</v>
      </c>
      <c r="N271" s="135"/>
    </row>
    <row r="272" spans="1:14" ht="75.599999999999994" x14ac:dyDescent="0.3">
      <c r="A272" s="36">
        <v>101</v>
      </c>
      <c r="B272" s="36" t="s">
        <v>1183</v>
      </c>
      <c r="C272" s="36" t="s">
        <v>2214</v>
      </c>
      <c r="D272" s="36" t="s">
        <v>4172</v>
      </c>
      <c r="E272" s="41">
        <v>45738</v>
      </c>
      <c r="F272" s="42" t="s">
        <v>3657</v>
      </c>
      <c r="G272" s="43" t="s">
        <v>4186</v>
      </c>
      <c r="H272" s="36">
        <v>60</v>
      </c>
      <c r="I272" s="36">
        <f t="shared" si="8"/>
        <v>0.06</v>
      </c>
      <c r="J272" s="44">
        <v>16490</v>
      </c>
      <c r="K272" s="45">
        <f t="shared" si="9"/>
        <v>989400</v>
      </c>
      <c r="L272" s="45" t="s">
        <v>1030</v>
      </c>
      <c r="M272" s="44" t="s">
        <v>3922</v>
      </c>
      <c r="N272" s="135"/>
    </row>
    <row r="273" spans="1:14" ht="75.599999999999994" x14ac:dyDescent="0.3">
      <c r="A273" s="36">
        <v>101</v>
      </c>
      <c r="B273" s="36" t="s">
        <v>1183</v>
      </c>
      <c r="C273" s="36" t="s">
        <v>2214</v>
      </c>
      <c r="D273" s="36" t="s">
        <v>4172</v>
      </c>
      <c r="E273" s="41">
        <v>45738</v>
      </c>
      <c r="F273" s="42">
        <v>3177</v>
      </c>
      <c r="G273" s="43" t="s">
        <v>4187</v>
      </c>
      <c r="H273" s="36">
        <v>20</v>
      </c>
      <c r="I273" s="36">
        <f t="shared" si="8"/>
        <v>0.02</v>
      </c>
      <c r="J273" s="44">
        <v>16490</v>
      </c>
      <c r="K273" s="45">
        <f t="shared" si="9"/>
        <v>329800</v>
      </c>
      <c r="L273" s="45" t="s">
        <v>1030</v>
      </c>
      <c r="M273" s="44" t="s">
        <v>3922</v>
      </c>
      <c r="N273" s="135"/>
    </row>
    <row r="274" spans="1:14" ht="64.8" x14ac:dyDescent="0.3">
      <c r="A274" s="36">
        <v>102</v>
      </c>
      <c r="B274" s="36" t="s">
        <v>1339</v>
      </c>
      <c r="C274" s="36" t="s">
        <v>1184</v>
      </c>
      <c r="D274" s="36" t="s">
        <v>1352</v>
      </c>
      <c r="E274" s="41">
        <v>45741</v>
      </c>
      <c r="F274" s="42" t="s">
        <v>1353</v>
      </c>
      <c r="G274" s="43" t="s">
        <v>1354</v>
      </c>
      <c r="H274" s="36">
        <v>11962</v>
      </c>
      <c r="I274" s="36">
        <f t="shared" si="8"/>
        <v>11.962</v>
      </c>
      <c r="J274" s="44">
        <v>8900</v>
      </c>
      <c r="K274" s="45">
        <f t="shared" si="9"/>
        <v>106461800</v>
      </c>
      <c r="L274" s="45" t="s">
        <v>1030</v>
      </c>
      <c r="M274" s="44" t="s">
        <v>1184</v>
      </c>
      <c r="N274" s="135"/>
    </row>
    <row r="275" spans="1:14" ht="64.8" x14ac:dyDescent="0.3">
      <c r="A275" s="36">
        <v>103</v>
      </c>
      <c r="B275" s="36" t="s">
        <v>1339</v>
      </c>
      <c r="C275" s="36" t="s">
        <v>1184</v>
      </c>
      <c r="D275" s="36" t="s">
        <v>1355</v>
      </c>
      <c r="E275" s="41">
        <v>45738</v>
      </c>
      <c r="F275" s="42" t="s">
        <v>1356</v>
      </c>
      <c r="G275" s="43" t="s">
        <v>1357</v>
      </c>
      <c r="H275" s="36">
        <v>1000</v>
      </c>
      <c r="I275" s="36">
        <f t="shared" si="8"/>
        <v>1</v>
      </c>
      <c r="J275" s="44">
        <v>8900</v>
      </c>
      <c r="K275" s="45">
        <f t="shared" si="9"/>
        <v>8900000</v>
      </c>
      <c r="L275" s="45" t="s">
        <v>1358</v>
      </c>
      <c r="M275" s="44" t="s">
        <v>1184</v>
      </c>
      <c r="N275" s="135"/>
    </row>
    <row r="276" spans="1:14" ht="64.8" x14ac:dyDescent="0.3">
      <c r="A276" s="36">
        <v>104</v>
      </c>
      <c r="B276" s="36" t="s">
        <v>1339</v>
      </c>
      <c r="C276" s="36" t="s">
        <v>1184</v>
      </c>
      <c r="D276" s="36" t="s">
        <v>1359</v>
      </c>
      <c r="E276" s="41">
        <v>45738</v>
      </c>
      <c r="F276" s="42" t="s">
        <v>1360</v>
      </c>
      <c r="G276" s="43" t="s">
        <v>1361</v>
      </c>
      <c r="H276" s="36">
        <v>6420</v>
      </c>
      <c r="I276" s="36">
        <f t="shared" si="8"/>
        <v>6.42</v>
      </c>
      <c r="J276" s="44">
        <v>8900</v>
      </c>
      <c r="K276" s="45">
        <f t="shared" si="9"/>
        <v>57138000</v>
      </c>
      <c r="L276" s="45" t="s">
        <v>1030</v>
      </c>
      <c r="M276" s="44" t="s">
        <v>1184</v>
      </c>
      <c r="N276" s="135"/>
    </row>
    <row r="277" spans="1:14" ht="64.8" x14ac:dyDescent="0.3">
      <c r="A277" s="36">
        <v>105</v>
      </c>
      <c r="B277" s="36" t="s">
        <v>1339</v>
      </c>
      <c r="C277" s="36" t="s">
        <v>1184</v>
      </c>
      <c r="D277" s="36" t="s">
        <v>1362</v>
      </c>
      <c r="E277" s="41">
        <v>45738</v>
      </c>
      <c r="F277" s="42" t="s">
        <v>1363</v>
      </c>
      <c r="G277" s="43" t="s">
        <v>1364</v>
      </c>
      <c r="H277" s="36">
        <v>11771</v>
      </c>
      <c r="I277" s="36">
        <f t="shared" si="8"/>
        <v>11.771000000000001</v>
      </c>
      <c r="J277" s="44">
        <v>8900</v>
      </c>
      <c r="K277" s="45">
        <f t="shared" si="9"/>
        <v>104761900</v>
      </c>
      <c r="L277" s="45" t="s">
        <v>1030</v>
      </c>
      <c r="M277" s="44" t="s">
        <v>1184</v>
      </c>
      <c r="N277" s="135"/>
    </row>
    <row r="278" spans="1:14" ht="64.8" x14ac:dyDescent="0.3">
      <c r="A278" s="36">
        <v>106</v>
      </c>
      <c r="B278" s="36" t="s">
        <v>1339</v>
      </c>
      <c r="C278" s="36" t="s">
        <v>1184</v>
      </c>
      <c r="D278" s="36" t="s">
        <v>1365</v>
      </c>
      <c r="E278" s="41">
        <v>45738</v>
      </c>
      <c r="F278" s="42" t="s">
        <v>1045</v>
      </c>
      <c r="G278" s="43" t="s">
        <v>1366</v>
      </c>
      <c r="H278" s="36">
        <v>10280</v>
      </c>
      <c r="I278" s="36">
        <f t="shared" si="8"/>
        <v>10.28</v>
      </c>
      <c r="J278" s="44">
        <v>8900</v>
      </c>
      <c r="K278" s="45">
        <f t="shared" si="9"/>
        <v>91492000</v>
      </c>
      <c r="L278" s="45" t="s">
        <v>1030</v>
      </c>
      <c r="M278" s="44" t="s">
        <v>1184</v>
      </c>
      <c r="N278" s="135"/>
    </row>
    <row r="279" spans="1:14" ht="75.599999999999994" x14ac:dyDescent="0.3">
      <c r="A279" s="36">
        <v>107</v>
      </c>
      <c r="B279" s="36" t="s">
        <v>1183</v>
      </c>
      <c r="C279" s="36" t="s">
        <v>2214</v>
      </c>
      <c r="D279" s="36" t="s">
        <v>1367</v>
      </c>
      <c r="E279" s="41">
        <v>45738</v>
      </c>
      <c r="F279" s="42" t="s">
        <v>4188</v>
      </c>
      <c r="G279" s="43" t="s">
        <v>4189</v>
      </c>
      <c r="H279" s="36">
        <v>480</v>
      </c>
      <c r="I279" s="36">
        <f t="shared" si="8"/>
        <v>0.48</v>
      </c>
      <c r="J279" s="44">
        <v>16490</v>
      </c>
      <c r="K279" s="45">
        <f t="shared" si="9"/>
        <v>7915200</v>
      </c>
      <c r="L279" s="45"/>
      <c r="M279" s="44" t="s">
        <v>3935</v>
      </c>
      <c r="N279" s="135"/>
    </row>
    <row r="280" spans="1:14" ht="75.599999999999994" x14ac:dyDescent="0.3">
      <c r="A280" s="36">
        <v>107</v>
      </c>
      <c r="B280" s="36" t="s">
        <v>1183</v>
      </c>
      <c r="C280" s="36" t="s">
        <v>2214</v>
      </c>
      <c r="D280" s="36" t="s">
        <v>1367</v>
      </c>
      <c r="E280" s="41">
        <v>45738</v>
      </c>
      <c r="F280" s="42" t="s">
        <v>3229</v>
      </c>
      <c r="G280" s="43" t="s">
        <v>4190</v>
      </c>
      <c r="H280" s="36">
        <v>250</v>
      </c>
      <c r="I280" s="36">
        <f t="shared" si="8"/>
        <v>0.25</v>
      </c>
      <c r="J280" s="44">
        <v>16490</v>
      </c>
      <c r="K280" s="45">
        <f t="shared" si="9"/>
        <v>4122500</v>
      </c>
      <c r="L280" s="45" t="s">
        <v>1622</v>
      </c>
      <c r="M280" s="44" t="s">
        <v>3922</v>
      </c>
      <c r="N280" s="135"/>
    </row>
    <row r="281" spans="1:14" ht="86.4" x14ac:dyDescent="0.3">
      <c r="A281" s="36">
        <v>107</v>
      </c>
      <c r="B281" s="36" t="s">
        <v>1183</v>
      </c>
      <c r="C281" s="36" t="s">
        <v>1184</v>
      </c>
      <c r="D281" s="36" t="s">
        <v>1367</v>
      </c>
      <c r="E281" s="41">
        <v>45738</v>
      </c>
      <c r="F281" s="42" t="s">
        <v>1368</v>
      </c>
      <c r="G281" s="43" t="s">
        <v>1369</v>
      </c>
      <c r="H281" s="36">
        <v>600</v>
      </c>
      <c r="I281" s="36">
        <f t="shared" si="8"/>
        <v>0.6</v>
      </c>
      <c r="J281" s="44">
        <v>16000</v>
      </c>
      <c r="K281" s="45">
        <f t="shared" si="9"/>
        <v>9600000</v>
      </c>
      <c r="L281" s="45" t="s">
        <v>1370</v>
      </c>
      <c r="M281" s="44" t="s">
        <v>1184</v>
      </c>
      <c r="N281" s="135"/>
    </row>
    <row r="282" spans="1:14" ht="64.8" x14ac:dyDescent="0.3">
      <c r="A282" s="36">
        <v>108</v>
      </c>
      <c r="B282" s="36" t="s">
        <v>1339</v>
      </c>
      <c r="C282" s="36" t="s">
        <v>1184</v>
      </c>
      <c r="D282" s="36" t="s">
        <v>1371</v>
      </c>
      <c r="E282" s="41">
        <v>45738</v>
      </c>
      <c r="F282" s="42" t="s">
        <v>1372</v>
      </c>
      <c r="G282" s="43" t="s">
        <v>1373</v>
      </c>
      <c r="H282" s="36">
        <v>2200</v>
      </c>
      <c r="I282" s="36">
        <f t="shared" si="8"/>
        <v>2.2000000000000002</v>
      </c>
      <c r="J282" s="44">
        <v>8900</v>
      </c>
      <c r="K282" s="45">
        <f t="shared" si="9"/>
        <v>19580000</v>
      </c>
      <c r="L282" s="108" t="s">
        <v>1374</v>
      </c>
      <c r="M282" s="44" t="s">
        <v>1184</v>
      </c>
      <c r="N282" s="135"/>
    </row>
    <row r="283" spans="1:14" ht="75.599999999999994" x14ac:dyDescent="0.3">
      <c r="A283" s="36">
        <v>109</v>
      </c>
      <c r="B283" s="36" t="s">
        <v>1183</v>
      </c>
      <c r="C283" s="36" t="s">
        <v>2214</v>
      </c>
      <c r="D283" s="74" t="s">
        <v>1375</v>
      </c>
      <c r="E283" s="41">
        <v>45738</v>
      </c>
      <c r="F283" s="42">
        <v>2351</v>
      </c>
      <c r="G283" s="43" t="s">
        <v>4191</v>
      </c>
      <c r="H283" s="36">
        <f>50*0</f>
        <v>0</v>
      </c>
      <c r="I283" s="36">
        <f t="shared" si="8"/>
        <v>0</v>
      </c>
      <c r="J283" s="44">
        <v>16000</v>
      </c>
      <c r="K283" s="45">
        <f t="shared" si="9"/>
        <v>0</v>
      </c>
      <c r="L283" s="45" t="s">
        <v>1622</v>
      </c>
      <c r="M283" s="44" t="s">
        <v>3922</v>
      </c>
      <c r="N283" s="44" t="s">
        <v>4970</v>
      </c>
    </row>
    <row r="284" spans="1:14" ht="86.4" x14ac:dyDescent="0.3">
      <c r="A284" s="36">
        <v>109</v>
      </c>
      <c r="B284" s="36" t="s">
        <v>1183</v>
      </c>
      <c r="C284" s="36" t="s">
        <v>1184</v>
      </c>
      <c r="D284" s="74" t="s">
        <v>1375</v>
      </c>
      <c r="E284" s="41">
        <v>45738</v>
      </c>
      <c r="F284" s="42" t="s">
        <v>1376</v>
      </c>
      <c r="G284" s="43" t="s">
        <v>1377</v>
      </c>
      <c r="H284" s="36">
        <f>550*0</f>
        <v>0</v>
      </c>
      <c r="I284" s="36">
        <f t="shared" si="8"/>
        <v>0</v>
      </c>
      <c r="J284" s="44">
        <v>16000</v>
      </c>
      <c r="K284" s="45">
        <f t="shared" si="9"/>
        <v>0</v>
      </c>
      <c r="L284" s="45" t="s">
        <v>1030</v>
      </c>
      <c r="M284" s="44" t="s">
        <v>1184</v>
      </c>
      <c r="N284" s="44" t="s">
        <v>4970</v>
      </c>
    </row>
    <row r="285" spans="1:14" ht="75.599999999999994" x14ac:dyDescent="0.3">
      <c r="A285" s="36">
        <v>109</v>
      </c>
      <c r="B285" s="36" t="s">
        <v>1183</v>
      </c>
      <c r="C285" s="36" t="s">
        <v>2214</v>
      </c>
      <c r="D285" s="74" t="s">
        <v>1375</v>
      </c>
      <c r="E285" s="41">
        <v>45738</v>
      </c>
      <c r="F285" s="42">
        <v>3023</v>
      </c>
      <c r="G285" s="43" t="s">
        <v>4192</v>
      </c>
      <c r="H285" s="36">
        <f>110*0</f>
        <v>0</v>
      </c>
      <c r="I285" s="36">
        <f t="shared" si="8"/>
        <v>0</v>
      </c>
      <c r="J285" s="44">
        <v>16000</v>
      </c>
      <c r="K285" s="45">
        <f t="shared" si="9"/>
        <v>0</v>
      </c>
      <c r="L285" s="45" t="s">
        <v>1030</v>
      </c>
      <c r="M285" s="44" t="s">
        <v>3922</v>
      </c>
      <c r="N285" s="44" t="s">
        <v>4970</v>
      </c>
    </row>
    <row r="286" spans="1:14" ht="75.599999999999994" x14ac:dyDescent="0.3">
      <c r="A286" s="36">
        <v>109</v>
      </c>
      <c r="B286" s="36" t="s">
        <v>1183</v>
      </c>
      <c r="C286" s="36" t="s">
        <v>2214</v>
      </c>
      <c r="D286" s="74" t="s">
        <v>1375</v>
      </c>
      <c r="E286" s="41">
        <v>45738</v>
      </c>
      <c r="F286" s="42" t="s">
        <v>3235</v>
      </c>
      <c r="G286" s="43" t="s">
        <v>4193</v>
      </c>
      <c r="H286" s="36">
        <f>110*0</f>
        <v>0</v>
      </c>
      <c r="I286" s="36">
        <f t="shared" si="8"/>
        <v>0</v>
      </c>
      <c r="J286" s="44">
        <v>16000</v>
      </c>
      <c r="K286" s="45">
        <f t="shared" si="9"/>
        <v>0</v>
      </c>
      <c r="L286" s="45" t="s">
        <v>1030</v>
      </c>
      <c r="M286" s="44" t="s">
        <v>3922</v>
      </c>
      <c r="N286" s="44" t="s">
        <v>4970</v>
      </c>
    </row>
    <row r="287" spans="1:14" ht="75.599999999999994" x14ac:dyDescent="0.3">
      <c r="A287" s="36">
        <v>109</v>
      </c>
      <c r="B287" s="36" t="s">
        <v>1183</v>
      </c>
      <c r="C287" s="36" t="s">
        <v>2214</v>
      </c>
      <c r="D287" s="74" t="s">
        <v>1375</v>
      </c>
      <c r="E287" s="41">
        <v>45738</v>
      </c>
      <c r="F287" s="42" t="s">
        <v>4194</v>
      </c>
      <c r="G287" s="43" t="s">
        <v>4195</v>
      </c>
      <c r="H287" s="36">
        <f>100*0</f>
        <v>0</v>
      </c>
      <c r="I287" s="36">
        <f t="shared" si="8"/>
        <v>0</v>
      </c>
      <c r="J287" s="44">
        <v>16000</v>
      </c>
      <c r="K287" s="45">
        <f t="shared" si="9"/>
        <v>0</v>
      </c>
      <c r="L287" s="45"/>
      <c r="M287" s="44" t="s">
        <v>3935</v>
      </c>
      <c r="N287" s="44" t="s">
        <v>4970</v>
      </c>
    </row>
    <row r="288" spans="1:14" ht="86.4" x14ac:dyDescent="0.3">
      <c r="A288" s="36">
        <v>109</v>
      </c>
      <c r="B288" s="36" t="s">
        <v>1183</v>
      </c>
      <c r="C288" s="36" t="s">
        <v>1184</v>
      </c>
      <c r="D288" s="74" t="s">
        <v>1375</v>
      </c>
      <c r="E288" s="41">
        <v>45738</v>
      </c>
      <c r="F288" s="42" t="s">
        <v>1378</v>
      </c>
      <c r="G288" s="43" t="s">
        <v>1379</v>
      </c>
      <c r="H288" s="36">
        <f>500*0</f>
        <v>0</v>
      </c>
      <c r="I288" s="36">
        <f t="shared" si="8"/>
        <v>0</v>
      </c>
      <c r="J288" s="44">
        <v>16000</v>
      </c>
      <c r="K288" s="45">
        <f t="shared" si="9"/>
        <v>0</v>
      </c>
      <c r="L288" s="45" t="s">
        <v>1030</v>
      </c>
      <c r="M288" s="44" t="s">
        <v>1184</v>
      </c>
      <c r="N288" s="44" t="s">
        <v>4970</v>
      </c>
    </row>
    <row r="289" spans="1:14" ht="75.599999999999994" x14ac:dyDescent="0.3">
      <c r="A289" s="36">
        <v>109</v>
      </c>
      <c r="B289" s="36" t="s">
        <v>1183</v>
      </c>
      <c r="C289" s="36" t="s">
        <v>2214</v>
      </c>
      <c r="D289" s="74" t="s">
        <v>1375</v>
      </c>
      <c r="E289" s="41">
        <v>45738</v>
      </c>
      <c r="F289" s="42" t="s">
        <v>3272</v>
      </c>
      <c r="G289" s="43" t="s">
        <v>4196</v>
      </c>
      <c r="H289" s="36">
        <f>50*0</f>
        <v>0</v>
      </c>
      <c r="I289" s="36">
        <f t="shared" si="8"/>
        <v>0</v>
      </c>
      <c r="J289" s="44">
        <v>16000</v>
      </c>
      <c r="K289" s="45">
        <f t="shared" si="9"/>
        <v>0</v>
      </c>
      <c r="L289" s="45" t="s">
        <v>1622</v>
      </c>
      <c r="M289" s="44" t="s">
        <v>3922</v>
      </c>
      <c r="N289" s="44" t="s">
        <v>4970</v>
      </c>
    </row>
    <row r="290" spans="1:14" ht="75.599999999999994" x14ac:dyDescent="0.3">
      <c r="A290" s="36">
        <v>109</v>
      </c>
      <c r="B290" s="36" t="s">
        <v>1183</v>
      </c>
      <c r="C290" s="36" t="s">
        <v>2214</v>
      </c>
      <c r="D290" s="74" t="s">
        <v>1375</v>
      </c>
      <c r="E290" s="41">
        <v>45738</v>
      </c>
      <c r="F290" s="42" t="s">
        <v>3281</v>
      </c>
      <c r="G290" s="43" t="s">
        <v>4197</v>
      </c>
      <c r="H290" s="36">
        <f>90*0</f>
        <v>0</v>
      </c>
      <c r="I290" s="36">
        <f t="shared" si="8"/>
        <v>0</v>
      </c>
      <c r="J290" s="44">
        <v>16000</v>
      </c>
      <c r="K290" s="45">
        <f t="shared" si="9"/>
        <v>0</v>
      </c>
      <c r="L290" s="45" t="s">
        <v>1699</v>
      </c>
      <c r="M290" s="44" t="s">
        <v>3922</v>
      </c>
      <c r="N290" s="44" t="s">
        <v>4970</v>
      </c>
    </row>
    <row r="291" spans="1:14" ht="75.599999999999994" x14ac:dyDescent="0.3">
      <c r="A291" s="36">
        <v>109</v>
      </c>
      <c r="B291" s="36" t="s">
        <v>1183</v>
      </c>
      <c r="C291" s="36" t="s">
        <v>2214</v>
      </c>
      <c r="D291" s="74" t="s">
        <v>1375</v>
      </c>
      <c r="E291" s="41">
        <v>45738</v>
      </c>
      <c r="F291" s="42">
        <v>141</v>
      </c>
      <c r="G291" s="43" t="s">
        <v>4198</v>
      </c>
      <c r="H291" s="36">
        <f>80*0</f>
        <v>0</v>
      </c>
      <c r="I291" s="36">
        <f t="shared" si="8"/>
        <v>0</v>
      </c>
      <c r="J291" s="44">
        <v>16000</v>
      </c>
      <c r="K291" s="45">
        <f t="shared" si="9"/>
        <v>0</v>
      </c>
      <c r="L291" s="45" t="s">
        <v>1699</v>
      </c>
      <c r="M291" s="44" t="s">
        <v>3922</v>
      </c>
      <c r="N291" s="44" t="s">
        <v>4970</v>
      </c>
    </row>
    <row r="292" spans="1:14" ht="75.599999999999994" x14ac:dyDescent="0.3">
      <c r="A292" s="36">
        <v>109</v>
      </c>
      <c r="B292" s="36" t="s">
        <v>1183</v>
      </c>
      <c r="C292" s="36" t="s">
        <v>1184</v>
      </c>
      <c r="D292" s="74" t="s">
        <v>1375</v>
      </c>
      <c r="E292" s="41">
        <v>45738</v>
      </c>
      <c r="F292" s="42" t="s">
        <v>1380</v>
      </c>
      <c r="G292" s="43" t="s">
        <v>1381</v>
      </c>
      <c r="H292" s="36">
        <f>1420*0</f>
        <v>0</v>
      </c>
      <c r="I292" s="36">
        <f t="shared" si="8"/>
        <v>0</v>
      </c>
      <c r="J292" s="44">
        <v>12500</v>
      </c>
      <c r="K292" s="45">
        <f t="shared" si="9"/>
        <v>0</v>
      </c>
      <c r="L292" s="108" t="s">
        <v>1382</v>
      </c>
      <c r="M292" s="44" t="s">
        <v>1184</v>
      </c>
      <c r="N292" s="44" t="s">
        <v>4970</v>
      </c>
    </row>
    <row r="293" spans="1:14" ht="86.4" x14ac:dyDescent="0.3">
      <c r="A293" s="36">
        <v>109</v>
      </c>
      <c r="B293" s="36" t="s">
        <v>1183</v>
      </c>
      <c r="C293" s="36" t="s">
        <v>1184</v>
      </c>
      <c r="D293" s="74" t="s">
        <v>1375</v>
      </c>
      <c r="E293" s="41">
        <v>45738</v>
      </c>
      <c r="F293" s="42" t="s">
        <v>1383</v>
      </c>
      <c r="G293" s="43" t="s">
        <v>1384</v>
      </c>
      <c r="H293" s="36">
        <f>520*0</f>
        <v>0</v>
      </c>
      <c r="I293" s="36">
        <f t="shared" si="8"/>
        <v>0</v>
      </c>
      <c r="J293" s="44">
        <v>16000</v>
      </c>
      <c r="K293" s="45">
        <f t="shared" si="9"/>
        <v>0</v>
      </c>
      <c r="L293" s="45" t="s">
        <v>1030</v>
      </c>
      <c r="M293" s="44" t="s">
        <v>1184</v>
      </c>
      <c r="N293" s="44" t="s">
        <v>4970</v>
      </c>
    </row>
    <row r="294" spans="1:14" ht="75.599999999999994" x14ac:dyDescent="0.3">
      <c r="A294" s="36">
        <v>109</v>
      </c>
      <c r="B294" s="36" t="s">
        <v>1183</v>
      </c>
      <c r="C294" s="36" t="s">
        <v>2214</v>
      </c>
      <c r="D294" s="74" t="s">
        <v>1375</v>
      </c>
      <c r="E294" s="41">
        <v>45738</v>
      </c>
      <c r="F294" s="42">
        <v>5235</v>
      </c>
      <c r="G294" s="43" t="s">
        <v>4199</v>
      </c>
      <c r="H294" s="36">
        <f>50*0</f>
        <v>0</v>
      </c>
      <c r="I294" s="36">
        <f t="shared" si="8"/>
        <v>0</v>
      </c>
      <c r="J294" s="44">
        <v>16000</v>
      </c>
      <c r="K294" s="45">
        <f t="shared" si="9"/>
        <v>0</v>
      </c>
      <c r="L294" s="45" t="s">
        <v>1622</v>
      </c>
      <c r="M294" s="44" t="s">
        <v>3922</v>
      </c>
      <c r="N294" s="44" t="s">
        <v>4970</v>
      </c>
    </row>
    <row r="295" spans="1:14" ht="75.599999999999994" x14ac:dyDescent="0.3">
      <c r="A295" s="36">
        <v>109</v>
      </c>
      <c r="B295" s="36" t="s">
        <v>1183</v>
      </c>
      <c r="C295" s="36" t="s">
        <v>2214</v>
      </c>
      <c r="D295" s="74" t="s">
        <v>1375</v>
      </c>
      <c r="E295" s="41">
        <v>45738</v>
      </c>
      <c r="F295" s="42">
        <v>6056</v>
      </c>
      <c r="G295" s="43" t="s">
        <v>4200</v>
      </c>
      <c r="H295" s="36">
        <f>80*0</f>
        <v>0</v>
      </c>
      <c r="I295" s="36">
        <f t="shared" si="8"/>
        <v>0</v>
      </c>
      <c r="J295" s="44">
        <v>16000</v>
      </c>
      <c r="K295" s="45">
        <f t="shared" si="9"/>
        <v>0</v>
      </c>
      <c r="L295" s="45" t="s">
        <v>1622</v>
      </c>
      <c r="M295" s="44" t="s">
        <v>3922</v>
      </c>
      <c r="N295" s="44" t="s">
        <v>4970</v>
      </c>
    </row>
    <row r="296" spans="1:14" ht="75.599999999999994" x14ac:dyDescent="0.3">
      <c r="A296" s="36">
        <v>109</v>
      </c>
      <c r="B296" s="36" t="s">
        <v>1183</v>
      </c>
      <c r="C296" s="36" t="s">
        <v>2214</v>
      </c>
      <c r="D296" s="74" t="s">
        <v>1375</v>
      </c>
      <c r="E296" s="41">
        <v>45738</v>
      </c>
      <c r="F296" s="42">
        <v>1562</v>
      </c>
      <c r="G296" s="43" t="s">
        <v>4201</v>
      </c>
      <c r="H296" s="36">
        <f>50*0</f>
        <v>0</v>
      </c>
      <c r="I296" s="36">
        <f t="shared" si="8"/>
        <v>0</v>
      </c>
      <c r="J296" s="44">
        <v>16000</v>
      </c>
      <c r="K296" s="45">
        <f t="shared" si="9"/>
        <v>0</v>
      </c>
      <c r="L296" s="45" t="s">
        <v>1622</v>
      </c>
      <c r="M296" s="44" t="s">
        <v>3922</v>
      </c>
      <c r="N296" s="44" t="s">
        <v>4970</v>
      </c>
    </row>
    <row r="297" spans="1:14" ht="75.599999999999994" x14ac:dyDescent="0.3">
      <c r="A297" s="36">
        <v>109</v>
      </c>
      <c r="B297" s="36" t="s">
        <v>1183</v>
      </c>
      <c r="C297" s="36" t="s">
        <v>2214</v>
      </c>
      <c r="D297" s="74" t="s">
        <v>1375</v>
      </c>
      <c r="E297" s="41">
        <v>45738</v>
      </c>
      <c r="F297" s="42" t="s">
        <v>3794</v>
      </c>
      <c r="G297" s="43" t="s">
        <v>4202</v>
      </c>
      <c r="H297" s="36">
        <f>60*0</f>
        <v>0</v>
      </c>
      <c r="I297" s="36">
        <f t="shared" si="8"/>
        <v>0</v>
      </c>
      <c r="J297" s="44">
        <v>16490</v>
      </c>
      <c r="K297" s="45">
        <f t="shared" si="9"/>
        <v>0</v>
      </c>
      <c r="L297" s="45" t="s">
        <v>1622</v>
      </c>
      <c r="M297" s="44" t="s">
        <v>3922</v>
      </c>
      <c r="N297" s="44" t="s">
        <v>4970</v>
      </c>
    </row>
    <row r="298" spans="1:14" ht="86.4" x14ac:dyDescent="0.3">
      <c r="A298" s="36">
        <v>109</v>
      </c>
      <c r="B298" s="36" t="s">
        <v>1183</v>
      </c>
      <c r="C298" s="36" t="s">
        <v>1184</v>
      </c>
      <c r="D298" s="74" t="s">
        <v>1375</v>
      </c>
      <c r="E298" s="41">
        <v>45738</v>
      </c>
      <c r="F298" s="42" t="s">
        <v>1385</v>
      </c>
      <c r="G298" s="43" t="s">
        <v>1386</v>
      </c>
      <c r="H298" s="36">
        <f>280*0</f>
        <v>0</v>
      </c>
      <c r="I298" s="36">
        <f t="shared" si="8"/>
        <v>0</v>
      </c>
      <c r="J298" s="44">
        <v>16000</v>
      </c>
      <c r="K298" s="45">
        <f t="shared" si="9"/>
        <v>0</v>
      </c>
      <c r="L298" s="45" t="s">
        <v>1030</v>
      </c>
      <c r="M298" s="44" t="s">
        <v>1184</v>
      </c>
      <c r="N298" s="44" t="s">
        <v>4970</v>
      </c>
    </row>
    <row r="299" spans="1:14" ht="86.4" x14ac:dyDescent="0.3">
      <c r="A299" s="36">
        <v>109</v>
      </c>
      <c r="B299" s="36" t="s">
        <v>1183</v>
      </c>
      <c r="C299" s="36" t="s">
        <v>1184</v>
      </c>
      <c r="D299" s="74" t="s">
        <v>1375</v>
      </c>
      <c r="E299" s="41">
        <v>45738</v>
      </c>
      <c r="F299" s="42" t="s">
        <v>1387</v>
      </c>
      <c r="G299" s="43" t="s">
        <v>1388</v>
      </c>
      <c r="H299" s="36">
        <f>400*0</f>
        <v>0</v>
      </c>
      <c r="I299" s="36">
        <f t="shared" si="8"/>
        <v>0</v>
      </c>
      <c r="J299" s="44">
        <v>16000</v>
      </c>
      <c r="K299" s="45">
        <f t="shared" si="9"/>
        <v>0</v>
      </c>
      <c r="L299" s="45" t="s">
        <v>1030</v>
      </c>
      <c r="M299" s="44" t="s">
        <v>1184</v>
      </c>
      <c r="N299" s="44" t="s">
        <v>4970</v>
      </c>
    </row>
    <row r="300" spans="1:14" ht="75.599999999999994" x14ac:dyDescent="0.3">
      <c r="A300" s="36">
        <v>109</v>
      </c>
      <c r="B300" s="36" t="s">
        <v>1183</v>
      </c>
      <c r="C300" s="36" t="s">
        <v>2214</v>
      </c>
      <c r="D300" s="74" t="s">
        <v>1375</v>
      </c>
      <c r="E300" s="41">
        <v>45738</v>
      </c>
      <c r="F300" s="42" t="s">
        <v>4203</v>
      </c>
      <c r="G300" s="43" t="s">
        <v>4204</v>
      </c>
      <c r="H300" s="36">
        <f>800*0</f>
        <v>0</v>
      </c>
      <c r="I300" s="36">
        <f t="shared" si="8"/>
        <v>0</v>
      </c>
      <c r="J300" s="44">
        <v>16000</v>
      </c>
      <c r="K300" s="45">
        <f t="shared" si="9"/>
        <v>0</v>
      </c>
      <c r="L300" s="45"/>
      <c r="M300" s="44" t="s">
        <v>3935</v>
      </c>
      <c r="N300" s="44" t="s">
        <v>4970</v>
      </c>
    </row>
    <row r="301" spans="1:14" ht="75.599999999999994" x14ac:dyDescent="0.3">
      <c r="A301" s="36">
        <v>109</v>
      </c>
      <c r="B301" s="36" t="s">
        <v>1183</v>
      </c>
      <c r="C301" s="36" t="s">
        <v>2214</v>
      </c>
      <c r="D301" s="74" t="s">
        <v>1375</v>
      </c>
      <c r="E301" s="41">
        <v>45738</v>
      </c>
      <c r="F301" s="42" t="s">
        <v>3254</v>
      </c>
      <c r="G301" s="43" t="s">
        <v>4205</v>
      </c>
      <c r="H301" s="36">
        <f>110*0</f>
        <v>0</v>
      </c>
      <c r="I301" s="36">
        <f t="shared" si="8"/>
        <v>0</v>
      </c>
      <c r="J301" s="44">
        <v>16000</v>
      </c>
      <c r="K301" s="45">
        <f t="shared" si="9"/>
        <v>0</v>
      </c>
      <c r="L301" s="45" t="s">
        <v>1030</v>
      </c>
      <c r="M301" s="44" t="s">
        <v>3922</v>
      </c>
      <c r="N301" s="44" t="s">
        <v>4970</v>
      </c>
    </row>
    <row r="302" spans="1:14" ht="75.599999999999994" x14ac:dyDescent="0.3">
      <c r="A302" s="36">
        <v>109</v>
      </c>
      <c r="B302" s="36" t="s">
        <v>1183</v>
      </c>
      <c r="C302" s="36" t="s">
        <v>2214</v>
      </c>
      <c r="D302" s="74" t="s">
        <v>1375</v>
      </c>
      <c r="E302" s="41">
        <v>45738</v>
      </c>
      <c r="F302" s="42" t="s">
        <v>3286</v>
      </c>
      <c r="G302" s="43" t="s">
        <v>4206</v>
      </c>
      <c r="H302" s="36">
        <f>80*0</f>
        <v>0</v>
      </c>
      <c r="I302" s="36">
        <f t="shared" si="8"/>
        <v>0</v>
      </c>
      <c r="J302" s="44">
        <v>16000</v>
      </c>
      <c r="K302" s="45">
        <f t="shared" si="9"/>
        <v>0</v>
      </c>
      <c r="L302" s="45" t="s">
        <v>1699</v>
      </c>
      <c r="M302" s="44" t="s">
        <v>3922</v>
      </c>
      <c r="N302" s="44" t="s">
        <v>4970</v>
      </c>
    </row>
    <row r="303" spans="1:14" ht="64.8" x14ac:dyDescent="0.3">
      <c r="A303" s="36">
        <v>110</v>
      </c>
      <c r="B303" s="36" t="s">
        <v>1339</v>
      </c>
      <c r="C303" s="36" t="s">
        <v>1184</v>
      </c>
      <c r="D303" s="36" t="s">
        <v>1389</v>
      </c>
      <c r="E303" s="41">
        <v>45738</v>
      </c>
      <c r="F303" s="42" t="s">
        <v>1390</v>
      </c>
      <c r="G303" s="43" t="s">
        <v>1391</v>
      </c>
      <c r="H303" s="36">
        <v>5060</v>
      </c>
      <c r="I303" s="36">
        <f t="shared" si="8"/>
        <v>5.0599999999999996</v>
      </c>
      <c r="J303" s="44">
        <v>8900</v>
      </c>
      <c r="K303" s="45">
        <f t="shared" si="9"/>
        <v>45034000</v>
      </c>
      <c r="L303" s="45" t="s">
        <v>1030</v>
      </c>
      <c r="M303" s="44" t="s">
        <v>1184</v>
      </c>
      <c r="N303" s="135"/>
    </row>
    <row r="304" spans="1:14" ht="75.599999999999994" x14ac:dyDescent="0.3">
      <c r="A304" s="36">
        <v>111</v>
      </c>
      <c r="B304" s="36" t="s">
        <v>1183</v>
      </c>
      <c r="C304" s="36" t="s">
        <v>2214</v>
      </c>
      <c r="D304" s="36" t="s">
        <v>4207</v>
      </c>
      <c r="E304" s="41">
        <v>45738</v>
      </c>
      <c r="F304" s="42" t="s">
        <v>3696</v>
      </c>
      <c r="G304" s="43" t="s">
        <v>4208</v>
      </c>
      <c r="H304" s="36">
        <v>60</v>
      </c>
      <c r="I304" s="36">
        <f t="shared" si="8"/>
        <v>0.06</v>
      </c>
      <c r="J304" s="44">
        <v>16490</v>
      </c>
      <c r="K304" s="45">
        <f t="shared" si="9"/>
        <v>989400</v>
      </c>
      <c r="L304" s="45" t="s">
        <v>1622</v>
      </c>
      <c r="M304" s="44" t="s">
        <v>3922</v>
      </c>
      <c r="N304" s="135"/>
    </row>
    <row r="305" spans="1:14" ht="64.8" x14ac:dyDescent="0.3">
      <c r="A305" s="36">
        <v>112</v>
      </c>
      <c r="B305" s="36" t="s">
        <v>1339</v>
      </c>
      <c r="C305" s="36" t="s">
        <v>1184</v>
      </c>
      <c r="D305" s="36" t="s">
        <v>1392</v>
      </c>
      <c r="E305" s="41">
        <v>45738</v>
      </c>
      <c r="F305" s="42" t="s">
        <v>1393</v>
      </c>
      <c r="G305" s="43" t="s">
        <v>1394</v>
      </c>
      <c r="H305" s="36">
        <v>5070</v>
      </c>
      <c r="I305" s="36">
        <f t="shared" si="8"/>
        <v>5.07</v>
      </c>
      <c r="J305" s="44">
        <v>8900</v>
      </c>
      <c r="K305" s="45">
        <f t="shared" si="9"/>
        <v>45123000</v>
      </c>
      <c r="L305" s="45" t="s">
        <v>1030</v>
      </c>
      <c r="M305" s="44" t="s">
        <v>1184</v>
      </c>
      <c r="N305" s="135"/>
    </row>
    <row r="306" spans="1:14" ht="64.8" x14ac:dyDescent="0.3">
      <c r="A306" s="36">
        <v>113</v>
      </c>
      <c r="B306" s="36" t="s">
        <v>1339</v>
      </c>
      <c r="C306" s="36" t="s">
        <v>1184</v>
      </c>
      <c r="D306" s="36" t="s">
        <v>1395</v>
      </c>
      <c r="E306" s="41">
        <v>45738</v>
      </c>
      <c r="F306" s="42" t="s">
        <v>1356</v>
      </c>
      <c r="G306" s="43" t="s">
        <v>1357</v>
      </c>
      <c r="H306" s="36">
        <v>800</v>
      </c>
      <c r="I306" s="36">
        <f t="shared" si="8"/>
        <v>0.8</v>
      </c>
      <c r="J306" s="44">
        <v>8900</v>
      </c>
      <c r="K306" s="45">
        <f t="shared" si="9"/>
        <v>7120000</v>
      </c>
      <c r="L306" s="45" t="s">
        <v>1030</v>
      </c>
      <c r="M306" s="44" t="s">
        <v>1184</v>
      </c>
      <c r="N306" s="135"/>
    </row>
    <row r="307" spans="1:14" ht="75.599999999999994" x14ac:dyDescent="0.3">
      <c r="A307" s="36">
        <v>114</v>
      </c>
      <c r="B307" s="36" t="s">
        <v>1183</v>
      </c>
      <c r="C307" s="36" t="s">
        <v>1184</v>
      </c>
      <c r="D307" s="36" t="s">
        <v>1396</v>
      </c>
      <c r="E307" s="41">
        <v>45738</v>
      </c>
      <c r="F307" s="42" t="s">
        <v>1397</v>
      </c>
      <c r="G307" s="43" t="s">
        <v>1398</v>
      </c>
      <c r="H307" s="36">
        <v>190</v>
      </c>
      <c r="I307" s="36">
        <f t="shared" si="8"/>
        <v>0.19</v>
      </c>
      <c r="J307" s="44">
        <v>16490</v>
      </c>
      <c r="K307" s="45">
        <f t="shared" si="9"/>
        <v>3133100</v>
      </c>
      <c r="L307" s="45" t="s">
        <v>1030</v>
      </c>
      <c r="M307" s="44" t="s">
        <v>1184</v>
      </c>
      <c r="N307" s="135"/>
    </row>
    <row r="308" spans="1:14" ht="75.599999999999994" x14ac:dyDescent="0.3">
      <c r="A308" s="36">
        <v>114</v>
      </c>
      <c r="B308" s="36" t="s">
        <v>1183</v>
      </c>
      <c r="C308" s="36" t="s">
        <v>2214</v>
      </c>
      <c r="D308" s="36" t="s">
        <v>1396</v>
      </c>
      <c r="E308" s="41">
        <v>45738</v>
      </c>
      <c r="F308" s="42" t="s">
        <v>3510</v>
      </c>
      <c r="G308" s="43" t="s">
        <v>4209</v>
      </c>
      <c r="H308" s="36">
        <v>80</v>
      </c>
      <c r="I308" s="36">
        <f t="shared" si="8"/>
        <v>0.08</v>
      </c>
      <c r="J308" s="44">
        <v>16490</v>
      </c>
      <c r="K308" s="45">
        <f t="shared" si="9"/>
        <v>1319200</v>
      </c>
      <c r="L308" s="45" t="s">
        <v>1030</v>
      </c>
      <c r="M308" s="44" t="s">
        <v>3922</v>
      </c>
      <c r="N308" s="135"/>
    </row>
    <row r="309" spans="1:14" ht="75.599999999999994" x14ac:dyDescent="0.3">
      <c r="A309" s="36">
        <v>114</v>
      </c>
      <c r="B309" s="36" t="s">
        <v>1183</v>
      </c>
      <c r="C309" s="36" t="s">
        <v>1184</v>
      </c>
      <c r="D309" s="36" t="s">
        <v>1396</v>
      </c>
      <c r="E309" s="41">
        <v>45738</v>
      </c>
      <c r="F309" s="42" t="s">
        <v>1399</v>
      </c>
      <c r="G309" s="43" t="s">
        <v>1400</v>
      </c>
      <c r="H309" s="36">
        <v>190</v>
      </c>
      <c r="I309" s="36">
        <f t="shared" si="8"/>
        <v>0.19</v>
      </c>
      <c r="J309" s="44">
        <v>16490</v>
      </c>
      <c r="K309" s="45">
        <f t="shared" si="9"/>
        <v>3133100</v>
      </c>
      <c r="L309" s="45" t="s">
        <v>1030</v>
      </c>
      <c r="M309" s="44" t="s">
        <v>1184</v>
      </c>
      <c r="N309" s="135"/>
    </row>
    <row r="310" spans="1:14" ht="75.599999999999994" x14ac:dyDescent="0.3">
      <c r="A310" s="36">
        <v>114</v>
      </c>
      <c r="B310" s="36" t="s">
        <v>1183</v>
      </c>
      <c r="C310" s="36" t="s">
        <v>2214</v>
      </c>
      <c r="D310" s="36" t="s">
        <v>1396</v>
      </c>
      <c r="E310" s="41">
        <v>45738</v>
      </c>
      <c r="F310" s="42">
        <v>3054</v>
      </c>
      <c r="G310" s="43" t="s">
        <v>4210</v>
      </c>
      <c r="H310" s="36">
        <v>30</v>
      </c>
      <c r="I310" s="36">
        <f t="shared" si="8"/>
        <v>0.03</v>
      </c>
      <c r="J310" s="44">
        <v>16490</v>
      </c>
      <c r="K310" s="45">
        <f t="shared" si="9"/>
        <v>494700</v>
      </c>
      <c r="L310" s="45" t="s">
        <v>1622</v>
      </c>
      <c r="M310" s="44" t="s">
        <v>3922</v>
      </c>
      <c r="N310" s="135"/>
    </row>
    <row r="311" spans="1:14" ht="75.599999999999994" x14ac:dyDescent="0.3">
      <c r="A311" s="36">
        <v>114</v>
      </c>
      <c r="B311" s="36" t="s">
        <v>1183</v>
      </c>
      <c r="C311" s="36" t="s">
        <v>2214</v>
      </c>
      <c r="D311" s="36" t="s">
        <v>1396</v>
      </c>
      <c r="E311" s="41">
        <v>45738</v>
      </c>
      <c r="F311" s="42" t="s">
        <v>3558</v>
      </c>
      <c r="G311" s="43" t="s">
        <v>4211</v>
      </c>
      <c r="H311" s="36">
        <v>40</v>
      </c>
      <c r="I311" s="36">
        <f t="shared" si="8"/>
        <v>0.04</v>
      </c>
      <c r="J311" s="44">
        <v>16490</v>
      </c>
      <c r="K311" s="45">
        <f t="shared" si="9"/>
        <v>659600</v>
      </c>
      <c r="L311" s="45" t="s">
        <v>1622</v>
      </c>
      <c r="M311" s="44" t="s">
        <v>3922</v>
      </c>
      <c r="N311" s="135"/>
    </row>
    <row r="312" spans="1:14" ht="75.599999999999994" x14ac:dyDescent="0.3">
      <c r="A312" s="36">
        <v>114</v>
      </c>
      <c r="B312" s="36" t="s">
        <v>1183</v>
      </c>
      <c r="C312" s="36" t="s">
        <v>2214</v>
      </c>
      <c r="D312" s="36" t="s">
        <v>1396</v>
      </c>
      <c r="E312" s="41">
        <v>45738</v>
      </c>
      <c r="F312" s="42">
        <v>5055</v>
      </c>
      <c r="G312" s="43" t="s">
        <v>4212</v>
      </c>
      <c r="H312" s="36">
        <v>10</v>
      </c>
      <c r="I312" s="36">
        <f t="shared" si="8"/>
        <v>0.01</v>
      </c>
      <c r="J312" s="44">
        <v>16490</v>
      </c>
      <c r="K312" s="45">
        <f t="shared" si="9"/>
        <v>164900</v>
      </c>
      <c r="L312" s="45" t="s">
        <v>1030</v>
      </c>
      <c r="M312" s="44" t="s">
        <v>3922</v>
      </c>
      <c r="N312" s="135"/>
    </row>
    <row r="313" spans="1:14" ht="75.599999999999994" x14ac:dyDescent="0.3">
      <c r="A313" s="36">
        <v>114</v>
      </c>
      <c r="B313" s="36" t="s">
        <v>1183</v>
      </c>
      <c r="C313" s="36" t="s">
        <v>2214</v>
      </c>
      <c r="D313" s="36" t="s">
        <v>1396</v>
      </c>
      <c r="E313" s="41">
        <v>45738</v>
      </c>
      <c r="F313" s="42" t="s">
        <v>3545</v>
      </c>
      <c r="G313" s="43" t="s">
        <v>4213</v>
      </c>
      <c r="H313" s="36">
        <v>30</v>
      </c>
      <c r="I313" s="36">
        <f t="shared" si="8"/>
        <v>0.03</v>
      </c>
      <c r="J313" s="44">
        <v>16490</v>
      </c>
      <c r="K313" s="45">
        <f t="shared" si="9"/>
        <v>494700</v>
      </c>
      <c r="L313" s="45" t="s">
        <v>1030</v>
      </c>
      <c r="M313" s="44" t="s">
        <v>3922</v>
      </c>
      <c r="N313" s="135"/>
    </row>
    <row r="314" spans="1:14" ht="75.599999999999994" x14ac:dyDescent="0.3">
      <c r="A314" s="36">
        <v>114</v>
      </c>
      <c r="B314" s="36" t="s">
        <v>1183</v>
      </c>
      <c r="C314" s="36" t="s">
        <v>2214</v>
      </c>
      <c r="D314" s="36" t="s">
        <v>1396</v>
      </c>
      <c r="E314" s="41">
        <v>45738</v>
      </c>
      <c r="F314" s="42">
        <v>4859</v>
      </c>
      <c r="G314" s="43" t="s">
        <v>4214</v>
      </c>
      <c r="H314" s="36">
        <v>50</v>
      </c>
      <c r="I314" s="36">
        <f t="shared" si="8"/>
        <v>0.05</v>
      </c>
      <c r="J314" s="44">
        <v>16490</v>
      </c>
      <c r="K314" s="45">
        <f t="shared" si="9"/>
        <v>824500</v>
      </c>
      <c r="L314" s="45" t="s">
        <v>1622</v>
      </c>
      <c r="M314" s="44" t="s">
        <v>3922</v>
      </c>
      <c r="N314" s="135"/>
    </row>
    <row r="315" spans="1:14" ht="75.599999999999994" x14ac:dyDescent="0.3">
      <c r="A315" s="36">
        <v>114</v>
      </c>
      <c r="B315" s="36" t="s">
        <v>1183</v>
      </c>
      <c r="C315" s="36" t="s">
        <v>2214</v>
      </c>
      <c r="D315" s="36" t="s">
        <v>1396</v>
      </c>
      <c r="E315" s="41">
        <v>45738</v>
      </c>
      <c r="F315" s="42">
        <v>5029</v>
      </c>
      <c r="G315" s="43" t="s">
        <v>4215</v>
      </c>
      <c r="H315" s="36">
        <v>70</v>
      </c>
      <c r="I315" s="36">
        <f t="shared" si="8"/>
        <v>7.0000000000000007E-2</v>
      </c>
      <c r="J315" s="44">
        <v>16490</v>
      </c>
      <c r="K315" s="45">
        <f t="shared" si="9"/>
        <v>1154300</v>
      </c>
      <c r="L315" s="45" t="s">
        <v>1030</v>
      </c>
      <c r="M315" s="44" t="s">
        <v>3922</v>
      </c>
      <c r="N315" s="135"/>
    </row>
    <row r="316" spans="1:14" ht="75.599999999999994" x14ac:dyDescent="0.3">
      <c r="A316" s="36">
        <v>114</v>
      </c>
      <c r="B316" s="36" t="s">
        <v>1183</v>
      </c>
      <c r="C316" s="36" t="s">
        <v>2214</v>
      </c>
      <c r="D316" s="36" t="s">
        <v>1396</v>
      </c>
      <c r="E316" s="41">
        <v>45738</v>
      </c>
      <c r="F316" s="42">
        <v>5451</v>
      </c>
      <c r="G316" s="43" t="s">
        <v>4216</v>
      </c>
      <c r="H316" s="36">
        <v>120</v>
      </c>
      <c r="I316" s="36">
        <f t="shared" si="8"/>
        <v>0.12</v>
      </c>
      <c r="J316" s="44">
        <v>16490</v>
      </c>
      <c r="K316" s="45">
        <f t="shared" si="9"/>
        <v>1978800</v>
      </c>
      <c r="L316" s="45" t="s">
        <v>1699</v>
      </c>
      <c r="M316" s="44" t="s">
        <v>3922</v>
      </c>
      <c r="N316" s="135"/>
    </row>
    <row r="317" spans="1:14" ht="75.599999999999994" x14ac:dyDescent="0.3">
      <c r="A317" s="36">
        <v>114</v>
      </c>
      <c r="B317" s="36" t="s">
        <v>1183</v>
      </c>
      <c r="C317" s="36" t="s">
        <v>1184</v>
      </c>
      <c r="D317" s="36" t="s">
        <v>1396</v>
      </c>
      <c r="E317" s="41">
        <v>45738</v>
      </c>
      <c r="F317" s="42" t="s">
        <v>1401</v>
      </c>
      <c r="G317" s="43" t="s">
        <v>1402</v>
      </c>
      <c r="H317" s="36">
        <v>200</v>
      </c>
      <c r="I317" s="36">
        <f t="shared" si="8"/>
        <v>0.2</v>
      </c>
      <c r="J317" s="44">
        <v>16490</v>
      </c>
      <c r="K317" s="45">
        <f t="shared" si="9"/>
        <v>3298000</v>
      </c>
      <c r="L317" s="45" t="s">
        <v>1030</v>
      </c>
      <c r="M317" s="44" t="s">
        <v>1184</v>
      </c>
      <c r="N317" s="135"/>
    </row>
    <row r="318" spans="1:14" ht="75.599999999999994" x14ac:dyDescent="0.3">
      <c r="A318" s="36">
        <v>114</v>
      </c>
      <c r="B318" s="36" t="s">
        <v>1183</v>
      </c>
      <c r="C318" s="36" t="s">
        <v>2214</v>
      </c>
      <c r="D318" s="36" t="s">
        <v>1396</v>
      </c>
      <c r="E318" s="41">
        <v>45738</v>
      </c>
      <c r="F318" s="42" t="s">
        <v>3485</v>
      </c>
      <c r="G318" s="43" t="s">
        <v>4217</v>
      </c>
      <c r="H318" s="36">
        <v>270</v>
      </c>
      <c r="I318" s="36">
        <f t="shared" si="8"/>
        <v>0.27</v>
      </c>
      <c r="J318" s="44">
        <v>16490</v>
      </c>
      <c r="K318" s="45">
        <f t="shared" si="9"/>
        <v>4452300</v>
      </c>
      <c r="L318" s="45" t="s">
        <v>1699</v>
      </c>
      <c r="M318" s="44" t="s">
        <v>3922</v>
      </c>
      <c r="N318" s="135"/>
    </row>
    <row r="319" spans="1:14" ht="75.599999999999994" x14ac:dyDescent="0.3">
      <c r="A319" s="36">
        <v>114</v>
      </c>
      <c r="B319" s="36" t="s">
        <v>1183</v>
      </c>
      <c r="C319" s="36" t="s">
        <v>2214</v>
      </c>
      <c r="D319" s="36" t="s">
        <v>1396</v>
      </c>
      <c r="E319" s="41">
        <v>45738</v>
      </c>
      <c r="F319" s="42">
        <v>5256</v>
      </c>
      <c r="G319" s="43" t="s">
        <v>4218</v>
      </c>
      <c r="H319" s="36">
        <v>150</v>
      </c>
      <c r="I319" s="36">
        <f t="shared" si="8"/>
        <v>0.15</v>
      </c>
      <c r="J319" s="44">
        <v>16490</v>
      </c>
      <c r="K319" s="45">
        <f t="shared" si="9"/>
        <v>2473500</v>
      </c>
      <c r="L319" s="45" t="s">
        <v>1699</v>
      </c>
      <c r="M319" s="44" t="s">
        <v>3922</v>
      </c>
      <c r="N319" s="135"/>
    </row>
    <row r="320" spans="1:14" ht="75.599999999999994" x14ac:dyDescent="0.3">
      <c r="A320" s="36">
        <v>114</v>
      </c>
      <c r="B320" s="36" t="s">
        <v>1183</v>
      </c>
      <c r="C320" s="36" t="s">
        <v>2214</v>
      </c>
      <c r="D320" s="36" t="s">
        <v>1396</v>
      </c>
      <c r="E320" s="41">
        <v>45738</v>
      </c>
      <c r="F320" s="42">
        <v>2763</v>
      </c>
      <c r="G320" s="43" t="s">
        <v>4219</v>
      </c>
      <c r="H320" s="36">
        <v>50</v>
      </c>
      <c r="I320" s="36">
        <f t="shared" si="8"/>
        <v>0.05</v>
      </c>
      <c r="J320" s="44">
        <v>16490</v>
      </c>
      <c r="K320" s="45">
        <f t="shared" si="9"/>
        <v>824500</v>
      </c>
      <c r="L320" s="45" t="s">
        <v>1622</v>
      </c>
      <c r="M320" s="44" t="s">
        <v>3922</v>
      </c>
      <c r="N320" s="135"/>
    </row>
    <row r="321" spans="1:14" ht="75.599999999999994" x14ac:dyDescent="0.3">
      <c r="A321" s="36">
        <v>114</v>
      </c>
      <c r="B321" s="36" t="s">
        <v>1183</v>
      </c>
      <c r="C321" s="36" t="s">
        <v>2214</v>
      </c>
      <c r="D321" s="36" t="s">
        <v>1396</v>
      </c>
      <c r="E321" s="41">
        <v>45738</v>
      </c>
      <c r="F321" s="42">
        <v>4847</v>
      </c>
      <c r="G321" s="43" t="s">
        <v>4220</v>
      </c>
      <c r="H321" s="36">
        <v>10</v>
      </c>
      <c r="I321" s="36">
        <f t="shared" si="8"/>
        <v>0.01</v>
      </c>
      <c r="J321" s="44">
        <v>16490</v>
      </c>
      <c r="K321" s="45">
        <f t="shared" si="9"/>
        <v>164900</v>
      </c>
      <c r="L321" s="45" t="s">
        <v>1030</v>
      </c>
      <c r="M321" s="44" t="s">
        <v>3922</v>
      </c>
      <c r="N321" s="135"/>
    </row>
    <row r="322" spans="1:14" ht="75.599999999999994" x14ac:dyDescent="0.3">
      <c r="A322" s="36">
        <v>114</v>
      </c>
      <c r="B322" s="36" t="s">
        <v>1183</v>
      </c>
      <c r="C322" s="36" t="s">
        <v>2214</v>
      </c>
      <c r="D322" s="36" t="s">
        <v>1396</v>
      </c>
      <c r="E322" s="41">
        <v>45738</v>
      </c>
      <c r="F322" s="42" t="s">
        <v>3520</v>
      </c>
      <c r="G322" s="43" t="s">
        <v>4221</v>
      </c>
      <c r="H322" s="36">
        <v>130</v>
      </c>
      <c r="I322" s="36">
        <f t="shared" si="8"/>
        <v>0.13</v>
      </c>
      <c r="J322" s="44">
        <v>16490</v>
      </c>
      <c r="K322" s="45">
        <f t="shared" si="9"/>
        <v>2143700</v>
      </c>
      <c r="L322" s="45" t="s">
        <v>1622</v>
      </c>
      <c r="M322" s="44" t="s">
        <v>3922</v>
      </c>
      <c r="N322" s="135"/>
    </row>
    <row r="323" spans="1:14" ht="75.599999999999994" x14ac:dyDescent="0.3">
      <c r="A323" s="36">
        <v>114</v>
      </c>
      <c r="B323" s="36" t="s">
        <v>1183</v>
      </c>
      <c r="C323" s="36" t="s">
        <v>2214</v>
      </c>
      <c r="D323" s="36" t="s">
        <v>1396</v>
      </c>
      <c r="E323" s="41">
        <v>45738</v>
      </c>
      <c r="F323" s="42" t="s">
        <v>3551</v>
      </c>
      <c r="G323" s="43" t="s">
        <v>4222</v>
      </c>
      <c r="H323" s="36">
        <v>20</v>
      </c>
      <c r="I323" s="36">
        <f t="shared" si="8"/>
        <v>0.02</v>
      </c>
      <c r="J323" s="44">
        <v>16490</v>
      </c>
      <c r="K323" s="45">
        <f t="shared" si="9"/>
        <v>329800</v>
      </c>
      <c r="L323" s="45" t="s">
        <v>1622</v>
      </c>
      <c r="M323" s="44" t="s">
        <v>3922</v>
      </c>
      <c r="N323" s="135"/>
    </row>
    <row r="324" spans="1:14" ht="75.599999999999994" x14ac:dyDescent="0.3">
      <c r="A324" s="36">
        <v>114</v>
      </c>
      <c r="B324" s="36" t="s">
        <v>1183</v>
      </c>
      <c r="C324" s="36" t="s">
        <v>2214</v>
      </c>
      <c r="D324" s="36" t="s">
        <v>1396</v>
      </c>
      <c r="E324" s="41">
        <v>45738</v>
      </c>
      <c r="F324" s="42">
        <v>4981</v>
      </c>
      <c r="G324" s="43" t="s">
        <v>4223</v>
      </c>
      <c r="H324" s="36">
        <v>30</v>
      </c>
      <c r="I324" s="36">
        <f t="shared" ref="I324:I387" si="10">H324/1000</f>
        <v>0.03</v>
      </c>
      <c r="J324" s="44">
        <v>16490</v>
      </c>
      <c r="K324" s="45">
        <f t="shared" si="9"/>
        <v>494700</v>
      </c>
      <c r="L324" s="45" t="s">
        <v>1622</v>
      </c>
      <c r="M324" s="44" t="s">
        <v>3922</v>
      </c>
      <c r="N324" s="135"/>
    </row>
    <row r="325" spans="1:14" ht="64.8" x14ac:dyDescent="0.3">
      <c r="A325" s="36">
        <v>115</v>
      </c>
      <c r="B325" s="36" t="s">
        <v>1339</v>
      </c>
      <c r="C325" s="36" t="s">
        <v>1184</v>
      </c>
      <c r="D325" s="36" t="s">
        <v>1403</v>
      </c>
      <c r="E325" s="41">
        <v>45738</v>
      </c>
      <c r="F325" s="42" t="s">
        <v>1404</v>
      </c>
      <c r="G325" s="43" t="s">
        <v>1405</v>
      </c>
      <c r="H325" s="36">
        <v>390</v>
      </c>
      <c r="I325" s="36">
        <f t="shared" si="10"/>
        <v>0.39</v>
      </c>
      <c r="J325" s="44">
        <v>8900</v>
      </c>
      <c r="K325" s="45">
        <f t="shared" ref="K325:K388" si="11">(J325*H325)</f>
        <v>3471000</v>
      </c>
      <c r="L325" s="45" t="s">
        <v>1030</v>
      </c>
      <c r="M325" s="44" t="s">
        <v>1184</v>
      </c>
      <c r="N325" s="135"/>
    </row>
    <row r="326" spans="1:14" ht="64.8" x14ac:dyDescent="0.3">
      <c r="A326" s="36">
        <v>116</v>
      </c>
      <c r="B326" s="36" t="s">
        <v>1339</v>
      </c>
      <c r="C326" s="36" t="s">
        <v>1184</v>
      </c>
      <c r="D326" s="36" t="s">
        <v>1406</v>
      </c>
      <c r="E326" s="41">
        <v>45738</v>
      </c>
      <c r="F326" s="42" t="s">
        <v>1407</v>
      </c>
      <c r="G326" s="43" t="s">
        <v>1408</v>
      </c>
      <c r="H326" s="36">
        <v>2787</v>
      </c>
      <c r="I326" s="36">
        <f t="shared" si="10"/>
        <v>2.7869999999999999</v>
      </c>
      <c r="J326" s="44">
        <v>8900</v>
      </c>
      <c r="K326" s="45">
        <f t="shared" si="11"/>
        <v>24804300</v>
      </c>
      <c r="L326" s="45" t="s">
        <v>1030</v>
      </c>
      <c r="M326" s="44" t="s">
        <v>1184</v>
      </c>
      <c r="N326" s="135"/>
    </row>
    <row r="327" spans="1:14" ht="86.4" x14ac:dyDescent="0.3">
      <c r="A327" s="36">
        <v>117</v>
      </c>
      <c r="B327" s="36" t="s">
        <v>1183</v>
      </c>
      <c r="C327" s="36" t="s">
        <v>1184</v>
      </c>
      <c r="D327" s="36" t="s">
        <v>1409</v>
      </c>
      <c r="E327" s="41">
        <v>45740</v>
      </c>
      <c r="F327" s="42" t="s">
        <v>1410</v>
      </c>
      <c r="G327" s="43" t="s">
        <v>1411</v>
      </c>
      <c r="H327" s="36">
        <v>390</v>
      </c>
      <c r="I327" s="36">
        <f t="shared" si="10"/>
        <v>0.39</v>
      </c>
      <c r="J327" s="44">
        <v>16000</v>
      </c>
      <c r="K327" s="45">
        <f t="shared" si="11"/>
        <v>6240000</v>
      </c>
      <c r="L327" s="45" t="s">
        <v>1030</v>
      </c>
      <c r="M327" s="44" t="s">
        <v>1184</v>
      </c>
      <c r="N327" s="135"/>
    </row>
    <row r="328" spans="1:14" ht="86.4" x14ac:dyDescent="0.3">
      <c r="A328" s="36">
        <v>117</v>
      </c>
      <c r="B328" s="36" t="s">
        <v>1183</v>
      </c>
      <c r="C328" s="36" t="s">
        <v>1184</v>
      </c>
      <c r="D328" s="36" t="s">
        <v>1409</v>
      </c>
      <c r="E328" s="41">
        <v>45740</v>
      </c>
      <c r="F328" s="42" t="s">
        <v>1412</v>
      </c>
      <c r="G328" s="43" t="s">
        <v>1413</v>
      </c>
      <c r="H328" s="36">
        <v>220</v>
      </c>
      <c r="I328" s="36">
        <f t="shared" si="10"/>
        <v>0.22</v>
      </c>
      <c r="J328" s="44">
        <v>16000</v>
      </c>
      <c r="K328" s="45">
        <f t="shared" si="11"/>
        <v>3520000</v>
      </c>
      <c r="L328" s="45" t="s">
        <v>1030</v>
      </c>
      <c r="M328" s="44" t="s">
        <v>1184</v>
      </c>
      <c r="N328" s="135"/>
    </row>
    <row r="329" spans="1:14" ht="75.599999999999994" x14ac:dyDescent="0.3">
      <c r="A329" s="36">
        <v>117</v>
      </c>
      <c r="B329" s="36" t="s">
        <v>1183</v>
      </c>
      <c r="C329" s="36" t="s">
        <v>1184</v>
      </c>
      <c r="D329" s="36" t="s">
        <v>1409</v>
      </c>
      <c r="E329" s="41">
        <v>45740</v>
      </c>
      <c r="F329" s="42" t="s">
        <v>1414</v>
      </c>
      <c r="G329" s="43" t="s">
        <v>1415</v>
      </c>
      <c r="H329" s="36">
        <v>8500</v>
      </c>
      <c r="I329" s="36">
        <f t="shared" si="10"/>
        <v>8.5</v>
      </c>
      <c r="J329" s="44">
        <v>12500</v>
      </c>
      <c r="K329" s="45">
        <f t="shared" si="11"/>
        <v>106250000</v>
      </c>
      <c r="L329" s="45" t="s">
        <v>1030</v>
      </c>
      <c r="M329" s="44" t="s">
        <v>1184</v>
      </c>
      <c r="N329" s="135"/>
    </row>
    <row r="330" spans="1:14" ht="75.599999999999994" x14ac:dyDescent="0.3">
      <c r="A330" s="36">
        <v>118</v>
      </c>
      <c r="B330" s="36" t="s">
        <v>1183</v>
      </c>
      <c r="C330" s="36" t="s">
        <v>2214</v>
      </c>
      <c r="D330" s="36" t="s">
        <v>4224</v>
      </c>
      <c r="E330" s="41">
        <v>45740</v>
      </c>
      <c r="F330" s="42" t="s">
        <v>3348</v>
      </c>
      <c r="G330" s="43" t="s">
        <v>4225</v>
      </c>
      <c r="H330" s="36">
        <v>80</v>
      </c>
      <c r="I330" s="36">
        <f t="shared" si="10"/>
        <v>0.08</v>
      </c>
      <c r="J330" s="44">
        <v>16000</v>
      </c>
      <c r="K330" s="45">
        <f t="shared" si="11"/>
        <v>1280000</v>
      </c>
      <c r="L330" s="45" t="s">
        <v>2898</v>
      </c>
      <c r="M330" s="44" t="s">
        <v>3922</v>
      </c>
      <c r="N330" s="135"/>
    </row>
    <row r="331" spans="1:14" ht="75.599999999999994" x14ac:dyDescent="0.3">
      <c r="A331" s="36">
        <v>118</v>
      </c>
      <c r="B331" s="36" t="s">
        <v>1183</v>
      </c>
      <c r="C331" s="36" t="s">
        <v>2214</v>
      </c>
      <c r="D331" s="36" t="s">
        <v>4224</v>
      </c>
      <c r="E331" s="41">
        <v>45740</v>
      </c>
      <c r="F331" s="42" t="s">
        <v>3354</v>
      </c>
      <c r="G331" s="43" t="s">
        <v>4226</v>
      </c>
      <c r="H331" s="36">
        <v>60</v>
      </c>
      <c r="I331" s="36">
        <f t="shared" si="10"/>
        <v>0.06</v>
      </c>
      <c r="J331" s="44">
        <v>16000</v>
      </c>
      <c r="K331" s="45">
        <f t="shared" si="11"/>
        <v>960000</v>
      </c>
      <c r="L331" s="45" t="s">
        <v>1030</v>
      </c>
      <c r="M331" s="44" t="s">
        <v>3922</v>
      </c>
      <c r="N331" s="135"/>
    </row>
    <row r="332" spans="1:14" ht="75.599999999999994" x14ac:dyDescent="0.3">
      <c r="A332" s="36">
        <v>118</v>
      </c>
      <c r="B332" s="36" t="s">
        <v>1183</v>
      </c>
      <c r="C332" s="36" t="s">
        <v>2214</v>
      </c>
      <c r="D332" s="36" t="s">
        <v>4224</v>
      </c>
      <c r="E332" s="41">
        <v>45740</v>
      </c>
      <c r="F332" s="42">
        <v>5769</v>
      </c>
      <c r="G332" s="43" t="s">
        <v>4227</v>
      </c>
      <c r="H332" s="36">
        <v>280</v>
      </c>
      <c r="I332" s="36">
        <f t="shared" si="10"/>
        <v>0.28000000000000003</v>
      </c>
      <c r="J332" s="44">
        <v>16000</v>
      </c>
      <c r="K332" s="45">
        <f t="shared" si="11"/>
        <v>4480000</v>
      </c>
      <c r="L332" s="45" t="s">
        <v>1699</v>
      </c>
      <c r="M332" s="44" t="s">
        <v>3922</v>
      </c>
      <c r="N332" s="135"/>
    </row>
    <row r="333" spans="1:14" ht="75.599999999999994" x14ac:dyDescent="0.3">
      <c r="A333" s="36">
        <v>118</v>
      </c>
      <c r="B333" s="36" t="s">
        <v>1183</v>
      </c>
      <c r="C333" s="36" t="s">
        <v>2214</v>
      </c>
      <c r="D333" s="36" t="s">
        <v>4224</v>
      </c>
      <c r="E333" s="41">
        <v>45740</v>
      </c>
      <c r="F333" s="42">
        <v>2263</v>
      </c>
      <c r="G333" s="43" t="s">
        <v>4228</v>
      </c>
      <c r="H333" s="36">
        <v>170</v>
      </c>
      <c r="I333" s="36">
        <f t="shared" si="10"/>
        <v>0.17</v>
      </c>
      <c r="J333" s="44">
        <v>16000</v>
      </c>
      <c r="K333" s="45">
        <f t="shared" si="11"/>
        <v>2720000</v>
      </c>
      <c r="L333" s="45" t="s">
        <v>1030</v>
      </c>
      <c r="M333" s="44" t="s">
        <v>3922</v>
      </c>
      <c r="N333" s="135"/>
    </row>
    <row r="334" spans="1:14" ht="86.4" x14ac:dyDescent="0.3">
      <c r="A334" s="36">
        <v>119</v>
      </c>
      <c r="B334" s="36" t="s">
        <v>1183</v>
      </c>
      <c r="C334" s="36" t="s">
        <v>1184</v>
      </c>
      <c r="D334" s="36" t="s">
        <v>1416</v>
      </c>
      <c r="E334" s="41">
        <v>45740</v>
      </c>
      <c r="F334" s="42" t="s">
        <v>1417</v>
      </c>
      <c r="G334" s="43" t="s">
        <v>1418</v>
      </c>
      <c r="H334" s="36">
        <v>1110</v>
      </c>
      <c r="I334" s="36">
        <f t="shared" si="10"/>
        <v>1.1100000000000001</v>
      </c>
      <c r="J334" s="44">
        <v>16000</v>
      </c>
      <c r="K334" s="45">
        <f t="shared" si="11"/>
        <v>17760000</v>
      </c>
      <c r="L334" s="45" t="s">
        <v>1030</v>
      </c>
      <c r="M334" s="44" t="s">
        <v>1184</v>
      </c>
      <c r="N334" s="135"/>
    </row>
    <row r="335" spans="1:14" ht="86.4" x14ac:dyDescent="0.3">
      <c r="A335" s="36">
        <v>120</v>
      </c>
      <c r="B335" s="36" t="s">
        <v>1183</v>
      </c>
      <c r="C335" s="36" t="s">
        <v>1184</v>
      </c>
      <c r="D335" s="36" t="s">
        <v>1419</v>
      </c>
      <c r="E335" s="41">
        <v>45740</v>
      </c>
      <c r="F335" s="42" t="s">
        <v>1420</v>
      </c>
      <c r="G335" s="43" t="s">
        <v>1421</v>
      </c>
      <c r="H335" s="36">
        <v>50</v>
      </c>
      <c r="I335" s="36">
        <f t="shared" si="10"/>
        <v>0.05</v>
      </c>
      <c r="J335" s="44">
        <v>16490</v>
      </c>
      <c r="K335" s="45">
        <f t="shared" si="11"/>
        <v>824500</v>
      </c>
      <c r="L335" s="45" t="s">
        <v>1030</v>
      </c>
      <c r="M335" s="44" t="s">
        <v>1184</v>
      </c>
      <c r="N335" s="135"/>
    </row>
    <row r="336" spans="1:14" ht="86.4" x14ac:dyDescent="0.3">
      <c r="A336" s="36">
        <v>120</v>
      </c>
      <c r="B336" s="36" t="s">
        <v>1183</v>
      </c>
      <c r="C336" s="36" t="s">
        <v>1184</v>
      </c>
      <c r="D336" s="36" t="s">
        <v>1419</v>
      </c>
      <c r="E336" s="41">
        <v>45740</v>
      </c>
      <c r="F336" s="42" t="s">
        <v>1422</v>
      </c>
      <c r="G336" s="43" t="s">
        <v>1423</v>
      </c>
      <c r="H336" s="36">
        <v>50</v>
      </c>
      <c r="I336" s="36">
        <f t="shared" si="10"/>
        <v>0.05</v>
      </c>
      <c r="J336" s="44">
        <v>16490</v>
      </c>
      <c r="K336" s="45">
        <f t="shared" si="11"/>
        <v>824500</v>
      </c>
      <c r="L336" s="45" t="s">
        <v>1030</v>
      </c>
      <c r="M336" s="44" t="s">
        <v>1184</v>
      </c>
      <c r="N336" s="135"/>
    </row>
    <row r="337" spans="1:14" ht="86.4" x14ac:dyDescent="0.3">
      <c r="A337" s="36">
        <v>121</v>
      </c>
      <c r="B337" s="36" t="s">
        <v>1183</v>
      </c>
      <c r="C337" s="36" t="s">
        <v>1184</v>
      </c>
      <c r="D337" s="36" t="s">
        <v>1424</v>
      </c>
      <c r="E337" s="41">
        <v>45740</v>
      </c>
      <c r="F337" s="42" t="s">
        <v>1425</v>
      </c>
      <c r="G337" s="43" t="s">
        <v>1426</v>
      </c>
      <c r="H337" s="36">
        <v>1430</v>
      </c>
      <c r="I337" s="36">
        <f t="shared" si="10"/>
        <v>1.43</v>
      </c>
      <c r="J337" s="44">
        <v>16000</v>
      </c>
      <c r="K337" s="45">
        <f t="shared" si="11"/>
        <v>22880000</v>
      </c>
      <c r="L337" s="45" t="s">
        <v>1030</v>
      </c>
      <c r="M337" s="44" t="s">
        <v>1184</v>
      </c>
      <c r="N337" s="135"/>
    </row>
    <row r="338" spans="1:14" ht="75.599999999999994" x14ac:dyDescent="0.3">
      <c r="A338" s="36">
        <v>121</v>
      </c>
      <c r="B338" s="36" t="s">
        <v>1183</v>
      </c>
      <c r="C338" s="36" t="s">
        <v>2214</v>
      </c>
      <c r="D338" s="36" t="s">
        <v>1424</v>
      </c>
      <c r="E338" s="41">
        <v>45740</v>
      </c>
      <c r="F338" s="42">
        <v>1777</v>
      </c>
      <c r="G338" s="43" t="s">
        <v>4229</v>
      </c>
      <c r="H338" s="36">
        <v>110</v>
      </c>
      <c r="I338" s="36">
        <f t="shared" si="10"/>
        <v>0.11</v>
      </c>
      <c r="J338" s="44">
        <v>16490</v>
      </c>
      <c r="K338" s="45">
        <f t="shared" si="11"/>
        <v>1813900</v>
      </c>
      <c r="L338" s="45" t="s">
        <v>1030</v>
      </c>
      <c r="M338" s="44" t="s">
        <v>3922</v>
      </c>
      <c r="N338" s="135"/>
    </row>
    <row r="339" spans="1:14" ht="86.4" x14ac:dyDescent="0.3">
      <c r="A339" s="36">
        <v>122</v>
      </c>
      <c r="B339" s="36" t="s">
        <v>1183</v>
      </c>
      <c r="C339" s="36" t="s">
        <v>1184</v>
      </c>
      <c r="D339" s="36" t="s">
        <v>1427</v>
      </c>
      <c r="E339" s="41">
        <v>45740</v>
      </c>
      <c r="F339" s="42" t="s">
        <v>1428</v>
      </c>
      <c r="G339" s="43" t="s">
        <v>1429</v>
      </c>
      <c r="H339" s="36">
        <v>70</v>
      </c>
      <c r="I339" s="36">
        <f t="shared" si="10"/>
        <v>7.0000000000000007E-2</v>
      </c>
      <c r="J339" s="44">
        <v>16490</v>
      </c>
      <c r="K339" s="45">
        <f t="shared" si="11"/>
        <v>1154300</v>
      </c>
      <c r="L339" s="45" t="s">
        <v>1030</v>
      </c>
      <c r="M339" s="44" t="s">
        <v>1184</v>
      </c>
      <c r="N339" s="135"/>
    </row>
    <row r="340" spans="1:14" ht="75.599999999999994" x14ac:dyDescent="0.3">
      <c r="A340" s="36">
        <v>123</v>
      </c>
      <c r="B340" s="36" t="s">
        <v>1183</v>
      </c>
      <c r="C340" s="36" t="s">
        <v>2214</v>
      </c>
      <c r="D340" s="36" t="s">
        <v>4230</v>
      </c>
      <c r="E340" s="41">
        <v>45740</v>
      </c>
      <c r="F340" s="42" t="s">
        <v>3871</v>
      </c>
      <c r="G340" s="43" t="s">
        <v>4070</v>
      </c>
      <c r="H340" s="36">
        <v>70</v>
      </c>
      <c r="I340" s="36">
        <f t="shared" si="10"/>
        <v>7.0000000000000007E-2</v>
      </c>
      <c r="J340" s="44">
        <v>16490</v>
      </c>
      <c r="K340" s="45">
        <f t="shared" si="11"/>
        <v>1154300</v>
      </c>
      <c r="L340" s="45" t="s">
        <v>4098</v>
      </c>
      <c r="M340" s="44" t="s">
        <v>4099</v>
      </c>
      <c r="N340" s="135"/>
    </row>
    <row r="341" spans="1:14" ht="75.599999999999994" x14ac:dyDescent="0.3">
      <c r="A341" s="36">
        <v>123</v>
      </c>
      <c r="B341" s="36" t="s">
        <v>1183</v>
      </c>
      <c r="C341" s="36" t="s">
        <v>2214</v>
      </c>
      <c r="D341" s="36" t="s">
        <v>4230</v>
      </c>
      <c r="E341" s="41">
        <v>45740</v>
      </c>
      <c r="F341" s="42" t="s">
        <v>3890</v>
      </c>
      <c r="G341" s="43" t="s">
        <v>4231</v>
      </c>
      <c r="H341" s="36">
        <v>20</v>
      </c>
      <c r="I341" s="36">
        <f t="shared" si="10"/>
        <v>0.02</v>
      </c>
      <c r="J341" s="44">
        <v>16490</v>
      </c>
      <c r="K341" s="45">
        <f t="shared" si="11"/>
        <v>329800</v>
      </c>
      <c r="L341" s="45" t="s">
        <v>1030</v>
      </c>
      <c r="M341" s="44" t="s">
        <v>3922</v>
      </c>
      <c r="N341" s="135"/>
    </row>
    <row r="342" spans="1:14" ht="75.599999999999994" x14ac:dyDescent="0.3">
      <c r="A342" s="36">
        <v>123</v>
      </c>
      <c r="B342" s="36" t="s">
        <v>1183</v>
      </c>
      <c r="C342" s="36" t="s">
        <v>2214</v>
      </c>
      <c r="D342" s="36" t="s">
        <v>4230</v>
      </c>
      <c r="E342" s="41">
        <v>45740</v>
      </c>
      <c r="F342" s="42" t="s">
        <v>3343</v>
      </c>
      <c r="G342" s="43" t="s">
        <v>4232</v>
      </c>
      <c r="H342" s="36">
        <v>200</v>
      </c>
      <c r="I342" s="36">
        <f t="shared" si="10"/>
        <v>0.2</v>
      </c>
      <c r="J342" s="44">
        <v>16490</v>
      </c>
      <c r="K342" s="45">
        <f t="shared" si="11"/>
        <v>3298000</v>
      </c>
      <c r="L342" s="45" t="s">
        <v>1622</v>
      </c>
      <c r="M342" s="44" t="s">
        <v>3922</v>
      </c>
      <c r="N342" s="135"/>
    </row>
    <row r="343" spans="1:14" ht="75.599999999999994" x14ac:dyDescent="0.3">
      <c r="A343" s="36">
        <v>124</v>
      </c>
      <c r="B343" s="36" t="s">
        <v>1183</v>
      </c>
      <c r="C343" s="36" t="s">
        <v>2214</v>
      </c>
      <c r="D343" s="36" t="s">
        <v>1430</v>
      </c>
      <c r="E343" s="41">
        <v>45740</v>
      </c>
      <c r="F343" s="42">
        <v>5618</v>
      </c>
      <c r="G343" s="43" t="s">
        <v>4233</v>
      </c>
      <c r="H343" s="36">
        <v>50</v>
      </c>
      <c r="I343" s="36">
        <f t="shared" si="10"/>
        <v>0.05</v>
      </c>
      <c r="J343" s="44">
        <v>16490</v>
      </c>
      <c r="K343" s="45">
        <f t="shared" si="11"/>
        <v>824500</v>
      </c>
      <c r="L343" s="45" t="s">
        <v>1622</v>
      </c>
      <c r="M343" s="44" t="s">
        <v>3922</v>
      </c>
      <c r="N343" s="135"/>
    </row>
    <row r="344" spans="1:14" ht="75.599999999999994" x14ac:dyDescent="0.3">
      <c r="A344" s="36">
        <v>124</v>
      </c>
      <c r="B344" s="36" t="s">
        <v>1183</v>
      </c>
      <c r="C344" s="36" t="s">
        <v>2214</v>
      </c>
      <c r="D344" s="36" t="s">
        <v>1430</v>
      </c>
      <c r="E344" s="41">
        <v>45740</v>
      </c>
      <c r="F344" s="42" t="s">
        <v>2209</v>
      </c>
      <c r="G344" s="43" t="s">
        <v>4234</v>
      </c>
      <c r="H344" s="36">
        <v>20</v>
      </c>
      <c r="I344" s="36">
        <f t="shared" si="10"/>
        <v>0.02</v>
      </c>
      <c r="J344" s="44">
        <v>16490</v>
      </c>
      <c r="K344" s="45">
        <f t="shared" si="11"/>
        <v>329800</v>
      </c>
      <c r="L344" s="45" t="s">
        <v>1622</v>
      </c>
      <c r="M344" s="44" t="s">
        <v>3922</v>
      </c>
      <c r="N344" s="135"/>
    </row>
    <row r="345" spans="1:14" ht="75.599999999999994" x14ac:dyDescent="0.3">
      <c r="A345" s="36">
        <v>124</v>
      </c>
      <c r="B345" s="36" t="s">
        <v>1183</v>
      </c>
      <c r="C345" s="36" t="s">
        <v>2214</v>
      </c>
      <c r="D345" s="36" t="s">
        <v>1430</v>
      </c>
      <c r="E345" s="41">
        <v>45740</v>
      </c>
      <c r="F345" s="42" t="s">
        <v>2938</v>
      </c>
      <c r="G345" s="43" t="s">
        <v>4235</v>
      </c>
      <c r="H345" s="36">
        <v>80</v>
      </c>
      <c r="I345" s="36">
        <f t="shared" si="10"/>
        <v>0.08</v>
      </c>
      <c r="J345" s="44">
        <v>16490</v>
      </c>
      <c r="K345" s="45">
        <f t="shared" si="11"/>
        <v>1319200</v>
      </c>
      <c r="L345" s="45" t="s">
        <v>1622</v>
      </c>
      <c r="M345" s="44" t="s">
        <v>3922</v>
      </c>
      <c r="N345" s="135"/>
    </row>
    <row r="346" spans="1:14" ht="75.599999999999994" x14ac:dyDescent="0.3">
      <c r="A346" s="36">
        <v>124</v>
      </c>
      <c r="B346" s="36" t="s">
        <v>1183</v>
      </c>
      <c r="C346" s="36" t="s">
        <v>2214</v>
      </c>
      <c r="D346" s="36" t="s">
        <v>1430</v>
      </c>
      <c r="E346" s="41">
        <v>45740</v>
      </c>
      <c r="F346" s="42">
        <v>1694</v>
      </c>
      <c r="G346" s="43" t="s">
        <v>4236</v>
      </c>
      <c r="H346" s="36">
        <v>200</v>
      </c>
      <c r="I346" s="36">
        <f t="shared" si="10"/>
        <v>0.2</v>
      </c>
      <c r="J346" s="44">
        <v>16490</v>
      </c>
      <c r="K346" s="45">
        <f t="shared" si="11"/>
        <v>3298000</v>
      </c>
      <c r="L346" s="45" t="s">
        <v>1622</v>
      </c>
      <c r="M346" s="44" t="s">
        <v>3922</v>
      </c>
      <c r="N346" s="135"/>
    </row>
    <row r="347" spans="1:14" ht="86.4" x14ac:dyDescent="0.3">
      <c r="A347" s="36">
        <v>124</v>
      </c>
      <c r="B347" s="36" t="s">
        <v>1183</v>
      </c>
      <c r="C347" s="36" t="s">
        <v>2214</v>
      </c>
      <c r="D347" s="36" t="s">
        <v>1430</v>
      </c>
      <c r="E347" s="41">
        <v>45740</v>
      </c>
      <c r="F347" s="42" t="s">
        <v>4237</v>
      </c>
      <c r="G347" s="43" t="s">
        <v>4238</v>
      </c>
      <c r="H347" s="36">
        <v>1200</v>
      </c>
      <c r="I347" s="36">
        <f t="shared" si="10"/>
        <v>1.2</v>
      </c>
      <c r="J347" s="44">
        <v>16000</v>
      </c>
      <c r="K347" s="45">
        <f t="shared" si="11"/>
        <v>19200000</v>
      </c>
      <c r="L347" s="45"/>
      <c r="M347" s="44" t="s">
        <v>3935</v>
      </c>
      <c r="N347" s="135"/>
    </row>
    <row r="348" spans="1:14" ht="86.4" x14ac:dyDescent="0.3">
      <c r="A348" s="36">
        <v>124</v>
      </c>
      <c r="B348" s="36" t="s">
        <v>1183</v>
      </c>
      <c r="C348" s="36" t="s">
        <v>1184</v>
      </c>
      <c r="D348" s="36" t="s">
        <v>1430</v>
      </c>
      <c r="E348" s="41">
        <v>45740</v>
      </c>
      <c r="F348" s="42" t="s">
        <v>1431</v>
      </c>
      <c r="G348" s="43" t="s">
        <v>1432</v>
      </c>
      <c r="H348" s="36">
        <v>563</v>
      </c>
      <c r="I348" s="36">
        <f t="shared" si="10"/>
        <v>0.56299999999999994</v>
      </c>
      <c r="J348" s="44">
        <v>16000</v>
      </c>
      <c r="K348" s="45">
        <f t="shared" si="11"/>
        <v>9008000</v>
      </c>
      <c r="L348" s="45" t="s">
        <v>1030</v>
      </c>
      <c r="M348" s="44" t="s">
        <v>1184</v>
      </c>
      <c r="N348" s="135"/>
    </row>
    <row r="349" spans="1:14" ht="75.599999999999994" x14ac:dyDescent="0.3">
      <c r="A349" s="36">
        <v>124</v>
      </c>
      <c r="B349" s="36" t="s">
        <v>1183</v>
      </c>
      <c r="C349" s="36" t="s">
        <v>2214</v>
      </c>
      <c r="D349" s="36" t="s">
        <v>1430</v>
      </c>
      <c r="E349" s="41">
        <v>45740</v>
      </c>
      <c r="F349" s="42" t="s">
        <v>4239</v>
      </c>
      <c r="G349" s="43" t="s">
        <v>4240</v>
      </c>
      <c r="H349" s="36">
        <v>563</v>
      </c>
      <c r="I349" s="36">
        <f t="shared" si="10"/>
        <v>0.56299999999999994</v>
      </c>
      <c r="J349" s="44">
        <v>16000</v>
      </c>
      <c r="K349" s="45">
        <f t="shared" si="11"/>
        <v>9008000</v>
      </c>
      <c r="L349" s="45"/>
      <c r="M349" s="44" t="s">
        <v>3935</v>
      </c>
      <c r="N349" s="135"/>
    </row>
    <row r="350" spans="1:14" ht="86.4" x14ac:dyDescent="0.3">
      <c r="A350" s="36">
        <v>124</v>
      </c>
      <c r="B350" s="36" t="s">
        <v>1183</v>
      </c>
      <c r="C350" s="36" t="s">
        <v>1184</v>
      </c>
      <c r="D350" s="36" t="s">
        <v>1430</v>
      </c>
      <c r="E350" s="41">
        <v>45740</v>
      </c>
      <c r="F350" s="42" t="s">
        <v>1433</v>
      </c>
      <c r="G350" s="43" t="s">
        <v>1434</v>
      </c>
      <c r="H350" s="36">
        <v>3950</v>
      </c>
      <c r="I350" s="36">
        <f t="shared" si="10"/>
        <v>3.95</v>
      </c>
      <c r="J350" s="44">
        <v>16000</v>
      </c>
      <c r="K350" s="45">
        <f t="shared" si="11"/>
        <v>63200000</v>
      </c>
      <c r="L350" s="45" t="s">
        <v>1030</v>
      </c>
      <c r="M350" s="44" t="s">
        <v>1184</v>
      </c>
      <c r="N350" s="135"/>
    </row>
    <row r="351" spans="1:14" ht="75.599999999999994" x14ac:dyDescent="0.3">
      <c r="A351" s="36">
        <v>124</v>
      </c>
      <c r="B351" s="36" t="s">
        <v>1183</v>
      </c>
      <c r="C351" s="36" t="s">
        <v>2214</v>
      </c>
      <c r="D351" s="36" t="s">
        <v>1430</v>
      </c>
      <c r="E351" s="41">
        <v>45740</v>
      </c>
      <c r="F351" s="42" t="s">
        <v>2303</v>
      </c>
      <c r="G351" s="43" t="s">
        <v>4241</v>
      </c>
      <c r="H351" s="36">
        <v>50</v>
      </c>
      <c r="I351" s="36">
        <f t="shared" si="10"/>
        <v>0.05</v>
      </c>
      <c r="J351" s="44">
        <v>16490</v>
      </c>
      <c r="K351" s="45">
        <f t="shared" si="11"/>
        <v>824500</v>
      </c>
      <c r="L351" s="45" t="s">
        <v>1622</v>
      </c>
      <c r="M351" s="44" t="s">
        <v>3922</v>
      </c>
      <c r="N351" s="135"/>
    </row>
    <row r="352" spans="1:14" ht="97.2" x14ac:dyDescent="0.3">
      <c r="A352" s="36">
        <v>124</v>
      </c>
      <c r="B352" s="36" t="s">
        <v>1183</v>
      </c>
      <c r="C352" s="36" t="s">
        <v>1184</v>
      </c>
      <c r="D352" s="36" t="s">
        <v>1430</v>
      </c>
      <c r="E352" s="41">
        <v>45740</v>
      </c>
      <c r="F352" s="109" t="s">
        <v>1435</v>
      </c>
      <c r="G352" s="43" t="s">
        <v>1436</v>
      </c>
      <c r="H352" s="36">
        <v>720</v>
      </c>
      <c r="I352" s="36">
        <f t="shared" si="10"/>
        <v>0.72</v>
      </c>
      <c r="J352" s="44">
        <v>16000</v>
      </c>
      <c r="K352" s="45">
        <f t="shared" si="11"/>
        <v>11520000</v>
      </c>
      <c r="L352" s="45" t="s">
        <v>1030</v>
      </c>
      <c r="M352" s="44" t="s">
        <v>1184</v>
      </c>
      <c r="N352" s="135"/>
    </row>
    <row r="353" spans="1:14" ht="86.4" x14ac:dyDescent="0.3">
      <c r="A353" s="36">
        <v>124</v>
      </c>
      <c r="B353" s="36" t="s">
        <v>1183</v>
      </c>
      <c r="C353" s="36" t="s">
        <v>1184</v>
      </c>
      <c r="D353" s="36" t="s">
        <v>1430</v>
      </c>
      <c r="E353" s="41">
        <v>45740</v>
      </c>
      <c r="F353" s="42" t="s">
        <v>1437</v>
      </c>
      <c r="G353" s="43" t="s">
        <v>1438</v>
      </c>
      <c r="H353" s="36">
        <v>390</v>
      </c>
      <c r="I353" s="36">
        <f t="shared" si="10"/>
        <v>0.39</v>
      </c>
      <c r="J353" s="44">
        <v>16000</v>
      </c>
      <c r="K353" s="45">
        <f t="shared" si="11"/>
        <v>6240000</v>
      </c>
      <c r="L353" s="45" t="s">
        <v>1030</v>
      </c>
      <c r="M353" s="44" t="s">
        <v>1184</v>
      </c>
      <c r="N353" s="135"/>
    </row>
    <row r="354" spans="1:14" ht="86.4" x14ac:dyDescent="0.3">
      <c r="A354" s="36">
        <v>124</v>
      </c>
      <c r="B354" s="36" t="s">
        <v>1183</v>
      </c>
      <c r="C354" s="36" t="s">
        <v>2214</v>
      </c>
      <c r="D354" s="36" t="s">
        <v>1430</v>
      </c>
      <c r="E354" s="41">
        <v>45740</v>
      </c>
      <c r="F354" s="42" t="s">
        <v>4242</v>
      </c>
      <c r="G354" s="43" t="s">
        <v>4243</v>
      </c>
      <c r="H354" s="36">
        <v>180</v>
      </c>
      <c r="I354" s="36">
        <f t="shared" si="10"/>
        <v>0.18</v>
      </c>
      <c r="J354" s="44">
        <v>16000</v>
      </c>
      <c r="K354" s="45">
        <f t="shared" si="11"/>
        <v>2880000</v>
      </c>
      <c r="L354" s="45"/>
      <c r="M354" s="44" t="s">
        <v>3935</v>
      </c>
      <c r="N354" s="135"/>
    </row>
    <row r="355" spans="1:14" ht="75.599999999999994" x14ac:dyDescent="0.3">
      <c r="A355" s="36">
        <v>124</v>
      </c>
      <c r="B355" s="36" t="s">
        <v>1183</v>
      </c>
      <c r="C355" s="36" t="s">
        <v>2214</v>
      </c>
      <c r="D355" s="36" t="s">
        <v>1430</v>
      </c>
      <c r="E355" s="41">
        <v>45740</v>
      </c>
      <c r="F355" s="42">
        <v>109</v>
      </c>
      <c r="G355" s="43" t="s">
        <v>4244</v>
      </c>
      <c r="H355" s="36">
        <v>60</v>
      </c>
      <c r="I355" s="36">
        <f t="shared" si="10"/>
        <v>0.06</v>
      </c>
      <c r="J355" s="44">
        <v>16490</v>
      </c>
      <c r="K355" s="45">
        <f t="shared" si="11"/>
        <v>989400</v>
      </c>
      <c r="L355" s="45" t="s">
        <v>1622</v>
      </c>
      <c r="M355" s="44" t="s">
        <v>3922</v>
      </c>
      <c r="N355" s="135"/>
    </row>
    <row r="356" spans="1:14" ht="75.599999999999994" x14ac:dyDescent="0.3">
      <c r="A356" s="36">
        <v>125</v>
      </c>
      <c r="B356" s="36" t="s">
        <v>1183</v>
      </c>
      <c r="C356" s="36" t="s">
        <v>2214</v>
      </c>
      <c r="D356" s="36" t="s">
        <v>1439</v>
      </c>
      <c r="E356" s="41">
        <v>45740</v>
      </c>
      <c r="F356" s="42">
        <v>4750</v>
      </c>
      <c r="G356" s="43" t="s">
        <v>4245</v>
      </c>
      <c r="H356" s="36">
        <v>330</v>
      </c>
      <c r="I356" s="36">
        <f t="shared" si="10"/>
        <v>0.33</v>
      </c>
      <c r="J356" s="44">
        <v>16490</v>
      </c>
      <c r="K356" s="45">
        <f t="shared" si="11"/>
        <v>5441700</v>
      </c>
      <c r="L356" s="45" t="s">
        <v>1030</v>
      </c>
      <c r="M356" s="44" t="s">
        <v>3922</v>
      </c>
      <c r="N356" s="135"/>
    </row>
    <row r="357" spans="1:14" ht="75.599999999999994" x14ac:dyDescent="0.3">
      <c r="A357" s="36">
        <v>125</v>
      </c>
      <c r="B357" s="36" t="s">
        <v>1183</v>
      </c>
      <c r="C357" s="36" t="s">
        <v>1184</v>
      </c>
      <c r="D357" s="36" t="s">
        <v>1439</v>
      </c>
      <c r="E357" s="41">
        <v>45740</v>
      </c>
      <c r="F357" s="42" t="s">
        <v>1440</v>
      </c>
      <c r="G357" s="43" t="s">
        <v>1441</v>
      </c>
      <c r="H357" s="36">
        <v>4790</v>
      </c>
      <c r="I357" s="36">
        <f t="shared" si="10"/>
        <v>4.79</v>
      </c>
      <c r="J357" s="44">
        <v>12500</v>
      </c>
      <c r="K357" s="45">
        <f t="shared" si="11"/>
        <v>59875000</v>
      </c>
      <c r="L357" s="45" t="s">
        <v>1030</v>
      </c>
      <c r="M357" s="44" t="s">
        <v>1184</v>
      </c>
      <c r="N357" s="135"/>
    </row>
    <row r="358" spans="1:14" ht="75.599999999999994" x14ac:dyDescent="0.3">
      <c r="A358" s="36">
        <v>126</v>
      </c>
      <c r="B358" s="36" t="s">
        <v>1183</v>
      </c>
      <c r="C358" s="36" t="s">
        <v>2214</v>
      </c>
      <c r="D358" s="36" t="s">
        <v>1442</v>
      </c>
      <c r="E358" s="41">
        <v>45740</v>
      </c>
      <c r="F358" s="42" t="s">
        <v>2976</v>
      </c>
      <c r="G358" s="43" t="s">
        <v>4246</v>
      </c>
      <c r="H358" s="36">
        <v>100</v>
      </c>
      <c r="I358" s="36">
        <f t="shared" si="10"/>
        <v>0.1</v>
      </c>
      <c r="J358" s="44">
        <v>16490</v>
      </c>
      <c r="K358" s="45">
        <f t="shared" si="11"/>
        <v>1649000</v>
      </c>
      <c r="L358" s="45" t="s">
        <v>1622</v>
      </c>
      <c r="M358" s="44" t="s">
        <v>3922</v>
      </c>
      <c r="N358" s="135"/>
    </row>
    <row r="359" spans="1:14" ht="75.599999999999994" x14ac:dyDescent="0.3">
      <c r="A359" s="36">
        <v>126</v>
      </c>
      <c r="B359" s="36" t="s">
        <v>1183</v>
      </c>
      <c r="C359" s="36" t="s">
        <v>1184</v>
      </c>
      <c r="D359" s="36" t="s">
        <v>1442</v>
      </c>
      <c r="E359" s="41">
        <v>45740</v>
      </c>
      <c r="F359" s="42" t="s">
        <v>1443</v>
      </c>
      <c r="G359" s="43" t="s">
        <v>1444</v>
      </c>
      <c r="H359" s="36">
        <v>4860</v>
      </c>
      <c r="I359" s="36">
        <f t="shared" si="10"/>
        <v>4.8600000000000003</v>
      </c>
      <c r="J359" s="44">
        <v>12500</v>
      </c>
      <c r="K359" s="45">
        <f t="shared" si="11"/>
        <v>60750000</v>
      </c>
      <c r="L359" s="45" t="s">
        <v>1030</v>
      </c>
      <c r="M359" s="44" t="s">
        <v>1184</v>
      </c>
      <c r="N359" s="135"/>
    </row>
    <row r="360" spans="1:14" ht="75.599999999999994" x14ac:dyDescent="0.3">
      <c r="A360" s="36">
        <v>126</v>
      </c>
      <c r="B360" s="36" t="s">
        <v>1183</v>
      </c>
      <c r="C360" s="36" t="s">
        <v>2214</v>
      </c>
      <c r="D360" s="36" t="s">
        <v>1442</v>
      </c>
      <c r="E360" s="41">
        <v>45740</v>
      </c>
      <c r="F360" s="42" t="s">
        <v>2966</v>
      </c>
      <c r="G360" s="43" t="s">
        <v>4247</v>
      </c>
      <c r="H360" s="36">
        <v>130</v>
      </c>
      <c r="I360" s="36">
        <f t="shared" si="10"/>
        <v>0.13</v>
      </c>
      <c r="J360" s="44">
        <v>16490</v>
      </c>
      <c r="K360" s="45">
        <f t="shared" si="11"/>
        <v>2143700</v>
      </c>
      <c r="L360" s="45" t="s">
        <v>1622</v>
      </c>
      <c r="M360" s="44" t="s">
        <v>3922</v>
      </c>
      <c r="N360" s="135"/>
    </row>
    <row r="361" spans="1:14" ht="75.599999999999994" x14ac:dyDescent="0.3">
      <c r="A361" s="36">
        <v>126</v>
      </c>
      <c r="B361" s="36" t="s">
        <v>1183</v>
      </c>
      <c r="C361" s="36" t="s">
        <v>2214</v>
      </c>
      <c r="D361" s="36" t="s">
        <v>1442</v>
      </c>
      <c r="E361" s="41">
        <v>45740</v>
      </c>
      <c r="F361" s="42" t="s">
        <v>2971</v>
      </c>
      <c r="G361" s="43" t="s">
        <v>4248</v>
      </c>
      <c r="H361" s="36">
        <v>160</v>
      </c>
      <c r="I361" s="36">
        <f t="shared" si="10"/>
        <v>0.16</v>
      </c>
      <c r="J361" s="44">
        <v>16490</v>
      </c>
      <c r="K361" s="45">
        <f t="shared" si="11"/>
        <v>2638400</v>
      </c>
      <c r="L361" s="45" t="s">
        <v>1622</v>
      </c>
      <c r="M361" s="44" t="s">
        <v>3922</v>
      </c>
      <c r="N361" s="135"/>
    </row>
    <row r="362" spans="1:14" ht="86.4" x14ac:dyDescent="0.3">
      <c r="A362" s="36">
        <v>127</v>
      </c>
      <c r="B362" s="36" t="s">
        <v>1183</v>
      </c>
      <c r="C362" s="36" t="s">
        <v>1184</v>
      </c>
      <c r="D362" s="36" t="s">
        <v>1445</v>
      </c>
      <c r="E362" s="41">
        <v>45740</v>
      </c>
      <c r="F362" s="42" t="s">
        <v>1446</v>
      </c>
      <c r="G362" s="43" t="s">
        <v>1447</v>
      </c>
      <c r="H362" s="36">
        <v>110</v>
      </c>
      <c r="I362" s="36">
        <f t="shared" si="10"/>
        <v>0.11</v>
      </c>
      <c r="J362" s="44">
        <v>16000</v>
      </c>
      <c r="K362" s="45">
        <f t="shared" si="11"/>
        <v>1760000</v>
      </c>
      <c r="L362" s="45" t="s">
        <v>1030</v>
      </c>
      <c r="M362" s="44" t="s">
        <v>1184</v>
      </c>
      <c r="N362" s="135"/>
    </row>
    <row r="363" spans="1:14" ht="86.4" x14ac:dyDescent="0.3">
      <c r="A363" s="36">
        <v>127</v>
      </c>
      <c r="B363" s="36" t="s">
        <v>1183</v>
      </c>
      <c r="C363" s="36" t="s">
        <v>1184</v>
      </c>
      <c r="D363" s="36" t="s">
        <v>1445</v>
      </c>
      <c r="E363" s="41">
        <v>45740</v>
      </c>
      <c r="F363" s="42" t="s">
        <v>1446</v>
      </c>
      <c r="G363" s="43" t="s">
        <v>1447</v>
      </c>
      <c r="H363" s="36">
        <v>110</v>
      </c>
      <c r="I363" s="36">
        <f t="shared" si="10"/>
        <v>0.11</v>
      </c>
      <c r="J363" s="44">
        <v>16000</v>
      </c>
      <c r="K363" s="45">
        <f t="shared" si="11"/>
        <v>1760000</v>
      </c>
      <c r="L363" s="45" t="s">
        <v>1030</v>
      </c>
      <c r="M363" s="44" t="s">
        <v>1184</v>
      </c>
      <c r="N363" s="135"/>
    </row>
    <row r="364" spans="1:14" ht="75.599999999999994" x14ac:dyDescent="0.3">
      <c r="A364" s="36">
        <v>128</v>
      </c>
      <c r="B364" s="36" t="s">
        <v>1183</v>
      </c>
      <c r="C364" s="36" t="s">
        <v>1184</v>
      </c>
      <c r="D364" s="74" t="s">
        <v>1448</v>
      </c>
      <c r="E364" s="41">
        <v>45740</v>
      </c>
      <c r="F364" s="42" t="s">
        <v>1449</v>
      </c>
      <c r="G364" s="43" t="s">
        <v>1450</v>
      </c>
      <c r="H364" s="36">
        <f>360*0</f>
        <v>0</v>
      </c>
      <c r="I364" s="36">
        <f t="shared" si="10"/>
        <v>0</v>
      </c>
      <c r="J364" s="44">
        <v>12500</v>
      </c>
      <c r="K364" s="45">
        <f t="shared" si="11"/>
        <v>0</v>
      </c>
      <c r="L364" s="108" t="s">
        <v>1082</v>
      </c>
      <c r="M364" s="44" t="s">
        <v>1184</v>
      </c>
      <c r="N364" s="44" t="s">
        <v>4970</v>
      </c>
    </row>
    <row r="365" spans="1:14" ht="75.599999999999994" x14ac:dyDescent="0.3">
      <c r="A365" s="36">
        <v>128</v>
      </c>
      <c r="B365" s="36" t="s">
        <v>1183</v>
      </c>
      <c r="C365" s="36" t="s">
        <v>2214</v>
      </c>
      <c r="D365" s="74" t="s">
        <v>1448</v>
      </c>
      <c r="E365" s="41">
        <v>45740</v>
      </c>
      <c r="F365" s="42" t="s">
        <v>3034</v>
      </c>
      <c r="G365" s="43" t="s">
        <v>4249</v>
      </c>
      <c r="H365" s="36">
        <f>150*0</f>
        <v>0</v>
      </c>
      <c r="I365" s="36">
        <f t="shared" si="10"/>
        <v>0</v>
      </c>
      <c r="J365" s="44">
        <v>16490</v>
      </c>
      <c r="K365" s="45">
        <f t="shared" si="11"/>
        <v>0</v>
      </c>
      <c r="L365" s="45" t="s">
        <v>1030</v>
      </c>
      <c r="M365" s="44" t="s">
        <v>3922</v>
      </c>
      <c r="N365" s="44" t="s">
        <v>4970</v>
      </c>
    </row>
    <row r="366" spans="1:14" ht="75.599999999999994" x14ac:dyDescent="0.3">
      <c r="A366" s="36">
        <v>128</v>
      </c>
      <c r="B366" s="36" t="s">
        <v>1183</v>
      </c>
      <c r="C366" s="36" t="s">
        <v>2214</v>
      </c>
      <c r="D366" s="74" t="s">
        <v>1448</v>
      </c>
      <c r="E366" s="41">
        <v>45740</v>
      </c>
      <c r="F366" s="42" t="s">
        <v>3039</v>
      </c>
      <c r="G366" s="43" t="s">
        <v>4250</v>
      </c>
      <c r="H366" s="36">
        <f>90*0</f>
        <v>0</v>
      </c>
      <c r="I366" s="36">
        <f t="shared" si="10"/>
        <v>0</v>
      </c>
      <c r="J366" s="44">
        <v>16490</v>
      </c>
      <c r="K366" s="45">
        <f t="shared" si="11"/>
        <v>0</v>
      </c>
      <c r="L366" s="45" t="s">
        <v>1030</v>
      </c>
      <c r="M366" s="44" t="s">
        <v>3922</v>
      </c>
      <c r="N366" s="44" t="s">
        <v>4970</v>
      </c>
    </row>
    <row r="367" spans="1:14" ht="75.599999999999994" x14ac:dyDescent="0.3">
      <c r="A367" s="36">
        <v>129</v>
      </c>
      <c r="B367" s="36" t="s">
        <v>1183</v>
      </c>
      <c r="C367" s="36" t="s">
        <v>1184</v>
      </c>
      <c r="D367" s="36" t="s">
        <v>1451</v>
      </c>
      <c r="E367" s="41">
        <v>45740</v>
      </c>
      <c r="F367" s="42" t="s">
        <v>21</v>
      </c>
      <c r="G367" s="43" t="s">
        <v>1452</v>
      </c>
      <c r="H367" s="36">
        <v>970</v>
      </c>
      <c r="I367" s="36">
        <f t="shared" si="10"/>
        <v>0.97</v>
      </c>
      <c r="J367" s="44">
        <v>12500</v>
      </c>
      <c r="K367" s="45">
        <f t="shared" si="11"/>
        <v>12125000</v>
      </c>
      <c r="L367" s="45" t="s">
        <v>1030</v>
      </c>
      <c r="M367" s="44" t="s">
        <v>1184</v>
      </c>
      <c r="N367" s="135"/>
    </row>
    <row r="368" spans="1:14" ht="75.599999999999994" x14ac:dyDescent="0.3">
      <c r="A368" s="36">
        <v>130</v>
      </c>
      <c r="B368" s="36" t="s">
        <v>1183</v>
      </c>
      <c r="C368" s="36" t="s">
        <v>2214</v>
      </c>
      <c r="D368" s="36" t="s">
        <v>1453</v>
      </c>
      <c r="E368" s="41">
        <v>45740</v>
      </c>
      <c r="F368" s="42" t="s">
        <v>3435</v>
      </c>
      <c r="G368" s="43" t="s">
        <v>4251</v>
      </c>
      <c r="H368" s="36">
        <v>130</v>
      </c>
      <c r="I368" s="36">
        <f t="shared" si="10"/>
        <v>0.13</v>
      </c>
      <c r="J368" s="44">
        <v>16490</v>
      </c>
      <c r="K368" s="45">
        <f t="shared" si="11"/>
        <v>2143700</v>
      </c>
      <c r="L368" s="45" t="s">
        <v>1622</v>
      </c>
      <c r="M368" s="44" t="s">
        <v>3922</v>
      </c>
      <c r="N368" s="135"/>
    </row>
    <row r="369" spans="1:14" ht="75.599999999999994" x14ac:dyDescent="0.3">
      <c r="A369" s="36">
        <v>130</v>
      </c>
      <c r="B369" s="36" t="s">
        <v>1183</v>
      </c>
      <c r="C369" s="36" t="s">
        <v>2214</v>
      </c>
      <c r="D369" s="36" t="s">
        <v>1453</v>
      </c>
      <c r="E369" s="41">
        <v>45740</v>
      </c>
      <c r="F369" s="42" t="s">
        <v>4252</v>
      </c>
      <c r="G369" s="43" t="s">
        <v>4253</v>
      </c>
      <c r="H369" s="36">
        <v>200</v>
      </c>
      <c r="I369" s="36">
        <f t="shared" si="10"/>
        <v>0.2</v>
      </c>
      <c r="J369" s="44">
        <v>16490</v>
      </c>
      <c r="K369" s="45">
        <f t="shared" si="11"/>
        <v>3298000</v>
      </c>
      <c r="L369" s="45"/>
      <c r="M369" s="44" t="s">
        <v>3935</v>
      </c>
      <c r="N369" s="135"/>
    </row>
    <row r="370" spans="1:14" ht="75.599999999999994" x14ac:dyDescent="0.3">
      <c r="A370" s="36">
        <v>130</v>
      </c>
      <c r="B370" s="36" t="s">
        <v>1183</v>
      </c>
      <c r="C370" s="36" t="s">
        <v>2214</v>
      </c>
      <c r="D370" s="36" t="s">
        <v>1453</v>
      </c>
      <c r="E370" s="41">
        <v>45740</v>
      </c>
      <c r="F370" s="42">
        <v>6359</v>
      </c>
      <c r="G370" s="43" t="s">
        <v>4254</v>
      </c>
      <c r="H370" s="36">
        <v>130</v>
      </c>
      <c r="I370" s="36">
        <f t="shared" si="10"/>
        <v>0.13</v>
      </c>
      <c r="J370" s="44">
        <v>16490</v>
      </c>
      <c r="K370" s="45">
        <f t="shared" si="11"/>
        <v>2143700</v>
      </c>
      <c r="L370" s="45" t="s">
        <v>1622</v>
      </c>
      <c r="M370" s="44" t="s">
        <v>3922</v>
      </c>
      <c r="N370" s="135"/>
    </row>
    <row r="371" spans="1:14" ht="75.599999999999994" x14ac:dyDescent="0.3">
      <c r="A371" s="36">
        <v>130</v>
      </c>
      <c r="B371" s="36" t="s">
        <v>1183</v>
      </c>
      <c r="C371" s="36" t="s">
        <v>2214</v>
      </c>
      <c r="D371" s="36" t="s">
        <v>1453</v>
      </c>
      <c r="E371" s="41">
        <v>45740</v>
      </c>
      <c r="F371" s="42" t="s">
        <v>3402</v>
      </c>
      <c r="G371" s="43" t="s">
        <v>4255</v>
      </c>
      <c r="H371" s="36">
        <v>290</v>
      </c>
      <c r="I371" s="36">
        <f t="shared" si="10"/>
        <v>0.28999999999999998</v>
      </c>
      <c r="J371" s="44">
        <v>16490</v>
      </c>
      <c r="K371" s="45">
        <f t="shared" si="11"/>
        <v>4782100</v>
      </c>
      <c r="L371" s="45" t="s">
        <v>1699</v>
      </c>
      <c r="M371" s="44" t="s">
        <v>3922</v>
      </c>
      <c r="N371" s="135"/>
    </row>
    <row r="372" spans="1:14" ht="75.599999999999994" x14ac:dyDescent="0.3">
      <c r="A372" s="36">
        <v>130</v>
      </c>
      <c r="B372" s="36" t="s">
        <v>1183</v>
      </c>
      <c r="C372" s="36" t="s">
        <v>2214</v>
      </c>
      <c r="D372" s="36" t="s">
        <v>1453</v>
      </c>
      <c r="E372" s="41">
        <v>45740</v>
      </c>
      <c r="F372" s="42">
        <v>4506</v>
      </c>
      <c r="G372" s="43" t="s">
        <v>4256</v>
      </c>
      <c r="H372" s="36">
        <v>80</v>
      </c>
      <c r="I372" s="36">
        <f t="shared" si="10"/>
        <v>0.08</v>
      </c>
      <c r="J372" s="44">
        <v>16490</v>
      </c>
      <c r="K372" s="45">
        <f t="shared" si="11"/>
        <v>1319200</v>
      </c>
      <c r="L372" s="45" t="s">
        <v>1030</v>
      </c>
      <c r="M372" s="44" t="s">
        <v>3922</v>
      </c>
      <c r="N372" s="135"/>
    </row>
    <row r="373" spans="1:14" ht="75.599999999999994" x14ac:dyDescent="0.3">
      <c r="A373" s="36">
        <v>130</v>
      </c>
      <c r="B373" s="36" t="s">
        <v>1183</v>
      </c>
      <c r="C373" s="36" t="s">
        <v>2214</v>
      </c>
      <c r="D373" s="36" t="s">
        <v>1453</v>
      </c>
      <c r="E373" s="41">
        <v>45740</v>
      </c>
      <c r="F373" s="42" t="s">
        <v>3426</v>
      </c>
      <c r="G373" s="43" t="s">
        <v>4257</v>
      </c>
      <c r="H373" s="36">
        <v>80</v>
      </c>
      <c r="I373" s="36">
        <f t="shared" si="10"/>
        <v>0.08</v>
      </c>
      <c r="J373" s="44">
        <v>16490</v>
      </c>
      <c r="K373" s="45">
        <f t="shared" si="11"/>
        <v>1319200</v>
      </c>
      <c r="L373" s="45" t="s">
        <v>1030</v>
      </c>
      <c r="M373" s="44" t="s">
        <v>3922</v>
      </c>
      <c r="N373" s="135"/>
    </row>
    <row r="374" spans="1:14" ht="75.599999999999994" x14ac:dyDescent="0.3">
      <c r="A374" s="36">
        <v>130</v>
      </c>
      <c r="B374" s="36" t="s">
        <v>1183</v>
      </c>
      <c r="C374" s="36" t="s">
        <v>2214</v>
      </c>
      <c r="D374" s="36" t="s">
        <v>1453</v>
      </c>
      <c r="E374" s="41">
        <v>45740</v>
      </c>
      <c r="F374" s="42">
        <v>4213</v>
      </c>
      <c r="G374" s="43" t="s">
        <v>4258</v>
      </c>
      <c r="H374" s="36">
        <v>150</v>
      </c>
      <c r="I374" s="36">
        <f t="shared" si="10"/>
        <v>0.15</v>
      </c>
      <c r="J374" s="44">
        <v>16490</v>
      </c>
      <c r="K374" s="45">
        <f t="shared" si="11"/>
        <v>2473500</v>
      </c>
      <c r="L374" s="45" t="s">
        <v>1622</v>
      </c>
      <c r="M374" s="44" t="s">
        <v>3922</v>
      </c>
      <c r="N374" s="135"/>
    </row>
    <row r="375" spans="1:14" ht="75.599999999999994" x14ac:dyDescent="0.3">
      <c r="A375" s="36">
        <v>130</v>
      </c>
      <c r="B375" s="36" t="s">
        <v>1183</v>
      </c>
      <c r="C375" s="36" t="s">
        <v>2214</v>
      </c>
      <c r="D375" s="36" t="s">
        <v>1453</v>
      </c>
      <c r="E375" s="41">
        <v>45740</v>
      </c>
      <c r="F375" s="42" t="s">
        <v>3412</v>
      </c>
      <c r="G375" s="43" t="s">
        <v>4259</v>
      </c>
      <c r="H375" s="36">
        <v>280</v>
      </c>
      <c r="I375" s="36">
        <f t="shared" si="10"/>
        <v>0.28000000000000003</v>
      </c>
      <c r="J375" s="44">
        <v>16490</v>
      </c>
      <c r="K375" s="45">
        <f t="shared" si="11"/>
        <v>4617200</v>
      </c>
      <c r="L375" s="45" t="s">
        <v>1030</v>
      </c>
      <c r="M375" s="44" t="s">
        <v>3922</v>
      </c>
      <c r="N375" s="135"/>
    </row>
    <row r="376" spans="1:14" ht="75.599999999999994" x14ac:dyDescent="0.3">
      <c r="A376" s="36">
        <v>130</v>
      </c>
      <c r="B376" s="36" t="s">
        <v>1183</v>
      </c>
      <c r="C376" s="36" t="s">
        <v>2214</v>
      </c>
      <c r="D376" s="36" t="s">
        <v>1453</v>
      </c>
      <c r="E376" s="41">
        <v>45740</v>
      </c>
      <c r="F376" s="42" t="s">
        <v>3407</v>
      </c>
      <c r="G376" s="43" t="s">
        <v>4260</v>
      </c>
      <c r="H376" s="36">
        <v>110</v>
      </c>
      <c r="I376" s="36">
        <f t="shared" si="10"/>
        <v>0.11</v>
      </c>
      <c r="J376" s="44">
        <v>16490</v>
      </c>
      <c r="K376" s="45">
        <f t="shared" si="11"/>
        <v>1813900</v>
      </c>
      <c r="L376" s="45" t="s">
        <v>1030</v>
      </c>
      <c r="M376" s="44" t="s">
        <v>3922</v>
      </c>
      <c r="N376" s="135"/>
    </row>
    <row r="377" spans="1:14" ht="75.599999999999994" x14ac:dyDescent="0.3">
      <c r="A377" s="36">
        <v>130</v>
      </c>
      <c r="B377" s="36" t="s">
        <v>1183</v>
      </c>
      <c r="C377" s="36" t="s">
        <v>2214</v>
      </c>
      <c r="D377" s="36" t="s">
        <v>1453</v>
      </c>
      <c r="E377" s="41">
        <v>45740</v>
      </c>
      <c r="F377" s="42">
        <v>2731</v>
      </c>
      <c r="G377" s="43" t="s">
        <v>4261</v>
      </c>
      <c r="H377" s="36">
        <v>220</v>
      </c>
      <c r="I377" s="36">
        <f t="shared" si="10"/>
        <v>0.22</v>
      </c>
      <c r="J377" s="44">
        <v>16490</v>
      </c>
      <c r="K377" s="45">
        <f t="shared" si="11"/>
        <v>3627800</v>
      </c>
      <c r="L377" s="45" t="s">
        <v>1030</v>
      </c>
      <c r="M377" s="44" t="s">
        <v>3922</v>
      </c>
      <c r="N377" s="135"/>
    </row>
    <row r="378" spans="1:14" ht="75.599999999999994" x14ac:dyDescent="0.3">
      <c r="A378" s="36">
        <v>130</v>
      </c>
      <c r="B378" s="36" t="s">
        <v>1183</v>
      </c>
      <c r="C378" s="36" t="s">
        <v>1184</v>
      </c>
      <c r="D378" s="36" t="s">
        <v>1453</v>
      </c>
      <c r="E378" s="41">
        <v>45740</v>
      </c>
      <c r="F378" s="42" t="s">
        <v>1454</v>
      </c>
      <c r="G378" s="43" t="s">
        <v>1455</v>
      </c>
      <c r="H378" s="36">
        <v>5920</v>
      </c>
      <c r="I378" s="36">
        <f t="shared" si="10"/>
        <v>5.92</v>
      </c>
      <c r="J378" s="44">
        <v>12500</v>
      </c>
      <c r="K378" s="45">
        <f t="shared" si="11"/>
        <v>74000000</v>
      </c>
      <c r="L378" s="45" t="s">
        <v>1030</v>
      </c>
      <c r="M378" s="44" t="s">
        <v>1184</v>
      </c>
      <c r="N378" s="135"/>
    </row>
    <row r="379" spans="1:14" ht="75.599999999999994" x14ac:dyDescent="0.3">
      <c r="A379" s="36">
        <v>130</v>
      </c>
      <c r="B379" s="36" t="s">
        <v>1183</v>
      </c>
      <c r="C379" s="36" t="s">
        <v>2214</v>
      </c>
      <c r="D379" s="36" t="s">
        <v>1453</v>
      </c>
      <c r="E379" s="41">
        <v>45740</v>
      </c>
      <c r="F379" s="42">
        <v>4474</v>
      </c>
      <c r="G379" s="43" t="s">
        <v>4262</v>
      </c>
      <c r="H379" s="36">
        <v>80</v>
      </c>
      <c r="I379" s="36">
        <f t="shared" si="10"/>
        <v>0.08</v>
      </c>
      <c r="J379" s="44">
        <v>16490</v>
      </c>
      <c r="K379" s="45">
        <f t="shared" si="11"/>
        <v>1319200</v>
      </c>
      <c r="L379" s="45" t="s">
        <v>1622</v>
      </c>
      <c r="M379" s="44" t="s">
        <v>3922</v>
      </c>
      <c r="N379" s="135"/>
    </row>
    <row r="380" spans="1:14" ht="75.599999999999994" x14ac:dyDescent="0.3">
      <c r="A380" s="36">
        <v>130</v>
      </c>
      <c r="B380" s="36" t="s">
        <v>1183</v>
      </c>
      <c r="C380" s="36" t="s">
        <v>2214</v>
      </c>
      <c r="D380" s="36" t="s">
        <v>1453</v>
      </c>
      <c r="E380" s="41">
        <v>45740</v>
      </c>
      <c r="F380" s="42" t="s">
        <v>3397</v>
      </c>
      <c r="G380" s="43" t="s">
        <v>4263</v>
      </c>
      <c r="H380" s="36">
        <v>60</v>
      </c>
      <c r="I380" s="36">
        <f t="shared" si="10"/>
        <v>0.06</v>
      </c>
      <c r="J380" s="44">
        <v>16490</v>
      </c>
      <c r="K380" s="45">
        <f t="shared" si="11"/>
        <v>989400</v>
      </c>
      <c r="L380" s="45" t="s">
        <v>1030</v>
      </c>
      <c r="M380" s="44" t="s">
        <v>3922</v>
      </c>
      <c r="N380" s="135"/>
    </row>
    <row r="381" spans="1:14" ht="75.599999999999994" x14ac:dyDescent="0.3">
      <c r="A381" s="36">
        <v>130</v>
      </c>
      <c r="B381" s="36" t="s">
        <v>1183</v>
      </c>
      <c r="C381" s="36" t="s">
        <v>2214</v>
      </c>
      <c r="D381" s="36" t="s">
        <v>1453</v>
      </c>
      <c r="E381" s="41">
        <v>45740</v>
      </c>
      <c r="F381" s="42" t="s">
        <v>3421</v>
      </c>
      <c r="G381" s="43" t="s">
        <v>4264</v>
      </c>
      <c r="H381" s="36">
        <v>60</v>
      </c>
      <c r="I381" s="36">
        <f t="shared" si="10"/>
        <v>0.06</v>
      </c>
      <c r="J381" s="44">
        <v>16490</v>
      </c>
      <c r="K381" s="45">
        <f t="shared" si="11"/>
        <v>989400</v>
      </c>
      <c r="L381" s="45" t="s">
        <v>1030</v>
      </c>
      <c r="M381" s="44" t="s">
        <v>3922</v>
      </c>
      <c r="N381" s="135"/>
    </row>
    <row r="382" spans="1:14" ht="75.599999999999994" x14ac:dyDescent="0.3">
      <c r="A382" s="36">
        <v>131</v>
      </c>
      <c r="B382" s="36" t="s">
        <v>1183</v>
      </c>
      <c r="C382" s="36" t="s">
        <v>2214</v>
      </c>
      <c r="D382" s="36" t="s">
        <v>1456</v>
      </c>
      <c r="E382" s="41">
        <v>45740</v>
      </c>
      <c r="F382" s="42">
        <v>4941</v>
      </c>
      <c r="G382" s="43" t="s">
        <v>4265</v>
      </c>
      <c r="H382" s="36">
        <v>150</v>
      </c>
      <c r="I382" s="36">
        <f t="shared" si="10"/>
        <v>0.15</v>
      </c>
      <c r="J382" s="44">
        <v>16490</v>
      </c>
      <c r="K382" s="45">
        <f t="shared" si="11"/>
        <v>2473500</v>
      </c>
      <c r="L382" s="45" t="s">
        <v>1030</v>
      </c>
      <c r="M382" s="44" t="s">
        <v>3922</v>
      </c>
      <c r="N382" s="135"/>
    </row>
    <row r="383" spans="1:14" ht="86.4" x14ac:dyDescent="0.3">
      <c r="A383" s="36">
        <v>131</v>
      </c>
      <c r="B383" s="36" t="s">
        <v>1183</v>
      </c>
      <c r="C383" s="36" t="s">
        <v>1184</v>
      </c>
      <c r="D383" s="36" t="s">
        <v>1456</v>
      </c>
      <c r="E383" s="41">
        <v>45740</v>
      </c>
      <c r="F383" s="42" t="s">
        <v>1457</v>
      </c>
      <c r="G383" s="43" t="s">
        <v>1458</v>
      </c>
      <c r="H383" s="36">
        <v>200</v>
      </c>
      <c r="I383" s="36">
        <f t="shared" si="10"/>
        <v>0.2</v>
      </c>
      <c r="J383" s="44">
        <v>16000</v>
      </c>
      <c r="K383" s="45">
        <f t="shared" si="11"/>
        <v>3200000</v>
      </c>
      <c r="L383" s="108" t="s">
        <v>1162</v>
      </c>
      <c r="M383" s="44" t="s">
        <v>1184</v>
      </c>
      <c r="N383" s="135"/>
    </row>
    <row r="384" spans="1:14" ht="75.599999999999994" x14ac:dyDescent="0.3">
      <c r="A384" s="36">
        <v>131</v>
      </c>
      <c r="B384" s="36" t="s">
        <v>1183</v>
      </c>
      <c r="C384" s="36" t="s">
        <v>2214</v>
      </c>
      <c r="D384" s="36" t="s">
        <v>1456</v>
      </c>
      <c r="E384" s="41">
        <v>45740</v>
      </c>
      <c r="F384" s="42">
        <v>1303</v>
      </c>
      <c r="G384" s="43" t="s">
        <v>4266</v>
      </c>
      <c r="H384" s="36">
        <v>170</v>
      </c>
      <c r="I384" s="36">
        <f t="shared" si="10"/>
        <v>0.17</v>
      </c>
      <c r="J384" s="44">
        <v>16490</v>
      </c>
      <c r="K384" s="45">
        <f t="shared" si="11"/>
        <v>2803300</v>
      </c>
      <c r="L384" s="45" t="s">
        <v>1030</v>
      </c>
      <c r="M384" s="44" t="s">
        <v>3922</v>
      </c>
      <c r="N384" s="135"/>
    </row>
    <row r="385" spans="1:14" ht="86.4" x14ac:dyDescent="0.3">
      <c r="A385" s="36">
        <v>131</v>
      </c>
      <c r="B385" s="36" t="s">
        <v>1183</v>
      </c>
      <c r="C385" s="36" t="s">
        <v>1184</v>
      </c>
      <c r="D385" s="36" t="s">
        <v>1456</v>
      </c>
      <c r="E385" s="41">
        <v>45740</v>
      </c>
      <c r="F385" s="42" t="s">
        <v>1459</v>
      </c>
      <c r="G385" s="43" t="s">
        <v>1460</v>
      </c>
      <c r="H385" s="36">
        <v>1500</v>
      </c>
      <c r="I385" s="36">
        <f t="shared" si="10"/>
        <v>1.5</v>
      </c>
      <c r="J385" s="44">
        <v>16000</v>
      </c>
      <c r="K385" s="45">
        <f t="shared" si="11"/>
        <v>24000000</v>
      </c>
      <c r="L385" s="108" t="s">
        <v>1161</v>
      </c>
      <c r="M385" s="44" t="s">
        <v>1184</v>
      </c>
      <c r="N385" s="135"/>
    </row>
    <row r="386" spans="1:14" ht="75.599999999999994" x14ac:dyDescent="0.3">
      <c r="A386" s="36">
        <v>132</v>
      </c>
      <c r="B386" s="36" t="s">
        <v>1183</v>
      </c>
      <c r="C386" s="36" t="s">
        <v>1184</v>
      </c>
      <c r="D386" s="36" t="s">
        <v>1461</v>
      </c>
      <c r="E386" s="41">
        <v>45740</v>
      </c>
      <c r="F386" s="42" t="s">
        <v>1462</v>
      </c>
      <c r="G386" s="43" t="s">
        <v>1463</v>
      </c>
      <c r="H386" s="36">
        <v>2800</v>
      </c>
      <c r="I386" s="36">
        <f t="shared" si="10"/>
        <v>2.8</v>
      </c>
      <c r="J386" s="44">
        <v>12500</v>
      </c>
      <c r="K386" s="45">
        <f t="shared" si="11"/>
        <v>35000000</v>
      </c>
      <c r="L386" s="45" t="s">
        <v>1030</v>
      </c>
      <c r="M386" s="44" t="s">
        <v>1184</v>
      </c>
      <c r="N386" s="135"/>
    </row>
    <row r="387" spans="1:14" ht="75.599999999999994" x14ac:dyDescent="0.3">
      <c r="A387" s="36">
        <v>132</v>
      </c>
      <c r="B387" s="36" t="s">
        <v>1183</v>
      </c>
      <c r="C387" s="36" t="s">
        <v>2214</v>
      </c>
      <c r="D387" s="36" t="s">
        <v>1461</v>
      </c>
      <c r="E387" s="41">
        <v>45740</v>
      </c>
      <c r="F387" s="42" t="s">
        <v>2991</v>
      </c>
      <c r="G387" s="43" t="s">
        <v>4267</v>
      </c>
      <c r="H387" s="36">
        <v>60</v>
      </c>
      <c r="I387" s="36">
        <f t="shared" si="10"/>
        <v>0.06</v>
      </c>
      <c r="J387" s="44">
        <v>16490</v>
      </c>
      <c r="K387" s="45">
        <f t="shared" si="11"/>
        <v>989400</v>
      </c>
      <c r="L387" s="45" t="s">
        <v>1030</v>
      </c>
      <c r="M387" s="44" t="s">
        <v>3922</v>
      </c>
      <c r="N387" s="135"/>
    </row>
    <row r="388" spans="1:14" ht="86.4" x14ac:dyDescent="0.3">
      <c r="A388" s="36">
        <v>133</v>
      </c>
      <c r="B388" s="36" t="s">
        <v>1183</v>
      </c>
      <c r="C388" s="36" t="s">
        <v>1184</v>
      </c>
      <c r="D388" s="36" t="s">
        <v>1464</v>
      </c>
      <c r="E388" s="41">
        <v>45740</v>
      </c>
      <c r="F388" s="42" t="s">
        <v>1465</v>
      </c>
      <c r="G388" s="43" t="s">
        <v>1466</v>
      </c>
      <c r="H388" s="36">
        <v>1110</v>
      </c>
      <c r="I388" s="36">
        <f t="shared" ref="I388:I451" si="12">H388/1000</f>
        <v>1.1100000000000001</v>
      </c>
      <c r="J388" s="44">
        <v>16000</v>
      </c>
      <c r="K388" s="45">
        <f t="shared" si="11"/>
        <v>17760000</v>
      </c>
      <c r="L388" s="108" t="s">
        <v>1080</v>
      </c>
      <c r="M388" s="44" t="s">
        <v>1184</v>
      </c>
      <c r="N388" s="135"/>
    </row>
    <row r="389" spans="1:14" ht="97.2" x14ac:dyDescent="0.3">
      <c r="A389" s="36">
        <v>134</v>
      </c>
      <c r="B389" s="36" t="s">
        <v>1183</v>
      </c>
      <c r="C389" s="36" t="s">
        <v>1184</v>
      </c>
      <c r="D389" s="36" t="s">
        <v>1467</v>
      </c>
      <c r="E389" s="41">
        <v>45740</v>
      </c>
      <c r="F389" s="109" t="s">
        <v>1468</v>
      </c>
      <c r="G389" s="43" t="s">
        <v>1469</v>
      </c>
      <c r="H389" s="36">
        <v>200</v>
      </c>
      <c r="I389" s="36">
        <f t="shared" si="12"/>
        <v>0.2</v>
      </c>
      <c r="J389" s="44">
        <v>16000</v>
      </c>
      <c r="K389" s="45">
        <f t="shared" ref="K389:K452" si="13">(J389*H389)</f>
        <v>3200000</v>
      </c>
      <c r="L389" s="45" t="s">
        <v>1030</v>
      </c>
      <c r="M389" s="44" t="s">
        <v>1184</v>
      </c>
      <c r="N389" s="135"/>
    </row>
    <row r="390" spans="1:14" ht="97.2" x14ac:dyDescent="0.3">
      <c r="A390" s="36">
        <v>134</v>
      </c>
      <c r="B390" s="36" t="s">
        <v>1183</v>
      </c>
      <c r="C390" s="36" t="s">
        <v>1184</v>
      </c>
      <c r="D390" s="36" t="s">
        <v>1467</v>
      </c>
      <c r="E390" s="41">
        <v>45740</v>
      </c>
      <c r="F390" s="109" t="s">
        <v>1470</v>
      </c>
      <c r="G390" s="43" t="s">
        <v>1471</v>
      </c>
      <c r="H390" s="36">
        <v>220</v>
      </c>
      <c r="I390" s="36">
        <f t="shared" si="12"/>
        <v>0.22</v>
      </c>
      <c r="J390" s="44">
        <v>16000</v>
      </c>
      <c r="K390" s="45">
        <f t="shared" si="13"/>
        <v>3520000</v>
      </c>
      <c r="L390" s="45" t="s">
        <v>1030</v>
      </c>
      <c r="M390" s="44" t="s">
        <v>1184</v>
      </c>
      <c r="N390" s="135"/>
    </row>
    <row r="391" spans="1:14" ht="86.4" x14ac:dyDescent="0.3">
      <c r="A391" s="36">
        <v>135</v>
      </c>
      <c r="B391" s="36" t="s">
        <v>1183</v>
      </c>
      <c r="C391" s="36" t="s">
        <v>1184</v>
      </c>
      <c r="D391" s="36" t="s">
        <v>1472</v>
      </c>
      <c r="E391" s="41">
        <v>45740</v>
      </c>
      <c r="F391" s="42" t="s">
        <v>1473</v>
      </c>
      <c r="G391" s="43" t="s">
        <v>1474</v>
      </c>
      <c r="H391" s="36">
        <v>1930</v>
      </c>
      <c r="I391" s="36">
        <f t="shared" si="12"/>
        <v>1.93</v>
      </c>
      <c r="J391" s="44">
        <v>16000</v>
      </c>
      <c r="K391" s="45">
        <f t="shared" si="13"/>
        <v>30880000</v>
      </c>
      <c r="L391" s="45" t="s">
        <v>1030</v>
      </c>
      <c r="M391" s="44" t="s">
        <v>1184</v>
      </c>
      <c r="N391" s="135"/>
    </row>
    <row r="392" spans="1:14" ht="75.599999999999994" x14ac:dyDescent="0.3">
      <c r="A392" s="36">
        <v>136</v>
      </c>
      <c r="B392" s="36" t="s">
        <v>1183</v>
      </c>
      <c r="C392" s="36" t="s">
        <v>1184</v>
      </c>
      <c r="D392" s="36" t="s">
        <v>1475</v>
      </c>
      <c r="E392" s="41">
        <v>45740</v>
      </c>
      <c r="F392" s="42" t="s">
        <v>1476</v>
      </c>
      <c r="G392" s="43" t="s">
        <v>1477</v>
      </c>
      <c r="H392" s="36">
        <v>1150</v>
      </c>
      <c r="I392" s="36">
        <f t="shared" si="12"/>
        <v>1.1499999999999999</v>
      </c>
      <c r="J392" s="44">
        <v>12500</v>
      </c>
      <c r="K392" s="45">
        <f t="shared" si="13"/>
        <v>14375000</v>
      </c>
      <c r="L392" s="45" t="s">
        <v>1030</v>
      </c>
      <c r="M392" s="44" t="s">
        <v>1184</v>
      </c>
      <c r="N392" s="135"/>
    </row>
    <row r="393" spans="1:14" ht="75.599999999999994" x14ac:dyDescent="0.3">
      <c r="A393" s="36">
        <v>136</v>
      </c>
      <c r="B393" s="36" t="s">
        <v>1183</v>
      </c>
      <c r="C393" s="36" t="s">
        <v>2214</v>
      </c>
      <c r="D393" s="36" t="s">
        <v>1475</v>
      </c>
      <c r="E393" s="41">
        <v>45740</v>
      </c>
      <c r="F393" s="42">
        <v>6502</v>
      </c>
      <c r="G393" s="43" t="s">
        <v>4268</v>
      </c>
      <c r="H393" s="36">
        <v>260</v>
      </c>
      <c r="I393" s="36">
        <f t="shared" si="12"/>
        <v>0.26</v>
      </c>
      <c r="J393" s="44">
        <v>16490</v>
      </c>
      <c r="K393" s="45">
        <f t="shared" si="13"/>
        <v>4287400</v>
      </c>
      <c r="L393" s="45" t="s">
        <v>1622</v>
      </c>
      <c r="M393" s="44" t="s">
        <v>3922</v>
      </c>
      <c r="N393" s="135"/>
    </row>
    <row r="394" spans="1:14" ht="75.599999999999994" x14ac:dyDescent="0.3">
      <c r="A394" s="36">
        <v>136</v>
      </c>
      <c r="B394" s="36" t="s">
        <v>1183</v>
      </c>
      <c r="C394" s="36" t="s">
        <v>2214</v>
      </c>
      <c r="D394" s="36" t="s">
        <v>1475</v>
      </c>
      <c r="E394" s="41">
        <v>45740</v>
      </c>
      <c r="F394" s="42" t="s">
        <v>3076</v>
      </c>
      <c r="G394" s="43" t="s">
        <v>4269</v>
      </c>
      <c r="H394" s="36">
        <v>60</v>
      </c>
      <c r="I394" s="36">
        <f t="shared" si="12"/>
        <v>0.06</v>
      </c>
      <c r="J394" s="44">
        <v>16490</v>
      </c>
      <c r="K394" s="45">
        <f t="shared" si="13"/>
        <v>989400</v>
      </c>
      <c r="L394" s="45" t="s">
        <v>1699</v>
      </c>
      <c r="M394" s="44" t="s">
        <v>3922</v>
      </c>
      <c r="N394" s="135"/>
    </row>
    <row r="395" spans="1:14" ht="75.599999999999994" x14ac:dyDescent="0.3">
      <c r="A395" s="36">
        <v>137</v>
      </c>
      <c r="B395" s="36" t="s">
        <v>1183</v>
      </c>
      <c r="C395" s="36" t="s">
        <v>1184</v>
      </c>
      <c r="D395" s="36" t="s">
        <v>1478</v>
      </c>
      <c r="E395" s="41">
        <v>45740</v>
      </c>
      <c r="F395" s="42" t="s">
        <v>1479</v>
      </c>
      <c r="G395" s="43" t="s">
        <v>1480</v>
      </c>
      <c r="H395" s="36">
        <v>6432</v>
      </c>
      <c r="I395" s="36">
        <f t="shared" si="12"/>
        <v>6.4320000000000004</v>
      </c>
      <c r="J395" s="44">
        <v>12500</v>
      </c>
      <c r="K395" s="45">
        <f t="shared" si="13"/>
        <v>80400000</v>
      </c>
      <c r="L395" s="45" t="s">
        <v>1030</v>
      </c>
      <c r="M395" s="44" t="s">
        <v>1184</v>
      </c>
      <c r="N395" s="135"/>
    </row>
    <row r="396" spans="1:14" ht="75.599999999999994" x14ac:dyDescent="0.3">
      <c r="A396" s="36">
        <v>137</v>
      </c>
      <c r="B396" s="36" t="s">
        <v>1183</v>
      </c>
      <c r="C396" s="36" t="s">
        <v>2214</v>
      </c>
      <c r="D396" s="36" t="s">
        <v>1478</v>
      </c>
      <c r="E396" s="41">
        <v>45740</v>
      </c>
      <c r="F396" s="42" t="s">
        <v>1578</v>
      </c>
      <c r="G396" s="43" t="s">
        <v>4270</v>
      </c>
      <c r="H396" s="36">
        <v>150</v>
      </c>
      <c r="I396" s="36">
        <f t="shared" si="12"/>
        <v>0.15</v>
      </c>
      <c r="J396" s="44">
        <v>16490</v>
      </c>
      <c r="K396" s="45">
        <f t="shared" si="13"/>
        <v>2473500</v>
      </c>
      <c r="L396" s="45"/>
      <c r="M396" s="44" t="s">
        <v>3935</v>
      </c>
      <c r="N396" s="135"/>
    </row>
    <row r="397" spans="1:14" ht="75.599999999999994" x14ac:dyDescent="0.3">
      <c r="A397" s="36">
        <v>137</v>
      </c>
      <c r="B397" s="36" t="s">
        <v>1183</v>
      </c>
      <c r="C397" s="36" t="s">
        <v>2214</v>
      </c>
      <c r="D397" s="36" t="s">
        <v>1478</v>
      </c>
      <c r="E397" s="41">
        <v>45740</v>
      </c>
      <c r="F397" s="42" t="s">
        <v>2323</v>
      </c>
      <c r="G397" s="43" t="s">
        <v>4271</v>
      </c>
      <c r="H397" s="36">
        <v>150</v>
      </c>
      <c r="I397" s="36">
        <f t="shared" si="12"/>
        <v>0.15</v>
      </c>
      <c r="J397" s="44">
        <v>16490</v>
      </c>
      <c r="K397" s="45">
        <f t="shared" si="13"/>
        <v>2473500</v>
      </c>
      <c r="L397" s="45" t="s">
        <v>1622</v>
      </c>
      <c r="M397" s="44" t="s">
        <v>3922</v>
      </c>
      <c r="N397" s="135"/>
    </row>
    <row r="398" spans="1:14" ht="75.599999999999994" x14ac:dyDescent="0.3">
      <c r="A398" s="36">
        <v>137</v>
      </c>
      <c r="B398" s="36" t="s">
        <v>1183</v>
      </c>
      <c r="C398" s="36" t="s">
        <v>2214</v>
      </c>
      <c r="D398" s="36" t="s">
        <v>1478</v>
      </c>
      <c r="E398" s="41">
        <v>45740</v>
      </c>
      <c r="F398" s="42" t="s">
        <v>2308</v>
      </c>
      <c r="G398" s="43" t="s">
        <v>4272</v>
      </c>
      <c r="H398" s="36">
        <v>150</v>
      </c>
      <c r="I398" s="36">
        <f t="shared" si="12"/>
        <v>0.15</v>
      </c>
      <c r="J398" s="44">
        <v>16490</v>
      </c>
      <c r="K398" s="45">
        <f t="shared" si="13"/>
        <v>2473500</v>
      </c>
      <c r="L398" s="45" t="s">
        <v>1622</v>
      </c>
      <c r="M398" s="44" t="s">
        <v>3922</v>
      </c>
      <c r="N398" s="135"/>
    </row>
    <row r="399" spans="1:14" ht="75.599999999999994" x14ac:dyDescent="0.3">
      <c r="A399" s="36">
        <v>137</v>
      </c>
      <c r="B399" s="36" t="s">
        <v>1183</v>
      </c>
      <c r="C399" s="36" t="s">
        <v>2214</v>
      </c>
      <c r="D399" s="36" t="s">
        <v>1478</v>
      </c>
      <c r="E399" s="41">
        <v>45740</v>
      </c>
      <c r="F399" s="42">
        <v>2213</v>
      </c>
      <c r="G399" s="43" t="s">
        <v>4273</v>
      </c>
      <c r="H399" s="36">
        <v>350</v>
      </c>
      <c r="I399" s="36">
        <f t="shared" si="12"/>
        <v>0.35</v>
      </c>
      <c r="J399" s="44">
        <v>16490</v>
      </c>
      <c r="K399" s="45">
        <f t="shared" si="13"/>
        <v>5771500</v>
      </c>
      <c r="L399" s="45" t="s">
        <v>1622</v>
      </c>
      <c r="M399" s="44" t="s">
        <v>3922</v>
      </c>
      <c r="N399" s="135"/>
    </row>
    <row r="400" spans="1:14" ht="86.4" x14ac:dyDescent="0.3">
      <c r="A400" s="36">
        <v>137</v>
      </c>
      <c r="B400" s="36" t="s">
        <v>1183</v>
      </c>
      <c r="C400" s="36" t="s">
        <v>1184</v>
      </c>
      <c r="D400" s="36" t="s">
        <v>1478</v>
      </c>
      <c r="E400" s="41">
        <v>45740</v>
      </c>
      <c r="F400" s="42" t="s">
        <v>1481</v>
      </c>
      <c r="G400" s="43" t="s">
        <v>1482</v>
      </c>
      <c r="H400" s="36">
        <v>960</v>
      </c>
      <c r="I400" s="36">
        <f t="shared" si="12"/>
        <v>0.96</v>
      </c>
      <c r="J400" s="44">
        <v>16000</v>
      </c>
      <c r="K400" s="45">
        <f t="shared" si="13"/>
        <v>15360000</v>
      </c>
      <c r="L400" s="45" t="s">
        <v>1030</v>
      </c>
      <c r="M400" s="44" t="s">
        <v>1184</v>
      </c>
      <c r="N400" s="135"/>
    </row>
    <row r="401" spans="1:14" ht="75.599999999999994" x14ac:dyDescent="0.3">
      <c r="A401" s="36">
        <v>137</v>
      </c>
      <c r="B401" s="36" t="s">
        <v>1183</v>
      </c>
      <c r="C401" s="36" t="s">
        <v>2214</v>
      </c>
      <c r="D401" s="36" t="s">
        <v>1478</v>
      </c>
      <c r="E401" s="41">
        <v>45740</v>
      </c>
      <c r="F401" s="42" t="s">
        <v>2340</v>
      </c>
      <c r="G401" s="43" t="s">
        <v>4274</v>
      </c>
      <c r="H401" s="36">
        <v>200</v>
      </c>
      <c r="I401" s="36">
        <f t="shared" si="12"/>
        <v>0.2</v>
      </c>
      <c r="J401" s="44">
        <v>16490</v>
      </c>
      <c r="K401" s="45">
        <f t="shared" si="13"/>
        <v>3298000</v>
      </c>
      <c r="L401" s="45" t="s">
        <v>1699</v>
      </c>
      <c r="M401" s="44" t="s">
        <v>3922</v>
      </c>
      <c r="N401" s="135"/>
    </row>
    <row r="402" spans="1:14" ht="75.599999999999994" x14ac:dyDescent="0.3">
      <c r="A402" s="36">
        <v>137</v>
      </c>
      <c r="B402" s="36" t="s">
        <v>1183</v>
      </c>
      <c r="C402" s="36" t="s">
        <v>2214</v>
      </c>
      <c r="D402" s="36" t="s">
        <v>1478</v>
      </c>
      <c r="E402" s="41">
        <v>45740</v>
      </c>
      <c r="F402" s="42" t="s">
        <v>2346</v>
      </c>
      <c r="G402" s="43" t="s">
        <v>4275</v>
      </c>
      <c r="H402" s="36">
        <v>180</v>
      </c>
      <c r="I402" s="36">
        <f t="shared" si="12"/>
        <v>0.18</v>
      </c>
      <c r="J402" s="44">
        <v>16490</v>
      </c>
      <c r="K402" s="45">
        <f t="shared" si="13"/>
        <v>2968200</v>
      </c>
      <c r="L402" s="45" t="s">
        <v>1699</v>
      </c>
      <c r="M402" s="44" t="s">
        <v>3922</v>
      </c>
      <c r="N402" s="135"/>
    </row>
    <row r="403" spans="1:14" ht="75.599999999999994" x14ac:dyDescent="0.3">
      <c r="A403" s="36">
        <v>137</v>
      </c>
      <c r="B403" s="36" t="s">
        <v>1183</v>
      </c>
      <c r="C403" s="36" t="s">
        <v>2214</v>
      </c>
      <c r="D403" s="36" t="s">
        <v>1478</v>
      </c>
      <c r="E403" s="41">
        <v>45740</v>
      </c>
      <c r="F403" s="42">
        <v>496</v>
      </c>
      <c r="G403" s="43" t="s">
        <v>4276</v>
      </c>
      <c r="H403" s="36">
        <v>50</v>
      </c>
      <c r="I403" s="36">
        <f t="shared" si="12"/>
        <v>0.05</v>
      </c>
      <c r="J403" s="44">
        <v>16490</v>
      </c>
      <c r="K403" s="45">
        <f t="shared" si="13"/>
        <v>824500</v>
      </c>
      <c r="L403" s="45" t="s">
        <v>1622</v>
      </c>
      <c r="M403" s="44" t="s">
        <v>3922</v>
      </c>
      <c r="N403" s="135"/>
    </row>
    <row r="404" spans="1:14" ht="75.599999999999994" x14ac:dyDescent="0.3">
      <c r="A404" s="36">
        <v>137</v>
      </c>
      <c r="B404" s="36" t="s">
        <v>1183</v>
      </c>
      <c r="C404" s="36" t="s">
        <v>2214</v>
      </c>
      <c r="D404" s="36" t="s">
        <v>1478</v>
      </c>
      <c r="E404" s="41">
        <v>45740</v>
      </c>
      <c r="F404" s="42">
        <v>3817</v>
      </c>
      <c r="G404" s="43" t="s">
        <v>4277</v>
      </c>
      <c r="H404" s="36">
        <v>150</v>
      </c>
      <c r="I404" s="36">
        <f t="shared" si="12"/>
        <v>0.15</v>
      </c>
      <c r="J404" s="44">
        <v>16490</v>
      </c>
      <c r="K404" s="45">
        <f t="shared" si="13"/>
        <v>2473500</v>
      </c>
      <c r="L404" s="45" t="s">
        <v>1622</v>
      </c>
      <c r="M404" s="44" t="s">
        <v>3922</v>
      </c>
      <c r="N404" s="135"/>
    </row>
    <row r="405" spans="1:14" ht="75.599999999999994" x14ac:dyDescent="0.3">
      <c r="A405" s="36">
        <v>137</v>
      </c>
      <c r="B405" s="36" t="s">
        <v>1183</v>
      </c>
      <c r="C405" s="36" t="s">
        <v>2214</v>
      </c>
      <c r="D405" s="36" t="s">
        <v>1478</v>
      </c>
      <c r="E405" s="41">
        <v>45740</v>
      </c>
      <c r="F405" s="42" t="s">
        <v>2313</v>
      </c>
      <c r="G405" s="43" t="s">
        <v>4278</v>
      </c>
      <c r="H405" s="36">
        <v>20</v>
      </c>
      <c r="I405" s="36">
        <f t="shared" si="12"/>
        <v>0.02</v>
      </c>
      <c r="J405" s="44">
        <v>16490</v>
      </c>
      <c r="K405" s="45">
        <f t="shared" si="13"/>
        <v>329800</v>
      </c>
      <c r="L405" s="45" t="s">
        <v>1622</v>
      </c>
      <c r="M405" s="44" t="s">
        <v>3922</v>
      </c>
      <c r="N405" s="135"/>
    </row>
    <row r="406" spans="1:14" ht="75.599999999999994" x14ac:dyDescent="0.3">
      <c r="A406" s="36">
        <v>137</v>
      </c>
      <c r="B406" s="36" t="s">
        <v>1183</v>
      </c>
      <c r="C406" s="36" t="s">
        <v>2214</v>
      </c>
      <c r="D406" s="36" t="s">
        <v>1478</v>
      </c>
      <c r="E406" s="41">
        <v>45740</v>
      </c>
      <c r="F406" s="42">
        <v>1677</v>
      </c>
      <c r="G406" s="43" t="s">
        <v>4279</v>
      </c>
      <c r="H406" s="36">
        <v>220</v>
      </c>
      <c r="I406" s="36">
        <f t="shared" si="12"/>
        <v>0.22</v>
      </c>
      <c r="J406" s="44">
        <v>16490</v>
      </c>
      <c r="K406" s="45">
        <f t="shared" si="13"/>
        <v>3627800</v>
      </c>
      <c r="L406" s="45" t="s">
        <v>1030</v>
      </c>
      <c r="M406" s="44" t="s">
        <v>3922</v>
      </c>
      <c r="N406" s="135"/>
    </row>
    <row r="407" spans="1:14" ht="75.599999999999994" x14ac:dyDescent="0.3">
      <c r="A407" s="36">
        <v>138</v>
      </c>
      <c r="B407" s="36" t="s">
        <v>1183</v>
      </c>
      <c r="C407" s="36" t="s">
        <v>1184</v>
      </c>
      <c r="D407" s="36" t="s">
        <v>1483</v>
      </c>
      <c r="E407" s="41">
        <v>45740</v>
      </c>
      <c r="F407" s="42" t="s">
        <v>1484</v>
      </c>
      <c r="G407" s="43" t="s">
        <v>1485</v>
      </c>
      <c r="H407" s="36">
        <v>360</v>
      </c>
      <c r="I407" s="36">
        <f t="shared" si="12"/>
        <v>0.36</v>
      </c>
      <c r="J407" s="44">
        <v>12500</v>
      </c>
      <c r="K407" s="45">
        <f t="shared" si="13"/>
        <v>4500000</v>
      </c>
      <c r="L407" s="45" t="s">
        <v>1030</v>
      </c>
      <c r="M407" s="44" t="s">
        <v>1184</v>
      </c>
      <c r="N407" s="135"/>
    </row>
    <row r="408" spans="1:14" ht="64.8" x14ac:dyDescent="0.3">
      <c r="A408" s="36">
        <v>138</v>
      </c>
      <c r="B408" s="36" t="s">
        <v>1183</v>
      </c>
      <c r="C408" s="36" t="s">
        <v>2214</v>
      </c>
      <c r="D408" s="36" t="s">
        <v>1483</v>
      </c>
      <c r="E408" s="41">
        <v>45740</v>
      </c>
      <c r="F408" s="42">
        <v>278</v>
      </c>
      <c r="G408" s="43" t="s">
        <v>4280</v>
      </c>
      <c r="H408" s="36">
        <v>70</v>
      </c>
      <c r="I408" s="36">
        <f t="shared" si="12"/>
        <v>7.0000000000000007E-2</v>
      </c>
      <c r="J408" s="44">
        <v>12500</v>
      </c>
      <c r="K408" s="45">
        <f t="shared" si="13"/>
        <v>875000</v>
      </c>
      <c r="L408" s="45" t="s">
        <v>1030</v>
      </c>
      <c r="M408" s="44" t="s">
        <v>3922</v>
      </c>
      <c r="N408" s="135"/>
    </row>
    <row r="409" spans="1:14" ht="75.599999999999994" x14ac:dyDescent="0.3">
      <c r="A409" s="36">
        <v>139</v>
      </c>
      <c r="B409" s="36" t="s">
        <v>1183</v>
      </c>
      <c r="C409" s="36" t="s">
        <v>2214</v>
      </c>
      <c r="D409" s="36" t="s">
        <v>1486</v>
      </c>
      <c r="E409" s="41">
        <v>45740</v>
      </c>
      <c r="F409" s="42" t="s">
        <v>3333</v>
      </c>
      <c r="G409" s="43" t="s">
        <v>4281</v>
      </c>
      <c r="H409" s="36">
        <v>220</v>
      </c>
      <c r="I409" s="36">
        <f t="shared" si="12"/>
        <v>0.22</v>
      </c>
      <c r="J409" s="44">
        <v>16490</v>
      </c>
      <c r="K409" s="45">
        <f t="shared" si="13"/>
        <v>3627800</v>
      </c>
      <c r="L409" s="45" t="s">
        <v>1030</v>
      </c>
      <c r="M409" s="44" t="s">
        <v>3922</v>
      </c>
      <c r="N409" s="135"/>
    </row>
    <row r="410" spans="1:14" ht="75.599999999999994" x14ac:dyDescent="0.3">
      <c r="A410" s="36">
        <v>139</v>
      </c>
      <c r="B410" s="36" t="s">
        <v>1183</v>
      </c>
      <c r="C410" s="36" t="s">
        <v>2214</v>
      </c>
      <c r="D410" s="36" t="s">
        <v>1486</v>
      </c>
      <c r="E410" s="41">
        <v>45740</v>
      </c>
      <c r="F410" s="42" t="s">
        <v>3300</v>
      </c>
      <c r="G410" s="43" t="s">
        <v>4282</v>
      </c>
      <c r="H410" s="36">
        <v>40</v>
      </c>
      <c r="I410" s="36">
        <f t="shared" si="12"/>
        <v>0.04</v>
      </c>
      <c r="J410" s="44">
        <v>16490</v>
      </c>
      <c r="K410" s="45">
        <f t="shared" si="13"/>
        <v>659600</v>
      </c>
      <c r="L410" s="45" t="s">
        <v>1622</v>
      </c>
      <c r="M410" s="44" t="s">
        <v>3922</v>
      </c>
      <c r="N410" s="135"/>
    </row>
    <row r="411" spans="1:14" ht="75.599999999999994" x14ac:dyDescent="0.3">
      <c r="A411" s="36">
        <v>139</v>
      </c>
      <c r="B411" s="36" t="s">
        <v>1183</v>
      </c>
      <c r="C411" s="36" t="s">
        <v>2214</v>
      </c>
      <c r="D411" s="36" t="s">
        <v>1486</v>
      </c>
      <c r="E411" s="41">
        <v>45740</v>
      </c>
      <c r="F411" s="42">
        <v>1536</v>
      </c>
      <c r="G411" s="43" t="s">
        <v>4283</v>
      </c>
      <c r="H411" s="36">
        <v>70</v>
      </c>
      <c r="I411" s="36">
        <f t="shared" si="12"/>
        <v>7.0000000000000007E-2</v>
      </c>
      <c r="J411" s="44">
        <v>16490</v>
      </c>
      <c r="K411" s="45">
        <f t="shared" si="13"/>
        <v>1154300</v>
      </c>
      <c r="L411" s="45" t="s">
        <v>1030</v>
      </c>
      <c r="M411" s="44" t="s">
        <v>3922</v>
      </c>
      <c r="N411" s="135"/>
    </row>
    <row r="412" spans="1:14" ht="75.599999999999994" x14ac:dyDescent="0.3">
      <c r="A412" s="36">
        <v>139</v>
      </c>
      <c r="B412" s="36" t="s">
        <v>1183</v>
      </c>
      <c r="C412" s="36" t="s">
        <v>2214</v>
      </c>
      <c r="D412" s="36" t="s">
        <v>1486</v>
      </c>
      <c r="E412" s="41">
        <v>45740</v>
      </c>
      <c r="F412" s="42" t="s">
        <v>3338</v>
      </c>
      <c r="G412" s="43" t="s">
        <v>4284</v>
      </c>
      <c r="H412" s="36">
        <v>40</v>
      </c>
      <c r="I412" s="36">
        <f t="shared" si="12"/>
        <v>0.04</v>
      </c>
      <c r="J412" s="44">
        <v>16490</v>
      </c>
      <c r="K412" s="45">
        <f t="shared" si="13"/>
        <v>659600</v>
      </c>
      <c r="L412" s="45" t="s">
        <v>1699</v>
      </c>
      <c r="M412" s="44" t="s">
        <v>3922</v>
      </c>
      <c r="N412" s="135"/>
    </row>
    <row r="413" spans="1:14" ht="75.599999999999994" x14ac:dyDescent="0.3">
      <c r="A413" s="36">
        <v>139</v>
      </c>
      <c r="B413" s="36" t="s">
        <v>1183</v>
      </c>
      <c r="C413" s="36" t="s">
        <v>2214</v>
      </c>
      <c r="D413" s="36" t="s">
        <v>1486</v>
      </c>
      <c r="E413" s="41">
        <v>45740</v>
      </c>
      <c r="F413" s="42" t="s">
        <v>3309</v>
      </c>
      <c r="G413" s="43" t="s">
        <v>4285</v>
      </c>
      <c r="H413" s="36">
        <v>100</v>
      </c>
      <c r="I413" s="36">
        <f t="shared" si="12"/>
        <v>0.1</v>
      </c>
      <c r="J413" s="44">
        <v>16490</v>
      </c>
      <c r="K413" s="45">
        <f t="shared" si="13"/>
        <v>1649000</v>
      </c>
      <c r="L413" s="45" t="s">
        <v>1699</v>
      </c>
      <c r="M413" s="44" t="s">
        <v>3922</v>
      </c>
      <c r="N413" s="135"/>
    </row>
    <row r="414" spans="1:14" ht="75.599999999999994" x14ac:dyDescent="0.3">
      <c r="A414" s="36">
        <v>139</v>
      </c>
      <c r="B414" s="36" t="s">
        <v>1183</v>
      </c>
      <c r="C414" s="36" t="s">
        <v>2214</v>
      </c>
      <c r="D414" s="36" t="s">
        <v>1486</v>
      </c>
      <c r="E414" s="41">
        <v>45740</v>
      </c>
      <c r="F414" s="42">
        <v>2730</v>
      </c>
      <c r="G414" s="43" t="s">
        <v>4286</v>
      </c>
      <c r="H414" s="36">
        <v>70</v>
      </c>
      <c r="I414" s="36">
        <f t="shared" si="12"/>
        <v>7.0000000000000007E-2</v>
      </c>
      <c r="J414" s="44">
        <v>16490</v>
      </c>
      <c r="K414" s="45">
        <f t="shared" si="13"/>
        <v>1154300</v>
      </c>
      <c r="L414" s="45" t="s">
        <v>1030</v>
      </c>
      <c r="M414" s="44" t="s">
        <v>3922</v>
      </c>
      <c r="N414" s="135"/>
    </row>
    <row r="415" spans="1:14" ht="75.599999999999994" x14ac:dyDescent="0.3">
      <c r="A415" s="36">
        <v>139</v>
      </c>
      <c r="B415" s="36" t="s">
        <v>1183</v>
      </c>
      <c r="C415" s="36" t="s">
        <v>2214</v>
      </c>
      <c r="D415" s="36" t="s">
        <v>1486</v>
      </c>
      <c r="E415" s="41">
        <v>45740</v>
      </c>
      <c r="F415" s="42">
        <v>1532</v>
      </c>
      <c r="G415" s="43" t="s">
        <v>4287</v>
      </c>
      <c r="H415" s="36">
        <v>70</v>
      </c>
      <c r="I415" s="36">
        <f t="shared" si="12"/>
        <v>7.0000000000000007E-2</v>
      </c>
      <c r="J415" s="44">
        <v>16490</v>
      </c>
      <c r="K415" s="45">
        <f t="shared" si="13"/>
        <v>1154300</v>
      </c>
      <c r="L415" s="45" t="s">
        <v>1030</v>
      </c>
      <c r="M415" s="44" t="s">
        <v>3922</v>
      </c>
      <c r="N415" s="135"/>
    </row>
    <row r="416" spans="1:14" ht="75.599999999999994" x14ac:dyDescent="0.3">
      <c r="A416" s="36">
        <v>139</v>
      </c>
      <c r="B416" s="36" t="s">
        <v>1183</v>
      </c>
      <c r="C416" s="36" t="s">
        <v>1184</v>
      </c>
      <c r="D416" s="36" t="s">
        <v>1486</v>
      </c>
      <c r="E416" s="41">
        <v>45740</v>
      </c>
      <c r="F416" s="42" t="s">
        <v>1487</v>
      </c>
      <c r="G416" s="43" t="s">
        <v>1488</v>
      </c>
      <c r="H416" s="36">
        <v>12000</v>
      </c>
      <c r="I416" s="36">
        <f t="shared" si="12"/>
        <v>12</v>
      </c>
      <c r="J416" s="44">
        <v>12500</v>
      </c>
      <c r="K416" s="45">
        <f t="shared" si="13"/>
        <v>150000000</v>
      </c>
      <c r="L416" s="45" t="s">
        <v>1030</v>
      </c>
      <c r="M416" s="44" t="s">
        <v>1184</v>
      </c>
      <c r="N416" s="135"/>
    </row>
    <row r="417" spans="1:14" ht="86.4" x14ac:dyDescent="0.3">
      <c r="A417" s="36">
        <v>140</v>
      </c>
      <c r="B417" s="36" t="s">
        <v>1183</v>
      </c>
      <c r="C417" s="36" t="s">
        <v>1184</v>
      </c>
      <c r="D417" s="36" t="s">
        <v>1489</v>
      </c>
      <c r="E417" s="41">
        <v>45740</v>
      </c>
      <c r="F417" s="42" t="s">
        <v>1490</v>
      </c>
      <c r="G417" s="43" t="s">
        <v>1491</v>
      </c>
      <c r="H417" s="36">
        <v>500</v>
      </c>
      <c r="I417" s="36">
        <f t="shared" si="12"/>
        <v>0.5</v>
      </c>
      <c r="J417" s="44">
        <v>16000</v>
      </c>
      <c r="K417" s="45">
        <f t="shared" si="13"/>
        <v>8000000</v>
      </c>
      <c r="L417" s="45" t="s">
        <v>1030</v>
      </c>
      <c r="M417" s="44" t="s">
        <v>1184</v>
      </c>
      <c r="N417" s="135"/>
    </row>
    <row r="418" spans="1:14" ht="75.599999999999994" x14ac:dyDescent="0.3">
      <c r="A418" s="36">
        <v>141</v>
      </c>
      <c r="B418" s="36" t="s">
        <v>1183</v>
      </c>
      <c r="C418" s="36" t="s">
        <v>2214</v>
      </c>
      <c r="D418" s="36" t="s">
        <v>1492</v>
      </c>
      <c r="E418" s="41">
        <v>45740</v>
      </c>
      <c r="F418" s="42" t="s">
        <v>3392</v>
      </c>
      <c r="G418" s="43" t="s">
        <v>4288</v>
      </c>
      <c r="H418" s="36">
        <v>70</v>
      </c>
      <c r="I418" s="36">
        <f t="shared" si="12"/>
        <v>7.0000000000000007E-2</v>
      </c>
      <c r="J418" s="44">
        <v>16000</v>
      </c>
      <c r="K418" s="45">
        <f t="shared" si="13"/>
        <v>1120000</v>
      </c>
      <c r="L418" s="45" t="s">
        <v>1622</v>
      </c>
      <c r="M418" s="44" t="s">
        <v>3922</v>
      </c>
      <c r="N418" s="135"/>
    </row>
    <row r="419" spans="1:14" ht="86.4" x14ac:dyDescent="0.3">
      <c r="A419" s="36">
        <v>141</v>
      </c>
      <c r="B419" s="36" t="s">
        <v>1183</v>
      </c>
      <c r="C419" s="36" t="s">
        <v>1184</v>
      </c>
      <c r="D419" s="36" t="s">
        <v>1492</v>
      </c>
      <c r="E419" s="41">
        <v>45740</v>
      </c>
      <c r="F419" s="42" t="s">
        <v>1493</v>
      </c>
      <c r="G419" s="43" t="s">
        <v>1494</v>
      </c>
      <c r="H419" s="36">
        <v>300</v>
      </c>
      <c r="I419" s="110">
        <f t="shared" si="12"/>
        <v>0.3</v>
      </c>
      <c r="J419" s="44">
        <v>16000</v>
      </c>
      <c r="K419" s="45">
        <f t="shared" si="13"/>
        <v>4800000</v>
      </c>
      <c r="L419" s="45" t="s">
        <v>1030</v>
      </c>
      <c r="M419" s="44" t="s">
        <v>1184</v>
      </c>
      <c r="N419" s="135"/>
    </row>
    <row r="420" spans="1:14" ht="75.599999999999994" x14ac:dyDescent="0.3">
      <c r="A420" s="36">
        <v>141</v>
      </c>
      <c r="B420" s="36" t="s">
        <v>1183</v>
      </c>
      <c r="C420" s="36" t="s">
        <v>1184</v>
      </c>
      <c r="D420" s="36" t="s">
        <v>1492</v>
      </c>
      <c r="E420" s="41">
        <v>45740</v>
      </c>
      <c r="F420" s="42" t="s">
        <v>1495</v>
      </c>
      <c r="G420" s="43" t="s">
        <v>1496</v>
      </c>
      <c r="H420" s="36">
        <v>3080</v>
      </c>
      <c r="I420" s="36">
        <f t="shared" si="12"/>
        <v>3.08</v>
      </c>
      <c r="J420" s="44">
        <v>12500</v>
      </c>
      <c r="K420" s="45">
        <f t="shared" si="13"/>
        <v>38500000</v>
      </c>
      <c r="L420" s="45" t="s">
        <v>1030</v>
      </c>
      <c r="M420" s="44" t="s">
        <v>1184</v>
      </c>
      <c r="N420" s="135"/>
    </row>
    <row r="421" spans="1:14" ht="75.599999999999994" x14ac:dyDescent="0.3">
      <c r="A421" s="36">
        <v>141</v>
      </c>
      <c r="B421" s="36" t="s">
        <v>1183</v>
      </c>
      <c r="C421" s="36" t="s">
        <v>2214</v>
      </c>
      <c r="D421" s="36" t="s">
        <v>1492</v>
      </c>
      <c r="E421" s="41">
        <v>45740</v>
      </c>
      <c r="F421" s="42" t="s">
        <v>3382</v>
      </c>
      <c r="G421" s="43" t="s">
        <v>4289</v>
      </c>
      <c r="H421" s="36">
        <v>150</v>
      </c>
      <c r="I421" s="36">
        <f t="shared" si="12"/>
        <v>0.15</v>
      </c>
      <c r="J421" s="44">
        <v>16000</v>
      </c>
      <c r="K421" s="45">
        <f t="shared" si="13"/>
        <v>2400000</v>
      </c>
      <c r="L421" s="45" t="s">
        <v>1622</v>
      </c>
      <c r="M421" s="44" t="s">
        <v>3922</v>
      </c>
      <c r="N421" s="135"/>
    </row>
    <row r="422" spans="1:14" ht="75.599999999999994" x14ac:dyDescent="0.3">
      <c r="A422" s="36">
        <v>141</v>
      </c>
      <c r="B422" s="36" t="s">
        <v>1183</v>
      </c>
      <c r="C422" s="36" t="s">
        <v>2214</v>
      </c>
      <c r="D422" s="36" t="s">
        <v>1492</v>
      </c>
      <c r="E422" s="41">
        <v>45740</v>
      </c>
      <c r="F422" s="42" t="s">
        <v>3373</v>
      </c>
      <c r="G422" s="43" t="s">
        <v>4290</v>
      </c>
      <c r="H422" s="36">
        <v>250</v>
      </c>
      <c r="I422" s="36">
        <f t="shared" si="12"/>
        <v>0.25</v>
      </c>
      <c r="J422" s="44">
        <v>16000</v>
      </c>
      <c r="K422" s="45">
        <f t="shared" si="13"/>
        <v>4000000</v>
      </c>
      <c r="L422" s="45" t="s">
        <v>1622</v>
      </c>
      <c r="M422" s="44" t="s">
        <v>3922</v>
      </c>
      <c r="N422" s="135"/>
    </row>
    <row r="423" spans="1:14" ht="75.599999999999994" x14ac:dyDescent="0.3">
      <c r="A423" s="36">
        <v>141</v>
      </c>
      <c r="B423" s="36" t="s">
        <v>1183</v>
      </c>
      <c r="C423" s="36" t="s">
        <v>2214</v>
      </c>
      <c r="D423" s="36" t="s">
        <v>1492</v>
      </c>
      <c r="E423" s="41">
        <v>45740</v>
      </c>
      <c r="F423" s="42">
        <v>3075</v>
      </c>
      <c r="G423" s="43" t="s">
        <v>4291</v>
      </c>
      <c r="H423" s="36">
        <v>260</v>
      </c>
      <c r="I423" s="36">
        <f t="shared" si="12"/>
        <v>0.26</v>
      </c>
      <c r="J423" s="44">
        <v>16000</v>
      </c>
      <c r="K423" s="45">
        <f t="shared" si="13"/>
        <v>4160000</v>
      </c>
      <c r="L423" s="45" t="s">
        <v>1699</v>
      </c>
      <c r="M423" s="44" t="s">
        <v>3922</v>
      </c>
      <c r="N423" s="135"/>
    </row>
    <row r="424" spans="1:14" ht="75.599999999999994" x14ac:dyDescent="0.3">
      <c r="A424" s="36">
        <v>141</v>
      </c>
      <c r="B424" s="36" t="s">
        <v>1183</v>
      </c>
      <c r="C424" s="36" t="s">
        <v>2214</v>
      </c>
      <c r="D424" s="36" t="s">
        <v>1492</v>
      </c>
      <c r="E424" s="41">
        <v>45740</v>
      </c>
      <c r="F424" s="42" t="s">
        <v>3387</v>
      </c>
      <c r="G424" s="43" t="s">
        <v>4292</v>
      </c>
      <c r="H424" s="36">
        <v>120</v>
      </c>
      <c r="I424" s="36">
        <f t="shared" si="12"/>
        <v>0.12</v>
      </c>
      <c r="J424" s="44">
        <v>16000</v>
      </c>
      <c r="K424" s="45">
        <f t="shared" si="13"/>
        <v>1920000</v>
      </c>
      <c r="L424" s="45" t="s">
        <v>1622</v>
      </c>
      <c r="M424" s="44" t="s">
        <v>3922</v>
      </c>
      <c r="N424" s="135"/>
    </row>
    <row r="425" spans="1:14" ht="75.599999999999994" x14ac:dyDescent="0.3">
      <c r="A425" s="36">
        <v>142</v>
      </c>
      <c r="B425" s="36" t="s">
        <v>1183</v>
      </c>
      <c r="C425" s="36" t="s">
        <v>1184</v>
      </c>
      <c r="D425" s="36" t="s">
        <v>1497</v>
      </c>
      <c r="E425" s="41">
        <v>45740</v>
      </c>
      <c r="F425" s="42" t="s">
        <v>1498</v>
      </c>
      <c r="G425" s="43" t="s">
        <v>1499</v>
      </c>
      <c r="H425" s="36">
        <v>4890</v>
      </c>
      <c r="I425" s="36">
        <f t="shared" si="12"/>
        <v>4.8899999999999997</v>
      </c>
      <c r="J425" s="44">
        <v>12500</v>
      </c>
      <c r="K425" s="45">
        <f t="shared" si="13"/>
        <v>61125000</v>
      </c>
      <c r="L425" s="45" t="s">
        <v>1030</v>
      </c>
      <c r="M425" s="44" t="s">
        <v>1184</v>
      </c>
      <c r="N425" s="135"/>
    </row>
    <row r="426" spans="1:14" ht="75.599999999999994" x14ac:dyDescent="0.3">
      <c r="A426" s="36">
        <v>143</v>
      </c>
      <c r="B426" s="36" t="s">
        <v>1183</v>
      </c>
      <c r="C426" s="36" t="s">
        <v>1184</v>
      </c>
      <c r="D426" s="36" t="s">
        <v>1500</v>
      </c>
      <c r="E426" s="41">
        <v>45740</v>
      </c>
      <c r="F426" s="42" t="s">
        <v>1501</v>
      </c>
      <c r="G426" s="43" t="s">
        <v>1502</v>
      </c>
      <c r="H426" s="36">
        <v>180</v>
      </c>
      <c r="I426" s="36">
        <f t="shared" si="12"/>
        <v>0.18</v>
      </c>
      <c r="J426" s="44">
        <v>16490</v>
      </c>
      <c r="K426" s="45">
        <f t="shared" si="13"/>
        <v>2968200</v>
      </c>
      <c r="L426" s="45" t="s">
        <v>1370</v>
      </c>
      <c r="M426" s="44" t="s">
        <v>1184</v>
      </c>
      <c r="N426" s="135"/>
    </row>
    <row r="427" spans="1:14" ht="75.599999999999994" x14ac:dyDescent="0.3">
      <c r="A427" s="36">
        <v>144</v>
      </c>
      <c r="B427" s="36" t="s">
        <v>1183</v>
      </c>
      <c r="C427" s="36" t="s">
        <v>2214</v>
      </c>
      <c r="D427" s="74" t="s">
        <v>4293</v>
      </c>
      <c r="E427" s="41">
        <v>45740</v>
      </c>
      <c r="F427" s="42" t="s">
        <v>2268</v>
      </c>
      <c r="G427" s="43" t="s">
        <v>4294</v>
      </c>
      <c r="H427" s="36">
        <f>280*0</f>
        <v>0</v>
      </c>
      <c r="I427" s="36">
        <f t="shared" si="12"/>
        <v>0</v>
      </c>
      <c r="J427" s="44">
        <v>16490</v>
      </c>
      <c r="K427" s="45">
        <f t="shared" si="13"/>
        <v>0</v>
      </c>
      <c r="L427" s="45" t="s">
        <v>1030</v>
      </c>
      <c r="M427" s="44" t="s">
        <v>3922</v>
      </c>
      <c r="N427" s="44" t="s">
        <v>4970</v>
      </c>
    </row>
    <row r="428" spans="1:14" ht="75.599999999999994" x14ac:dyDescent="0.3">
      <c r="A428" s="36">
        <v>144</v>
      </c>
      <c r="B428" s="36" t="s">
        <v>1183</v>
      </c>
      <c r="C428" s="36" t="s">
        <v>2214</v>
      </c>
      <c r="D428" s="74" t="s">
        <v>4293</v>
      </c>
      <c r="E428" s="41">
        <v>45740</v>
      </c>
      <c r="F428" s="42">
        <v>6094</v>
      </c>
      <c r="G428" s="43" t="s">
        <v>4295</v>
      </c>
      <c r="H428" s="36">
        <f>170*0</f>
        <v>0</v>
      </c>
      <c r="I428" s="36">
        <f t="shared" si="12"/>
        <v>0</v>
      </c>
      <c r="J428" s="44">
        <v>16490</v>
      </c>
      <c r="K428" s="45">
        <f t="shared" si="13"/>
        <v>0</v>
      </c>
      <c r="L428" s="45" t="s">
        <v>1030</v>
      </c>
      <c r="M428" s="44" t="s">
        <v>3922</v>
      </c>
      <c r="N428" s="44" t="s">
        <v>4970</v>
      </c>
    </row>
    <row r="429" spans="1:14" ht="75.599999999999994" x14ac:dyDescent="0.3">
      <c r="A429" s="36">
        <v>144</v>
      </c>
      <c r="B429" s="36" t="s">
        <v>1183</v>
      </c>
      <c r="C429" s="36" t="s">
        <v>2214</v>
      </c>
      <c r="D429" s="74" t="s">
        <v>4293</v>
      </c>
      <c r="E429" s="41">
        <v>45740</v>
      </c>
      <c r="F429" s="42" t="s">
        <v>2236</v>
      </c>
      <c r="G429" s="43" t="s">
        <v>4296</v>
      </c>
      <c r="H429" s="36">
        <f>110*0</f>
        <v>0</v>
      </c>
      <c r="I429" s="36">
        <f t="shared" si="12"/>
        <v>0</v>
      </c>
      <c r="J429" s="44">
        <v>16490</v>
      </c>
      <c r="K429" s="45">
        <f t="shared" si="13"/>
        <v>0</v>
      </c>
      <c r="L429" s="45" t="s">
        <v>1030</v>
      </c>
      <c r="M429" s="44" t="s">
        <v>3922</v>
      </c>
      <c r="N429" s="44" t="s">
        <v>4970</v>
      </c>
    </row>
    <row r="430" spans="1:14" ht="75.599999999999994" x14ac:dyDescent="0.3">
      <c r="A430" s="36">
        <v>144</v>
      </c>
      <c r="B430" s="36" t="s">
        <v>1183</v>
      </c>
      <c r="C430" s="36" t="s">
        <v>2214</v>
      </c>
      <c r="D430" s="74" t="s">
        <v>4293</v>
      </c>
      <c r="E430" s="41">
        <v>45740</v>
      </c>
      <c r="F430" s="42" t="s">
        <v>2245</v>
      </c>
      <c r="G430" s="43" t="s">
        <v>4297</v>
      </c>
      <c r="H430" s="36">
        <f>280*0</f>
        <v>0</v>
      </c>
      <c r="I430" s="36">
        <f t="shared" si="12"/>
        <v>0</v>
      </c>
      <c r="J430" s="44">
        <v>16490</v>
      </c>
      <c r="K430" s="45">
        <f t="shared" si="13"/>
        <v>0</v>
      </c>
      <c r="L430" s="45" t="s">
        <v>1030</v>
      </c>
      <c r="M430" s="44" t="s">
        <v>3922</v>
      </c>
      <c r="N430" s="44" t="s">
        <v>4970</v>
      </c>
    </row>
    <row r="431" spans="1:14" ht="75.599999999999994" x14ac:dyDescent="0.3">
      <c r="A431" s="36">
        <v>144</v>
      </c>
      <c r="B431" s="36" t="s">
        <v>1183</v>
      </c>
      <c r="C431" s="36" t="s">
        <v>2214</v>
      </c>
      <c r="D431" s="74" t="s">
        <v>4293</v>
      </c>
      <c r="E431" s="41">
        <v>45740</v>
      </c>
      <c r="F431" s="42">
        <v>4378</v>
      </c>
      <c r="G431" s="43" t="s">
        <v>4298</v>
      </c>
      <c r="H431" s="36">
        <f>60*0</f>
        <v>0</v>
      </c>
      <c r="I431" s="36">
        <f t="shared" si="12"/>
        <v>0</v>
      </c>
      <c r="J431" s="44">
        <v>16490</v>
      </c>
      <c r="K431" s="45">
        <f t="shared" si="13"/>
        <v>0</v>
      </c>
      <c r="L431" s="45" t="s">
        <v>1622</v>
      </c>
      <c r="M431" s="44" t="s">
        <v>3922</v>
      </c>
      <c r="N431" s="44" t="s">
        <v>4970</v>
      </c>
    </row>
    <row r="432" spans="1:14" ht="75.599999999999994" x14ac:dyDescent="0.3">
      <c r="A432" s="36">
        <v>144</v>
      </c>
      <c r="B432" s="36" t="s">
        <v>1183</v>
      </c>
      <c r="C432" s="36" t="s">
        <v>2214</v>
      </c>
      <c r="D432" s="74" t="s">
        <v>4293</v>
      </c>
      <c r="E432" s="41">
        <v>45740</v>
      </c>
      <c r="F432" s="42" t="s">
        <v>2231</v>
      </c>
      <c r="G432" s="43" t="s">
        <v>4299</v>
      </c>
      <c r="H432" s="36">
        <f>180*0</f>
        <v>0</v>
      </c>
      <c r="I432" s="36">
        <f t="shared" si="12"/>
        <v>0</v>
      </c>
      <c r="J432" s="44">
        <v>16490</v>
      </c>
      <c r="K432" s="45">
        <f t="shared" si="13"/>
        <v>0</v>
      </c>
      <c r="L432" s="45" t="s">
        <v>1622</v>
      </c>
      <c r="M432" s="44" t="s">
        <v>3922</v>
      </c>
      <c r="N432" s="44" t="s">
        <v>4970</v>
      </c>
    </row>
    <row r="433" spans="1:14" ht="75.599999999999994" x14ac:dyDescent="0.3">
      <c r="A433" s="36">
        <v>144</v>
      </c>
      <c r="B433" s="36" t="s">
        <v>1183</v>
      </c>
      <c r="C433" s="36" t="s">
        <v>2214</v>
      </c>
      <c r="D433" s="74" t="s">
        <v>4293</v>
      </c>
      <c r="E433" s="41">
        <v>45740</v>
      </c>
      <c r="F433" s="42">
        <v>3354</v>
      </c>
      <c r="G433" s="43" t="s">
        <v>4300</v>
      </c>
      <c r="H433" s="36">
        <f>110*0</f>
        <v>0</v>
      </c>
      <c r="I433" s="36">
        <f t="shared" si="12"/>
        <v>0</v>
      </c>
      <c r="J433" s="44">
        <v>16490</v>
      </c>
      <c r="K433" s="45">
        <f t="shared" si="13"/>
        <v>0</v>
      </c>
      <c r="L433" s="45" t="s">
        <v>1030</v>
      </c>
      <c r="M433" s="44" t="s">
        <v>3922</v>
      </c>
      <c r="N433" s="44" t="s">
        <v>4970</v>
      </c>
    </row>
    <row r="434" spans="1:14" ht="75.599999999999994" x14ac:dyDescent="0.3">
      <c r="A434" s="36">
        <v>144</v>
      </c>
      <c r="B434" s="36" t="s">
        <v>1183</v>
      </c>
      <c r="C434" s="36" t="s">
        <v>2214</v>
      </c>
      <c r="D434" s="74" t="s">
        <v>4293</v>
      </c>
      <c r="E434" s="41">
        <v>45740</v>
      </c>
      <c r="F434" s="42">
        <v>2587</v>
      </c>
      <c r="G434" s="43" t="s">
        <v>4301</v>
      </c>
      <c r="H434" s="36">
        <f>120*0</f>
        <v>0</v>
      </c>
      <c r="I434" s="36">
        <f t="shared" si="12"/>
        <v>0</v>
      </c>
      <c r="J434" s="44">
        <v>16490</v>
      </c>
      <c r="K434" s="45">
        <f t="shared" si="13"/>
        <v>0</v>
      </c>
      <c r="L434" s="45" t="s">
        <v>1622</v>
      </c>
      <c r="M434" s="44" t="s">
        <v>3922</v>
      </c>
      <c r="N434" s="44" t="s">
        <v>4970</v>
      </c>
    </row>
    <row r="435" spans="1:14" ht="75.599999999999994" x14ac:dyDescent="0.3">
      <c r="A435" s="36">
        <v>144</v>
      </c>
      <c r="B435" s="36" t="s">
        <v>1183</v>
      </c>
      <c r="C435" s="36" t="s">
        <v>2214</v>
      </c>
      <c r="D435" s="74" t="s">
        <v>4293</v>
      </c>
      <c r="E435" s="41">
        <v>45740</v>
      </c>
      <c r="F435" s="42" t="s">
        <v>2254</v>
      </c>
      <c r="G435" s="43" t="s">
        <v>4302</v>
      </c>
      <c r="H435" s="36">
        <f>50*0</f>
        <v>0</v>
      </c>
      <c r="I435" s="36">
        <f t="shared" si="12"/>
        <v>0</v>
      </c>
      <c r="J435" s="44">
        <v>16490</v>
      </c>
      <c r="K435" s="45">
        <f t="shared" si="13"/>
        <v>0</v>
      </c>
      <c r="L435" s="45" t="s">
        <v>1622</v>
      </c>
      <c r="M435" s="44" t="s">
        <v>3922</v>
      </c>
      <c r="N435" s="44" t="s">
        <v>4970</v>
      </c>
    </row>
    <row r="436" spans="1:14" ht="75.599999999999994" x14ac:dyDescent="0.3">
      <c r="A436" s="36">
        <v>144</v>
      </c>
      <c r="B436" s="36" t="s">
        <v>1183</v>
      </c>
      <c r="C436" s="36" t="s">
        <v>2214</v>
      </c>
      <c r="D436" s="74" t="s">
        <v>4293</v>
      </c>
      <c r="E436" s="41">
        <v>45740</v>
      </c>
      <c r="F436" s="42" t="s">
        <v>2263</v>
      </c>
      <c r="G436" s="43" t="s">
        <v>4303</v>
      </c>
      <c r="H436" s="36">
        <f>110*0</f>
        <v>0</v>
      </c>
      <c r="I436" s="36">
        <f t="shared" si="12"/>
        <v>0</v>
      </c>
      <c r="J436" s="44">
        <v>16490</v>
      </c>
      <c r="K436" s="45">
        <f t="shared" si="13"/>
        <v>0</v>
      </c>
      <c r="L436" s="45" t="s">
        <v>1030</v>
      </c>
      <c r="M436" s="44" t="s">
        <v>3922</v>
      </c>
      <c r="N436" s="44" t="s">
        <v>4970</v>
      </c>
    </row>
    <row r="437" spans="1:14" ht="75.599999999999994" x14ac:dyDescent="0.3">
      <c r="A437" s="36">
        <v>144</v>
      </c>
      <c r="B437" s="36" t="s">
        <v>1183</v>
      </c>
      <c r="C437" s="36" t="s">
        <v>2214</v>
      </c>
      <c r="D437" s="74" t="s">
        <v>4293</v>
      </c>
      <c r="E437" s="41">
        <v>45740</v>
      </c>
      <c r="F437" s="42" t="s">
        <v>2273</v>
      </c>
      <c r="G437" s="43" t="s">
        <v>4304</v>
      </c>
      <c r="H437" s="36">
        <f>220*0</f>
        <v>0</v>
      </c>
      <c r="I437" s="36">
        <f t="shared" si="12"/>
        <v>0</v>
      </c>
      <c r="J437" s="44">
        <v>16490</v>
      </c>
      <c r="K437" s="45">
        <f t="shared" si="13"/>
        <v>0</v>
      </c>
      <c r="L437" s="45" t="s">
        <v>1030</v>
      </c>
      <c r="M437" s="44" t="s">
        <v>3922</v>
      </c>
      <c r="N437" s="44" t="s">
        <v>4970</v>
      </c>
    </row>
    <row r="438" spans="1:14" ht="75.599999999999994" x14ac:dyDescent="0.3">
      <c r="A438" s="36">
        <v>144</v>
      </c>
      <c r="B438" s="36" t="s">
        <v>1183</v>
      </c>
      <c r="C438" s="36" t="s">
        <v>2214</v>
      </c>
      <c r="D438" s="74" t="s">
        <v>4293</v>
      </c>
      <c r="E438" s="41">
        <v>45740</v>
      </c>
      <c r="F438" s="42">
        <v>5357</v>
      </c>
      <c r="G438" s="43" t="s">
        <v>4305</v>
      </c>
      <c r="H438" s="36">
        <f>360*0</f>
        <v>0</v>
      </c>
      <c r="I438" s="36">
        <f t="shared" si="12"/>
        <v>0</v>
      </c>
      <c r="J438" s="44">
        <v>16490</v>
      </c>
      <c r="K438" s="45">
        <f t="shared" si="13"/>
        <v>0</v>
      </c>
      <c r="L438" s="45" t="s">
        <v>1622</v>
      </c>
      <c r="M438" s="44" t="s">
        <v>3922</v>
      </c>
      <c r="N438" s="44" t="s">
        <v>4970</v>
      </c>
    </row>
    <row r="439" spans="1:14" ht="64.8" x14ac:dyDescent="0.3">
      <c r="A439" s="36">
        <v>145</v>
      </c>
      <c r="B439" s="36" t="s">
        <v>1339</v>
      </c>
      <c r="C439" s="36" t="s">
        <v>1184</v>
      </c>
      <c r="D439" s="36" t="s">
        <v>1503</v>
      </c>
      <c r="E439" s="41">
        <v>45740</v>
      </c>
      <c r="F439" s="42" t="s">
        <v>1504</v>
      </c>
      <c r="G439" s="43" t="s">
        <v>1505</v>
      </c>
      <c r="H439" s="36">
        <v>11930</v>
      </c>
      <c r="I439" s="36">
        <f t="shared" si="12"/>
        <v>11.93</v>
      </c>
      <c r="J439" s="44">
        <v>8900</v>
      </c>
      <c r="K439" s="45">
        <f t="shared" si="13"/>
        <v>106177000</v>
      </c>
      <c r="L439" s="45" t="s">
        <v>1030</v>
      </c>
      <c r="M439" s="44" t="s">
        <v>1184</v>
      </c>
      <c r="N439" s="135"/>
    </row>
    <row r="440" spans="1:14" ht="86.4" x14ac:dyDescent="0.3">
      <c r="A440" s="36">
        <v>146</v>
      </c>
      <c r="B440" s="36" t="s">
        <v>1183</v>
      </c>
      <c r="C440" s="36" t="s">
        <v>1184</v>
      </c>
      <c r="D440" s="36" t="s">
        <v>1506</v>
      </c>
      <c r="E440" s="41">
        <v>45740</v>
      </c>
      <c r="F440" s="42" t="s">
        <v>1507</v>
      </c>
      <c r="G440" s="43" t="s">
        <v>1508</v>
      </c>
      <c r="H440" s="36">
        <v>1370</v>
      </c>
      <c r="I440" s="36">
        <f t="shared" si="12"/>
        <v>1.37</v>
      </c>
      <c r="J440" s="44">
        <v>16000</v>
      </c>
      <c r="K440" s="45">
        <f t="shared" si="13"/>
        <v>21920000</v>
      </c>
      <c r="L440" s="45" t="s">
        <v>1030</v>
      </c>
      <c r="M440" s="44" t="s">
        <v>1184</v>
      </c>
      <c r="N440" s="135"/>
    </row>
    <row r="441" spans="1:14" ht="86.4" x14ac:dyDescent="0.3">
      <c r="A441" s="36">
        <v>147</v>
      </c>
      <c r="B441" s="36" t="s">
        <v>1183</v>
      </c>
      <c r="C441" s="36" t="s">
        <v>1184</v>
      </c>
      <c r="D441" s="36" t="s">
        <v>1509</v>
      </c>
      <c r="E441" s="41">
        <v>45740</v>
      </c>
      <c r="F441" s="42" t="s">
        <v>1510</v>
      </c>
      <c r="G441" s="43" t="s">
        <v>1511</v>
      </c>
      <c r="H441" s="36">
        <v>480</v>
      </c>
      <c r="I441" s="36">
        <f t="shared" si="12"/>
        <v>0.48</v>
      </c>
      <c r="J441" s="44">
        <v>16000</v>
      </c>
      <c r="K441" s="45">
        <f t="shared" si="13"/>
        <v>7680000</v>
      </c>
      <c r="L441" s="45" t="s">
        <v>1030</v>
      </c>
      <c r="M441" s="44" t="s">
        <v>1184</v>
      </c>
      <c r="N441" s="135"/>
    </row>
    <row r="442" spans="1:14" ht="75.599999999999994" x14ac:dyDescent="0.3">
      <c r="A442" s="36">
        <v>147</v>
      </c>
      <c r="B442" s="36" t="s">
        <v>1183</v>
      </c>
      <c r="C442" s="36" t="s">
        <v>2214</v>
      </c>
      <c r="D442" s="36" t="s">
        <v>1509</v>
      </c>
      <c r="E442" s="41">
        <v>45740</v>
      </c>
      <c r="F442" s="42" t="s">
        <v>2352</v>
      </c>
      <c r="G442" s="43" t="s">
        <v>4306</v>
      </c>
      <c r="H442" s="36">
        <v>200</v>
      </c>
      <c r="I442" s="36">
        <f t="shared" si="12"/>
        <v>0.2</v>
      </c>
      <c r="J442" s="44">
        <v>16490</v>
      </c>
      <c r="K442" s="45">
        <f t="shared" si="13"/>
        <v>3298000</v>
      </c>
      <c r="L442" s="45" t="s">
        <v>1030</v>
      </c>
      <c r="M442" s="44" t="s">
        <v>3922</v>
      </c>
      <c r="N442" s="135"/>
    </row>
    <row r="443" spans="1:14" ht="75.599999999999994" x14ac:dyDescent="0.3">
      <c r="A443" s="36">
        <v>147</v>
      </c>
      <c r="B443" s="36" t="s">
        <v>1183</v>
      </c>
      <c r="C443" s="36" t="s">
        <v>2214</v>
      </c>
      <c r="D443" s="36" t="s">
        <v>1509</v>
      </c>
      <c r="E443" s="41">
        <v>45740</v>
      </c>
      <c r="F443" s="42">
        <v>6224</v>
      </c>
      <c r="G443" s="43" t="s">
        <v>4307</v>
      </c>
      <c r="H443" s="36">
        <v>150</v>
      </c>
      <c r="I443" s="36">
        <f t="shared" si="12"/>
        <v>0.15</v>
      </c>
      <c r="J443" s="44">
        <v>16490</v>
      </c>
      <c r="K443" s="45">
        <f t="shared" si="13"/>
        <v>2473500</v>
      </c>
      <c r="L443" s="45" t="s">
        <v>1622</v>
      </c>
      <c r="M443" s="44" t="s">
        <v>3922</v>
      </c>
      <c r="N443" s="135"/>
    </row>
    <row r="444" spans="1:14" ht="75.599999999999994" x14ac:dyDescent="0.3">
      <c r="A444" s="36">
        <v>147</v>
      </c>
      <c r="B444" s="36" t="s">
        <v>1183</v>
      </c>
      <c r="C444" s="36" t="s">
        <v>2214</v>
      </c>
      <c r="D444" s="36" t="s">
        <v>1509</v>
      </c>
      <c r="E444" s="41">
        <v>45740</v>
      </c>
      <c r="F444" s="42" t="s">
        <v>2398</v>
      </c>
      <c r="G444" s="43" t="s">
        <v>4308</v>
      </c>
      <c r="H444" s="36">
        <v>150</v>
      </c>
      <c r="I444" s="36">
        <f t="shared" si="12"/>
        <v>0.15</v>
      </c>
      <c r="J444" s="44">
        <v>16490</v>
      </c>
      <c r="K444" s="45">
        <f t="shared" si="13"/>
        <v>2473500</v>
      </c>
      <c r="L444" s="45" t="s">
        <v>1622</v>
      </c>
      <c r="M444" s="44" t="s">
        <v>3922</v>
      </c>
      <c r="N444" s="135"/>
    </row>
    <row r="445" spans="1:14" ht="75.599999999999994" x14ac:dyDescent="0.3">
      <c r="A445" s="36">
        <v>147</v>
      </c>
      <c r="B445" s="36" t="s">
        <v>1183</v>
      </c>
      <c r="C445" s="36" t="s">
        <v>1184</v>
      </c>
      <c r="D445" s="36" t="s">
        <v>1509</v>
      </c>
      <c r="E445" s="41">
        <v>45740</v>
      </c>
      <c r="F445" s="42" t="s">
        <v>1512</v>
      </c>
      <c r="G445" s="43" t="s">
        <v>1513</v>
      </c>
      <c r="H445" s="36">
        <v>12010</v>
      </c>
      <c r="I445" s="36">
        <f t="shared" si="12"/>
        <v>12.01</v>
      </c>
      <c r="J445" s="44">
        <v>12500</v>
      </c>
      <c r="K445" s="45">
        <f t="shared" si="13"/>
        <v>150125000</v>
      </c>
      <c r="L445" s="45" t="s">
        <v>1099</v>
      </c>
      <c r="M445" s="44" t="s">
        <v>1184</v>
      </c>
      <c r="N445" s="135"/>
    </row>
    <row r="446" spans="1:14" ht="75.599999999999994" x14ac:dyDescent="0.3">
      <c r="A446" s="36">
        <v>147</v>
      </c>
      <c r="B446" s="36" t="s">
        <v>1183</v>
      </c>
      <c r="C446" s="36" t="s">
        <v>2214</v>
      </c>
      <c r="D446" s="36" t="s">
        <v>1509</v>
      </c>
      <c r="E446" s="41">
        <v>45740</v>
      </c>
      <c r="F446" s="42" t="s">
        <v>2361</v>
      </c>
      <c r="G446" s="43" t="s">
        <v>4309</v>
      </c>
      <c r="H446" s="36">
        <v>150</v>
      </c>
      <c r="I446" s="36">
        <f t="shared" si="12"/>
        <v>0.15</v>
      </c>
      <c r="J446" s="44">
        <v>16490</v>
      </c>
      <c r="K446" s="45">
        <f t="shared" si="13"/>
        <v>2473500</v>
      </c>
      <c r="L446" s="45" t="s">
        <v>1622</v>
      </c>
      <c r="M446" s="44" t="s">
        <v>3922</v>
      </c>
      <c r="N446" s="135"/>
    </row>
    <row r="447" spans="1:14" ht="75.599999999999994" x14ac:dyDescent="0.3">
      <c r="A447" s="36">
        <v>147</v>
      </c>
      <c r="B447" s="36" t="s">
        <v>1183</v>
      </c>
      <c r="C447" s="36" t="s">
        <v>2214</v>
      </c>
      <c r="D447" s="36" t="s">
        <v>1509</v>
      </c>
      <c r="E447" s="41">
        <v>45740</v>
      </c>
      <c r="F447" s="42" t="s">
        <v>2366</v>
      </c>
      <c r="G447" s="43" t="s">
        <v>4310</v>
      </c>
      <c r="H447" s="36">
        <v>110</v>
      </c>
      <c r="I447" s="36">
        <f t="shared" si="12"/>
        <v>0.11</v>
      </c>
      <c r="J447" s="44">
        <v>16490</v>
      </c>
      <c r="K447" s="45">
        <f t="shared" si="13"/>
        <v>1813900</v>
      </c>
      <c r="L447" s="45" t="s">
        <v>1030</v>
      </c>
      <c r="M447" s="44" t="s">
        <v>3922</v>
      </c>
      <c r="N447" s="135"/>
    </row>
    <row r="448" spans="1:14" ht="75.599999999999994" x14ac:dyDescent="0.3">
      <c r="A448" s="36">
        <v>147</v>
      </c>
      <c r="B448" s="36" t="s">
        <v>1183</v>
      </c>
      <c r="C448" s="36" t="s">
        <v>2214</v>
      </c>
      <c r="D448" s="36" t="s">
        <v>1509</v>
      </c>
      <c r="E448" s="41">
        <v>45740</v>
      </c>
      <c r="F448" s="42" t="s">
        <v>2371</v>
      </c>
      <c r="G448" s="43" t="s">
        <v>4311</v>
      </c>
      <c r="H448" s="36">
        <v>170</v>
      </c>
      <c r="I448" s="36">
        <f t="shared" si="12"/>
        <v>0.17</v>
      </c>
      <c r="J448" s="44">
        <v>16490</v>
      </c>
      <c r="K448" s="45">
        <f t="shared" si="13"/>
        <v>2803300</v>
      </c>
      <c r="L448" s="45" t="s">
        <v>1030</v>
      </c>
      <c r="M448" s="44" t="s">
        <v>3922</v>
      </c>
      <c r="N448" s="135"/>
    </row>
    <row r="449" spans="1:14" ht="75.599999999999994" x14ac:dyDescent="0.3">
      <c r="A449" s="36">
        <v>147</v>
      </c>
      <c r="B449" s="36" t="s">
        <v>1183</v>
      </c>
      <c r="C449" s="36" t="s">
        <v>2214</v>
      </c>
      <c r="D449" s="36" t="s">
        <v>1509</v>
      </c>
      <c r="E449" s="41">
        <v>45740</v>
      </c>
      <c r="F449" s="42" t="s">
        <v>2376</v>
      </c>
      <c r="G449" s="43" t="s">
        <v>4312</v>
      </c>
      <c r="H449" s="36">
        <v>170</v>
      </c>
      <c r="I449" s="36">
        <f t="shared" si="12"/>
        <v>0.17</v>
      </c>
      <c r="J449" s="44">
        <v>16490</v>
      </c>
      <c r="K449" s="45">
        <f t="shared" si="13"/>
        <v>2803300</v>
      </c>
      <c r="L449" s="45" t="s">
        <v>1030</v>
      </c>
      <c r="M449" s="44" t="s">
        <v>3922</v>
      </c>
      <c r="N449" s="135"/>
    </row>
    <row r="450" spans="1:14" ht="75.599999999999994" x14ac:dyDescent="0.3">
      <c r="A450" s="36">
        <v>147</v>
      </c>
      <c r="B450" s="36" t="s">
        <v>1183</v>
      </c>
      <c r="C450" s="36" t="s">
        <v>2214</v>
      </c>
      <c r="D450" s="36" t="s">
        <v>1509</v>
      </c>
      <c r="E450" s="41">
        <v>45740</v>
      </c>
      <c r="F450" s="42" t="s">
        <v>2404</v>
      </c>
      <c r="G450" s="43" t="s">
        <v>4313</v>
      </c>
      <c r="H450" s="36">
        <v>190</v>
      </c>
      <c r="I450" s="36">
        <f t="shared" si="12"/>
        <v>0.19</v>
      </c>
      <c r="J450" s="44">
        <v>16490</v>
      </c>
      <c r="K450" s="45">
        <f t="shared" si="13"/>
        <v>3133100</v>
      </c>
      <c r="L450" s="45" t="s">
        <v>1622</v>
      </c>
      <c r="M450" s="44" t="s">
        <v>3922</v>
      </c>
      <c r="N450" s="135"/>
    </row>
    <row r="451" spans="1:14" ht="75.599999999999994" x14ac:dyDescent="0.3">
      <c r="A451" s="36">
        <v>147</v>
      </c>
      <c r="B451" s="36" t="s">
        <v>1183</v>
      </c>
      <c r="C451" s="36" t="s">
        <v>2214</v>
      </c>
      <c r="D451" s="36" t="s">
        <v>1509</v>
      </c>
      <c r="E451" s="41">
        <v>45740</v>
      </c>
      <c r="F451" s="42" t="s">
        <v>2409</v>
      </c>
      <c r="G451" s="43" t="s">
        <v>4314</v>
      </c>
      <c r="H451" s="36">
        <v>100</v>
      </c>
      <c r="I451" s="36">
        <f t="shared" si="12"/>
        <v>0.1</v>
      </c>
      <c r="J451" s="44">
        <v>16490</v>
      </c>
      <c r="K451" s="45">
        <f t="shared" si="13"/>
        <v>1649000</v>
      </c>
      <c r="L451" s="45" t="s">
        <v>1622</v>
      </c>
      <c r="M451" s="44" t="s">
        <v>3922</v>
      </c>
      <c r="N451" s="135"/>
    </row>
    <row r="452" spans="1:14" ht="75.599999999999994" x14ac:dyDescent="0.3">
      <c r="A452" s="36">
        <v>147</v>
      </c>
      <c r="B452" s="36" t="s">
        <v>1183</v>
      </c>
      <c r="C452" s="36" t="s">
        <v>2214</v>
      </c>
      <c r="D452" s="36" t="s">
        <v>1509</v>
      </c>
      <c r="E452" s="41">
        <v>45740</v>
      </c>
      <c r="F452" s="42">
        <v>2253</v>
      </c>
      <c r="G452" s="43" t="s">
        <v>4315</v>
      </c>
      <c r="H452" s="36">
        <v>60</v>
      </c>
      <c r="I452" s="36">
        <f t="shared" ref="I452:I515" si="14">H452/1000</f>
        <v>0.06</v>
      </c>
      <c r="J452" s="44">
        <v>16490</v>
      </c>
      <c r="K452" s="45">
        <f t="shared" si="13"/>
        <v>989400</v>
      </c>
      <c r="L452" s="45" t="s">
        <v>1030</v>
      </c>
      <c r="M452" s="44" t="s">
        <v>3922</v>
      </c>
      <c r="N452" s="135"/>
    </row>
    <row r="453" spans="1:14" ht="75.599999999999994" x14ac:dyDescent="0.3">
      <c r="A453" s="36">
        <v>147</v>
      </c>
      <c r="B453" s="36" t="s">
        <v>1183</v>
      </c>
      <c r="C453" s="36" t="s">
        <v>2214</v>
      </c>
      <c r="D453" s="36" t="s">
        <v>1509</v>
      </c>
      <c r="E453" s="41">
        <v>45740</v>
      </c>
      <c r="F453" s="42">
        <v>1392</v>
      </c>
      <c r="G453" s="43" t="s">
        <v>4316</v>
      </c>
      <c r="H453" s="36">
        <v>180</v>
      </c>
      <c r="I453" s="36">
        <f t="shared" si="14"/>
        <v>0.18</v>
      </c>
      <c r="J453" s="44">
        <v>16490</v>
      </c>
      <c r="K453" s="45">
        <f t="shared" ref="K453:K516" si="15">(J453*H453)</f>
        <v>2968200</v>
      </c>
      <c r="L453" s="45" t="s">
        <v>1622</v>
      </c>
      <c r="M453" s="44" t="s">
        <v>3922</v>
      </c>
      <c r="N453" s="135"/>
    </row>
    <row r="454" spans="1:14" ht="75.599999999999994" x14ac:dyDescent="0.3">
      <c r="A454" s="36">
        <v>147</v>
      </c>
      <c r="B454" s="36" t="s">
        <v>1183</v>
      </c>
      <c r="C454" s="36" t="s">
        <v>2214</v>
      </c>
      <c r="D454" s="36" t="s">
        <v>1509</v>
      </c>
      <c r="E454" s="41">
        <v>45740</v>
      </c>
      <c r="F454" s="42">
        <v>4973</v>
      </c>
      <c r="G454" s="43" t="s">
        <v>4317</v>
      </c>
      <c r="H454" s="36">
        <v>380</v>
      </c>
      <c r="I454" s="36">
        <f t="shared" si="14"/>
        <v>0.38</v>
      </c>
      <c r="J454" s="44">
        <v>16490</v>
      </c>
      <c r="K454" s="45">
        <f t="shared" si="15"/>
        <v>6266200</v>
      </c>
      <c r="L454" s="45" t="s">
        <v>1699</v>
      </c>
      <c r="M454" s="44" t="s">
        <v>3922</v>
      </c>
      <c r="N454" s="135"/>
    </row>
    <row r="455" spans="1:14" ht="75.599999999999994" x14ac:dyDescent="0.3">
      <c r="A455" s="36">
        <v>147</v>
      </c>
      <c r="B455" s="36" t="s">
        <v>1183</v>
      </c>
      <c r="C455" s="36" t="s">
        <v>2214</v>
      </c>
      <c r="D455" s="36" t="s">
        <v>1509</v>
      </c>
      <c r="E455" s="41">
        <v>45740</v>
      </c>
      <c r="F455" s="42">
        <v>2342</v>
      </c>
      <c r="G455" s="43" t="s">
        <v>4318</v>
      </c>
      <c r="H455" s="36">
        <v>110</v>
      </c>
      <c r="I455" s="36">
        <f t="shared" si="14"/>
        <v>0.11</v>
      </c>
      <c r="J455" s="44">
        <v>16490</v>
      </c>
      <c r="K455" s="45">
        <f t="shared" si="15"/>
        <v>1813900</v>
      </c>
      <c r="L455" s="45" t="s">
        <v>1030</v>
      </c>
      <c r="M455" s="44" t="s">
        <v>3922</v>
      </c>
      <c r="N455" s="135"/>
    </row>
    <row r="456" spans="1:14" ht="75.599999999999994" x14ac:dyDescent="0.3">
      <c r="A456" s="36">
        <v>147</v>
      </c>
      <c r="B456" s="36" t="s">
        <v>1183</v>
      </c>
      <c r="C456" s="36" t="s">
        <v>2214</v>
      </c>
      <c r="D456" s="36" t="s">
        <v>1509</v>
      </c>
      <c r="E456" s="41">
        <v>45740</v>
      </c>
      <c r="F456" s="42">
        <v>2234</v>
      </c>
      <c r="G456" s="43" t="s">
        <v>4319</v>
      </c>
      <c r="H456" s="36">
        <v>610</v>
      </c>
      <c r="I456" s="36">
        <f t="shared" si="14"/>
        <v>0.61</v>
      </c>
      <c r="J456" s="44">
        <v>16490</v>
      </c>
      <c r="K456" s="45">
        <f t="shared" si="15"/>
        <v>10058900</v>
      </c>
      <c r="L456" s="45" t="s">
        <v>1030</v>
      </c>
      <c r="M456" s="44" t="s">
        <v>3922</v>
      </c>
      <c r="N456" s="135"/>
    </row>
    <row r="457" spans="1:14" ht="64.8" x14ac:dyDescent="0.3">
      <c r="A457" s="36">
        <v>148</v>
      </c>
      <c r="B457" s="36" t="s">
        <v>1339</v>
      </c>
      <c r="C457" s="36" t="s">
        <v>1184</v>
      </c>
      <c r="D457" s="36" t="s">
        <v>1514</v>
      </c>
      <c r="E457" s="41">
        <v>45740</v>
      </c>
      <c r="F457" s="42" t="s">
        <v>1515</v>
      </c>
      <c r="G457" s="43" t="s">
        <v>1516</v>
      </c>
      <c r="H457" s="36">
        <v>3300</v>
      </c>
      <c r="I457" s="36">
        <f t="shared" si="14"/>
        <v>3.3</v>
      </c>
      <c r="J457" s="44">
        <v>8900</v>
      </c>
      <c r="K457" s="45">
        <f t="shared" si="15"/>
        <v>29370000</v>
      </c>
      <c r="L457" s="45" t="s">
        <v>1030</v>
      </c>
      <c r="M457" s="44" t="s">
        <v>1184</v>
      </c>
      <c r="N457" s="135"/>
    </row>
    <row r="458" spans="1:14" ht="86.4" x14ac:dyDescent="0.3">
      <c r="A458" s="36">
        <v>149</v>
      </c>
      <c r="B458" s="36" t="s">
        <v>1183</v>
      </c>
      <c r="C458" s="36" t="s">
        <v>1184</v>
      </c>
      <c r="D458" s="36" t="s">
        <v>1517</v>
      </c>
      <c r="E458" s="41">
        <v>45740</v>
      </c>
      <c r="F458" s="42" t="s">
        <v>1518</v>
      </c>
      <c r="G458" s="43" t="s">
        <v>1519</v>
      </c>
      <c r="H458" s="36">
        <v>110</v>
      </c>
      <c r="I458" s="36">
        <f t="shared" si="14"/>
        <v>0.11</v>
      </c>
      <c r="J458" s="44">
        <v>16000</v>
      </c>
      <c r="K458" s="45">
        <f t="shared" si="15"/>
        <v>1760000</v>
      </c>
      <c r="L458" s="45" t="s">
        <v>1030</v>
      </c>
      <c r="M458" s="44" t="s">
        <v>1184</v>
      </c>
      <c r="N458" s="135"/>
    </row>
    <row r="459" spans="1:14" ht="86.4" x14ac:dyDescent="0.3">
      <c r="A459" s="36">
        <v>149</v>
      </c>
      <c r="B459" s="36" t="s">
        <v>1183</v>
      </c>
      <c r="C459" s="36" t="s">
        <v>1184</v>
      </c>
      <c r="D459" s="36" t="s">
        <v>1517</v>
      </c>
      <c r="E459" s="41">
        <v>45740</v>
      </c>
      <c r="F459" s="42" t="s">
        <v>1520</v>
      </c>
      <c r="G459" s="43" t="s">
        <v>1521</v>
      </c>
      <c r="H459" s="36">
        <v>110</v>
      </c>
      <c r="I459" s="36">
        <f t="shared" si="14"/>
        <v>0.11</v>
      </c>
      <c r="J459" s="44">
        <v>16000</v>
      </c>
      <c r="K459" s="45">
        <f t="shared" si="15"/>
        <v>1760000</v>
      </c>
      <c r="L459" s="45" t="s">
        <v>1030</v>
      </c>
      <c r="M459" s="44" t="s">
        <v>1184</v>
      </c>
      <c r="N459" s="135"/>
    </row>
    <row r="460" spans="1:14" ht="75.599999999999994" x14ac:dyDescent="0.3">
      <c r="A460" s="36">
        <v>149</v>
      </c>
      <c r="B460" s="36" t="s">
        <v>1183</v>
      </c>
      <c r="C460" s="36" t="s">
        <v>1184</v>
      </c>
      <c r="D460" s="36" t="s">
        <v>1517</v>
      </c>
      <c r="E460" s="41">
        <v>45740</v>
      </c>
      <c r="F460" s="42" t="s">
        <v>1522</v>
      </c>
      <c r="G460" s="43" t="s">
        <v>1523</v>
      </c>
      <c r="H460" s="36">
        <v>231</v>
      </c>
      <c r="I460" s="36">
        <f t="shared" si="14"/>
        <v>0.23100000000000001</v>
      </c>
      <c r="J460" s="44">
        <v>12500</v>
      </c>
      <c r="K460" s="45">
        <f t="shared" si="15"/>
        <v>2887500</v>
      </c>
      <c r="L460" s="45" t="s">
        <v>1030</v>
      </c>
      <c r="M460" s="44" t="s">
        <v>1184</v>
      </c>
      <c r="N460" s="135"/>
    </row>
    <row r="461" spans="1:14" ht="97.2" x14ac:dyDescent="0.3">
      <c r="A461" s="36">
        <v>149</v>
      </c>
      <c r="B461" s="36" t="s">
        <v>1183</v>
      </c>
      <c r="C461" s="36" t="s">
        <v>1184</v>
      </c>
      <c r="D461" s="36" t="s">
        <v>1517</v>
      </c>
      <c r="E461" s="41">
        <v>45740</v>
      </c>
      <c r="F461" s="109" t="s">
        <v>1524</v>
      </c>
      <c r="G461" s="43" t="s">
        <v>1525</v>
      </c>
      <c r="H461" s="36">
        <v>560</v>
      </c>
      <c r="I461" s="36">
        <f t="shared" si="14"/>
        <v>0.56000000000000005</v>
      </c>
      <c r="J461" s="44">
        <v>16000</v>
      </c>
      <c r="K461" s="45">
        <f t="shared" si="15"/>
        <v>8960000</v>
      </c>
      <c r="L461" s="45" t="s">
        <v>1030</v>
      </c>
      <c r="M461" s="44" t="s">
        <v>1184</v>
      </c>
      <c r="N461" s="135"/>
    </row>
    <row r="462" spans="1:14" ht="86.4" x14ac:dyDescent="0.3">
      <c r="A462" s="36">
        <v>150</v>
      </c>
      <c r="B462" s="36" t="s">
        <v>1183</v>
      </c>
      <c r="C462" s="36" t="s">
        <v>1184</v>
      </c>
      <c r="D462" s="36" t="s">
        <v>1526</v>
      </c>
      <c r="E462" s="41">
        <v>45740</v>
      </c>
      <c r="F462" s="42" t="s">
        <v>1527</v>
      </c>
      <c r="G462" s="43" t="s">
        <v>1528</v>
      </c>
      <c r="H462" s="36">
        <v>1500</v>
      </c>
      <c r="I462" s="36">
        <f t="shared" si="14"/>
        <v>1.5</v>
      </c>
      <c r="J462" s="44">
        <v>16000</v>
      </c>
      <c r="K462" s="45">
        <f t="shared" si="15"/>
        <v>24000000</v>
      </c>
      <c r="L462" s="45" t="s">
        <v>1074</v>
      </c>
      <c r="M462" s="44" t="s">
        <v>1184</v>
      </c>
      <c r="N462" s="135"/>
    </row>
    <row r="463" spans="1:14" ht="75.599999999999994" x14ac:dyDescent="0.3">
      <c r="A463" s="36">
        <v>151</v>
      </c>
      <c r="B463" s="36" t="s">
        <v>1183</v>
      </c>
      <c r="C463" s="36" t="s">
        <v>1184</v>
      </c>
      <c r="D463" s="36" t="s">
        <v>1529</v>
      </c>
      <c r="E463" s="41">
        <v>45740</v>
      </c>
      <c r="F463" s="42" t="s">
        <v>1530</v>
      </c>
      <c r="G463" s="43" t="s">
        <v>1531</v>
      </c>
      <c r="H463" s="36">
        <v>190</v>
      </c>
      <c r="I463" s="36">
        <f t="shared" si="14"/>
        <v>0.19</v>
      </c>
      <c r="J463" s="44">
        <v>16490</v>
      </c>
      <c r="K463" s="45">
        <f t="shared" si="15"/>
        <v>3133100</v>
      </c>
      <c r="L463" s="45" t="s">
        <v>1030</v>
      </c>
      <c r="M463" s="44" t="s">
        <v>1184</v>
      </c>
      <c r="N463" s="135"/>
    </row>
    <row r="464" spans="1:14" ht="86.4" x14ac:dyDescent="0.3">
      <c r="A464" s="36">
        <v>152</v>
      </c>
      <c r="B464" s="36" t="s">
        <v>1183</v>
      </c>
      <c r="C464" s="36" t="s">
        <v>1184</v>
      </c>
      <c r="D464" s="36" t="s">
        <v>1532</v>
      </c>
      <c r="E464" s="41">
        <v>45740</v>
      </c>
      <c r="F464" s="42" t="s">
        <v>1533</v>
      </c>
      <c r="G464" s="43" t="s">
        <v>1534</v>
      </c>
      <c r="H464" s="36">
        <v>180</v>
      </c>
      <c r="I464" s="36">
        <f t="shared" si="14"/>
        <v>0.18</v>
      </c>
      <c r="J464" s="44">
        <v>16000</v>
      </c>
      <c r="K464" s="45">
        <f t="shared" si="15"/>
        <v>2880000</v>
      </c>
      <c r="L464" s="45" t="s">
        <v>1030</v>
      </c>
      <c r="M464" s="44" t="s">
        <v>1184</v>
      </c>
      <c r="N464" s="135"/>
    </row>
    <row r="465" spans="1:14" ht="86.4" x14ac:dyDescent="0.3">
      <c r="A465" s="36">
        <v>152</v>
      </c>
      <c r="B465" s="36" t="s">
        <v>1183</v>
      </c>
      <c r="C465" s="36" t="s">
        <v>1184</v>
      </c>
      <c r="D465" s="36" t="s">
        <v>1532</v>
      </c>
      <c r="E465" s="41">
        <v>45740</v>
      </c>
      <c r="F465" s="42" t="s">
        <v>1535</v>
      </c>
      <c r="G465" s="43" t="s">
        <v>1536</v>
      </c>
      <c r="H465" s="36">
        <v>300</v>
      </c>
      <c r="I465" s="36">
        <f t="shared" si="14"/>
        <v>0.3</v>
      </c>
      <c r="J465" s="44">
        <v>16000</v>
      </c>
      <c r="K465" s="45">
        <f t="shared" si="15"/>
        <v>4800000</v>
      </c>
      <c r="L465" s="45" t="s">
        <v>1030</v>
      </c>
      <c r="M465" s="44" t="s">
        <v>1184</v>
      </c>
      <c r="N465" s="135"/>
    </row>
    <row r="466" spans="1:14" ht="75.599999999999994" x14ac:dyDescent="0.3">
      <c r="A466" s="36">
        <v>153</v>
      </c>
      <c r="B466" s="36" t="s">
        <v>1183</v>
      </c>
      <c r="C466" s="36" t="s">
        <v>1184</v>
      </c>
      <c r="D466" s="36" t="s">
        <v>1537</v>
      </c>
      <c r="E466" s="41">
        <v>45740</v>
      </c>
      <c r="F466" s="42" t="s">
        <v>1538</v>
      </c>
      <c r="G466" s="43" t="s">
        <v>1539</v>
      </c>
      <c r="H466" s="36">
        <v>120</v>
      </c>
      <c r="I466" s="36">
        <f t="shared" si="14"/>
        <v>0.12</v>
      </c>
      <c r="J466" s="44">
        <v>16490</v>
      </c>
      <c r="K466" s="45">
        <f t="shared" si="15"/>
        <v>1978800</v>
      </c>
      <c r="L466" s="45" t="s">
        <v>1030</v>
      </c>
      <c r="M466" s="44" t="s">
        <v>1184</v>
      </c>
      <c r="N466" s="135"/>
    </row>
    <row r="467" spans="1:14" ht="75.599999999999994" x14ac:dyDescent="0.3">
      <c r="A467" s="36">
        <v>154</v>
      </c>
      <c r="B467" s="36" t="s">
        <v>1183</v>
      </c>
      <c r="C467" s="36" t="s">
        <v>1606</v>
      </c>
      <c r="D467" s="36" t="s">
        <v>4320</v>
      </c>
      <c r="E467" s="41">
        <v>45740</v>
      </c>
      <c r="F467" s="42" t="s">
        <v>535</v>
      </c>
      <c r="G467" s="43" t="s">
        <v>4321</v>
      </c>
      <c r="H467" s="36">
        <v>190</v>
      </c>
      <c r="I467" s="36">
        <f t="shared" si="14"/>
        <v>0.19</v>
      </c>
      <c r="J467" s="44">
        <v>16490</v>
      </c>
      <c r="K467" s="45">
        <f t="shared" si="15"/>
        <v>3133100</v>
      </c>
      <c r="L467" s="45" t="s">
        <v>1030</v>
      </c>
      <c r="M467" s="44" t="s">
        <v>3922</v>
      </c>
      <c r="N467" s="135"/>
    </row>
    <row r="468" spans="1:14" ht="75.599999999999994" x14ac:dyDescent="0.3">
      <c r="A468" s="36">
        <v>155</v>
      </c>
      <c r="B468" s="36" t="s">
        <v>1183</v>
      </c>
      <c r="C468" s="36" t="s">
        <v>1606</v>
      </c>
      <c r="D468" s="36" t="s">
        <v>4322</v>
      </c>
      <c r="E468" s="41">
        <v>45740</v>
      </c>
      <c r="F468" s="42" t="s">
        <v>405</v>
      </c>
      <c r="G468" s="43" t="s">
        <v>4323</v>
      </c>
      <c r="H468" s="36">
        <v>112</v>
      </c>
      <c r="I468" s="36">
        <f t="shared" si="14"/>
        <v>0.112</v>
      </c>
      <c r="J468" s="44">
        <v>16490</v>
      </c>
      <c r="K468" s="45">
        <f t="shared" si="15"/>
        <v>1846880</v>
      </c>
      <c r="L468" s="45" t="s">
        <v>1030</v>
      </c>
      <c r="M468" s="44" t="s">
        <v>3922</v>
      </c>
      <c r="N468" s="135"/>
    </row>
    <row r="469" spans="1:14" ht="75.599999999999994" x14ac:dyDescent="0.3">
      <c r="A469" s="36">
        <v>156</v>
      </c>
      <c r="B469" s="36" t="s">
        <v>1183</v>
      </c>
      <c r="C469" s="36" t="s">
        <v>1606</v>
      </c>
      <c r="D469" s="36" t="s">
        <v>4324</v>
      </c>
      <c r="E469" s="41">
        <v>45740</v>
      </c>
      <c r="F469" s="42" t="s">
        <v>468</v>
      </c>
      <c r="G469" s="43" t="s">
        <v>4325</v>
      </c>
      <c r="H469" s="36">
        <v>280</v>
      </c>
      <c r="I469" s="36">
        <f t="shared" si="14"/>
        <v>0.28000000000000003</v>
      </c>
      <c r="J469" s="44">
        <v>16490</v>
      </c>
      <c r="K469" s="45">
        <f t="shared" si="15"/>
        <v>4617200</v>
      </c>
      <c r="L469" s="45" t="s">
        <v>1030</v>
      </c>
      <c r="M469" s="44" t="s">
        <v>3922</v>
      </c>
      <c r="N469" s="135"/>
    </row>
    <row r="470" spans="1:14" ht="75.599999999999994" x14ac:dyDescent="0.3">
      <c r="A470" s="36">
        <v>157</v>
      </c>
      <c r="B470" s="36" t="s">
        <v>1183</v>
      </c>
      <c r="C470" s="36" t="s">
        <v>1606</v>
      </c>
      <c r="D470" s="36" t="s">
        <v>4326</v>
      </c>
      <c r="E470" s="41">
        <v>45740</v>
      </c>
      <c r="F470" s="42">
        <v>148</v>
      </c>
      <c r="G470" s="43" t="s">
        <v>4327</v>
      </c>
      <c r="H470" s="36">
        <v>67</v>
      </c>
      <c r="I470" s="36">
        <f t="shared" si="14"/>
        <v>6.7000000000000004E-2</v>
      </c>
      <c r="J470" s="44">
        <v>16490</v>
      </c>
      <c r="K470" s="45">
        <f t="shared" si="15"/>
        <v>1104830</v>
      </c>
      <c r="L470" s="45" t="s">
        <v>1030</v>
      </c>
      <c r="M470" s="44" t="s">
        <v>3922</v>
      </c>
      <c r="N470" s="135"/>
    </row>
    <row r="471" spans="1:14" ht="75.599999999999994" x14ac:dyDescent="0.3">
      <c r="A471" s="36">
        <v>158</v>
      </c>
      <c r="B471" s="36" t="s">
        <v>1183</v>
      </c>
      <c r="C471" s="36" t="s">
        <v>1606</v>
      </c>
      <c r="D471" s="36" t="s">
        <v>4328</v>
      </c>
      <c r="E471" s="41">
        <v>45740</v>
      </c>
      <c r="F471" s="42" t="s">
        <v>187</v>
      </c>
      <c r="G471" s="43" t="s">
        <v>4329</v>
      </c>
      <c r="H471" s="36">
        <v>106</v>
      </c>
      <c r="I471" s="36">
        <f t="shared" si="14"/>
        <v>0.106</v>
      </c>
      <c r="J471" s="44">
        <v>16490</v>
      </c>
      <c r="K471" s="45">
        <f t="shared" si="15"/>
        <v>1747940</v>
      </c>
      <c r="L471" s="45" t="s">
        <v>1030</v>
      </c>
      <c r="M471" s="44" t="s">
        <v>3922</v>
      </c>
      <c r="N471" s="135"/>
    </row>
    <row r="472" spans="1:14" ht="75.599999999999994" x14ac:dyDescent="0.3">
      <c r="A472" s="36">
        <v>159</v>
      </c>
      <c r="B472" s="36" t="s">
        <v>1183</v>
      </c>
      <c r="C472" s="36" t="s">
        <v>1606</v>
      </c>
      <c r="D472" s="36" t="s">
        <v>4330</v>
      </c>
      <c r="E472" s="41">
        <v>45740</v>
      </c>
      <c r="F472" s="42">
        <v>2510</v>
      </c>
      <c r="G472" s="43" t="s">
        <v>4331</v>
      </c>
      <c r="H472" s="36">
        <v>134</v>
      </c>
      <c r="I472" s="36">
        <f t="shared" si="14"/>
        <v>0.13400000000000001</v>
      </c>
      <c r="J472" s="44">
        <v>16490</v>
      </c>
      <c r="K472" s="45">
        <f t="shared" si="15"/>
        <v>2209660</v>
      </c>
      <c r="L472" s="45" t="s">
        <v>1030</v>
      </c>
      <c r="M472" s="44" t="s">
        <v>3922</v>
      </c>
      <c r="N472" s="135"/>
    </row>
    <row r="473" spans="1:14" ht="75.599999999999994" x14ac:dyDescent="0.3">
      <c r="A473" s="36">
        <v>160</v>
      </c>
      <c r="B473" s="36" t="s">
        <v>1183</v>
      </c>
      <c r="C473" s="36" t="s">
        <v>1606</v>
      </c>
      <c r="D473" s="36" t="s">
        <v>4332</v>
      </c>
      <c r="E473" s="41">
        <v>45740</v>
      </c>
      <c r="F473" s="42">
        <v>596</v>
      </c>
      <c r="G473" s="43" t="s">
        <v>4333</v>
      </c>
      <c r="H473" s="36">
        <v>134</v>
      </c>
      <c r="I473" s="36">
        <f t="shared" si="14"/>
        <v>0.13400000000000001</v>
      </c>
      <c r="J473" s="44">
        <v>16490</v>
      </c>
      <c r="K473" s="45">
        <f t="shared" si="15"/>
        <v>2209660</v>
      </c>
      <c r="L473" s="45" t="s">
        <v>1030</v>
      </c>
      <c r="M473" s="44" t="s">
        <v>3922</v>
      </c>
      <c r="N473" s="135"/>
    </row>
    <row r="474" spans="1:14" ht="75.599999999999994" x14ac:dyDescent="0.3">
      <c r="A474" s="36">
        <v>161</v>
      </c>
      <c r="B474" s="36" t="s">
        <v>1183</v>
      </c>
      <c r="C474" s="36" t="s">
        <v>1606</v>
      </c>
      <c r="D474" s="36" t="s">
        <v>4334</v>
      </c>
      <c r="E474" s="41">
        <v>45740</v>
      </c>
      <c r="F474" s="42">
        <v>1659</v>
      </c>
      <c r="G474" s="43" t="s">
        <v>4335</v>
      </c>
      <c r="H474" s="36">
        <v>224</v>
      </c>
      <c r="I474" s="36">
        <f t="shared" si="14"/>
        <v>0.224</v>
      </c>
      <c r="J474" s="44">
        <v>16490</v>
      </c>
      <c r="K474" s="45">
        <f t="shared" si="15"/>
        <v>3693760</v>
      </c>
      <c r="L474" s="45" t="s">
        <v>1030</v>
      </c>
      <c r="M474" s="44" t="s">
        <v>3922</v>
      </c>
      <c r="N474" s="135"/>
    </row>
    <row r="475" spans="1:14" ht="75.599999999999994" x14ac:dyDescent="0.3">
      <c r="A475" s="36">
        <v>162</v>
      </c>
      <c r="B475" s="36" t="s">
        <v>1183</v>
      </c>
      <c r="C475" s="36" t="s">
        <v>1606</v>
      </c>
      <c r="D475" s="36" t="s">
        <v>4336</v>
      </c>
      <c r="E475" s="41">
        <v>45740</v>
      </c>
      <c r="F475" s="42" t="s">
        <v>151</v>
      </c>
      <c r="G475" s="43" t="s">
        <v>4337</v>
      </c>
      <c r="H475" s="36">
        <v>78</v>
      </c>
      <c r="I475" s="36">
        <f t="shared" si="14"/>
        <v>7.8E-2</v>
      </c>
      <c r="J475" s="44">
        <v>16490</v>
      </c>
      <c r="K475" s="45">
        <f t="shared" si="15"/>
        <v>1286220</v>
      </c>
      <c r="L475" s="45" t="s">
        <v>1030</v>
      </c>
      <c r="M475" s="44" t="s">
        <v>3922</v>
      </c>
      <c r="N475" s="135"/>
    </row>
    <row r="476" spans="1:14" ht="75.599999999999994" x14ac:dyDescent="0.3">
      <c r="A476" s="36">
        <v>163</v>
      </c>
      <c r="B476" s="36" t="s">
        <v>1183</v>
      </c>
      <c r="C476" s="36" t="s">
        <v>1606</v>
      </c>
      <c r="D476" s="36" t="s">
        <v>4338</v>
      </c>
      <c r="E476" s="41">
        <v>45740</v>
      </c>
      <c r="F476" s="42" t="s">
        <v>479</v>
      </c>
      <c r="G476" s="43" t="s">
        <v>4339</v>
      </c>
      <c r="H476" s="36">
        <v>291</v>
      </c>
      <c r="I476" s="36">
        <f t="shared" si="14"/>
        <v>0.29099999999999998</v>
      </c>
      <c r="J476" s="44">
        <v>16490</v>
      </c>
      <c r="K476" s="45">
        <f t="shared" si="15"/>
        <v>4798590</v>
      </c>
      <c r="L476" s="45" t="s">
        <v>1030</v>
      </c>
      <c r="M476" s="44" t="s">
        <v>3922</v>
      </c>
      <c r="N476" s="135"/>
    </row>
    <row r="477" spans="1:14" ht="75.599999999999994" x14ac:dyDescent="0.3">
      <c r="A477" s="36">
        <v>164</v>
      </c>
      <c r="B477" s="36" t="s">
        <v>1183</v>
      </c>
      <c r="C477" s="36" t="s">
        <v>1606</v>
      </c>
      <c r="D477" s="36" t="s">
        <v>4340</v>
      </c>
      <c r="E477" s="41">
        <v>45740</v>
      </c>
      <c r="F477" s="42">
        <v>1000</v>
      </c>
      <c r="G477" s="43" t="s">
        <v>4341</v>
      </c>
      <c r="H477" s="36">
        <v>90</v>
      </c>
      <c r="I477" s="36">
        <f t="shared" si="14"/>
        <v>0.09</v>
      </c>
      <c r="J477" s="44">
        <v>16490</v>
      </c>
      <c r="K477" s="45">
        <f t="shared" si="15"/>
        <v>1484100</v>
      </c>
      <c r="L477" s="45" t="s">
        <v>1030</v>
      </c>
      <c r="M477" s="44" t="s">
        <v>3922</v>
      </c>
      <c r="N477" s="135"/>
    </row>
    <row r="478" spans="1:14" ht="75.599999999999994" x14ac:dyDescent="0.3">
      <c r="A478" s="36">
        <v>165</v>
      </c>
      <c r="B478" s="36" t="s">
        <v>1183</v>
      </c>
      <c r="C478" s="36" t="s">
        <v>1606</v>
      </c>
      <c r="D478" s="36" t="s">
        <v>4342</v>
      </c>
      <c r="E478" s="41">
        <v>45740</v>
      </c>
      <c r="F478" s="42">
        <v>1788</v>
      </c>
      <c r="G478" s="43" t="s">
        <v>4343</v>
      </c>
      <c r="H478" s="36">
        <v>168</v>
      </c>
      <c r="I478" s="36">
        <f t="shared" si="14"/>
        <v>0.16800000000000001</v>
      </c>
      <c r="J478" s="44">
        <v>16490</v>
      </c>
      <c r="K478" s="45">
        <f t="shared" si="15"/>
        <v>2770320</v>
      </c>
      <c r="L478" s="45" t="s">
        <v>1030</v>
      </c>
      <c r="M478" s="44" t="s">
        <v>3922</v>
      </c>
      <c r="N478" s="135"/>
    </row>
    <row r="479" spans="1:14" ht="75.599999999999994" x14ac:dyDescent="0.3">
      <c r="A479" s="36">
        <v>166</v>
      </c>
      <c r="B479" s="36" t="s">
        <v>1183</v>
      </c>
      <c r="C479" s="36" t="s">
        <v>1606</v>
      </c>
      <c r="D479" s="36" t="s">
        <v>4344</v>
      </c>
      <c r="E479" s="41">
        <v>45740</v>
      </c>
      <c r="F479" s="42">
        <v>5541</v>
      </c>
      <c r="G479" s="43" t="s">
        <v>4345</v>
      </c>
      <c r="H479" s="36">
        <v>235</v>
      </c>
      <c r="I479" s="36">
        <f t="shared" si="14"/>
        <v>0.23499999999999999</v>
      </c>
      <c r="J479" s="44">
        <v>16490</v>
      </c>
      <c r="K479" s="45">
        <f t="shared" si="15"/>
        <v>3875150</v>
      </c>
      <c r="L479" s="45" t="s">
        <v>1030</v>
      </c>
      <c r="M479" s="44" t="s">
        <v>3922</v>
      </c>
      <c r="N479" s="135"/>
    </row>
    <row r="480" spans="1:14" ht="75.599999999999994" x14ac:dyDescent="0.3">
      <c r="A480" s="36">
        <v>167</v>
      </c>
      <c r="B480" s="36" t="s">
        <v>1183</v>
      </c>
      <c r="C480" s="36" t="s">
        <v>1606</v>
      </c>
      <c r="D480" s="36" t="s">
        <v>4346</v>
      </c>
      <c r="E480" s="41">
        <v>45740</v>
      </c>
      <c r="F480" s="42">
        <v>5286</v>
      </c>
      <c r="G480" s="43" t="s">
        <v>4347</v>
      </c>
      <c r="H480" s="36">
        <v>56</v>
      </c>
      <c r="I480" s="36">
        <f t="shared" si="14"/>
        <v>5.6000000000000001E-2</v>
      </c>
      <c r="J480" s="44">
        <v>16490</v>
      </c>
      <c r="K480" s="45">
        <f t="shared" si="15"/>
        <v>923440</v>
      </c>
      <c r="L480" s="45" t="s">
        <v>1030</v>
      </c>
      <c r="M480" s="44" t="s">
        <v>3922</v>
      </c>
      <c r="N480" s="135"/>
    </row>
    <row r="481" spans="1:14" ht="75.599999999999994" x14ac:dyDescent="0.3">
      <c r="A481" s="36">
        <v>168</v>
      </c>
      <c r="B481" s="36" t="s">
        <v>1183</v>
      </c>
      <c r="C481" s="36" t="s">
        <v>1606</v>
      </c>
      <c r="D481" s="36" t="s">
        <v>4348</v>
      </c>
      <c r="E481" s="41">
        <v>45740</v>
      </c>
      <c r="F481" s="42">
        <v>1342</v>
      </c>
      <c r="G481" s="43" t="s">
        <v>4349</v>
      </c>
      <c r="H481" s="36">
        <v>56</v>
      </c>
      <c r="I481" s="36">
        <f t="shared" si="14"/>
        <v>5.6000000000000001E-2</v>
      </c>
      <c r="J481" s="44">
        <v>16490</v>
      </c>
      <c r="K481" s="45">
        <f t="shared" si="15"/>
        <v>923440</v>
      </c>
      <c r="L481" s="45" t="s">
        <v>1030</v>
      </c>
      <c r="M481" s="44" t="s">
        <v>3922</v>
      </c>
      <c r="N481" s="135"/>
    </row>
    <row r="482" spans="1:14" ht="75.599999999999994" x14ac:dyDescent="0.3">
      <c r="A482" s="36">
        <v>169</v>
      </c>
      <c r="B482" s="36" t="s">
        <v>1183</v>
      </c>
      <c r="C482" s="36" t="s">
        <v>1606</v>
      </c>
      <c r="D482" s="36" t="s">
        <v>4350</v>
      </c>
      <c r="E482" s="41">
        <v>45740</v>
      </c>
      <c r="F482" s="42" t="s">
        <v>572</v>
      </c>
      <c r="G482" s="43" t="s">
        <v>4351</v>
      </c>
      <c r="H482" s="36">
        <v>291</v>
      </c>
      <c r="I482" s="36">
        <f t="shared" si="14"/>
        <v>0.29099999999999998</v>
      </c>
      <c r="J482" s="44">
        <v>16490</v>
      </c>
      <c r="K482" s="45">
        <f t="shared" si="15"/>
        <v>4798590</v>
      </c>
      <c r="L482" s="45" t="s">
        <v>1030</v>
      </c>
      <c r="M482" s="44" t="s">
        <v>3922</v>
      </c>
      <c r="N482" s="135"/>
    </row>
    <row r="483" spans="1:14" ht="75.599999999999994" x14ac:dyDescent="0.3">
      <c r="A483" s="36">
        <v>170</v>
      </c>
      <c r="B483" s="36" t="s">
        <v>1183</v>
      </c>
      <c r="C483" s="36" t="s">
        <v>1606</v>
      </c>
      <c r="D483" s="36" t="s">
        <v>4352</v>
      </c>
      <c r="E483" s="41">
        <v>45740</v>
      </c>
      <c r="F483" s="42">
        <v>142</v>
      </c>
      <c r="G483" s="43" t="s">
        <v>4353</v>
      </c>
      <c r="H483" s="36">
        <v>146</v>
      </c>
      <c r="I483" s="36">
        <f t="shared" si="14"/>
        <v>0.14599999999999999</v>
      </c>
      <c r="J483" s="44">
        <v>16490</v>
      </c>
      <c r="K483" s="45">
        <f t="shared" si="15"/>
        <v>2407540</v>
      </c>
      <c r="L483" s="45" t="s">
        <v>1030</v>
      </c>
      <c r="M483" s="44" t="s">
        <v>3922</v>
      </c>
      <c r="N483" s="135"/>
    </row>
    <row r="484" spans="1:14" ht="75.599999999999994" x14ac:dyDescent="0.3">
      <c r="A484" s="36">
        <v>171</v>
      </c>
      <c r="B484" s="36" t="s">
        <v>1183</v>
      </c>
      <c r="C484" s="36" t="s">
        <v>1606</v>
      </c>
      <c r="D484" s="36" t="s">
        <v>4354</v>
      </c>
      <c r="E484" s="41">
        <v>45740</v>
      </c>
      <c r="F484" s="42" t="s">
        <v>157</v>
      </c>
      <c r="G484" s="43" t="s">
        <v>4355</v>
      </c>
      <c r="H484" s="36">
        <v>112</v>
      </c>
      <c r="I484" s="36">
        <f t="shared" si="14"/>
        <v>0.112</v>
      </c>
      <c r="J484" s="44">
        <v>16490</v>
      </c>
      <c r="K484" s="45">
        <f t="shared" si="15"/>
        <v>1846880</v>
      </c>
      <c r="L484" s="45" t="s">
        <v>1030</v>
      </c>
      <c r="M484" s="44" t="s">
        <v>3922</v>
      </c>
      <c r="N484" s="135"/>
    </row>
    <row r="485" spans="1:14" ht="75.599999999999994" x14ac:dyDescent="0.3">
      <c r="A485" s="36">
        <v>172</v>
      </c>
      <c r="B485" s="36" t="s">
        <v>1183</v>
      </c>
      <c r="C485" s="36" t="s">
        <v>1606</v>
      </c>
      <c r="D485" s="36" t="s">
        <v>4356</v>
      </c>
      <c r="E485" s="41">
        <v>45740</v>
      </c>
      <c r="F485" s="42">
        <v>3604</v>
      </c>
      <c r="G485" s="43" t="s">
        <v>4357</v>
      </c>
      <c r="H485" s="36">
        <v>56</v>
      </c>
      <c r="I485" s="36">
        <f t="shared" si="14"/>
        <v>5.6000000000000001E-2</v>
      </c>
      <c r="J485" s="44">
        <v>16490</v>
      </c>
      <c r="K485" s="45">
        <f t="shared" si="15"/>
        <v>923440</v>
      </c>
      <c r="L485" s="45" t="s">
        <v>1030</v>
      </c>
      <c r="M485" s="44" t="s">
        <v>3922</v>
      </c>
      <c r="N485" s="135"/>
    </row>
    <row r="486" spans="1:14" ht="75.599999999999994" x14ac:dyDescent="0.3">
      <c r="A486" s="36">
        <v>173</v>
      </c>
      <c r="B486" s="36" t="s">
        <v>1183</v>
      </c>
      <c r="C486" s="36" t="s">
        <v>1606</v>
      </c>
      <c r="D486" s="36" t="s">
        <v>4358</v>
      </c>
      <c r="E486" s="41">
        <v>45740</v>
      </c>
      <c r="F486" s="42">
        <v>744</v>
      </c>
      <c r="G486" s="43" t="s">
        <v>4359</v>
      </c>
      <c r="H486" s="36">
        <v>112</v>
      </c>
      <c r="I486" s="36">
        <f t="shared" si="14"/>
        <v>0.112</v>
      </c>
      <c r="J486" s="44">
        <v>16490</v>
      </c>
      <c r="K486" s="45">
        <f t="shared" si="15"/>
        <v>1846880</v>
      </c>
      <c r="L486" s="45" t="s">
        <v>1030</v>
      </c>
      <c r="M486" s="44" t="s">
        <v>3922</v>
      </c>
      <c r="N486" s="135"/>
    </row>
    <row r="487" spans="1:14" ht="75.599999999999994" x14ac:dyDescent="0.3">
      <c r="A487" s="36">
        <v>174</v>
      </c>
      <c r="B487" s="36" t="s">
        <v>1183</v>
      </c>
      <c r="C487" s="36" t="s">
        <v>1606</v>
      </c>
      <c r="D487" s="36" t="s">
        <v>4360</v>
      </c>
      <c r="E487" s="41">
        <v>45740</v>
      </c>
      <c r="F487" s="42">
        <v>1008</v>
      </c>
      <c r="G487" s="43" t="s">
        <v>4361</v>
      </c>
      <c r="H487" s="36">
        <v>67</v>
      </c>
      <c r="I487" s="36">
        <f t="shared" si="14"/>
        <v>6.7000000000000004E-2</v>
      </c>
      <c r="J487" s="44">
        <v>16490</v>
      </c>
      <c r="K487" s="45">
        <f t="shared" si="15"/>
        <v>1104830</v>
      </c>
      <c r="L487" s="45" t="s">
        <v>1030</v>
      </c>
      <c r="M487" s="44" t="s">
        <v>3922</v>
      </c>
      <c r="N487" s="135"/>
    </row>
    <row r="488" spans="1:14" ht="75.599999999999994" x14ac:dyDescent="0.3">
      <c r="A488" s="36">
        <v>175</v>
      </c>
      <c r="B488" s="36" t="s">
        <v>1183</v>
      </c>
      <c r="C488" s="36" t="s">
        <v>1606</v>
      </c>
      <c r="D488" s="36" t="s">
        <v>4362</v>
      </c>
      <c r="E488" s="41">
        <v>45740</v>
      </c>
      <c r="F488" s="42">
        <v>2322</v>
      </c>
      <c r="G488" s="43" t="s">
        <v>4363</v>
      </c>
      <c r="H488" s="36">
        <v>101</v>
      </c>
      <c r="I488" s="36">
        <f t="shared" si="14"/>
        <v>0.10100000000000001</v>
      </c>
      <c r="J488" s="44">
        <v>16490</v>
      </c>
      <c r="K488" s="45">
        <f t="shared" si="15"/>
        <v>1665490</v>
      </c>
      <c r="L488" s="45" t="s">
        <v>1030</v>
      </c>
      <c r="M488" s="44" t="s">
        <v>3922</v>
      </c>
      <c r="N488" s="135"/>
    </row>
    <row r="489" spans="1:14" ht="75.599999999999994" x14ac:dyDescent="0.3">
      <c r="A489" s="36">
        <v>176</v>
      </c>
      <c r="B489" s="36" t="s">
        <v>1183</v>
      </c>
      <c r="C489" s="36" t="s">
        <v>1606</v>
      </c>
      <c r="D489" s="36" t="s">
        <v>4364</v>
      </c>
      <c r="E489" s="41">
        <v>45740</v>
      </c>
      <c r="F489" s="42">
        <v>174</v>
      </c>
      <c r="G489" s="43" t="s">
        <v>4365</v>
      </c>
      <c r="H489" s="36">
        <v>190</v>
      </c>
      <c r="I489" s="36">
        <f t="shared" si="14"/>
        <v>0.19</v>
      </c>
      <c r="J489" s="44">
        <v>16490</v>
      </c>
      <c r="K489" s="45">
        <f t="shared" si="15"/>
        <v>3133100</v>
      </c>
      <c r="L489" s="45" t="s">
        <v>1030</v>
      </c>
      <c r="M489" s="44" t="s">
        <v>3922</v>
      </c>
      <c r="N489" s="135"/>
    </row>
    <row r="490" spans="1:14" ht="75.599999999999994" x14ac:dyDescent="0.3">
      <c r="A490" s="36">
        <v>177</v>
      </c>
      <c r="B490" s="36" t="s">
        <v>1183</v>
      </c>
      <c r="C490" s="36" t="s">
        <v>1606</v>
      </c>
      <c r="D490" s="36" t="s">
        <v>4366</v>
      </c>
      <c r="E490" s="41">
        <v>45740</v>
      </c>
      <c r="F490" s="42" t="s">
        <v>515</v>
      </c>
      <c r="G490" s="43" t="s">
        <v>4367</v>
      </c>
      <c r="H490" s="36">
        <v>157</v>
      </c>
      <c r="I490" s="36">
        <f t="shared" si="14"/>
        <v>0.157</v>
      </c>
      <c r="J490" s="44">
        <v>16490</v>
      </c>
      <c r="K490" s="45">
        <f t="shared" si="15"/>
        <v>2588930</v>
      </c>
      <c r="L490" s="45" t="s">
        <v>1030</v>
      </c>
      <c r="M490" s="44" t="s">
        <v>3922</v>
      </c>
      <c r="N490" s="135"/>
    </row>
    <row r="491" spans="1:14" ht="75.599999999999994" x14ac:dyDescent="0.3">
      <c r="A491" s="36">
        <v>178</v>
      </c>
      <c r="B491" s="36" t="s">
        <v>1183</v>
      </c>
      <c r="C491" s="36" t="s">
        <v>1606</v>
      </c>
      <c r="D491" s="36" t="s">
        <v>4368</v>
      </c>
      <c r="E491" s="41">
        <v>45740</v>
      </c>
      <c r="F491" s="42">
        <v>2628</v>
      </c>
      <c r="G491" s="43" t="s">
        <v>4369</v>
      </c>
      <c r="H491" s="36">
        <v>168</v>
      </c>
      <c r="I491" s="36">
        <f t="shared" si="14"/>
        <v>0.16800000000000001</v>
      </c>
      <c r="J491" s="44">
        <v>16490</v>
      </c>
      <c r="K491" s="45">
        <f t="shared" si="15"/>
        <v>2770320</v>
      </c>
      <c r="L491" s="45" t="s">
        <v>1030</v>
      </c>
      <c r="M491" s="44" t="s">
        <v>3922</v>
      </c>
      <c r="N491" s="135"/>
    </row>
    <row r="492" spans="1:14" ht="75.599999999999994" x14ac:dyDescent="0.3">
      <c r="A492" s="36">
        <v>179</v>
      </c>
      <c r="B492" s="36" t="s">
        <v>1183</v>
      </c>
      <c r="C492" s="36" t="s">
        <v>1606</v>
      </c>
      <c r="D492" s="36" t="s">
        <v>4370</v>
      </c>
      <c r="E492" s="41">
        <v>45740</v>
      </c>
      <c r="F492" s="42">
        <v>4234</v>
      </c>
      <c r="G492" s="43" t="s">
        <v>4371</v>
      </c>
      <c r="H492" s="36">
        <v>56</v>
      </c>
      <c r="I492" s="36">
        <f t="shared" si="14"/>
        <v>5.6000000000000001E-2</v>
      </c>
      <c r="J492" s="44">
        <v>16490</v>
      </c>
      <c r="K492" s="45">
        <f t="shared" si="15"/>
        <v>923440</v>
      </c>
      <c r="L492" s="45" t="s">
        <v>1030</v>
      </c>
      <c r="M492" s="44" t="s">
        <v>3922</v>
      </c>
      <c r="N492" s="135"/>
    </row>
    <row r="493" spans="1:14" ht="75.599999999999994" x14ac:dyDescent="0.3">
      <c r="A493" s="36">
        <v>180</v>
      </c>
      <c r="B493" s="36" t="s">
        <v>1183</v>
      </c>
      <c r="C493" s="36" t="s">
        <v>1606</v>
      </c>
      <c r="D493" s="36" t="s">
        <v>4372</v>
      </c>
      <c r="E493" s="41">
        <v>45740</v>
      </c>
      <c r="F493" s="42" t="s">
        <v>135</v>
      </c>
      <c r="G493" s="43" t="s">
        <v>4373</v>
      </c>
      <c r="H493" s="36">
        <v>134</v>
      </c>
      <c r="I493" s="36">
        <f t="shared" si="14"/>
        <v>0.13400000000000001</v>
      </c>
      <c r="J493" s="44">
        <v>16490</v>
      </c>
      <c r="K493" s="45">
        <f t="shared" si="15"/>
        <v>2209660</v>
      </c>
      <c r="L493" s="45" t="s">
        <v>1030</v>
      </c>
      <c r="M493" s="44" t="s">
        <v>3922</v>
      </c>
      <c r="N493" s="135"/>
    </row>
    <row r="494" spans="1:14" ht="75.599999999999994" x14ac:dyDescent="0.3">
      <c r="A494" s="36">
        <v>181</v>
      </c>
      <c r="B494" s="36" t="s">
        <v>1183</v>
      </c>
      <c r="C494" s="36" t="s">
        <v>1606</v>
      </c>
      <c r="D494" s="36" t="s">
        <v>4374</v>
      </c>
      <c r="E494" s="41">
        <v>45740</v>
      </c>
      <c r="F494" s="42" t="s">
        <v>192</v>
      </c>
      <c r="G494" s="43" t="s">
        <v>4375</v>
      </c>
      <c r="H494" s="36">
        <v>90</v>
      </c>
      <c r="I494" s="36">
        <f t="shared" si="14"/>
        <v>0.09</v>
      </c>
      <c r="J494" s="44">
        <v>16490</v>
      </c>
      <c r="K494" s="45">
        <f t="shared" si="15"/>
        <v>1484100</v>
      </c>
      <c r="L494" s="45" t="s">
        <v>1030</v>
      </c>
      <c r="M494" s="44" t="s">
        <v>3922</v>
      </c>
      <c r="N494" s="135"/>
    </row>
    <row r="495" spans="1:14" ht="75.599999999999994" x14ac:dyDescent="0.3">
      <c r="A495" s="36">
        <v>182</v>
      </c>
      <c r="B495" s="36" t="s">
        <v>1183</v>
      </c>
      <c r="C495" s="36" t="s">
        <v>1606</v>
      </c>
      <c r="D495" s="36" t="s">
        <v>4376</v>
      </c>
      <c r="E495" s="41">
        <v>45740</v>
      </c>
      <c r="F495" s="42" t="s">
        <v>484</v>
      </c>
      <c r="G495" s="43" t="s">
        <v>4377</v>
      </c>
      <c r="H495" s="36">
        <v>224</v>
      </c>
      <c r="I495" s="36">
        <f t="shared" si="14"/>
        <v>0.224</v>
      </c>
      <c r="J495" s="44">
        <v>16490</v>
      </c>
      <c r="K495" s="45">
        <f t="shared" si="15"/>
        <v>3693760</v>
      </c>
      <c r="L495" s="45" t="s">
        <v>1030</v>
      </c>
      <c r="M495" s="44" t="s">
        <v>3922</v>
      </c>
      <c r="N495" s="135"/>
    </row>
    <row r="496" spans="1:14" ht="75.599999999999994" x14ac:dyDescent="0.3">
      <c r="A496" s="36">
        <v>183</v>
      </c>
      <c r="B496" s="36" t="s">
        <v>1183</v>
      </c>
      <c r="C496" s="36" t="s">
        <v>1606</v>
      </c>
      <c r="D496" s="36" t="s">
        <v>4378</v>
      </c>
      <c r="E496" s="41">
        <v>45740</v>
      </c>
      <c r="F496" s="42" t="s">
        <v>129</v>
      </c>
      <c r="G496" s="43" t="s">
        <v>4379</v>
      </c>
      <c r="H496" s="36">
        <v>112</v>
      </c>
      <c r="I496" s="36">
        <f t="shared" si="14"/>
        <v>0.112</v>
      </c>
      <c r="J496" s="44">
        <v>16490</v>
      </c>
      <c r="K496" s="45">
        <f t="shared" si="15"/>
        <v>1846880</v>
      </c>
      <c r="L496" s="45" t="s">
        <v>1030</v>
      </c>
      <c r="M496" s="44" t="s">
        <v>3922</v>
      </c>
      <c r="N496" s="135"/>
    </row>
    <row r="497" spans="1:14" ht="75.599999999999994" x14ac:dyDescent="0.3">
      <c r="A497" s="36">
        <v>184</v>
      </c>
      <c r="B497" s="36" t="s">
        <v>1183</v>
      </c>
      <c r="C497" s="36" t="s">
        <v>1606</v>
      </c>
      <c r="D497" s="36" t="s">
        <v>4380</v>
      </c>
      <c r="E497" s="41">
        <v>45740</v>
      </c>
      <c r="F497" s="42" t="s">
        <v>180</v>
      </c>
      <c r="G497" s="43" t="s">
        <v>4381</v>
      </c>
      <c r="H497" s="36">
        <v>179</v>
      </c>
      <c r="I497" s="36">
        <f t="shared" si="14"/>
        <v>0.17899999999999999</v>
      </c>
      <c r="J497" s="44">
        <v>16490</v>
      </c>
      <c r="K497" s="45">
        <f t="shared" si="15"/>
        <v>2951710</v>
      </c>
      <c r="L497" s="45" t="s">
        <v>1030</v>
      </c>
      <c r="M497" s="44" t="s">
        <v>3922</v>
      </c>
      <c r="N497" s="135"/>
    </row>
    <row r="498" spans="1:14" ht="75.599999999999994" x14ac:dyDescent="0.3">
      <c r="A498" s="36">
        <v>185</v>
      </c>
      <c r="B498" s="36" t="s">
        <v>1183</v>
      </c>
      <c r="C498" s="36" t="s">
        <v>1606</v>
      </c>
      <c r="D498" s="36" t="s">
        <v>4382</v>
      </c>
      <c r="E498" s="41">
        <v>45740</v>
      </c>
      <c r="F498" s="42" t="s">
        <v>545</v>
      </c>
      <c r="G498" s="43" t="s">
        <v>4383</v>
      </c>
      <c r="H498" s="36">
        <v>291</v>
      </c>
      <c r="I498" s="36">
        <f t="shared" si="14"/>
        <v>0.29099999999999998</v>
      </c>
      <c r="J498" s="44">
        <v>16490</v>
      </c>
      <c r="K498" s="45">
        <f t="shared" si="15"/>
        <v>4798590</v>
      </c>
      <c r="L498" s="45" t="s">
        <v>1030</v>
      </c>
      <c r="M498" s="44" t="s">
        <v>3922</v>
      </c>
      <c r="N498" s="135"/>
    </row>
    <row r="499" spans="1:14" ht="75.599999999999994" x14ac:dyDescent="0.3">
      <c r="A499" s="36">
        <v>186</v>
      </c>
      <c r="B499" s="36" t="s">
        <v>1183</v>
      </c>
      <c r="C499" s="36" t="s">
        <v>1606</v>
      </c>
      <c r="D499" s="36" t="s">
        <v>4384</v>
      </c>
      <c r="E499" s="41">
        <v>45740</v>
      </c>
      <c r="F499" s="42">
        <v>341</v>
      </c>
      <c r="G499" s="43" t="s">
        <v>4385</v>
      </c>
      <c r="H499" s="36">
        <v>121</v>
      </c>
      <c r="I499" s="36">
        <f t="shared" si="14"/>
        <v>0.121</v>
      </c>
      <c r="J499" s="44">
        <v>16490</v>
      </c>
      <c r="K499" s="45">
        <f t="shared" si="15"/>
        <v>1995290</v>
      </c>
      <c r="L499" s="45" t="s">
        <v>1699</v>
      </c>
      <c r="M499" s="44" t="s">
        <v>3922</v>
      </c>
      <c r="N499" s="135"/>
    </row>
    <row r="500" spans="1:14" ht="75.599999999999994" x14ac:dyDescent="0.3">
      <c r="A500" s="36">
        <v>187</v>
      </c>
      <c r="B500" s="36" t="s">
        <v>1183</v>
      </c>
      <c r="C500" s="36" t="s">
        <v>1606</v>
      </c>
      <c r="D500" s="36" t="s">
        <v>4386</v>
      </c>
      <c r="E500" s="41">
        <v>45740</v>
      </c>
      <c r="F500" s="42" t="s">
        <v>493</v>
      </c>
      <c r="G500" s="43" t="s">
        <v>4387</v>
      </c>
      <c r="H500" s="36">
        <v>224</v>
      </c>
      <c r="I500" s="36">
        <f t="shared" si="14"/>
        <v>0.224</v>
      </c>
      <c r="J500" s="44">
        <v>16490</v>
      </c>
      <c r="K500" s="45">
        <f t="shared" si="15"/>
        <v>3693760</v>
      </c>
      <c r="L500" s="45" t="s">
        <v>1030</v>
      </c>
      <c r="M500" s="44" t="s">
        <v>3922</v>
      </c>
      <c r="N500" s="135"/>
    </row>
    <row r="501" spans="1:14" ht="75.599999999999994" x14ac:dyDescent="0.3">
      <c r="A501" s="36">
        <v>188</v>
      </c>
      <c r="B501" s="36" t="s">
        <v>1183</v>
      </c>
      <c r="C501" s="36" t="s">
        <v>1606</v>
      </c>
      <c r="D501" s="36" t="s">
        <v>4388</v>
      </c>
      <c r="E501" s="41">
        <v>45740</v>
      </c>
      <c r="F501" s="42" t="s">
        <v>513</v>
      </c>
      <c r="G501" s="43" t="s">
        <v>4389</v>
      </c>
      <c r="H501" s="36">
        <v>231</v>
      </c>
      <c r="I501" s="36">
        <f t="shared" si="14"/>
        <v>0.23100000000000001</v>
      </c>
      <c r="J501" s="44">
        <v>16490</v>
      </c>
      <c r="K501" s="45">
        <f t="shared" si="15"/>
        <v>3809190</v>
      </c>
      <c r="L501" s="45" t="s">
        <v>1030</v>
      </c>
      <c r="M501" s="44" t="s">
        <v>3922</v>
      </c>
      <c r="N501" s="135"/>
    </row>
    <row r="502" spans="1:14" ht="75.599999999999994" x14ac:dyDescent="0.3">
      <c r="A502" s="36">
        <v>189</v>
      </c>
      <c r="B502" s="36" t="s">
        <v>1183</v>
      </c>
      <c r="C502" s="36" t="s">
        <v>1606</v>
      </c>
      <c r="D502" s="36" t="s">
        <v>4390</v>
      </c>
      <c r="E502" s="41">
        <v>45740</v>
      </c>
      <c r="F502" s="42">
        <v>3107</v>
      </c>
      <c r="G502" s="43" t="s">
        <v>4391</v>
      </c>
      <c r="H502" s="36">
        <v>291</v>
      </c>
      <c r="I502" s="36">
        <f t="shared" si="14"/>
        <v>0.29099999999999998</v>
      </c>
      <c r="J502" s="44">
        <v>16490</v>
      </c>
      <c r="K502" s="45">
        <f t="shared" si="15"/>
        <v>4798590</v>
      </c>
      <c r="L502" s="45" t="s">
        <v>1030</v>
      </c>
      <c r="M502" s="44" t="s">
        <v>3922</v>
      </c>
      <c r="N502" s="135"/>
    </row>
    <row r="503" spans="1:14" ht="75.599999999999994" x14ac:dyDescent="0.3">
      <c r="A503" s="36">
        <v>190</v>
      </c>
      <c r="B503" s="36" t="s">
        <v>1183</v>
      </c>
      <c r="C503" s="36" t="s">
        <v>1606</v>
      </c>
      <c r="D503" s="36" t="s">
        <v>4392</v>
      </c>
      <c r="E503" s="41">
        <v>45740</v>
      </c>
      <c r="F503" s="42">
        <v>434</v>
      </c>
      <c r="G503" s="43" t="s">
        <v>4393</v>
      </c>
      <c r="H503" s="36">
        <v>56</v>
      </c>
      <c r="I503" s="36">
        <f t="shared" si="14"/>
        <v>5.6000000000000001E-2</v>
      </c>
      <c r="J503" s="44">
        <v>16490</v>
      </c>
      <c r="K503" s="45">
        <f t="shared" si="15"/>
        <v>923440</v>
      </c>
      <c r="L503" s="45" t="s">
        <v>1030</v>
      </c>
      <c r="M503" s="44" t="s">
        <v>3922</v>
      </c>
      <c r="N503" s="135"/>
    </row>
    <row r="504" spans="1:14" ht="75.599999999999994" x14ac:dyDescent="0.3">
      <c r="A504" s="36">
        <v>191</v>
      </c>
      <c r="B504" s="36" t="s">
        <v>1183</v>
      </c>
      <c r="C504" s="36" t="s">
        <v>1606</v>
      </c>
      <c r="D504" s="36" t="s">
        <v>4394</v>
      </c>
      <c r="E504" s="41">
        <v>45740</v>
      </c>
      <c r="F504" s="42" t="s">
        <v>422</v>
      </c>
      <c r="G504" s="43" t="s">
        <v>4395</v>
      </c>
      <c r="H504" s="36">
        <v>112</v>
      </c>
      <c r="I504" s="36">
        <f t="shared" si="14"/>
        <v>0.112</v>
      </c>
      <c r="J504" s="44">
        <v>16490</v>
      </c>
      <c r="K504" s="45">
        <f t="shared" si="15"/>
        <v>1846880</v>
      </c>
      <c r="L504" s="45" t="s">
        <v>1030</v>
      </c>
      <c r="M504" s="44" t="s">
        <v>3922</v>
      </c>
      <c r="N504" s="135"/>
    </row>
    <row r="505" spans="1:14" ht="75.599999999999994" x14ac:dyDescent="0.3">
      <c r="A505" s="36">
        <v>192</v>
      </c>
      <c r="B505" s="36" t="s">
        <v>1183</v>
      </c>
      <c r="C505" s="36" t="s">
        <v>1606</v>
      </c>
      <c r="D505" s="36" t="s">
        <v>4396</v>
      </c>
      <c r="E505" s="41">
        <v>45740</v>
      </c>
      <c r="F505" s="42" t="s">
        <v>510</v>
      </c>
      <c r="G505" s="43" t="s">
        <v>4397</v>
      </c>
      <c r="H505" s="36">
        <v>56</v>
      </c>
      <c r="I505" s="36">
        <f t="shared" si="14"/>
        <v>5.6000000000000001E-2</v>
      </c>
      <c r="J505" s="44">
        <v>16490</v>
      </c>
      <c r="K505" s="45">
        <f t="shared" si="15"/>
        <v>923440</v>
      </c>
      <c r="L505" s="45" t="s">
        <v>1030</v>
      </c>
      <c r="M505" s="44" t="s">
        <v>3922</v>
      </c>
      <c r="N505" s="135"/>
    </row>
    <row r="506" spans="1:14" ht="75.599999999999994" x14ac:dyDescent="0.3">
      <c r="A506" s="36">
        <v>193</v>
      </c>
      <c r="B506" s="36" t="s">
        <v>1183</v>
      </c>
      <c r="C506" s="36" t="s">
        <v>1606</v>
      </c>
      <c r="D506" s="36" t="s">
        <v>4398</v>
      </c>
      <c r="E506" s="41">
        <v>45740</v>
      </c>
      <c r="F506" s="42">
        <v>356</v>
      </c>
      <c r="G506" s="43" t="s">
        <v>4399</v>
      </c>
      <c r="H506" s="36">
        <v>123</v>
      </c>
      <c r="I506" s="36">
        <f t="shared" si="14"/>
        <v>0.123</v>
      </c>
      <c r="J506" s="44">
        <v>16490</v>
      </c>
      <c r="K506" s="45">
        <f t="shared" si="15"/>
        <v>2028270</v>
      </c>
      <c r="L506" s="45" t="s">
        <v>1030</v>
      </c>
      <c r="M506" s="44" t="s">
        <v>3922</v>
      </c>
      <c r="N506" s="135"/>
    </row>
    <row r="507" spans="1:14" ht="75.599999999999994" x14ac:dyDescent="0.3">
      <c r="A507" s="36">
        <v>194</v>
      </c>
      <c r="B507" s="36" t="s">
        <v>1183</v>
      </c>
      <c r="C507" s="36" t="s">
        <v>1606</v>
      </c>
      <c r="D507" s="36" t="s">
        <v>4400</v>
      </c>
      <c r="E507" s="41">
        <v>45740</v>
      </c>
      <c r="F507" s="42">
        <v>3151</v>
      </c>
      <c r="G507" s="43" t="s">
        <v>4401</v>
      </c>
      <c r="H507" s="36">
        <v>78</v>
      </c>
      <c r="I507" s="36">
        <f t="shared" si="14"/>
        <v>7.8E-2</v>
      </c>
      <c r="J507" s="44">
        <v>16490</v>
      </c>
      <c r="K507" s="45">
        <f t="shared" si="15"/>
        <v>1286220</v>
      </c>
      <c r="L507" s="45" t="s">
        <v>1030</v>
      </c>
      <c r="M507" s="44" t="s">
        <v>3922</v>
      </c>
      <c r="N507" s="135"/>
    </row>
    <row r="508" spans="1:14" ht="75.599999999999994" x14ac:dyDescent="0.3">
      <c r="A508" s="36">
        <v>195</v>
      </c>
      <c r="B508" s="36" t="s">
        <v>1183</v>
      </c>
      <c r="C508" s="36" t="s">
        <v>1606</v>
      </c>
      <c r="D508" s="36" t="s">
        <v>4402</v>
      </c>
      <c r="E508" s="41">
        <v>45740</v>
      </c>
      <c r="F508" s="42" t="s">
        <v>151</v>
      </c>
      <c r="G508" s="43" t="s">
        <v>4337</v>
      </c>
      <c r="H508" s="36">
        <v>123</v>
      </c>
      <c r="I508" s="36">
        <f t="shared" si="14"/>
        <v>0.123</v>
      </c>
      <c r="J508" s="44">
        <v>16490</v>
      </c>
      <c r="K508" s="45">
        <f t="shared" si="15"/>
        <v>2028270</v>
      </c>
      <c r="L508" s="45" t="s">
        <v>4098</v>
      </c>
      <c r="M508" s="44" t="s">
        <v>4099</v>
      </c>
      <c r="N508" s="135"/>
    </row>
    <row r="509" spans="1:14" ht="75.599999999999994" x14ac:dyDescent="0.3">
      <c r="A509" s="111">
        <v>196</v>
      </c>
      <c r="B509" s="36" t="s">
        <v>1183</v>
      </c>
      <c r="C509" s="36" t="s">
        <v>1606</v>
      </c>
      <c r="D509" s="111" t="s">
        <v>4403</v>
      </c>
      <c r="E509" s="112">
        <v>45741</v>
      </c>
      <c r="F509" s="113">
        <v>4014</v>
      </c>
      <c r="G509" s="114" t="s">
        <v>4404</v>
      </c>
      <c r="H509" s="111">
        <v>168</v>
      </c>
      <c r="I509" s="111">
        <f t="shared" si="14"/>
        <v>0.16800000000000001</v>
      </c>
      <c r="J509" s="115">
        <v>16490</v>
      </c>
      <c r="K509" s="45">
        <f t="shared" si="15"/>
        <v>2770320</v>
      </c>
      <c r="L509" s="45" t="s">
        <v>1030</v>
      </c>
      <c r="M509" s="44" t="s">
        <v>3922</v>
      </c>
      <c r="N509" s="135"/>
    </row>
    <row r="510" spans="1:14" ht="75.599999999999994" x14ac:dyDescent="0.3">
      <c r="A510" s="36">
        <v>197</v>
      </c>
      <c r="B510" s="36" t="s">
        <v>1183</v>
      </c>
      <c r="C510" s="36" t="s">
        <v>1606</v>
      </c>
      <c r="D510" s="36" t="s">
        <v>4405</v>
      </c>
      <c r="E510" s="41">
        <v>45741</v>
      </c>
      <c r="F510" s="42" t="s">
        <v>436</v>
      </c>
      <c r="G510" s="43" t="s">
        <v>4406</v>
      </c>
      <c r="H510" s="36">
        <v>246</v>
      </c>
      <c r="I510" s="36">
        <f t="shared" si="14"/>
        <v>0.246</v>
      </c>
      <c r="J510" s="44">
        <v>16490</v>
      </c>
      <c r="K510" s="45">
        <f t="shared" si="15"/>
        <v>4056540</v>
      </c>
      <c r="L510" s="45" t="s">
        <v>1030</v>
      </c>
      <c r="M510" s="44" t="s">
        <v>3922</v>
      </c>
      <c r="N510" s="135"/>
    </row>
    <row r="511" spans="1:14" ht="75.599999999999994" x14ac:dyDescent="0.3">
      <c r="A511" s="36">
        <v>198</v>
      </c>
      <c r="B511" s="36" t="s">
        <v>1183</v>
      </c>
      <c r="C511" s="36" t="s">
        <v>1606</v>
      </c>
      <c r="D511" s="36" t="s">
        <v>4407</v>
      </c>
      <c r="E511" s="41">
        <v>45741</v>
      </c>
      <c r="F511" s="42" t="s">
        <v>118</v>
      </c>
      <c r="G511" s="43" t="s">
        <v>4408</v>
      </c>
      <c r="H511" s="36">
        <v>168</v>
      </c>
      <c r="I511" s="36">
        <f t="shared" si="14"/>
        <v>0.16800000000000001</v>
      </c>
      <c r="J511" s="44">
        <v>16490</v>
      </c>
      <c r="K511" s="45">
        <f t="shared" si="15"/>
        <v>2770320</v>
      </c>
      <c r="L511" s="45" t="s">
        <v>1030</v>
      </c>
      <c r="M511" s="44" t="s">
        <v>3922</v>
      </c>
      <c r="N511" s="135"/>
    </row>
    <row r="512" spans="1:14" ht="75.599999999999994" x14ac:dyDescent="0.3">
      <c r="A512" s="36">
        <v>199</v>
      </c>
      <c r="B512" s="36" t="s">
        <v>1183</v>
      </c>
      <c r="C512" s="36" t="s">
        <v>1606</v>
      </c>
      <c r="D512" s="36" t="s">
        <v>4409</v>
      </c>
      <c r="E512" s="41">
        <v>45741</v>
      </c>
      <c r="F512" s="42" t="s">
        <v>440</v>
      </c>
      <c r="G512" s="43" t="s">
        <v>4410</v>
      </c>
      <c r="H512" s="36">
        <v>280</v>
      </c>
      <c r="I512" s="36">
        <f t="shared" si="14"/>
        <v>0.28000000000000003</v>
      </c>
      <c r="J512" s="44">
        <v>16490</v>
      </c>
      <c r="K512" s="45">
        <f t="shared" si="15"/>
        <v>4617200</v>
      </c>
      <c r="L512" s="45" t="s">
        <v>1030</v>
      </c>
      <c r="M512" s="44" t="s">
        <v>3922</v>
      </c>
      <c r="N512" s="135"/>
    </row>
    <row r="513" spans="1:14" ht="75.599999999999994" x14ac:dyDescent="0.3">
      <c r="A513" s="36">
        <v>200</v>
      </c>
      <c r="B513" s="36" t="s">
        <v>1183</v>
      </c>
      <c r="C513" s="36" t="s">
        <v>1606</v>
      </c>
      <c r="D513" s="36" t="s">
        <v>4411</v>
      </c>
      <c r="E513" s="41">
        <v>45741</v>
      </c>
      <c r="F513" s="42">
        <v>274</v>
      </c>
      <c r="G513" s="43" t="s">
        <v>4412</v>
      </c>
      <c r="H513" s="36">
        <v>224</v>
      </c>
      <c r="I513" s="36">
        <f t="shared" si="14"/>
        <v>0.224</v>
      </c>
      <c r="J513" s="44">
        <v>16490</v>
      </c>
      <c r="K513" s="45">
        <f t="shared" si="15"/>
        <v>3693760</v>
      </c>
      <c r="L513" s="45" t="s">
        <v>1030</v>
      </c>
      <c r="M513" s="44" t="s">
        <v>3922</v>
      </c>
      <c r="N513" s="135"/>
    </row>
    <row r="514" spans="1:14" ht="75.599999999999994" x14ac:dyDescent="0.3">
      <c r="A514" s="36">
        <v>201</v>
      </c>
      <c r="B514" s="36" t="s">
        <v>1183</v>
      </c>
      <c r="C514" s="36" t="s">
        <v>1606</v>
      </c>
      <c r="D514" s="36" t="s">
        <v>4413</v>
      </c>
      <c r="E514" s="41">
        <v>45741</v>
      </c>
      <c r="F514" s="42">
        <v>4495</v>
      </c>
      <c r="G514" s="43" t="s">
        <v>4414</v>
      </c>
      <c r="H514" s="36">
        <v>134</v>
      </c>
      <c r="I514" s="36">
        <f t="shared" si="14"/>
        <v>0.13400000000000001</v>
      </c>
      <c r="J514" s="44">
        <v>16490</v>
      </c>
      <c r="K514" s="45">
        <f t="shared" si="15"/>
        <v>2209660</v>
      </c>
      <c r="L514" s="45" t="s">
        <v>1030</v>
      </c>
      <c r="M514" s="44" t="s">
        <v>3922</v>
      </c>
      <c r="N514" s="135"/>
    </row>
    <row r="515" spans="1:14" ht="75.599999999999994" x14ac:dyDescent="0.3">
      <c r="A515" s="36">
        <v>202</v>
      </c>
      <c r="B515" s="36" t="s">
        <v>1183</v>
      </c>
      <c r="C515" s="36" t="s">
        <v>1606</v>
      </c>
      <c r="D515" s="36" t="s">
        <v>4415</v>
      </c>
      <c r="E515" s="41">
        <v>45741</v>
      </c>
      <c r="F515" s="42">
        <v>5979</v>
      </c>
      <c r="G515" s="43" t="s">
        <v>4416</v>
      </c>
      <c r="H515" s="36">
        <v>280</v>
      </c>
      <c r="I515" s="36">
        <f t="shared" si="14"/>
        <v>0.28000000000000003</v>
      </c>
      <c r="J515" s="44">
        <v>16490</v>
      </c>
      <c r="K515" s="45">
        <f t="shared" si="15"/>
        <v>4617200</v>
      </c>
      <c r="L515" s="45" t="s">
        <v>1030</v>
      </c>
      <c r="M515" s="44" t="s">
        <v>3922</v>
      </c>
      <c r="N515" s="135"/>
    </row>
    <row r="516" spans="1:14" ht="75.599999999999994" x14ac:dyDescent="0.3">
      <c r="A516" s="36">
        <v>203</v>
      </c>
      <c r="B516" s="36" t="s">
        <v>1183</v>
      </c>
      <c r="C516" s="36" t="s">
        <v>1606</v>
      </c>
      <c r="D516" s="36" t="s">
        <v>4417</v>
      </c>
      <c r="E516" s="41">
        <v>45741</v>
      </c>
      <c r="F516" s="42">
        <v>6169</v>
      </c>
      <c r="G516" s="43" t="s">
        <v>4418</v>
      </c>
      <c r="H516" s="36">
        <v>280</v>
      </c>
      <c r="I516" s="36">
        <f t="shared" ref="I516:I579" si="16">H516/1000</f>
        <v>0.28000000000000003</v>
      </c>
      <c r="J516" s="44">
        <v>16490</v>
      </c>
      <c r="K516" s="45">
        <f t="shared" si="15"/>
        <v>4617200</v>
      </c>
      <c r="L516" s="45" t="s">
        <v>1030</v>
      </c>
      <c r="M516" s="44" t="s">
        <v>3922</v>
      </c>
      <c r="N516" s="135"/>
    </row>
    <row r="517" spans="1:14" ht="75.599999999999994" x14ac:dyDescent="0.3">
      <c r="A517" s="36">
        <v>204</v>
      </c>
      <c r="B517" s="36" t="s">
        <v>1183</v>
      </c>
      <c r="C517" s="36" t="s">
        <v>1606</v>
      </c>
      <c r="D517" s="36" t="s">
        <v>4419</v>
      </c>
      <c r="E517" s="41">
        <v>45741</v>
      </c>
      <c r="F517" s="42" t="s">
        <v>450</v>
      </c>
      <c r="G517" s="43" t="s">
        <v>4420</v>
      </c>
      <c r="H517" s="36">
        <v>280</v>
      </c>
      <c r="I517" s="36">
        <f t="shared" si="16"/>
        <v>0.28000000000000003</v>
      </c>
      <c r="J517" s="44">
        <v>16490</v>
      </c>
      <c r="K517" s="45">
        <f t="shared" ref="K517:K580" si="17">(J517*H517)</f>
        <v>4617200</v>
      </c>
      <c r="L517" s="45" t="s">
        <v>1030</v>
      </c>
      <c r="M517" s="44" t="s">
        <v>3922</v>
      </c>
      <c r="N517" s="135"/>
    </row>
    <row r="518" spans="1:14" ht="75.599999999999994" x14ac:dyDescent="0.3">
      <c r="A518" s="36">
        <v>205</v>
      </c>
      <c r="B518" s="36" t="s">
        <v>1183</v>
      </c>
      <c r="C518" s="36" t="s">
        <v>1606</v>
      </c>
      <c r="D518" s="36" t="s">
        <v>4421</v>
      </c>
      <c r="E518" s="41">
        <v>45741</v>
      </c>
      <c r="F518" s="42" t="s">
        <v>487</v>
      </c>
      <c r="G518" s="43" t="s">
        <v>4422</v>
      </c>
      <c r="H518" s="36">
        <v>258</v>
      </c>
      <c r="I518" s="36">
        <f t="shared" si="16"/>
        <v>0.25800000000000001</v>
      </c>
      <c r="J518" s="44">
        <v>16490</v>
      </c>
      <c r="K518" s="45">
        <f t="shared" si="17"/>
        <v>4254420</v>
      </c>
      <c r="L518" s="45" t="s">
        <v>1030</v>
      </c>
      <c r="M518" s="44" t="s">
        <v>3922</v>
      </c>
      <c r="N518" s="135"/>
    </row>
    <row r="519" spans="1:14" ht="75.599999999999994" x14ac:dyDescent="0.3">
      <c r="A519" s="36">
        <v>206</v>
      </c>
      <c r="B519" s="36" t="s">
        <v>1183</v>
      </c>
      <c r="C519" s="36" t="s">
        <v>1606</v>
      </c>
      <c r="D519" s="36" t="s">
        <v>4423</v>
      </c>
      <c r="E519" s="41">
        <v>45741</v>
      </c>
      <c r="F519" s="42">
        <v>5592</v>
      </c>
      <c r="G519" s="43" t="s">
        <v>4424</v>
      </c>
      <c r="H519" s="36">
        <v>280</v>
      </c>
      <c r="I519" s="36">
        <f t="shared" si="16"/>
        <v>0.28000000000000003</v>
      </c>
      <c r="J519" s="44">
        <v>16490</v>
      </c>
      <c r="K519" s="45">
        <f t="shared" si="17"/>
        <v>4617200</v>
      </c>
      <c r="L519" s="45" t="s">
        <v>1030</v>
      </c>
      <c r="M519" s="44" t="s">
        <v>3922</v>
      </c>
      <c r="N519" s="135"/>
    </row>
    <row r="520" spans="1:14" ht="75.599999999999994" x14ac:dyDescent="0.3">
      <c r="A520" s="36">
        <v>207</v>
      </c>
      <c r="B520" s="36" t="s">
        <v>1183</v>
      </c>
      <c r="C520" s="36" t="s">
        <v>1606</v>
      </c>
      <c r="D520" s="36" t="s">
        <v>4425</v>
      </c>
      <c r="E520" s="41">
        <v>45741</v>
      </c>
      <c r="F520" s="42" t="s">
        <v>462</v>
      </c>
      <c r="G520" s="43" t="s">
        <v>4426</v>
      </c>
      <c r="H520" s="36">
        <v>112</v>
      </c>
      <c r="I520" s="36">
        <f t="shared" si="16"/>
        <v>0.112</v>
      </c>
      <c r="J520" s="44">
        <v>16490</v>
      </c>
      <c r="K520" s="45">
        <f t="shared" si="17"/>
        <v>1846880</v>
      </c>
      <c r="L520" s="45" t="s">
        <v>1030</v>
      </c>
      <c r="M520" s="44" t="s">
        <v>3922</v>
      </c>
      <c r="N520" s="135"/>
    </row>
    <row r="521" spans="1:14" ht="75.599999999999994" x14ac:dyDescent="0.3">
      <c r="A521" s="36">
        <v>208</v>
      </c>
      <c r="B521" s="36" t="s">
        <v>1183</v>
      </c>
      <c r="C521" s="36" t="s">
        <v>1606</v>
      </c>
      <c r="D521" s="36" t="s">
        <v>4427</v>
      </c>
      <c r="E521" s="41">
        <v>45741</v>
      </c>
      <c r="F521" s="42" t="s">
        <v>489</v>
      </c>
      <c r="G521" s="43" t="s">
        <v>4428</v>
      </c>
      <c r="H521" s="36">
        <v>257</v>
      </c>
      <c r="I521" s="36">
        <f t="shared" si="16"/>
        <v>0.25700000000000001</v>
      </c>
      <c r="J521" s="44">
        <v>16490</v>
      </c>
      <c r="K521" s="45">
        <f t="shared" si="17"/>
        <v>4237930</v>
      </c>
      <c r="L521" s="45" t="s">
        <v>1030</v>
      </c>
      <c r="M521" s="44" t="s">
        <v>3922</v>
      </c>
      <c r="N521" s="135"/>
    </row>
    <row r="522" spans="1:14" ht="75.599999999999994" x14ac:dyDescent="0.3">
      <c r="A522" s="36">
        <v>209</v>
      </c>
      <c r="B522" s="36" t="s">
        <v>1183</v>
      </c>
      <c r="C522" s="36" t="s">
        <v>1606</v>
      </c>
      <c r="D522" s="36" t="s">
        <v>4429</v>
      </c>
      <c r="E522" s="41">
        <v>45741</v>
      </c>
      <c r="F522" s="42" t="s">
        <v>470</v>
      </c>
      <c r="G522" s="43" t="s">
        <v>4430</v>
      </c>
      <c r="H522" s="36">
        <v>134</v>
      </c>
      <c r="I522" s="36">
        <f t="shared" si="16"/>
        <v>0.13400000000000001</v>
      </c>
      <c r="J522" s="44">
        <v>16490</v>
      </c>
      <c r="K522" s="45">
        <f t="shared" si="17"/>
        <v>2209660</v>
      </c>
      <c r="L522" s="45" t="s">
        <v>1030</v>
      </c>
      <c r="M522" s="44" t="s">
        <v>3922</v>
      </c>
      <c r="N522" s="135"/>
    </row>
    <row r="523" spans="1:14" ht="75.599999999999994" x14ac:dyDescent="0.3">
      <c r="A523" s="36">
        <v>210</v>
      </c>
      <c r="B523" s="36" t="s">
        <v>1183</v>
      </c>
      <c r="C523" s="36" t="s">
        <v>1606</v>
      </c>
      <c r="D523" s="36" t="s">
        <v>4431</v>
      </c>
      <c r="E523" s="41">
        <v>45741</v>
      </c>
      <c r="F523" s="42" t="s">
        <v>442</v>
      </c>
      <c r="G523" s="43" t="s">
        <v>4432</v>
      </c>
      <c r="H523" s="36">
        <v>280</v>
      </c>
      <c r="I523" s="36">
        <f t="shared" si="16"/>
        <v>0.28000000000000003</v>
      </c>
      <c r="J523" s="44">
        <v>16490</v>
      </c>
      <c r="K523" s="45">
        <f t="shared" si="17"/>
        <v>4617200</v>
      </c>
      <c r="L523" s="45" t="s">
        <v>1030</v>
      </c>
      <c r="M523" s="44" t="s">
        <v>3922</v>
      </c>
      <c r="N523" s="135"/>
    </row>
    <row r="524" spans="1:14" ht="75.599999999999994" x14ac:dyDescent="0.3">
      <c r="A524" s="36">
        <v>211</v>
      </c>
      <c r="B524" s="36" t="s">
        <v>1183</v>
      </c>
      <c r="C524" s="36" t="s">
        <v>1606</v>
      </c>
      <c r="D524" s="36" t="s">
        <v>4433</v>
      </c>
      <c r="E524" s="41">
        <v>45741</v>
      </c>
      <c r="F524" s="42">
        <v>2798</v>
      </c>
      <c r="G524" s="43" t="s">
        <v>4434</v>
      </c>
      <c r="H524" s="36">
        <v>168</v>
      </c>
      <c r="I524" s="36">
        <f t="shared" si="16"/>
        <v>0.16800000000000001</v>
      </c>
      <c r="J524" s="44">
        <v>16490</v>
      </c>
      <c r="K524" s="45">
        <f t="shared" si="17"/>
        <v>2770320</v>
      </c>
      <c r="L524" s="45" t="s">
        <v>1030</v>
      </c>
      <c r="M524" s="44" t="s">
        <v>3922</v>
      </c>
      <c r="N524" s="135"/>
    </row>
    <row r="525" spans="1:14" ht="75.599999999999994" x14ac:dyDescent="0.3">
      <c r="A525" s="36">
        <v>212</v>
      </c>
      <c r="B525" s="36" t="s">
        <v>1183</v>
      </c>
      <c r="C525" s="36" t="s">
        <v>1606</v>
      </c>
      <c r="D525" s="36" t="s">
        <v>4435</v>
      </c>
      <c r="E525" s="41">
        <v>45741</v>
      </c>
      <c r="F525" s="42" t="s">
        <v>424</v>
      </c>
      <c r="G525" s="43" t="s">
        <v>4436</v>
      </c>
      <c r="H525" s="36">
        <v>224</v>
      </c>
      <c r="I525" s="36">
        <f t="shared" si="16"/>
        <v>0.224</v>
      </c>
      <c r="J525" s="44">
        <v>16490</v>
      </c>
      <c r="K525" s="45">
        <f t="shared" si="17"/>
        <v>3693760</v>
      </c>
      <c r="L525" s="45" t="s">
        <v>1030</v>
      </c>
      <c r="M525" s="44" t="s">
        <v>3922</v>
      </c>
      <c r="N525" s="135"/>
    </row>
    <row r="526" spans="1:14" ht="75.599999999999994" x14ac:dyDescent="0.3">
      <c r="A526" s="36">
        <v>213</v>
      </c>
      <c r="B526" s="36" t="s">
        <v>1183</v>
      </c>
      <c r="C526" s="36" t="s">
        <v>1606</v>
      </c>
      <c r="D526" s="36" t="s">
        <v>4437</v>
      </c>
      <c r="E526" s="41">
        <v>45741</v>
      </c>
      <c r="F526" s="42">
        <v>3901</v>
      </c>
      <c r="G526" s="43" t="s">
        <v>4438</v>
      </c>
      <c r="H526" s="36">
        <v>280</v>
      </c>
      <c r="I526" s="36">
        <f t="shared" si="16"/>
        <v>0.28000000000000003</v>
      </c>
      <c r="J526" s="44">
        <v>16490</v>
      </c>
      <c r="K526" s="45">
        <f t="shared" si="17"/>
        <v>4617200</v>
      </c>
      <c r="L526" s="45" t="s">
        <v>1030</v>
      </c>
      <c r="M526" s="44" t="s">
        <v>3922</v>
      </c>
      <c r="N526" s="135"/>
    </row>
    <row r="527" spans="1:14" ht="75.599999999999994" x14ac:dyDescent="0.3">
      <c r="A527" s="36">
        <v>214</v>
      </c>
      <c r="B527" s="36" t="s">
        <v>1183</v>
      </c>
      <c r="C527" s="36" t="s">
        <v>1606</v>
      </c>
      <c r="D527" s="36" t="s">
        <v>4439</v>
      </c>
      <c r="E527" s="41">
        <v>45741</v>
      </c>
      <c r="F527" s="42" t="s">
        <v>438</v>
      </c>
      <c r="G527" s="43" t="s">
        <v>4440</v>
      </c>
      <c r="H527" s="36">
        <v>280</v>
      </c>
      <c r="I527" s="36">
        <f t="shared" si="16"/>
        <v>0.28000000000000003</v>
      </c>
      <c r="J527" s="44">
        <v>16490</v>
      </c>
      <c r="K527" s="45">
        <f t="shared" si="17"/>
        <v>4617200</v>
      </c>
      <c r="L527" s="45" t="s">
        <v>1030</v>
      </c>
      <c r="M527" s="44" t="s">
        <v>3922</v>
      </c>
      <c r="N527" s="135"/>
    </row>
    <row r="528" spans="1:14" ht="75.599999999999994" x14ac:dyDescent="0.3">
      <c r="A528" s="36">
        <v>215</v>
      </c>
      <c r="B528" s="36" t="s">
        <v>1183</v>
      </c>
      <c r="C528" s="36" t="s">
        <v>1606</v>
      </c>
      <c r="D528" s="36" t="s">
        <v>4441</v>
      </c>
      <c r="E528" s="41">
        <v>45741</v>
      </c>
      <c r="F528" s="42" t="s">
        <v>455</v>
      </c>
      <c r="G528" s="43" t="s">
        <v>4442</v>
      </c>
      <c r="H528" s="36">
        <v>168</v>
      </c>
      <c r="I528" s="36">
        <f t="shared" si="16"/>
        <v>0.16800000000000001</v>
      </c>
      <c r="J528" s="44">
        <v>16490</v>
      </c>
      <c r="K528" s="45">
        <f t="shared" si="17"/>
        <v>2770320</v>
      </c>
      <c r="L528" s="45" t="s">
        <v>1030</v>
      </c>
      <c r="M528" s="44" t="s">
        <v>3922</v>
      </c>
      <c r="N528" s="135"/>
    </row>
    <row r="529" spans="1:14" ht="75.599999999999994" x14ac:dyDescent="0.3">
      <c r="A529" s="36">
        <v>216</v>
      </c>
      <c r="B529" s="36" t="s">
        <v>1183</v>
      </c>
      <c r="C529" s="36" t="s">
        <v>1606</v>
      </c>
      <c r="D529" s="36" t="s">
        <v>4443</v>
      </c>
      <c r="E529" s="41">
        <v>45741</v>
      </c>
      <c r="F529" s="42">
        <v>5682</v>
      </c>
      <c r="G529" s="43" t="s">
        <v>4444</v>
      </c>
      <c r="H529" s="36">
        <v>224</v>
      </c>
      <c r="I529" s="36">
        <f t="shared" si="16"/>
        <v>0.224</v>
      </c>
      <c r="J529" s="44">
        <v>16490</v>
      </c>
      <c r="K529" s="45">
        <f t="shared" si="17"/>
        <v>3693760</v>
      </c>
      <c r="L529" s="45" t="s">
        <v>1030</v>
      </c>
      <c r="M529" s="44" t="s">
        <v>3922</v>
      </c>
      <c r="N529" s="135"/>
    </row>
    <row r="530" spans="1:14" ht="75.599999999999994" x14ac:dyDescent="0.3">
      <c r="A530" s="36">
        <v>217</v>
      </c>
      <c r="B530" s="36" t="s">
        <v>1183</v>
      </c>
      <c r="C530" s="36" t="s">
        <v>1606</v>
      </c>
      <c r="D530" s="36" t="s">
        <v>4445</v>
      </c>
      <c r="E530" s="41">
        <v>45741</v>
      </c>
      <c r="F530" s="42">
        <v>2122</v>
      </c>
      <c r="G530" s="43" t="s">
        <v>4446</v>
      </c>
      <c r="H530" s="36">
        <v>112</v>
      </c>
      <c r="I530" s="36">
        <f t="shared" si="16"/>
        <v>0.112</v>
      </c>
      <c r="J530" s="44">
        <v>16490</v>
      </c>
      <c r="K530" s="45">
        <f t="shared" si="17"/>
        <v>1846880</v>
      </c>
      <c r="L530" s="45" t="s">
        <v>1030</v>
      </c>
      <c r="M530" s="44" t="s">
        <v>3922</v>
      </c>
      <c r="N530" s="135"/>
    </row>
    <row r="531" spans="1:14" ht="75.599999999999994" x14ac:dyDescent="0.3">
      <c r="A531" s="36">
        <v>218</v>
      </c>
      <c r="B531" s="36" t="s">
        <v>1183</v>
      </c>
      <c r="C531" s="36" t="s">
        <v>1606</v>
      </c>
      <c r="D531" s="36" t="s">
        <v>4447</v>
      </c>
      <c r="E531" s="41">
        <v>45741</v>
      </c>
      <c r="F531" s="42" t="s">
        <v>432</v>
      </c>
      <c r="G531" s="43" t="s">
        <v>4448</v>
      </c>
      <c r="H531" s="36">
        <v>224</v>
      </c>
      <c r="I531" s="36">
        <f t="shared" si="16"/>
        <v>0.224</v>
      </c>
      <c r="J531" s="44">
        <v>16490</v>
      </c>
      <c r="K531" s="45">
        <f t="shared" si="17"/>
        <v>3693760</v>
      </c>
      <c r="L531" s="45" t="s">
        <v>1030</v>
      </c>
      <c r="M531" s="44" t="s">
        <v>3922</v>
      </c>
      <c r="N531" s="135"/>
    </row>
    <row r="532" spans="1:14" ht="75.599999999999994" x14ac:dyDescent="0.3">
      <c r="A532" s="36">
        <v>219</v>
      </c>
      <c r="B532" s="36" t="s">
        <v>1183</v>
      </c>
      <c r="C532" s="36" t="s">
        <v>1606</v>
      </c>
      <c r="D532" s="36" t="s">
        <v>4449</v>
      </c>
      <c r="E532" s="41">
        <v>45741</v>
      </c>
      <c r="F532" s="42">
        <v>5980</v>
      </c>
      <c r="G532" s="43" t="s">
        <v>4450</v>
      </c>
      <c r="H532" s="36">
        <v>45</v>
      </c>
      <c r="I532" s="36">
        <f t="shared" si="16"/>
        <v>4.4999999999999998E-2</v>
      </c>
      <c r="J532" s="44">
        <v>16490</v>
      </c>
      <c r="K532" s="45">
        <f t="shared" si="17"/>
        <v>742050</v>
      </c>
      <c r="L532" s="45" t="s">
        <v>1030</v>
      </c>
      <c r="M532" s="44" t="s">
        <v>3922</v>
      </c>
      <c r="N532" s="135"/>
    </row>
    <row r="533" spans="1:14" ht="75.599999999999994" x14ac:dyDescent="0.3">
      <c r="A533" s="36">
        <v>220</v>
      </c>
      <c r="B533" s="36" t="s">
        <v>1183</v>
      </c>
      <c r="C533" s="36" t="s">
        <v>1606</v>
      </c>
      <c r="D533" s="36" t="s">
        <v>4451</v>
      </c>
      <c r="E533" s="41">
        <v>45741</v>
      </c>
      <c r="F533" s="42">
        <v>1251</v>
      </c>
      <c r="G533" s="43" t="s">
        <v>4452</v>
      </c>
      <c r="H533" s="36">
        <v>168</v>
      </c>
      <c r="I533" s="36">
        <f t="shared" si="16"/>
        <v>0.16800000000000001</v>
      </c>
      <c r="J533" s="44">
        <v>16490</v>
      </c>
      <c r="K533" s="45">
        <f t="shared" si="17"/>
        <v>2770320</v>
      </c>
      <c r="L533" s="45" t="s">
        <v>1030</v>
      </c>
      <c r="M533" s="44" t="s">
        <v>3922</v>
      </c>
      <c r="N533" s="135"/>
    </row>
    <row r="534" spans="1:14" ht="64.8" x14ac:dyDescent="0.3">
      <c r="A534" s="36">
        <v>221</v>
      </c>
      <c r="B534" s="36" t="s">
        <v>1339</v>
      </c>
      <c r="C534" s="36" t="s">
        <v>1184</v>
      </c>
      <c r="D534" s="36" t="s">
        <v>1540</v>
      </c>
      <c r="E534" s="41">
        <v>45741</v>
      </c>
      <c r="F534" s="42" t="s">
        <v>1541</v>
      </c>
      <c r="G534" s="43" t="s">
        <v>1542</v>
      </c>
      <c r="H534" s="36">
        <v>6030</v>
      </c>
      <c r="I534" s="36">
        <f t="shared" si="16"/>
        <v>6.03</v>
      </c>
      <c r="J534" s="44">
        <v>8900</v>
      </c>
      <c r="K534" s="45">
        <f t="shared" si="17"/>
        <v>53667000</v>
      </c>
      <c r="L534" s="45" t="s">
        <v>1030</v>
      </c>
      <c r="M534" s="44" t="s">
        <v>1184</v>
      </c>
      <c r="N534" s="135"/>
    </row>
    <row r="535" spans="1:14" ht="75.599999999999994" x14ac:dyDescent="0.3">
      <c r="A535" s="36">
        <v>222</v>
      </c>
      <c r="B535" s="36" t="s">
        <v>1183</v>
      </c>
      <c r="C535" s="36" t="s">
        <v>1606</v>
      </c>
      <c r="D535" s="36" t="s">
        <v>4453</v>
      </c>
      <c r="E535" s="41">
        <v>45741</v>
      </c>
      <c r="F535" s="42">
        <v>4917</v>
      </c>
      <c r="G535" s="43" t="s">
        <v>4454</v>
      </c>
      <c r="H535" s="36">
        <v>11</v>
      </c>
      <c r="I535" s="36">
        <f t="shared" si="16"/>
        <v>1.0999999999999999E-2</v>
      </c>
      <c r="J535" s="44">
        <v>16490</v>
      </c>
      <c r="K535" s="45">
        <f t="shared" si="17"/>
        <v>181390</v>
      </c>
      <c r="L535" s="45" t="s">
        <v>1030</v>
      </c>
      <c r="M535" s="44" t="s">
        <v>3922</v>
      </c>
      <c r="N535" s="135"/>
    </row>
    <row r="536" spans="1:14" ht="75.599999999999994" x14ac:dyDescent="0.3">
      <c r="A536" s="36">
        <v>223</v>
      </c>
      <c r="B536" s="36" t="s">
        <v>1183</v>
      </c>
      <c r="C536" s="36" t="s">
        <v>1606</v>
      </c>
      <c r="D536" s="36" t="s">
        <v>4455</v>
      </c>
      <c r="E536" s="41">
        <v>45741</v>
      </c>
      <c r="F536" s="42">
        <v>5709</v>
      </c>
      <c r="G536" s="43" t="s">
        <v>4456</v>
      </c>
      <c r="H536" s="36">
        <v>112</v>
      </c>
      <c r="I536" s="36">
        <f t="shared" si="16"/>
        <v>0.112</v>
      </c>
      <c r="J536" s="44">
        <v>16490</v>
      </c>
      <c r="K536" s="45">
        <f t="shared" si="17"/>
        <v>1846880</v>
      </c>
      <c r="L536" s="45" t="s">
        <v>1030</v>
      </c>
      <c r="M536" s="44" t="s">
        <v>3922</v>
      </c>
      <c r="N536" s="135"/>
    </row>
    <row r="537" spans="1:14" ht="75.599999999999994" x14ac:dyDescent="0.3">
      <c r="A537" s="36">
        <v>224</v>
      </c>
      <c r="B537" s="36" t="s">
        <v>1183</v>
      </c>
      <c r="C537" s="36" t="s">
        <v>1606</v>
      </c>
      <c r="D537" s="36" t="s">
        <v>4457</v>
      </c>
      <c r="E537" s="41">
        <v>45741</v>
      </c>
      <c r="F537" s="42" t="s">
        <v>122</v>
      </c>
      <c r="G537" s="43" t="s">
        <v>4458</v>
      </c>
      <c r="H537" s="36">
        <v>280</v>
      </c>
      <c r="I537" s="36">
        <f t="shared" si="16"/>
        <v>0.28000000000000003</v>
      </c>
      <c r="J537" s="44">
        <v>16490</v>
      </c>
      <c r="K537" s="45">
        <f t="shared" si="17"/>
        <v>4617200</v>
      </c>
      <c r="L537" s="45" t="s">
        <v>1030</v>
      </c>
      <c r="M537" s="44" t="s">
        <v>3922</v>
      </c>
      <c r="N537" s="135"/>
    </row>
    <row r="538" spans="1:14" ht="75.599999999999994" x14ac:dyDescent="0.3">
      <c r="A538" s="36">
        <v>225</v>
      </c>
      <c r="B538" s="36" t="s">
        <v>1183</v>
      </c>
      <c r="C538" s="36" t="s">
        <v>1606</v>
      </c>
      <c r="D538" s="36" t="s">
        <v>4459</v>
      </c>
      <c r="E538" s="41">
        <v>45741</v>
      </c>
      <c r="F538" s="42">
        <v>2610</v>
      </c>
      <c r="G538" s="43" t="s">
        <v>4460</v>
      </c>
      <c r="H538" s="36">
        <v>168</v>
      </c>
      <c r="I538" s="36">
        <f t="shared" si="16"/>
        <v>0.16800000000000001</v>
      </c>
      <c r="J538" s="44">
        <v>16490</v>
      </c>
      <c r="K538" s="45">
        <f t="shared" si="17"/>
        <v>2770320</v>
      </c>
      <c r="L538" s="45" t="s">
        <v>1030</v>
      </c>
      <c r="M538" s="44" t="s">
        <v>3922</v>
      </c>
      <c r="N538" s="135"/>
    </row>
    <row r="539" spans="1:14" ht="64.8" x14ac:dyDescent="0.3">
      <c r="A539" s="36">
        <v>226</v>
      </c>
      <c r="B539" s="36" t="s">
        <v>1339</v>
      </c>
      <c r="C539" s="36" t="s">
        <v>1184</v>
      </c>
      <c r="D539" s="36" t="s">
        <v>1543</v>
      </c>
      <c r="E539" s="41">
        <v>45741</v>
      </c>
      <c r="F539" s="42" t="s">
        <v>1544</v>
      </c>
      <c r="G539" s="43" t="s">
        <v>1545</v>
      </c>
      <c r="H539" s="36">
        <v>4900</v>
      </c>
      <c r="I539" s="36">
        <f t="shared" si="16"/>
        <v>4.9000000000000004</v>
      </c>
      <c r="J539" s="44">
        <v>8900</v>
      </c>
      <c r="K539" s="45">
        <f t="shared" si="17"/>
        <v>43610000</v>
      </c>
      <c r="L539" s="108" t="s">
        <v>1101</v>
      </c>
      <c r="M539" s="44" t="s">
        <v>1184</v>
      </c>
      <c r="N539" s="135"/>
    </row>
    <row r="540" spans="1:14" ht="75.599999999999994" x14ac:dyDescent="0.3">
      <c r="A540" s="36">
        <v>227</v>
      </c>
      <c r="B540" s="36" t="s">
        <v>1183</v>
      </c>
      <c r="C540" s="36" t="s">
        <v>1606</v>
      </c>
      <c r="D540" s="36" t="s">
        <v>4461</v>
      </c>
      <c r="E540" s="41">
        <v>45741</v>
      </c>
      <c r="F540" s="42">
        <v>4719</v>
      </c>
      <c r="G540" s="43" t="s">
        <v>4462</v>
      </c>
      <c r="H540" s="36">
        <v>112</v>
      </c>
      <c r="I540" s="36">
        <f t="shared" si="16"/>
        <v>0.112</v>
      </c>
      <c r="J540" s="44">
        <v>16490</v>
      </c>
      <c r="K540" s="45">
        <f t="shared" si="17"/>
        <v>1846880</v>
      </c>
      <c r="L540" s="45" t="s">
        <v>1030</v>
      </c>
      <c r="M540" s="44" t="s">
        <v>3922</v>
      </c>
      <c r="N540" s="135"/>
    </row>
    <row r="541" spans="1:14" ht="75.599999999999994" x14ac:dyDescent="0.3">
      <c r="A541" s="36">
        <v>228</v>
      </c>
      <c r="B541" s="36" t="s">
        <v>1183</v>
      </c>
      <c r="C541" s="36" t="s">
        <v>1606</v>
      </c>
      <c r="D541" s="36" t="s">
        <v>4463</v>
      </c>
      <c r="E541" s="41">
        <v>45741</v>
      </c>
      <c r="F541" s="42">
        <v>6520</v>
      </c>
      <c r="G541" s="43" t="s">
        <v>4464</v>
      </c>
      <c r="H541" s="36">
        <v>224</v>
      </c>
      <c r="I541" s="36">
        <f t="shared" si="16"/>
        <v>0.224</v>
      </c>
      <c r="J541" s="44">
        <v>16490</v>
      </c>
      <c r="K541" s="45">
        <f t="shared" si="17"/>
        <v>3693760</v>
      </c>
      <c r="L541" s="45" t="s">
        <v>1030</v>
      </c>
      <c r="M541" s="44" t="s">
        <v>3922</v>
      </c>
      <c r="N541" s="135"/>
    </row>
    <row r="542" spans="1:14" ht="75.599999999999994" x14ac:dyDescent="0.3">
      <c r="A542" s="36">
        <f>A541+1</f>
        <v>229</v>
      </c>
      <c r="B542" s="116" t="s">
        <v>1183</v>
      </c>
      <c r="C542" s="36" t="s">
        <v>1606</v>
      </c>
      <c r="D542" s="36" t="s">
        <v>4465</v>
      </c>
      <c r="E542" s="41">
        <v>45742</v>
      </c>
      <c r="F542" s="42">
        <v>5525</v>
      </c>
      <c r="G542" s="43" t="s">
        <v>4466</v>
      </c>
      <c r="H542" s="36">
        <v>338</v>
      </c>
      <c r="I542" s="36">
        <f t="shared" si="16"/>
        <v>0.33800000000000002</v>
      </c>
      <c r="J542" s="44">
        <v>16490</v>
      </c>
      <c r="K542" s="45">
        <f t="shared" si="17"/>
        <v>5573620</v>
      </c>
      <c r="L542" s="45" t="s">
        <v>1622</v>
      </c>
      <c r="M542" s="44" t="s">
        <v>3922</v>
      </c>
      <c r="N542" s="135"/>
    </row>
    <row r="543" spans="1:14" ht="75.599999999999994" x14ac:dyDescent="0.3">
      <c r="A543" s="36">
        <f t="shared" ref="A543:A606" si="18">A542+1</f>
        <v>230</v>
      </c>
      <c r="B543" s="116" t="s">
        <v>1183</v>
      </c>
      <c r="C543" s="36" t="s">
        <v>1606</v>
      </c>
      <c r="D543" s="36" t="s">
        <v>4467</v>
      </c>
      <c r="E543" s="41">
        <v>45742</v>
      </c>
      <c r="F543" s="42">
        <v>4381</v>
      </c>
      <c r="G543" s="43" t="s">
        <v>4468</v>
      </c>
      <c r="H543" s="36">
        <v>56</v>
      </c>
      <c r="I543" s="36">
        <f t="shared" si="16"/>
        <v>5.6000000000000001E-2</v>
      </c>
      <c r="J543" s="44">
        <v>16490</v>
      </c>
      <c r="K543" s="45">
        <f t="shared" si="17"/>
        <v>923440</v>
      </c>
      <c r="L543" s="45" t="s">
        <v>1030</v>
      </c>
      <c r="M543" s="44" t="s">
        <v>3922</v>
      </c>
      <c r="N543" s="135"/>
    </row>
    <row r="544" spans="1:14" ht="75.599999999999994" x14ac:dyDescent="0.3">
      <c r="A544" s="36">
        <f t="shared" si="18"/>
        <v>231</v>
      </c>
      <c r="B544" s="116" t="s">
        <v>1183</v>
      </c>
      <c r="C544" s="36" t="s">
        <v>1606</v>
      </c>
      <c r="D544" s="36" t="s">
        <v>4469</v>
      </c>
      <c r="E544" s="41">
        <v>45742</v>
      </c>
      <c r="F544" s="42">
        <v>4883</v>
      </c>
      <c r="G544" s="43" t="s">
        <v>4470</v>
      </c>
      <c r="H544" s="36">
        <v>50</v>
      </c>
      <c r="I544" s="36">
        <f t="shared" si="16"/>
        <v>0.05</v>
      </c>
      <c r="J544" s="44">
        <v>16490</v>
      </c>
      <c r="K544" s="45">
        <f t="shared" si="17"/>
        <v>824500</v>
      </c>
      <c r="L544" s="45" t="s">
        <v>1030</v>
      </c>
      <c r="M544" s="44" t="s">
        <v>3922</v>
      </c>
      <c r="N544" s="135"/>
    </row>
    <row r="545" spans="1:14" ht="75.599999999999994" x14ac:dyDescent="0.3">
      <c r="A545" s="36">
        <f t="shared" si="18"/>
        <v>232</v>
      </c>
      <c r="B545" s="116" t="s">
        <v>1183</v>
      </c>
      <c r="C545" s="36" t="s">
        <v>1606</v>
      </c>
      <c r="D545" s="36" t="s">
        <v>4471</v>
      </c>
      <c r="E545" s="41">
        <v>45742</v>
      </c>
      <c r="F545" s="42">
        <v>2010</v>
      </c>
      <c r="G545" s="43" t="s">
        <v>4472</v>
      </c>
      <c r="H545" s="36">
        <v>251</v>
      </c>
      <c r="I545" s="36">
        <f t="shared" si="16"/>
        <v>0.251</v>
      </c>
      <c r="J545" s="44">
        <v>16490</v>
      </c>
      <c r="K545" s="45">
        <f t="shared" si="17"/>
        <v>4138990</v>
      </c>
      <c r="L545" s="45" t="s">
        <v>1030</v>
      </c>
      <c r="M545" s="44" t="s">
        <v>3922</v>
      </c>
      <c r="N545" s="135"/>
    </row>
    <row r="546" spans="1:14" ht="75.599999999999994" x14ac:dyDescent="0.3">
      <c r="A546" s="36">
        <f t="shared" si="18"/>
        <v>233</v>
      </c>
      <c r="B546" s="116" t="s">
        <v>1183</v>
      </c>
      <c r="C546" s="36" t="s">
        <v>1606</v>
      </c>
      <c r="D546" s="36" t="s">
        <v>4473</v>
      </c>
      <c r="E546" s="41">
        <v>45742</v>
      </c>
      <c r="F546" s="42">
        <v>5436</v>
      </c>
      <c r="G546" s="43" t="s">
        <v>4474</v>
      </c>
      <c r="H546" s="36">
        <v>106</v>
      </c>
      <c r="I546" s="36">
        <f t="shared" si="16"/>
        <v>0.106</v>
      </c>
      <c r="J546" s="44">
        <v>16490</v>
      </c>
      <c r="K546" s="45">
        <f t="shared" si="17"/>
        <v>1747940</v>
      </c>
      <c r="L546" s="45" t="s">
        <v>1030</v>
      </c>
      <c r="M546" s="44" t="s">
        <v>3922</v>
      </c>
      <c r="N546" s="135"/>
    </row>
    <row r="547" spans="1:14" ht="75.599999999999994" x14ac:dyDescent="0.3">
      <c r="A547" s="36">
        <f t="shared" si="18"/>
        <v>234</v>
      </c>
      <c r="B547" s="116" t="s">
        <v>1183</v>
      </c>
      <c r="C547" s="36" t="s">
        <v>1606</v>
      </c>
      <c r="D547" s="36" t="s">
        <v>4475</v>
      </c>
      <c r="E547" s="41">
        <v>45742</v>
      </c>
      <c r="F547" s="42">
        <v>3330</v>
      </c>
      <c r="G547" s="43" t="s">
        <v>4476</v>
      </c>
      <c r="H547" s="36">
        <v>67</v>
      </c>
      <c r="I547" s="36">
        <f t="shared" si="16"/>
        <v>6.7000000000000004E-2</v>
      </c>
      <c r="J547" s="44">
        <v>16490</v>
      </c>
      <c r="K547" s="45">
        <f t="shared" si="17"/>
        <v>1104830</v>
      </c>
      <c r="L547" s="45" t="s">
        <v>4098</v>
      </c>
      <c r="M547" s="44" t="s">
        <v>4099</v>
      </c>
      <c r="N547" s="135"/>
    </row>
    <row r="548" spans="1:14" ht="75.599999999999994" x14ac:dyDescent="0.3">
      <c r="A548" s="36">
        <f t="shared" si="18"/>
        <v>235</v>
      </c>
      <c r="B548" s="116" t="s">
        <v>1183</v>
      </c>
      <c r="C548" s="36" t="s">
        <v>1606</v>
      </c>
      <c r="D548" s="36" t="s">
        <v>4477</v>
      </c>
      <c r="E548" s="41">
        <v>45742</v>
      </c>
      <c r="F548" s="42">
        <v>3589</v>
      </c>
      <c r="G548" s="43" t="s">
        <v>4478</v>
      </c>
      <c r="H548" s="36">
        <v>280</v>
      </c>
      <c r="I548" s="36">
        <f t="shared" si="16"/>
        <v>0.28000000000000003</v>
      </c>
      <c r="J548" s="44">
        <v>16490</v>
      </c>
      <c r="K548" s="45">
        <f t="shared" si="17"/>
        <v>4617200</v>
      </c>
      <c r="L548" s="45" t="s">
        <v>1030</v>
      </c>
      <c r="M548" s="44" t="s">
        <v>3922</v>
      </c>
      <c r="N548" s="135"/>
    </row>
    <row r="549" spans="1:14" ht="75.599999999999994" x14ac:dyDescent="0.3">
      <c r="A549" s="36">
        <f t="shared" si="18"/>
        <v>236</v>
      </c>
      <c r="B549" s="116" t="s">
        <v>1183</v>
      </c>
      <c r="C549" s="36" t="s">
        <v>1606</v>
      </c>
      <c r="D549" s="36" t="s">
        <v>4479</v>
      </c>
      <c r="E549" s="41">
        <v>45742</v>
      </c>
      <c r="F549" s="42" t="s">
        <v>401</v>
      </c>
      <c r="G549" s="43" t="s">
        <v>4480</v>
      </c>
      <c r="H549" s="36">
        <v>168</v>
      </c>
      <c r="I549" s="36">
        <f t="shared" si="16"/>
        <v>0.16800000000000001</v>
      </c>
      <c r="J549" s="44">
        <v>16490</v>
      </c>
      <c r="K549" s="45">
        <f t="shared" si="17"/>
        <v>2770320</v>
      </c>
      <c r="L549" s="45" t="s">
        <v>1030</v>
      </c>
      <c r="M549" s="44" t="s">
        <v>3922</v>
      </c>
      <c r="N549" s="135"/>
    </row>
    <row r="550" spans="1:14" ht="75.599999999999994" x14ac:dyDescent="0.3">
      <c r="A550" s="36">
        <f t="shared" si="18"/>
        <v>237</v>
      </c>
      <c r="B550" s="116" t="s">
        <v>1183</v>
      </c>
      <c r="C550" s="36" t="s">
        <v>1606</v>
      </c>
      <c r="D550" s="36" t="s">
        <v>4481</v>
      </c>
      <c r="E550" s="41">
        <v>45742</v>
      </c>
      <c r="F550" s="42">
        <v>1264</v>
      </c>
      <c r="G550" s="43" t="s">
        <v>4482</v>
      </c>
      <c r="H550" s="36">
        <v>30</v>
      </c>
      <c r="I550" s="36">
        <f t="shared" si="16"/>
        <v>0.03</v>
      </c>
      <c r="J550" s="44">
        <v>16490</v>
      </c>
      <c r="K550" s="45">
        <f t="shared" si="17"/>
        <v>494700</v>
      </c>
      <c r="L550" s="45" t="s">
        <v>1699</v>
      </c>
      <c r="M550" s="44" t="s">
        <v>3922</v>
      </c>
      <c r="N550" s="135"/>
    </row>
    <row r="551" spans="1:14" ht="75.599999999999994" x14ac:dyDescent="0.3">
      <c r="A551" s="36">
        <f t="shared" si="18"/>
        <v>238</v>
      </c>
      <c r="B551" s="116" t="s">
        <v>1183</v>
      </c>
      <c r="C551" s="36" t="s">
        <v>1606</v>
      </c>
      <c r="D551" s="36" t="s">
        <v>4483</v>
      </c>
      <c r="E551" s="41">
        <v>45742</v>
      </c>
      <c r="F551" s="42">
        <v>6323</v>
      </c>
      <c r="G551" s="43" t="s">
        <v>4484</v>
      </c>
      <c r="H551" s="36">
        <v>224</v>
      </c>
      <c r="I551" s="36">
        <f t="shared" si="16"/>
        <v>0.224</v>
      </c>
      <c r="J551" s="44">
        <v>16490</v>
      </c>
      <c r="K551" s="45">
        <f t="shared" si="17"/>
        <v>3693760</v>
      </c>
      <c r="L551" s="45" t="s">
        <v>1030</v>
      </c>
      <c r="M551" s="44" t="s">
        <v>3922</v>
      </c>
      <c r="N551" s="135"/>
    </row>
    <row r="552" spans="1:14" ht="75.599999999999994" x14ac:dyDescent="0.3">
      <c r="A552" s="36">
        <f t="shared" si="18"/>
        <v>239</v>
      </c>
      <c r="B552" s="116" t="s">
        <v>1183</v>
      </c>
      <c r="C552" s="36" t="s">
        <v>1606</v>
      </c>
      <c r="D552" s="36" t="s">
        <v>4485</v>
      </c>
      <c r="E552" s="41">
        <v>45742</v>
      </c>
      <c r="F552" s="42" t="s">
        <v>390</v>
      </c>
      <c r="G552" s="43" t="s">
        <v>4486</v>
      </c>
      <c r="H552" s="36">
        <v>560</v>
      </c>
      <c r="I552" s="36">
        <f t="shared" si="16"/>
        <v>0.56000000000000005</v>
      </c>
      <c r="J552" s="44">
        <v>16490</v>
      </c>
      <c r="K552" s="45">
        <f t="shared" si="17"/>
        <v>9234400</v>
      </c>
      <c r="L552" s="45" t="s">
        <v>1030</v>
      </c>
      <c r="M552" s="44" t="s">
        <v>3922</v>
      </c>
      <c r="N552" s="135"/>
    </row>
    <row r="553" spans="1:14" ht="75.599999999999994" x14ac:dyDescent="0.3">
      <c r="A553" s="36">
        <f t="shared" si="18"/>
        <v>240</v>
      </c>
      <c r="B553" s="116" t="s">
        <v>1183</v>
      </c>
      <c r="C553" s="36" t="s">
        <v>1606</v>
      </c>
      <c r="D553" s="36" t="s">
        <v>4487</v>
      </c>
      <c r="E553" s="41">
        <v>45742</v>
      </c>
      <c r="F553" s="42" t="s">
        <v>305</v>
      </c>
      <c r="G553" s="43" t="s">
        <v>4488</v>
      </c>
      <c r="H553" s="36">
        <v>346</v>
      </c>
      <c r="I553" s="36">
        <f t="shared" si="16"/>
        <v>0.34599999999999997</v>
      </c>
      <c r="J553" s="44">
        <v>16490</v>
      </c>
      <c r="K553" s="45">
        <f t="shared" si="17"/>
        <v>5705540</v>
      </c>
      <c r="L553" s="45" t="s">
        <v>1030</v>
      </c>
      <c r="M553" s="44" t="s">
        <v>3922</v>
      </c>
      <c r="N553" s="135"/>
    </row>
    <row r="554" spans="1:14" ht="75.599999999999994" x14ac:dyDescent="0.3">
      <c r="A554" s="36">
        <f t="shared" si="18"/>
        <v>241</v>
      </c>
      <c r="B554" s="116" t="s">
        <v>1183</v>
      </c>
      <c r="C554" s="36" t="s">
        <v>1606</v>
      </c>
      <c r="D554" s="36" t="s">
        <v>4489</v>
      </c>
      <c r="E554" s="41">
        <v>45742</v>
      </c>
      <c r="F554" s="42" t="s">
        <v>194</v>
      </c>
      <c r="G554" s="43" t="s">
        <v>4490</v>
      </c>
      <c r="H554" s="36">
        <v>40</v>
      </c>
      <c r="I554" s="36">
        <f t="shared" si="16"/>
        <v>0.04</v>
      </c>
      <c r="J554" s="44">
        <v>16490</v>
      </c>
      <c r="K554" s="45">
        <f t="shared" si="17"/>
        <v>659600</v>
      </c>
      <c r="L554" s="45" t="s">
        <v>1699</v>
      </c>
      <c r="M554" s="44" t="s">
        <v>3922</v>
      </c>
      <c r="N554" s="135"/>
    </row>
    <row r="555" spans="1:14" ht="75.599999999999994" x14ac:dyDescent="0.3">
      <c r="A555" s="36">
        <f t="shared" si="18"/>
        <v>242</v>
      </c>
      <c r="B555" s="116" t="s">
        <v>1183</v>
      </c>
      <c r="C555" s="36" t="s">
        <v>1606</v>
      </c>
      <c r="D555" s="36" t="s">
        <v>4491</v>
      </c>
      <c r="E555" s="41">
        <v>45742</v>
      </c>
      <c r="F555" s="42" t="s">
        <v>220</v>
      </c>
      <c r="G555" s="43" t="s">
        <v>4492</v>
      </c>
      <c r="H555" s="36">
        <v>34</v>
      </c>
      <c r="I555" s="36">
        <f t="shared" si="16"/>
        <v>3.4000000000000002E-2</v>
      </c>
      <c r="J555" s="44">
        <v>16490</v>
      </c>
      <c r="K555" s="45">
        <f t="shared" si="17"/>
        <v>560660</v>
      </c>
      <c r="L555" s="45" t="s">
        <v>1030</v>
      </c>
      <c r="M555" s="44" t="s">
        <v>3922</v>
      </c>
      <c r="N555" s="135"/>
    </row>
    <row r="556" spans="1:14" ht="75.599999999999994" x14ac:dyDescent="0.3">
      <c r="A556" s="36">
        <f t="shared" si="18"/>
        <v>243</v>
      </c>
      <c r="B556" s="116" t="s">
        <v>1183</v>
      </c>
      <c r="C556" s="36" t="s">
        <v>1606</v>
      </c>
      <c r="D556" s="36" t="s">
        <v>4493</v>
      </c>
      <c r="E556" s="41">
        <v>45742</v>
      </c>
      <c r="F556" s="42">
        <v>3645</v>
      </c>
      <c r="G556" s="43" t="s">
        <v>4494</v>
      </c>
      <c r="H556" s="36">
        <v>476</v>
      </c>
      <c r="I556" s="36">
        <f t="shared" si="16"/>
        <v>0.47599999999999998</v>
      </c>
      <c r="J556" s="44">
        <v>16490</v>
      </c>
      <c r="K556" s="45">
        <f t="shared" si="17"/>
        <v>7849240</v>
      </c>
      <c r="L556" s="45" t="s">
        <v>1030</v>
      </c>
      <c r="M556" s="44" t="s">
        <v>3922</v>
      </c>
      <c r="N556" s="135"/>
    </row>
    <row r="557" spans="1:14" ht="75.599999999999994" x14ac:dyDescent="0.3">
      <c r="A557" s="36">
        <f t="shared" si="18"/>
        <v>244</v>
      </c>
      <c r="B557" s="116" t="s">
        <v>1183</v>
      </c>
      <c r="C557" s="36" t="s">
        <v>1606</v>
      </c>
      <c r="D557" s="36" t="s">
        <v>4495</v>
      </c>
      <c r="E557" s="41">
        <v>45742</v>
      </c>
      <c r="F557" s="42">
        <v>5831</v>
      </c>
      <c r="G557" s="43" t="s">
        <v>4496</v>
      </c>
      <c r="H557" s="36">
        <v>67</v>
      </c>
      <c r="I557" s="36">
        <f t="shared" si="16"/>
        <v>6.7000000000000004E-2</v>
      </c>
      <c r="J557" s="44">
        <v>16490</v>
      </c>
      <c r="K557" s="45">
        <f t="shared" si="17"/>
        <v>1104830</v>
      </c>
      <c r="L557" s="45" t="s">
        <v>1030</v>
      </c>
      <c r="M557" s="44" t="s">
        <v>3922</v>
      </c>
      <c r="N557" s="135"/>
    </row>
    <row r="558" spans="1:14" ht="75.599999999999994" x14ac:dyDescent="0.3">
      <c r="A558" s="36">
        <f t="shared" si="18"/>
        <v>245</v>
      </c>
      <c r="B558" s="116" t="s">
        <v>1183</v>
      </c>
      <c r="C558" s="36" t="s">
        <v>1606</v>
      </c>
      <c r="D558" s="36" t="s">
        <v>4497</v>
      </c>
      <c r="E558" s="41">
        <v>45742</v>
      </c>
      <c r="F558" s="42" t="s">
        <v>507</v>
      </c>
      <c r="G558" s="43" t="s">
        <v>4498</v>
      </c>
      <c r="H558" s="36">
        <v>280</v>
      </c>
      <c r="I558" s="36">
        <f t="shared" si="16"/>
        <v>0.28000000000000003</v>
      </c>
      <c r="J558" s="44">
        <v>16490</v>
      </c>
      <c r="K558" s="45">
        <f t="shared" si="17"/>
        <v>4617200</v>
      </c>
      <c r="L558" s="45" t="s">
        <v>1030</v>
      </c>
      <c r="M558" s="44" t="s">
        <v>3922</v>
      </c>
      <c r="N558" s="135"/>
    </row>
    <row r="559" spans="1:14" ht="75.599999999999994" x14ac:dyDescent="0.3">
      <c r="A559" s="36">
        <f t="shared" si="18"/>
        <v>246</v>
      </c>
      <c r="B559" s="116" t="s">
        <v>1183</v>
      </c>
      <c r="C559" s="36" t="s">
        <v>1606</v>
      </c>
      <c r="D559" s="36" t="s">
        <v>4499</v>
      </c>
      <c r="E559" s="41">
        <v>45742</v>
      </c>
      <c r="F559" s="42">
        <v>5687</v>
      </c>
      <c r="G559" s="43" t="s">
        <v>4500</v>
      </c>
      <c r="H559" s="36">
        <v>280</v>
      </c>
      <c r="I559" s="36">
        <f t="shared" si="16"/>
        <v>0.28000000000000003</v>
      </c>
      <c r="J559" s="44">
        <v>16490</v>
      </c>
      <c r="K559" s="45">
        <f t="shared" si="17"/>
        <v>4617200</v>
      </c>
      <c r="L559" s="45" t="s">
        <v>1030</v>
      </c>
      <c r="M559" s="44" t="s">
        <v>3922</v>
      </c>
      <c r="N559" s="135"/>
    </row>
    <row r="560" spans="1:14" ht="75.599999999999994" x14ac:dyDescent="0.3">
      <c r="A560" s="36">
        <f t="shared" si="18"/>
        <v>247</v>
      </c>
      <c r="B560" s="116" t="s">
        <v>1183</v>
      </c>
      <c r="C560" s="36" t="s">
        <v>1606</v>
      </c>
      <c r="D560" s="36" t="s">
        <v>4501</v>
      </c>
      <c r="E560" s="41">
        <v>45742</v>
      </c>
      <c r="F560" s="42" t="s">
        <v>212</v>
      </c>
      <c r="G560" s="43" t="s">
        <v>4502</v>
      </c>
      <c r="H560" s="36">
        <v>30</v>
      </c>
      <c r="I560" s="36">
        <f t="shared" si="16"/>
        <v>0.03</v>
      </c>
      <c r="J560" s="44">
        <v>16490</v>
      </c>
      <c r="K560" s="45">
        <f t="shared" si="17"/>
        <v>494700</v>
      </c>
      <c r="L560" s="45" t="s">
        <v>1030</v>
      </c>
      <c r="M560" s="44" t="s">
        <v>3922</v>
      </c>
      <c r="N560" s="135"/>
    </row>
    <row r="561" spans="1:14" ht="75.599999999999994" x14ac:dyDescent="0.3">
      <c r="A561" s="36">
        <f t="shared" si="18"/>
        <v>248</v>
      </c>
      <c r="B561" s="116" t="s">
        <v>1183</v>
      </c>
      <c r="C561" s="36" t="s">
        <v>1606</v>
      </c>
      <c r="D561" s="36" t="s">
        <v>4503</v>
      </c>
      <c r="E561" s="41">
        <v>45742</v>
      </c>
      <c r="F561" s="42">
        <v>400</v>
      </c>
      <c r="G561" s="43" t="s">
        <v>4504</v>
      </c>
      <c r="H561" s="36">
        <v>157</v>
      </c>
      <c r="I561" s="36">
        <f t="shared" si="16"/>
        <v>0.157</v>
      </c>
      <c r="J561" s="44">
        <v>16490</v>
      </c>
      <c r="K561" s="45">
        <f t="shared" si="17"/>
        <v>2588930</v>
      </c>
      <c r="L561" s="45" t="s">
        <v>1030</v>
      </c>
      <c r="M561" s="44" t="s">
        <v>3922</v>
      </c>
      <c r="N561" s="135"/>
    </row>
    <row r="562" spans="1:14" ht="75.599999999999994" x14ac:dyDescent="0.3">
      <c r="A562" s="36">
        <f t="shared" si="18"/>
        <v>249</v>
      </c>
      <c r="B562" s="116" t="s">
        <v>1183</v>
      </c>
      <c r="C562" s="36" t="s">
        <v>1606</v>
      </c>
      <c r="D562" s="36" t="s">
        <v>4505</v>
      </c>
      <c r="E562" s="41">
        <v>45742</v>
      </c>
      <c r="F562" s="42" t="s">
        <v>200</v>
      </c>
      <c r="G562" s="43" t="s">
        <v>4506</v>
      </c>
      <c r="H562" s="36">
        <v>228</v>
      </c>
      <c r="I562" s="36">
        <f t="shared" si="16"/>
        <v>0.22800000000000001</v>
      </c>
      <c r="J562" s="44">
        <v>16490</v>
      </c>
      <c r="K562" s="45">
        <f t="shared" si="17"/>
        <v>3759720</v>
      </c>
      <c r="L562" s="45" t="s">
        <v>1030</v>
      </c>
      <c r="M562" s="44" t="s">
        <v>3922</v>
      </c>
      <c r="N562" s="135"/>
    </row>
    <row r="563" spans="1:14" ht="75.599999999999994" x14ac:dyDescent="0.3">
      <c r="A563" s="36">
        <f t="shared" si="18"/>
        <v>250</v>
      </c>
      <c r="B563" s="116" t="s">
        <v>1183</v>
      </c>
      <c r="C563" s="36" t="s">
        <v>1606</v>
      </c>
      <c r="D563" s="36" t="s">
        <v>4507</v>
      </c>
      <c r="E563" s="41">
        <v>45742</v>
      </c>
      <c r="F563" s="42" t="s">
        <v>501</v>
      </c>
      <c r="G563" s="43" t="s">
        <v>4508</v>
      </c>
      <c r="H563" s="36">
        <v>224</v>
      </c>
      <c r="I563" s="36">
        <f t="shared" si="16"/>
        <v>0.224</v>
      </c>
      <c r="J563" s="44">
        <v>16490</v>
      </c>
      <c r="K563" s="45">
        <f t="shared" si="17"/>
        <v>3693760</v>
      </c>
      <c r="L563" s="45" t="s">
        <v>1030</v>
      </c>
      <c r="M563" s="44" t="s">
        <v>3922</v>
      </c>
      <c r="N563" s="135"/>
    </row>
    <row r="564" spans="1:14" ht="75.599999999999994" x14ac:dyDescent="0.3">
      <c r="A564" s="36">
        <f t="shared" si="18"/>
        <v>251</v>
      </c>
      <c r="B564" s="116" t="s">
        <v>1183</v>
      </c>
      <c r="C564" s="36" t="s">
        <v>1606</v>
      </c>
      <c r="D564" s="36" t="s">
        <v>4509</v>
      </c>
      <c r="E564" s="41">
        <v>45742</v>
      </c>
      <c r="F564" s="42" t="s">
        <v>520</v>
      </c>
      <c r="G564" s="43" t="s">
        <v>4510</v>
      </c>
      <c r="H564" s="36">
        <v>190</v>
      </c>
      <c r="I564" s="36">
        <f t="shared" si="16"/>
        <v>0.19</v>
      </c>
      <c r="J564" s="44">
        <v>16490</v>
      </c>
      <c r="K564" s="45">
        <f t="shared" si="17"/>
        <v>3133100</v>
      </c>
      <c r="L564" s="45" t="s">
        <v>1030</v>
      </c>
      <c r="M564" s="44" t="s">
        <v>3922</v>
      </c>
      <c r="N564" s="135"/>
    </row>
    <row r="565" spans="1:14" ht="75.599999999999994" x14ac:dyDescent="0.3">
      <c r="A565" s="36">
        <f t="shared" si="18"/>
        <v>252</v>
      </c>
      <c r="B565" s="116" t="s">
        <v>1183</v>
      </c>
      <c r="C565" s="36" t="s">
        <v>1606</v>
      </c>
      <c r="D565" s="36" t="s">
        <v>4511</v>
      </c>
      <c r="E565" s="41">
        <v>45742</v>
      </c>
      <c r="F565" s="42">
        <v>721</v>
      </c>
      <c r="G565" s="43" t="s">
        <v>4512</v>
      </c>
      <c r="H565" s="36">
        <v>112</v>
      </c>
      <c r="I565" s="36">
        <f t="shared" si="16"/>
        <v>0.112</v>
      </c>
      <c r="J565" s="44">
        <v>16490</v>
      </c>
      <c r="K565" s="45">
        <f t="shared" si="17"/>
        <v>1846880</v>
      </c>
      <c r="L565" s="45" t="s">
        <v>1030</v>
      </c>
      <c r="M565" s="44" t="s">
        <v>3922</v>
      </c>
      <c r="N565" s="135"/>
    </row>
    <row r="566" spans="1:14" ht="75.599999999999994" x14ac:dyDescent="0.3">
      <c r="A566" s="36">
        <f t="shared" si="18"/>
        <v>253</v>
      </c>
      <c r="B566" s="116" t="s">
        <v>1183</v>
      </c>
      <c r="C566" s="36" t="s">
        <v>1606</v>
      </c>
      <c r="D566" s="36" t="s">
        <v>4513</v>
      </c>
      <c r="E566" s="41">
        <v>45742</v>
      </c>
      <c r="F566" s="42">
        <v>5590</v>
      </c>
      <c r="G566" s="43" t="s">
        <v>4514</v>
      </c>
      <c r="H566" s="36">
        <v>224</v>
      </c>
      <c r="I566" s="36">
        <f t="shared" si="16"/>
        <v>0.224</v>
      </c>
      <c r="J566" s="44">
        <v>16490</v>
      </c>
      <c r="K566" s="45">
        <f t="shared" si="17"/>
        <v>3693760</v>
      </c>
      <c r="L566" s="45" t="s">
        <v>1030</v>
      </c>
      <c r="M566" s="44" t="s">
        <v>3922</v>
      </c>
      <c r="N566" s="135"/>
    </row>
    <row r="567" spans="1:14" ht="75.599999999999994" x14ac:dyDescent="0.3">
      <c r="A567" s="36">
        <f t="shared" si="18"/>
        <v>254</v>
      </c>
      <c r="B567" s="116" t="s">
        <v>1183</v>
      </c>
      <c r="C567" s="36" t="s">
        <v>1606</v>
      </c>
      <c r="D567" s="36" t="s">
        <v>4515</v>
      </c>
      <c r="E567" s="41">
        <v>45742</v>
      </c>
      <c r="F567" s="42">
        <v>2958</v>
      </c>
      <c r="G567" s="43" t="s">
        <v>4516</v>
      </c>
      <c r="H567" s="36">
        <v>224</v>
      </c>
      <c r="I567" s="36">
        <f t="shared" si="16"/>
        <v>0.224</v>
      </c>
      <c r="J567" s="44">
        <v>16490</v>
      </c>
      <c r="K567" s="45">
        <f t="shared" si="17"/>
        <v>3693760</v>
      </c>
      <c r="L567" s="45" t="s">
        <v>1030</v>
      </c>
      <c r="M567" s="44" t="s">
        <v>3922</v>
      </c>
      <c r="N567" s="135"/>
    </row>
    <row r="568" spans="1:14" ht="75.599999999999994" x14ac:dyDescent="0.3">
      <c r="A568" s="36">
        <f t="shared" si="18"/>
        <v>255</v>
      </c>
      <c r="B568" s="116" t="s">
        <v>1183</v>
      </c>
      <c r="C568" s="36" t="s">
        <v>1606</v>
      </c>
      <c r="D568" s="36" t="s">
        <v>4517</v>
      </c>
      <c r="E568" s="41">
        <v>45742</v>
      </c>
      <c r="F568" s="42" t="s">
        <v>301</v>
      </c>
      <c r="G568" s="43" t="s">
        <v>4518</v>
      </c>
      <c r="H568" s="36">
        <v>542</v>
      </c>
      <c r="I568" s="36">
        <f t="shared" si="16"/>
        <v>0.54200000000000004</v>
      </c>
      <c r="J568" s="44">
        <v>16490</v>
      </c>
      <c r="K568" s="45">
        <f t="shared" si="17"/>
        <v>8937580</v>
      </c>
      <c r="L568" s="45" t="s">
        <v>1030</v>
      </c>
      <c r="M568" s="44" t="s">
        <v>3922</v>
      </c>
      <c r="N568" s="135"/>
    </row>
    <row r="569" spans="1:14" ht="75.599999999999994" x14ac:dyDescent="0.3">
      <c r="A569" s="36">
        <f t="shared" si="18"/>
        <v>256</v>
      </c>
      <c r="B569" s="116" t="s">
        <v>1183</v>
      </c>
      <c r="C569" s="36" t="s">
        <v>1606</v>
      </c>
      <c r="D569" s="36" t="s">
        <v>4519</v>
      </c>
      <c r="E569" s="41">
        <v>45742</v>
      </c>
      <c r="F569" s="42" t="s">
        <v>189</v>
      </c>
      <c r="G569" s="43" t="s">
        <v>4520</v>
      </c>
      <c r="H569" s="36">
        <v>28</v>
      </c>
      <c r="I569" s="36">
        <f t="shared" si="16"/>
        <v>2.8000000000000001E-2</v>
      </c>
      <c r="J569" s="44">
        <v>16490</v>
      </c>
      <c r="K569" s="45">
        <f t="shared" si="17"/>
        <v>461720</v>
      </c>
      <c r="L569" s="45" t="s">
        <v>1030</v>
      </c>
      <c r="M569" s="44" t="s">
        <v>3922</v>
      </c>
      <c r="N569" s="135"/>
    </row>
    <row r="570" spans="1:14" ht="75.599999999999994" x14ac:dyDescent="0.3">
      <c r="A570" s="36">
        <f t="shared" si="18"/>
        <v>257</v>
      </c>
      <c r="B570" s="116" t="s">
        <v>1183</v>
      </c>
      <c r="C570" s="36" t="s">
        <v>1606</v>
      </c>
      <c r="D570" s="36" t="s">
        <v>4521</v>
      </c>
      <c r="E570" s="41">
        <v>45742</v>
      </c>
      <c r="F570" s="42">
        <v>334</v>
      </c>
      <c r="G570" s="43" t="s">
        <v>4522</v>
      </c>
      <c r="H570" s="36">
        <v>112</v>
      </c>
      <c r="I570" s="36">
        <f t="shared" si="16"/>
        <v>0.112</v>
      </c>
      <c r="J570" s="44">
        <v>16490</v>
      </c>
      <c r="K570" s="45">
        <f t="shared" si="17"/>
        <v>1846880</v>
      </c>
      <c r="L570" s="45" t="s">
        <v>1030</v>
      </c>
      <c r="M570" s="44" t="s">
        <v>3922</v>
      </c>
      <c r="N570" s="135"/>
    </row>
    <row r="571" spans="1:14" ht="75.599999999999994" x14ac:dyDescent="0.3">
      <c r="A571" s="36">
        <f t="shared" si="18"/>
        <v>258</v>
      </c>
      <c r="B571" s="116" t="s">
        <v>1183</v>
      </c>
      <c r="C571" s="36" t="s">
        <v>1606</v>
      </c>
      <c r="D571" s="36" t="s">
        <v>4523</v>
      </c>
      <c r="E571" s="41">
        <v>45742</v>
      </c>
      <c r="F571" s="42" t="s">
        <v>206</v>
      </c>
      <c r="G571" s="43" t="s">
        <v>4524</v>
      </c>
      <c r="H571" s="36">
        <v>112</v>
      </c>
      <c r="I571" s="36">
        <f t="shared" si="16"/>
        <v>0.112</v>
      </c>
      <c r="J571" s="44">
        <v>16490</v>
      </c>
      <c r="K571" s="45">
        <f t="shared" si="17"/>
        <v>1846880</v>
      </c>
      <c r="L571" s="45" t="s">
        <v>1030</v>
      </c>
      <c r="M571" s="44" t="s">
        <v>3922</v>
      </c>
      <c r="N571" s="135"/>
    </row>
    <row r="572" spans="1:14" ht="75.599999999999994" x14ac:dyDescent="0.3">
      <c r="A572" s="36">
        <f t="shared" si="18"/>
        <v>259</v>
      </c>
      <c r="B572" s="116" t="s">
        <v>1183</v>
      </c>
      <c r="C572" s="36" t="s">
        <v>1606</v>
      </c>
      <c r="D572" s="36" t="s">
        <v>4525</v>
      </c>
      <c r="E572" s="41">
        <v>45742</v>
      </c>
      <c r="F572" s="42">
        <v>4198</v>
      </c>
      <c r="G572" s="43" t="s">
        <v>4526</v>
      </c>
      <c r="H572" s="36">
        <v>168</v>
      </c>
      <c r="I572" s="36">
        <f t="shared" si="16"/>
        <v>0.16800000000000001</v>
      </c>
      <c r="J572" s="44">
        <v>16490</v>
      </c>
      <c r="K572" s="45">
        <f t="shared" si="17"/>
        <v>2770320</v>
      </c>
      <c r="L572" s="45" t="s">
        <v>1030</v>
      </c>
      <c r="M572" s="44" t="s">
        <v>3922</v>
      </c>
      <c r="N572" s="135"/>
    </row>
    <row r="573" spans="1:14" ht="75.599999999999994" x14ac:dyDescent="0.3">
      <c r="A573" s="36">
        <f t="shared" si="18"/>
        <v>260</v>
      </c>
      <c r="B573" s="116" t="s">
        <v>1183</v>
      </c>
      <c r="C573" s="36" t="s">
        <v>1606</v>
      </c>
      <c r="D573" s="36" t="s">
        <v>4527</v>
      </c>
      <c r="E573" s="41">
        <v>45742</v>
      </c>
      <c r="F573" s="42">
        <v>4534</v>
      </c>
      <c r="G573" s="43" t="s">
        <v>4528</v>
      </c>
      <c r="H573" s="36">
        <v>220</v>
      </c>
      <c r="I573" s="36">
        <f t="shared" si="16"/>
        <v>0.22</v>
      </c>
      <c r="J573" s="44">
        <v>16490</v>
      </c>
      <c r="K573" s="45">
        <f t="shared" si="17"/>
        <v>3627800</v>
      </c>
      <c r="L573" s="45" t="s">
        <v>1030</v>
      </c>
      <c r="M573" s="44" t="s">
        <v>3922</v>
      </c>
      <c r="N573" s="135"/>
    </row>
    <row r="574" spans="1:14" ht="75.599999999999994" x14ac:dyDescent="0.3">
      <c r="A574" s="36">
        <f t="shared" si="18"/>
        <v>261</v>
      </c>
      <c r="B574" s="116" t="s">
        <v>1183</v>
      </c>
      <c r="C574" s="36" t="s">
        <v>1606</v>
      </c>
      <c r="D574" s="36" t="s">
        <v>4529</v>
      </c>
      <c r="E574" s="41">
        <v>45742</v>
      </c>
      <c r="F574" s="42">
        <v>1308</v>
      </c>
      <c r="G574" s="43" t="s">
        <v>4530</v>
      </c>
      <c r="H574" s="36">
        <v>78</v>
      </c>
      <c r="I574" s="36">
        <f t="shared" si="16"/>
        <v>7.8E-2</v>
      </c>
      <c r="J574" s="44">
        <v>16490</v>
      </c>
      <c r="K574" s="45">
        <f t="shared" si="17"/>
        <v>1286220</v>
      </c>
      <c r="L574" s="45" t="s">
        <v>1030</v>
      </c>
      <c r="M574" s="44" t="s">
        <v>3922</v>
      </c>
      <c r="N574" s="135"/>
    </row>
    <row r="575" spans="1:14" ht="75.599999999999994" x14ac:dyDescent="0.3">
      <c r="A575" s="36">
        <f t="shared" si="18"/>
        <v>262</v>
      </c>
      <c r="B575" s="116" t="s">
        <v>1183</v>
      </c>
      <c r="C575" s="36" t="s">
        <v>1606</v>
      </c>
      <c r="D575" s="36" t="s">
        <v>4531</v>
      </c>
      <c r="E575" s="41">
        <v>45742</v>
      </c>
      <c r="F575" s="42">
        <v>8</v>
      </c>
      <c r="G575" s="43" t="s">
        <v>4532</v>
      </c>
      <c r="H575" s="36">
        <v>171</v>
      </c>
      <c r="I575" s="36">
        <f t="shared" si="16"/>
        <v>0.17100000000000001</v>
      </c>
      <c r="J575" s="44">
        <v>16490</v>
      </c>
      <c r="K575" s="45">
        <f t="shared" si="17"/>
        <v>2819790</v>
      </c>
      <c r="L575" s="45" t="s">
        <v>1030</v>
      </c>
      <c r="M575" s="44" t="s">
        <v>3922</v>
      </c>
      <c r="N575" s="135"/>
    </row>
    <row r="576" spans="1:14" ht="75.599999999999994" x14ac:dyDescent="0.3">
      <c r="A576" s="36">
        <f t="shared" si="18"/>
        <v>263</v>
      </c>
      <c r="B576" s="116" t="s">
        <v>1183</v>
      </c>
      <c r="C576" s="36" t="s">
        <v>1606</v>
      </c>
      <c r="D576" s="36" t="s">
        <v>4533</v>
      </c>
      <c r="E576" s="41">
        <v>45742</v>
      </c>
      <c r="F576" s="42">
        <v>4609</v>
      </c>
      <c r="G576" s="43" t="s">
        <v>4534</v>
      </c>
      <c r="H576" s="36">
        <v>224</v>
      </c>
      <c r="I576" s="36">
        <f t="shared" si="16"/>
        <v>0.224</v>
      </c>
      <c r="J576" s="44">
        <v>16490</v>
      </c>
      <c r="K576" s="45">
        <f t="shared" si="17"/>
        <v>3693760</v>
      </c>
      <c r="L576" s="45" t="s">
        <v>1030</v>
      </c>
      <c r="M576" s="44" t="s">
        <v>3922</v>
      </c>
      <c r="N576" s="135"/>
    </row>
    <row r="577" spans="1:14" ht="75.599999999999994" x14ac:dyDescent="0.3">
      <c r="A577" s="36">
        <f t="shared" si="18"/>
        <v>264</v>
      </c>
      <c r="B577" s="116" t="s">
        <v>1183</v>
      </c>
      <c r="C577" s="36" t="s">
        <v>1606</v>
      </c>
      <c r="D577" s="36" t="s">
        <v>4535</v>
      </c>
      <c r="E577" s="41">
        <v>45742</v>
      </c>
      <c r="F577" s="42">
        <v>1734</v>
      </c>
      <c r="G577" s="43" t="s">
        <v>4536</v>
      </c>
      <c r="H577" s="36">
        <v>302</v>
      </c>
      <c r="I577" s="36">
        <f t="shared" si="16"/>
        <v>0.30199999999999999</v>
      </c>
      <c r="J577" s="44">
        <v>16490</v>
      </c>
      <c r="K577" s="45">
        <f t="shared" si="17"/>
        <v>4979980</v>
      </c>
      <c r="L577" s="45" t="s">
        <v>1030</v>
      </c>
      <c r="M577" s="44" t="s">
        <v>3922</v>
      </c>
      <c r="N577" s="135"/>
    </row>
    <row r="578" spans="1:14" ht="75.599999999999994" x14ac:dyDescent="0.3">
      <c r="A578" s="36">
        <f t="shared" si="18"/>
        <v>265</v>
      </c>
      <c r="B578" s="116" t="s">
        <v>1183</v>
      </c>
      <c r="C578" s="36" t="s">
        <v>1606</v>
      </c>
      <c r="D578" s="36" t="s">
        <v>4537</v>
      </c>
      <c r="E578" s="41">
        <v>45742</v>
      </c>
      <c r="F578" s="42" t="s">
        <v>560</v>
      </c>
      <c r="G578" s="43" t="s">
        <v>4538</v>
      </c>
      <c r="H578" s="36">
        <v>78</v>
      </c>
      <c r="I578" s="36">
        <f t="shared" si="16"/>
        <v>7.8E-2</v>
      </c>
      <c r="J578" s="44">
        <v>16490</v>
      </c>
      <c r="K578" s="45">
        <f t="shared" si="17"/>
        <v>1286220</v>
      </c>
      <c r="L578" s="45" t="s">
        <v>1030</v>
      </c>
      <c r="M578" s="44" t="s">
        <v>3922</v>
      </c>
      <c r="N578" s="135"/>
    </row>
    <row r="579" spans="1:14" ht="75.599999999999994" x14ac:dyDescent="0.3">
      <c r="A579" s="36">
        <f t="shared" si="18"/>
        <v>266</v>
      </c>
      <c r="B579" s="116" t="s">
        <v>1183</v>
      </c>
      <c r="C579" s="36" t="s">
        <v>1606</v>
      </c>
      <c r="D579" s="36" t="s">
        <v>4539</v>
      </c>
      <c r="E579" s="41">
        <v>45742</v>
      </c>
      <c r="F579" s="42">
        <v>379</v>
      </c>
      <c r="G579" s="43" t="s">
        <v>4540</v>
      </c>
      <c r="H579" s="36">
        <v>190</v>
      </c>
      <c r="I579" s="36">
        <f t="shared" si="16"/>
        <v>0.19</v>
      </c>
      <c r="J579" s="44">
        <v>16490</v>
      </c>
      <c r="K579" s="45">
        <f t="shared" si="17"/>
        <v>3133100</v>
      </c>
      <c r="L579" s="45" t="s">
        <v>1030</v>
      </c>
      <c r="M579" s="44" t="s">
        <v>3922</v>
      </c>
      <c r="N579" s="135"/>
    </row>
    <row r="580" spans="1:14" ht="75.599999999999994" x14ac:dyDescent="0.3">
      <c r="A580" s="36">
        <f t="shared" si="18"/>
        <v>267</v>
      </c>
      <c r="B580" s="116" t="s">
        <v>1183</v>
      </c>
      <c r="C580" s="36" t="s">
        <v>1606</v>
      </c>
      <c r="D580" s="36" t="s">
        <v>4541</v>
      </c>
      <c r="E580" s="41">
        <v>45742</v>
      </c>
      <c r="F580" s="42" t="s">
        <v>503</v>
      </c>
      <c r="G580" s="43" t="s">
        <v>4542</v>
      </c>
      <c r="H580" s="36">
        <v>90</v>
      </c>
      <c r="I580" s="36">
        <f t="shared" ref="I580:I643" si="19">H580/1000</f>
        <v>0.09</v>
      </c>
      <c r="J580" s="44">
        <v>16490</v>
      </c>
      <c r="K580" s="45">
        <f t="shared" si="17"/>
        <v>1484100</v>
      </c>
      <c r="L580" s="45" t="s">
        <v>1030</v>
      </c>
      <c r="M580" s="44" t="s">
        <v>3922</v>
      </c>
      <c r="N580" s="135"/>
    </row>
    <row r="581" spans="1:14" ht="75.599999999999994" x14ac:dyDescent="0.3">
      <c r="A581" s="36">
        <f t="shared" si="18"/>
        <v>268</v>
      </c>
      <c r="B581" s="116" t="s">
        <v>1183</v>
      </c>
      <c r="C581" s="36" t="s">
        <v>1606</v>
      </c>
      <c r="D581" s="36" t="s">
        <v>4543</v>
      </c>
      <c r="E581" s="41">
        <v>45742</v>
      </c>
      <c r="F581" s="42">
        <v>5886</v>
      </c>
      <c r="G581" s="43" t="s">
        <v>4544</v>
      </c>
      <c r="H581" s="36">
        <v>140</v>
      </c>
      <c r="I581" s="36">
        <f t="shared" si="19"/>
        <v>0.14000000000000001</v>
      </c>
      <c r="J581" s="44">
        <v>16490</v>
      </c>
      <c r="K581" s="45">
        <f t="shared" ref="K581:K644" si="20">(J581*H581)</f>
        <v>2308600</v>
      </c>
      <c r="L581" s="45" t="s">
        <v>1699</v>
      </c>
      <c r="M581" s="44" t="s">
        <v>3922</v>
      </c>
      <c r="N581" s="135"/>
    </row>
    <row r="582" spans="1:14" ht="75.599999999999994" x14ac:dyDescent="0.3">
      <c r="A582" s="36">
        <f t="shared" si="18"/>
        <v>269</v>
      </c>
      <c r="B582" s="116" t="s">
        <v>1183</v>
      </c>
      <c r="C582" s="36" t="s">
        <v>1606</v>
      </c>
      <c r="D582" s="36" t="s">
        <v>4545</v>
      </c>
      <c r="E582" s="41">
        <v>45742</v>
      </c>
      <c r="F582" s="42">
        <v>2372</v>
      </c>
      <c r="G582" s="43" t="s">
        <v>4546</v>
      </c>
      <c r="H582" s="36">
        <v>360</v>
      </c>
      <c r="I582" s="36">
        <f t="shared" si="19"/>
        <v>0.36</v>
      </c>
      <c r="J582" s="44">
        <v>16490</v>
      </c>
      <c r="K582" s="45">
        <f t="shared" si="20"/>
        <v>5936400</v>
      </c>
      <c r="L582" s="45" t="s">
        <v>1699</v>
      </c>
      <c r="M582" s="44" t="s">
        <v>3922</v>
      </c>
      <c r="N582" s="135"/>
    </row>
    <row r="583" spans="1:14" ht="75.599999999999994" x14ac:dyDescent="0.3">
      <c r="A583" s="36">
        <f t="shared" si="18"/>
        <v>270</v>
      </c>
      <c r="B583" s="116" t="s">
        <v>1183</v>
      </c>
      <c r="C583" s="36" t="s">
        <v>2214</v>
      </c>
      <c r="D583" s="36" t="s">
        <v>4547</v>
      </c>
      <c r="E583" s="41">
        <v>45742</v>
      </c>
      <c r="F583" s="42" t="s">
        <v>4548</v>
      </c>
      <c r="G583" s="43" t="s">
        <v>4549</v>
      </c>
      <c r="H583" s="36">
        <v>55</v>
      </c>
      <c r="I583" s="36">
        <f t="shared" si="19"/>
        <v>5.5E-2</v>
      </c>
      <c r="J583" s="44">
        <v>16490</v>
      </c>
      <c r="K583" s="45">
        <f t="shared" si="20"/>
        <v>906950</v>
      </c>
      <c r="L583" s="45" t="s">
        <v>1030</v>
      </c>
      <c r="M583" s="44" t="s">
        <v>3922</v>
      </c>
      <c r="N583" s="135"/>
    </row>
    <row r="584" spans="1:14" ht="75.599999999999994" x14ac:dyDescent="0.3">
      <c r="A584" s="36">
        <f t="shared" si="18"/>
        <v>271</v>
      </c>
      <c r="B584" s="116" t="s">
        <v>1183</v>
      </c>
      <c r="C584" s="36" t="s">
        <v>1606</v>
      </c>
      <c r="D584" s="36" t="s">
        <v>4550</v>
      </c>
      <c r="E584" s="41">
        <v>45742</v>
      </c>
      <c r="F584" s="42">
        <v>4449</v>
      </c>
      <c r="G584" s="43" t="s">
        <v>4551</v>
      </c>
      <c r="H584" s="36">
        <v>1202</v>
      </c>
      <c r="I584" s="36">
        <f t="shared" si="19"/>
        <v>1.202</v>
      </c>
      <c r="J584" s="44">
        <v>16490</v>
      </c>
      <c r="K584" s="45">
        <f t="shared" si="20"/>
        <v>19820980</v>
      </c>
      <c r="L584" s="45" t="s">
        <v>1699</v>
      </c>
      <c r="M584" s="44" t="s">
        <v>3922</v>
      </c>
      <c r="N584" s="135"/>
    </row>
    <row r="585" spans="1:14" ht="75.599999999999994" x14ac:dyDescent="0.3">
      <c r="A585" s="36">
        <f t="shared" si="18"/>
        <v>272</v>
      </c>
      <c r="B585" s="116" t="s">
        <v>1183</v>
      </c>
      <c r="C585" s="36" t="s">
        <v>1606</v>
      </c>
      <c r="D585" s="36" t="s">
        <v>4552</v>
      </c>
      <c r="E585" s="41">
        <v>45742</v>
      </c>
      <c r="F585" s="42" t="s">
        <v>323</v>
      </c>
      <c r="G585" s="43" t="s">
        <v>4553</v>
      </c>
      <c r="H585" s="36">
        <v>726</v>
      </c>
      <c r="I585" s="36">
        <f t="shared" si="19"/>
        <v>0.72599999999999998</v>
      </c>
      <c r="J585" s="44">
        <v>16490</v>
      </c>
      <c r="K585" s="45">
        <f t="shared" si="20"/>
        <v>11971740</v>
      </c>
      <c r="L585" s="45" t="s">
        <v>1030</v>
      </c>
      <c r="M585" s="44" t="s">
        <v>3922</v>
      </c>
      <c r="N585" s="135"/>
    </row>
    <row r="586" spans="1:14" ht="75.599999999999994" x14ac:dyDescent="0.3">
      <c r="A586" s="36">
        <f t="shared" si="18"/>
        <v>273</v>
      </c>
      <c r="B586" s="116" t="s">
        <v>1183</v>
      </c>
      <c r="C586" s="36" t="s">
        <v>1606</v>
      </c>
      <c r="D586" s="36" t="s">
        <v>4554</v>
      </c>
      <c r="E586" s="41">
        <v>45742</v>
      </c>
      <c r="F586" s="42">
        <v>2477</v>
      </c>
      <c r="G586" s="43" t="s">
        <v>4555</v>
      </c>
      <c r="H586" s="36">
        <v>134</v>
      </c>
      <c r="I586" s="36">
        <f t="shared" si="19"/>
        <v>0.13400000000000001</v>
      </c>
      <c r="J586" s="44">
        <v>16490</v>
      </c>
      <c r="K586" s="45">
        <f t="shared" si="20"/>
        <v>2209660</v>
      </c>
      <c r="L586" s="45" t="s">
        <v>1030</v>
      </c>
      <c r="M586" s="44" t="s">
        <v>3922</v>
      </c>
      <c r="N586" s="135"/>
    </row>
    <row r="587" spans="1:14" ht="75.599999999999994" x14ac:dyDescent="0.3">
      <c r="A587" s="36">
        <f t="shared" si="18"/>
        <v>274</v>
      </c>
      <c r="B587" s="116" t="s">
        <v>1183</v>
      </c>
      <c r="C587" s="36" t="s">
        <v>1606</v>
      </c>
      <c r="D587" s="36" t="s">
        <v>4556</v>
      </c>
      <c r="E587" s="41">
        <v>45742</v>
      </c>
      <c r="F587" s="42" t="s">
        <v>159</v>
      </c>
      <c r="G587" s="43" t="s">
        <v>4557</v>
      </c>
      <c r="H587" s="36">
        <v>78</v>
      </c>
      <c r="I587" s="36">
        <f t="shared" si="19"/>
        <v>7.8E-2</v>
      </c>
      <c r="J587" s="44">
        <v>16490</v>
      </c>
      <c r="K587" s="45">
        <f t="shared" si="20"/>
        <v>1286220</v>
      </c>
      <c r="L587" s="45" t="s">
        <v>1030</v>
      </c>
      <c r="M587" s="44" t="s">
        <v>3922</v>
      </c>
      <c r="N587" s="135"/>
    </row>
    <row r="588" spans="1:14" ht="75.599999999999994" x14ac:dyDescent="0.3">
      <c r="A588" s="36">
        <f t="shared" si="18"/>
        <v>275</v>
      </c>
      <c r="B588" s="116" t="s">
        <v>1183</v>
      </c>
      <c r="C588" s="36" t="s">
        <v>1606</v>
      </c>
      <c r="D588" s="36" t="s">
        <v>4558</v>
      </c>
      <c r="E588" s="41">
        <v>45742</v>
      </c>
      <c r="F588" s="42" t="s">
        <v>229</v>
      </c>
      <c r="G588" s="43" t="s">
        <v>4559</v>
      </c>
      <c r="H588" s="36">
        <v>67</v>
      </c>
      <c r="I588" s="36">
        <f t="shared" si="19"/>
        <v>6.7000000000000004E-2</v>
      </c>
      <c r="J588" s="44">
        <v>16490</v>
      </c>
      <c r="K588" s="45">
        <f t="shared" si="20"/>
        <v>1104830</v>
      </c>
      <c r="L588" s="45" t="s">
        <v>1030</v>
      </c>
      <c r="M588" s="44" t="s">
        <v>3922</v>
      </c>
      <c r="N588" s="135"/>
    </row>
    <row r="589" spans="1:14" ht="75.599999999999994" x14ac:dyDescent="0.3">
      <c r="A589" s="36">
        <f t="shared" si="18"/>
        <v>276</v>
      </c>
      <c r="B589" s="116" t="s">
        <v>1183</v>
      </c>
      <c r="C589" s="36" t="s">
        <v>1606</v>
      </c>
      <c r="D589" s="36" t="s">
        <v>4560</v>
      </c>
      <c r="E589" s="41">
        <v>45742</v>
      </c>
      <c r="F589" s="42" t="s">
        <v>495</v>
      </c>
      <c r="G589" s="43" t="s">
        <v>4561</v>
      </c>
      <c r="H589" s="36">
        <v>90</v>
      </c>
      <c r="I589" s="36">
        <f t="shared" si="19"/>
        <v>0.09</v>
      </c>
      <c r="J589" s="44">
        <v>16490</v>
      </c>
      <c r="K589" s="45">
        <f t="shared" si="20"/>
        <v>1484100</v>
      </c>
      <c r="L589" s="45" t="s">
        <v>1030</v>
      </c>
      <c r="M589" s="44" t="s">
        <v>3922</v>
      </c>
      <c r="N589" s="135"/>
    </row>
    <row r="590" spans="1:14" ht="75.599999999999994" x14ac:dyDescent="0.3">
      <c r="A590" s="36">
        <f t="shared" si="18"/>
        <v>277</v>
      </c>
      <c r="B590" s="116" t="s">
        <v>1183</v>
      </c>
      <c r="C590" s="36" t="s">
        <v>1606</v>
      </c>
      <c r="D590" s="36" t="s">
        <v>4562</v>
      </c>
      <c r="E590" s="41">
        <v>45742</v>
      </c>
      <c r="F590" s="42" t="s">
        <v>581</v>
      </c>
      <c r="G590" s="43" t="s">
        <v>4563</v>
      </c>
      <c r="H590" s="36">
        <v>187</v>
      </c>
      <c r="I590" s="36">
        <f t="shared" si="19"/>
        <v>0.187</v>
      </c>
      <c r="J590" s="44">
        <v>16490</v>
      </c>
      <c r="K590" s="45">
        <f t="shared" si="20"/>
        <v>3083630</v>
      </c>
      <c r="L590" s="45" t="s">
        <v>1030</v>
      </c>
      <c r="M590" s="44" t="s">
        <v>3922</v>
      </c>
      <c r="N590" s="135"/>
    </row>
    <row r="591" spans="1:14" ht="75.599999999999994" x14ac:dyDescent="0.3">
      <c r="A591" s="36">
        <f t="shared" si="18"/>
        <v>278</v>
      </c>
      <c r="B591" s="116" t="s">
        <v>1183</v>
      </c>
      <c r="C591" s="36" t="s">
        <v>1606</v>
      </c>
      <c r="D591" s="36" t="s">
        <v>4564</v>
      </c>
      <c r="E591" s="41">
        <v>45742</v>
      </c>
      <c r="F591" s="42">
        <v>3123</v>
      </c>
      <c r="G591" s="43" t="s">
        <v>4565</v>
      </c>
      <c r="H591" s="36">
        <v>280</v>
      </c>
      <c r="I591" s="36">
        <f t="shared" si="19"/>
        <v>0.28000000000000003</v>
      </c>
      <c r="J591" s="44">
        <v>16490</v>
      </c>
      <c r="K591" s="45">
        <f t="shared" si="20"/>
        <v>4617200</v>
      </c>
      <c r="L591" s="45" t="s">
        <v>1030</v>
      </c>
      <c r="M591" s="44" t="s">
        <v>3922</v>
      </c>
      <c r="N591" s="135"/>
    </row>
    <row r="592" spans="1:14" ht="75.599999999999994" x14ac:dyDescent="0.3">
      <c r="A592" s="36">
        <f t="shared" si="18"/>
        <v>279</v>
      </c>
      <c r="B592" s="116" t="s">
        <v>1183</v>
      </c>
      <c r="C592" s="36" t="s">
        <v>1606</v>
      </c>
      <c r="D592" s="36" t="s">
        <v>4566</v>
      </c>
      <c r="E592" s="41">
        <v>45742</v>
      </c>
      <c r="F592" s="42" t="s">
        <v>522</v>
      </c>
      <c r="G592" s="43" t="s">
        <v>4567</v>
      </c>
      <c r="H592" s="36">
        <v>168</v>
      </c>
      <c r="I592" s="36">
        <f t="shared" si="19"/>
        <v>0.16800000000000001</v>
      </c>
      <c r="J592" s="44">
        <v>16490</v>
      </c>
      <c r="K592" s="45">
        <f t="shared" si="20"/>
        <v>2770320</v>
      </c>
      <c r="L592" s="45" t="s">
        <v>1030</v>
      </c>
      <c r="M592" s="44" t="s">
        <v>3922</v>
      </c>
      <c r="N592" s="135"/>
    </row>
    <row r="593" spans="1:14" ht="75.599999999999994" x14ac:dyDescent="0.3">
      <c r="A593" s="36">
        <f t="shared" si="18"/>
        <v>280</v>
      </c>
      <c r="B593" s="116" t="s">
        <v>1183</v>
      </c>
      <c r="C593" s="36" t="s">
        <v>1606</v>
      </c>
      <c r="D593" s="36" t="s">
        <v>4568</v>
      </c>
      <c r="E593" s="41">
        <v>45742</v>
      </c>
      <c r="F593" s="42">
        <v>6021</v>
      </c>
      <c r="G593" s="43" t="s">
        <v>4569</v>
      </c>
      <c r="H593" s="36">
        <v>112</v>
      </c>
      <c r="I593" s="36">
        <f t="shared" si="19"/>
        <v>0.112</v>
      </c>
      <c r="J593" s="44">
        <v>16490</v>
      </c>
      <c r="K593" s="45">
        <f t="shared" si="20"/>
        <v>1846880</v>
      </c>
      <c r="L593" s="45" t="s">
        <v>1030</v>
      </c>
      <c r="M593" s="44" t="s">
        <v>3922</v>
      </c>
      <c r="N593" s="135"/>
    </row>
    <row r="594" spans="1:14" ht="75.599999999999994" x14ac:dyDescent="0.3">
      <c r="A594" s="36">
        <f t="shared" si="18"/>
        <v>281</v>
      </c>
      <c r="B594" s="116" t="s">
        <v>1183</v>
      </c>
      <c r="C594" s="36" t="s">
        <v>1606</v>
      </c>
      <c r="D594" s="36" t="s">
        <v>4570</v>
      </c>
      <c r="E594" s="41">
        <v>45742</v>
      </c>
      <c r="F594" s="42" t="s">
        <v>547</v>
      </c>
      <c r="G594" s="43" t="s">
        <v>4571</v>
      </c>
      <c r="H594" s="36">
        <v>224</v>
      </c>
      <c r="I594" s="36">
        <f t="shared" si="19"/>
        <v>0.224</v>
      </c>
      <c r="J594" s="44">
        <v>16490</v>
      </c>
      <c r="K594" s="45">
        <f t="shared" si="20"/>
        <v>3693760</v>
      </c>
      <c r="L594" s="45" t="s">
        <v>1030</v>
      </c>
      <c r="M594" s="44" t="s">
        <v>3922</v>
      </c>
      <c r="N594" s="135"/>
    </row>
    <row r="595" spans="1:14" ht="75.599999999999994" x14ac:dyDescent="0.3">
      <c r="A595" s="36">
        <f t="shared" si="18"/>
        <v>282</v>
      </c>
      <c r="B595" s="116" t="s">
        <v>1183</v>
      </c>
      <c r="C595" s="36" t="s">
        <v>1606</v>
      </c>
      <c r="D595" s="36" t="s">
        <v>4572</v>
      </c>
      <c r="E595" s="41">
        <v>45742</v>
      </c>
      <c r="F595" s="42" t="s">
        <v>214</v>
      </c>
      <c r="G595" s="43" t="s">
        <v>4573</v>
      </c>
      <c r="H595" s="36">
        <v>112</v>
      </c>
      <c r="I595" s="36">
        <f t="shared" si="19"/>
        <v>0.112</v>
      </c>
      <c r="J595" s="44">
        <v>16490</v>
      </c>
      <c r="K595" s="45">
        <f t="shared" si="20"/>
        <v>1846880</v>
      </c>
      <c r="L595" s="45" t="s">
        <v>1030</v>
      </c>
      <c r="M595" s="44" t="s">
        <v>3922</v>
      </c>
      <c r="N595" s="135"/>
    </row>
    <row r="596" spans="1:14" ht="75.599999999999994" x14ac:dyDescent="0.3">
      <c r="A596" s="36">
        <f t="shared" si="18"/>
        <v>283</v>
      </c>
      <c r="B596" s="116" t="s">
        <v>1183</v>
      </c>
      <c r="C596" s="36" t="s">
        <v>1606</v>
      </c>
      <c r="D596" s="36" t="s">
        <v>4574</v>
      </c>
      <c r="E596" s="41">
        <v>45742</v>
      </c>
      <c r="F596" s="42" t="s">
        <v>411</v>
      </c>
      <c r="G596" s="43" t="s">
        <v>4575</v>
      </c>
      <c r="H596" s="36">
        <v>280</v>
      </c>
      <c r="I596" s="36">
        <f t="shared" si="19"/>
        <v>0.28000000000000003</v>
      </c>
      <c r="J596" s="44">
        <v>16490</v>
      </c>
      <c r="K596" s="45">
        <f t="shared" si="20"/>
        <v>4617200</v>
      </c>
      <c r="L596" s="45" t="s">
        <v>1030</v>
      </c>
      <c r="M596" s="44" t="s">
        <v>3922</v>
      </c>
      <c r="N596" s="135"/>
    </row>
    <row r="597" spans="1:14" ht="75.599999999999994" x14ac:dyDescent="0.3">
      <c r="A597" s="36">
        <f t="shared" si="18"/>
        <v>284</v>
      </c>
      <c r="B597" s="116" t="s">
        <v>1183</v>
      </c>
      <c r="C597" s="36" t="s">
        <v>1606</v>
      </c>
      <c r="D597" s="36" t="s">
        <v>4576</v>
      </c>
      <c r="E597" s="41">
        <v>45742</v>
      </c>
      <c r="F597" s="42">
        <v>3411</v>
      </c>
      <c r="G597" s="43" t="s">
        <v>4577</v>
      </c>
      <c r="H597" s="36">
        <v>17</v>
      </c>
      <c r="I597" s="36">
        <f t="shared" si="19"/>
        <v>1.7000000000000001E-2</v>
      </c>
      <c r="J597" s="44">
        <v>16490</v>
      </c>
      <c r="K597" s="45">
        <f t="shared" si="20"/>
        <v>280330</v>
      </c>
      <c r="L597" s="45" t="s">
        <v>1030</v>
      </c>
      <c r="M597" s="44" t="s">
        <v>3922</v>
      </c>
      <c r="N597" s="135"/>
    </row>
    <row r="598" spans="1:14" ht="75.599999999999994" x14ac:dyDescent="0.3">
      <c r="A598" s="36">
        <f t="shared" si="18"/>
        <v>285</v>
      </c>
      <c r="B598" s="116" t="s">
        <v>1183</v>
      </c>
      <c r="C598" s="36" t="s">
        <v>1606</v>
      </c>
      <c r="D598" s="36" t="s">
        <v>4578</v>
      </c>
      <c r="E598" s="41">
        <v>45742</v>
      </c>
      <c r="F598" s="42">
        <v>1371</v>
      </c>
      <c r="G598" s="43" t="s">
        <v>4579</v>
      </c>
      <c r="H598" s="36">
        <v>66</v>
      </c>
      <c r="I598" s="36">
        <f t="shared" si="19"/>
        <v>6.6000000000000003E-2</v>
      </c>
      <c r="J598" s="44">
        <v>16490</v>
      </c>
      <c r="K598" s="45">
        <f t="shared" si="20"/>
        <v>1088340</v>
      </c>
      <c r="L598" s="45" t="s">
        <v>1030</v>
      </c>
      <c r="M598" s="44" t="s">
        <v>3922</v>
      </c>
      <c r="N598" s="135"/>
    </row>
    <row r="599" spans="1:14" ht="75.599999999999994" x14ac:dyDescent="0.3">
      <c r="A599" s="36">
        <f t="shared" si="18"/>
        <v>286</v>
      </c>
      <c r="B599" s="116" t="s">
        <v>1183</v>
      </c>
      <c r="C599" s="36" t="s">
        <v>1606</v>
      </c>
      <c r="D599" s="36" t="s">
        <v>4580</v>
      </c>
      <c r="E599" s="41">
        <v>45742</v>
      </c>
      <c r="F599" s="42" t="s">
        <v>292</v>
      </c>
      <c r="G599" s="43" t="s">
        <v>4581</v>
      </c>
      <c r="H599" s="36">
        <v>34</v>
      </c>
      <c r="I599" s="36">
        <f t="shared" si="19"/>
        <v>3.4000000000000002E-2</v>
      </c>
      <c r="J599" s="44">
        <v>16490</v>
      </c>
      <c r="K599" s="45">
        <f t="shared" si="20"/>
        <v>560660</v>
      </c>
      <c r="L599" s="45" t="s">
        <v>1699</v>
      </c>
      <c r="M599" s="44" t="s">
        <v>3922</v>
      </c>
      <c r="N599" s="135"/>
    </row>
    <row r="600" spans="1:14" ht="75.599999999999994" x14ac:dyDescent="0.3">
      <c r="A600" s="36">
        <f t="shared" si="18"/>
        <v>287</v>
      </c>
      <c r="B600" s="116" t="s">
        <v>1183</v>
      </c>
      <c r="C600" s="36" t="s">
        <v>1606</v>
      </c>
      <c r="D600" s="36" t="s">
        <v>4582</v>
      </c>
      <c r="E600" s="41">
        <v>45742</v>
      </c>
      <c r="F600" s="42" t="s">
        <v>392</v>
      </c>
      <c r="G600" s="43" t="s">
        <v>4583</v>
      </c>
      <c r="H600" s="36">
        <v>482</v>
      </c>
      <c r="I600" s="36">
        <f t="shared" si="19"/>
        <v>0.48199999999999998</v>
      </c>
      <c r="J600" s="44">
        <v>16490</v>
      </c>
      <c r="K600" s="45">
        <f t="shared" si="20"/>
        <v>7948180</v>
      </c>
      <c r="L600" s="45" t="s">
        <v>1030</v>
      </c>
      <c r="M600" s="44" t="s">
        <v>3922</v>
      </c>
      <c r="N600" s="135"/>
    </row>
    <row r="601" spans="1:14" ht="75.599999999999994" x14ac:dyDescent="0.3">
      <c r="A601" s="36">
        <f t="shared" si="18"/>
        <v>288</v>
      </c>
      <c r="B601" s="116" t="s">
        <v>1183</v>
      </c>
      <c r="C601" s="36" t="s">
        <v>1606</v>
      </c>
      <c r="D601" s="36" t="s">
        <v>4584</v>
      </c>
      <c r="E601" s="41">
        <v>45742</v>
      </c>
      <c r="F601" s="42">
        <v>6195</v>
      </c>
      <c r="G601" s="43" t="s">
        <v>4585</v>
      </c>
      <c r="H601" s="36">
        <v>1</v>
      </c>
      <c r="I601" s="36">
        <f t="shared" si="19"/>
        <v>1E-3</v>
      </c>
      <c r="J601" s="44">
        <v>16490</v>
      </c>
      <c r="K601" s="45">
        <f t="shared" si="20"/>
        <v>16490</v>
      </c>
      <c r="L601" s="45" t="s">
        <v>1622</v>
      </c>
      <c r="M601" s="44" t="s">
        <v>3922</v>
      </c>
      <c r="N601" s="135"/>
    </row>
    <row r="602" spans="1:14" ht="75.599999999999994" x14ac:dyDescent="0.3">
      <c r="A602" s="36">
        <f t="shared" si="18"/>
        <v>289</v>
      </c>
      <c r="B602" s="116" t="s">
        <v>1183</v>
      </c>
      <c r="C602" s="36" t="s">
        <v>1606</v>
      </c>
      <c r="D602" s="36" t="s">
        <v>4586</v>
      </c>
      <c r="E602" s="41">
        <v>45742</v>
      </c>
      <c r="F602" s="42" t="s">
        <v>379</v>
      </c>
      <c r="G602" s="43" t="s">
        <v>4587</v>
      </c>
      <c r="H602" s="36">
        <v>102</v>
      </c>
      <c r="I602" s="36">
        <f t="shared" si="19"/>
        <v>0.10199999999999999</v>
      </c>
      <c r="J602" s="44">
        <v>16490</v>
      </c>
      <c r="K602" s="45">
        <f t="shared" si="20"/>
        <v>1681980</v>
      </c>
      <c r="L602" s="45" t="s">
        <v>1030</v>
      </c>
      <c r="M602" s="44" t="s">
        <v>3922</v>
      </c>
      <c r="N602" s="135"/>
    </row>
    <row r="603" spans="1:14" ht="75.599999999999994" x14ac:dyDescent="0.3">
      <c r="A603" s="36">
        <f t="shared" si="18"/>
        <v>290</v>
      </c>
      <c r="B603" s="116" t="s">
        <v>1183</v>
      </c>
      <c r="C603" s="36" t="s">
        <v>1606</v>
      </c>
      <c r="D603" s="36" t="s">
        <v>4588</v>
      </c>
      <c r="E603" s="41">
        <v>45742</v>
      </c>
      <c r="F603" s="42">
        <v>4501</v>
      </c>
      <c r="G603" s="43" t="s">
        <v>4589</v>
      </c>
      <c r="H603" s="36">
        <v>64</v>
      </c>
      <c r="I603" s="36">
        <f t="shared" si="19"/>
        <v>6.4000000000000001E-2</v>
      </c>
      <c r="J603" s="44">
        <v>16490</v>
      </c>
      <c r="K603" s="45">
        <f t="shared" si="20"/>
        <v>1055360</v>
      </c>
      <c r="L603" s="45" t="s">
        <v>1030</v>
      </c>
      <c r="M603" s="44" t="s">
        <v>3922</v>
      </c>
      <c r="N603" s="135"/>
    </row>
    <row r="604" spans="1:14" ht="75.599999999999994" x14ac:dyDescent="0.3">
      <c r="A604" s="36">
        <f t="shared" si="18"/>
        <v>291</v>
      </c>
      <c r="B604" s="116" t="s">
        <v>1183</v>
      </c>
      <c r="C604" s="36" t="s">
        <v>1606</v>
      </c>
      <c r="D604" s="36" t="s">
        <v>4590</v>
      </c>
      <c r="E604" s="41">
        <v>45742</v>
      </c>
      <c r="F604" s="42" t="s">
        <v>284</v>
      </c>
      <c r="G604" s="43" t="s">
        <v>4591</v>
      </c>
      <c r="H604" s="36">
        <v>33</v>
      </c>
      <c r="I604" s="36">
        <f t="shared" si="19"/>
        <v>3.3000000000000002E-2</v>
      </c>
      <c r="J604" s="44">
        <v>16490</v>
      </c>
      <c r="K604" s="45">
        <f t="shared" si="20"/>
        <v>544170</v>
      </c>
      <c r="L604" s="45" t="s">
        <v>1030</v>
      </c>
      <c r="M604" s="44" t="s">
        <v>3922</v>
      </c>
      <c r="N604" s="135"/>
    </row>
    <row r="605" spans="1:14" ht="75.599999999999994" x14ac:dyDescent="0.3">
      <c r="A605" s="36">
        <f t="shared" si="18"/>
        <v>292</v>
      </c>
      <c r="B605" s="116" t="s">
        <v>1183</v>
      </c>
      <c r="C605" s="36" t="s">
        <v>1606</v>
      </c>
      <c r="D605" s="36" t="s">
        <v>4592</v>
      </c>
      <c r="E605" s="41">
        <v>45742</v>
      </c>
      <c r="F605" s="42" t="s">
        <v>312</v>
      </c>
      <c r="G605" s="43" t="s">
        <v>4593</v>
      </c>
      <c r="H605" s="36">
        <v>102</v>
      </c>
      <c r="I605" s="36">
        <f t="shared" si="19"/>
        <v>0.10199999999999999</v>
      </c>
      <c r="J605" s="44">
        <v>16490</v>
      </c>
      <c r="K605" s="45">
        <f t="shared" si="20"/>
        <v>1681980</v>
      </c>
      <c r="L605" s="45" t="s">
        <v>1699</v>
      </c>
      <c r="M605" s="44" t="s">
        <v>3922</v>
      </c>
      <c r="N605" s="135"/>
    </row>
    <row r="606" spans="1:14" ht="75.599999999999994" x14ac:dyDescent="0.3">
      <c r="A606" s="36">
        <f t="shared" si="18"/>
        <v>293</v>
      </c>
      <c r="B606" s="116" t="s">
        <v>1183</v>
      </c>
      <c r="C606" s="36" t="s">
        <v>1606</v>
      </c>
      <c r="D606" s="36" t="s">
        <v>4594</v>
      </c>
      <c r="E606" s="41">
        <v>45742</v>
      </c>
      <c r="F606" s="42">
        <v>5237</v>
      </c>
      <c r="G606" s="43" t="s">
        <v>4595</v>
      </c>
      <c r="H606" s="36">
        <v>11</v>
      </c>
      <c r="I606" s="36">
        <f t="shared" si="19"/>
        <v>1.0999999999999999E-2</v>
      </c>
      <c r="J606" s="44">
        <v>16490</v>
      </c>
      <c r="K606" s="45">
        <f t="shared" si="20"/>
        <v>181390</v>
      </c>
      <c r="L606" s="45" t="s">
        <v>1030</v>
      </c>
      <c r="M606" s="44" t="s">
        <v>3922</v>
      </c>
      <c r="N606" s="135"/>
    </row>
    <row r="607" spans="1:14" ht="75.599999999999994" x14ac:dyDescent="0.3">
      <c r="A607" s="36">
        <f t="shared" ref="A607:A650" si="21">A606+1</f>
        <v>294</v>
      </c>
      <c r="B607" s="116" t="s">
        <v>1183</v>
      </c>
      <c r="C607" s="36" t="s">
        <v>1606</v>
      </c>
      <c r="D607" s="36" t="s">
        <v>4596</v>
      </c>
      <c r="E607" s="41">
        <v>45742</v>
      </c>
      <c r="F607" s="42">
        <v>4409</v>
      </c>
      <c r="G607" s="43" t="s">
        <v>4597</v>
      </c>
      <c r="H607" s="36">
        <v>110</v>
      </c>
      <c r="I607" s="36">
        <f t="shared" si="19"/>
        <v>0.11</v>
      </c>
      <c r="J607" s="44">
        <v>16490</v>
      </c>
      <c r="K607" s="45">
        <f t="shared" si="20"/>
        <v>1813900</v>
      </c>
      <c r="L607" s="45" t="s">
        <v>1030</v>
      </c>
      <c r="M607" s="44" t="s">
        <v>3922</v>
      </c>
      <c r="N607" s="135"/>
    </row>
    <row r="608" spans="1:14" ht="75.599999999999994" x14ac:dyDescent="0.3">
      <c r="A608" s="36">
        <f t="shared" si="21"/>
        <v>295</v>
      </c>
      <c r="B608" s="116" t="s">
        <v>1183</v>
      </c>
      <c r="C608" s="36" t="s">
        <v>1606</v>
      </c>
      <c r="D608" s="36" t="s">
        <v>4598</v>
      </c>
      <c r="E608" s="41">
        <v>45742</v>
      </c>
      <c r="F608" s="42" t="s">
        <v>415</v>
      </c>
      <c r="G608" s="43" t="s">
        <v>4599</v>
      </c>
      <c r="H608" s="36">
        <v>224</v>
      </c>
      <c r="I608" s="36">
        <f t="shared" si="19"/>
        <v>0.224</v>
      </c>
      <c r="J608" s="44">
        <v>16490</v>
      </c>
      <c r="K608" s="45">
        <f t="shared" si="20"/>
        <v>3693760</v>
      </c>
      <c r="L608" s="45" t="s">
        <v>1030</v>
      </c>
      <c r="M608" s="44" t="s">
        <v>3922</v>
      </c>
      <c r="N608" s="135"/>
    </row>
    <row r="609" spans="1:14" ht="75.599999999999994" x14ac:dyDescent="0.3">
      <c r="A609" s="36">
        <f t="shared" si="21"/>
        <v>296</v>
      </c>
      <c r="B609" s="116" t="s">
        <v>1183</v>
      </c>
      <c r="C609" s="36" t="s">
        <v>1606</v>
      </c>
      <c r="D609" s="36" t="s">
        <v>4600</v>
      </c>
      <c r="E609" s="41">
        <v>45742</v>
      </c>
      <c r="F609" s="42" t="s">
        <v>166</v>
      </c>
      <c r="G609" s="43" t="s">
        <v>4601</v>
      </c>
      <c r="H609" s="36">
        <v>78</v>
      </c>
      <c r="I609" s="36">
        <f t="shared" si="19"/>
        <v>7.8E-2</v>
      </c>
      <c r="J609" s="44">
        <v>16490</v>
      </c>
      <c r="K609" s="45">
        <f t="shared" si="20"/>
        <v>1286220</v>
      </c>
      <c r="L609" s="45" t="s">
        <v>1030</v>
      </c>
      <c r="M609" s="44" t="s">
        <v>3922</v>
      </c>
      <c r="N609" s="135"/>
    </row>
    <row r="610" spans="1:14" ht="75.599999999999994" x14ac:dyDescent="0.3">
      <c r="A610" s="36">
        <f t="shared" si="21"/>
        <v>297</v>
      </c>
      <c r="B610" s="116" t="s">
        <v>1183</v>
      </c>
      <c r="C610" s="36" t="s">
        <v>1606</v>
      </c>
      <c r="D610" s="36" t="s">
        <v>4602</v>
      </c>
      <c r="E610" s="41">
        <v>45742</v>
      </c>
      <c r="F610" s="42" t="s">
        <v>407</v>
      </c>
      <c r="G610" s="43" t="s">
        <v>4603</v>
      </c>
      <c r="H610" s="36">
        <v>112</v>
      </c>
      <c r="I610" s="36">
        <f t="shared" si="19"/>
        <v>0.112</v>
      </c>
      <c r="J610" s="44">
        <v>16490</v>
      </c>
      <c r="K610" s="45">
        <f t="shared" si="20"/>
        <v>1846880</v>
      </c>
      <c r="L610" s="45" t="s">
        <v>1030</v>
      </c>
      <c r="M610" s="44" t="s">
        <v>3922</v>
      </c>
      <c r="N610" s="135"/>
    </row>
    <row r="611" spans="1:14" ht="75.599999999999994" x14ac:dyDescent="0.3">
      <c r="A611" s="36">
        <f t="shared" si="21"/>
        <v>298</v>
      </c>
      <c r="B611" s="116" t="s">
        <v>1183</v>
      </c>
      <c r="C611" s="36" t="s">
        <v>1606</v>
      </c>
      <c r="D611" s="36" t="s">
        <v>4604</v>
      </c>
      <c r="E611" s="41">
        <v>45742</v>
      </c>
      <c r="F611" s="42" t="s">
        <v>563</v>
      </c>
      <c r="G611" s="43" t="s">
        <v>4605</v>
      </c>
      <c r="H611" s="36">
        <v>258</v>
      </c>
      <c r="I611" s="36">
        <f t="shared" si="19"/>
        <v>0.25800000000000001</v>
      </c>
      <c r="J611" s="44">
        <v>16490</v>
      </c>
      <c r="K611" s="45">
        <f t="shared" si="20"/>
        <v>4254420</v>
      </c>
      <c r="L611" s="45" t="s">
        <v>1030</v>
      </c>
      <c r="M611" s="44" t="s">
        <v>3922</v>
      </c>
      <c r="N611" s="135"/>
    </row>
    <row r="612" spans="1:14" ht="75.599999999999994" x14ac:dyDescent="0.3">
      <c r="A612" s="36">
        <f t="shared" si="21"/>
        <v>299</v>
      </c>
      <c r="B612" s="116" t="s">
        <v>1183</v>
      </c>
      <c r="C612" s="36" t="s">
        <v>1606</v>
      </c>
      <c r="D612" s="36" t="s">
        <v>4606</v>
      </c>
      <c r="E612" s="41">
        <v>45742</v>
      </c>
      <c r="F612" s="42" t="s">
        <v>147</v>
      </c>
      <c r="G612" s="43" t="s">
        <v>4607</v>
      </c>
      <c r="H612" s="36">
        <v>112</v>
      </c>
      <c r="I612" s="36">
        <f t="shared" si="19"/>
        <v>0.112</v>
      </c>
      <c r="J612" s="44">
        <v>16490</v>
      </c>
      <c r="K612" s="45">
        <f t="shared" si="20"/>
        <v>1846880</v>
      </c>
      <c r="L612" s="45" t="s">
        <v>1030</v>
      </c>
      <c r="M612" s="44" t="s">
        <v>3922</v>
      </c>
      <c r="N612" s="135"/>
    </row>
    <row r="613" spans="1:14" ht="75.599999999999994" x14ac:dyDescent="0.3">
      <c r="A613" s="36">
        <f t="shared" si="21"/>
        <v>300</v>
      </c>
      <c r="B613" s="116" t="s">
        <v>1183</v>
      </c>
      <c r="C613" s="36" t="s">
        <v>1606</v>
      </c>
      <c r="D613" s="36" t="s">
        <v>4608</v>
      </c>
      <c r="E613" s="41">
        <v>45742</v>
      </c>
      <c r="F613" s="42">
        <v>2317</v>
      </c>
      <c r="G613" s="43" t="s">
        <v>4609</v>
      </c>
      <c r="H613" s="36">
        <v>157</v>
      </c>
      <c r="I613" s="36">
        <f t="shared" si="19"/>
        <v>0.157</v>
      </c>
      <c r="J613" s="44">
        <v>16490</v>
      </c>
      <c r="K613" s="45">
        <f t="shared" si="20"/>
        <v>2588930</v>
      </c>
      <c r="L613" s="45" t="s">
        <v>1030</v>
      </c>
      <c r="M613" s="44" t="s">
        <v>3922</v>
      </c>
      <c r="N613" s="135"/>
    </row>
    <row r="614" spans="1:14" ht="75.599999999999994" x14ac:dyDescent="0.3">
      <c r="A614" s="36">
        <f t="shared" si="21"/>
        <v>301</v>
      </c>
      <c r="B614" s="116" t="s">
        <v>1183</v>
      </c>
      <c r="C614" s="36" t="s">
        <v>1606</v>
      </c>
      <c r="D614" s="36" t="s">
        <v>4610</v>
      </c>
      <c r="E614" s="41">
        <v>45742</v>
      </c>
      <c r="F614" s="42">
        <v>3071</v>
      </c>
      <c r="G614" s="43" t="s">
        <v>4611</v>
      </c>
      <c r="H614" s="36">
        <v>157</v>
      </c>
      <c r="I614" s="36">
        <f t="shared" si="19"/>
        <v>0.157</v>
      </c>
      <c r="J614" s="44">
        <v>16490</v>
      </c>
      <c r="K614" s="45">
        <f t="shared" si="20"/>
        <v>2588930</v>
      </c>
      <c r="L614" s="45" t="s">
        <v>1030</v>
      </c>
      <c r="M614" s="44" t="s">
        <v>3922</v>
      </c>
      <c r="N614" s="135"/>
    </row>
    <row r="615" spans="1:14" ht="75.599999999999994" x14ac:dyDescent="0.3">
      <c r="A615" s="36">
        <f t="shared" si="21"/>
        <v>302</v>
      </c>
      <c r="B615" s="116" t="s">
        <v>1183</v>
      </c>
      <c r="C615" s="36" t="s">
        <v>1606</v>
      </c>
      <c r="D615" s="36" t="s">
        <v>4612</v>
      </c>
      <c r="E615" s="41">
        <v>45742</v>
      </c>
      <c r="F615" s="42" t="s">
        <v>155</v>
      </c>
      <c r="G615" s="43" t="s">
        <v>4613</v>
      </c>
      <c r="H615" s="36">
        <v>45</v>
      </c>
      <c r="I615" s="36">
        <f t="shared" si="19"/>
        <v>4.4999999999999998E-2</v>
      </c>
      <c r="J615" s="44">
        <v>16490</v>
      </c>
      <c r="K615" s="45">
        <f t="shared" si="20"/>
        <v>742050</v>
      </c>
      <c r="L615" s="45" t="s">
        <v>1030</v>
      </c>
      <c r="M615" s="44" t="s">
        <v>3922</v>
      </c>
      <c r="N615" s="135"/>
    </row>
    <row r="616" spans="1:14" ht="75.599999999999994" x14ac:dyDescent="0.3">
      <c r="A616" s="36">
        <f t="shared" si="21"/>
        <v>303</v>
      </c>
      <c r="B616" s="116" t="s">
        <v>1183</v>
      </c>
      <c r="C616" s="36" t="s">
        <v>1606</v>
      </c>
      <c r="D616" s="36" t="s">
        <v>4614</v>
      </c>
      <c r="E616" s="41">
        <v>45742</v>
      </c>
      <c r="F616" s="42" t="s">
        <v>307</v>
      </c>
      <c r="G616" s="43" t="s">
        <v>4615</v>
      </c>
      <c r="H616" s="36">
        <v>154</v>
      </c>
      <c r="I616" s="36">
        <f t="shared" si="19"/>
        <v>0.154</v>
      </c>
      <c r="J616" s="44">
        <v>16490</v>
      </c>
      <c r="K616" s="45">
        <f t="shared" si="20"/>
        <v>2539460</v>
      </c>
      <c r="L616" s="45" t="s">
        <v>1030</v>
      </c>
      <c r="M616" s="44" t="s">
        <v>3922</v>
      </c>
      <c r="N616" s="135"/>
    </row>
    <row r="617" spans="1:14" ht="75.599999999999994" x14ac:dyDescent="0.3">
      <c r="A617" s="36">
        <f t="shared" si="21"/>
        <v>304</v>
      </c>
      <c r="B617" s="116" t="s">
        <v>1183</v>
      </c>
      <c r="C617" s="36" t="s">
        <v>1606</v>
      </c>
      <c r="D617" s="36" t="s">
        <v>4616</v>
      </c>
      <c r="E617" s="41">
        <v>45742</v>
      </c>
      <c r="F617" s="42">
        <v>5504</v>
      </c>
      <c r="G617" s="43" t="s">
        <v>4617</v>
      </c>
      <c r="H617" s="36">
        <v>25</v>
      </c>
      <c r="I617" s="36">
        <f t="shared" si="19"/>
        <v>2.5000000000000001E-2</v>
      </c>
      <c r="J617" s="44">
        <v>16490</v>
      </c>
      <c r="K617" s="45">
        <f t="shared" si="20"/>
        <v>412250</v>
      </c>
      <c r="L617" s="45" t="s">
        <v>1030</v>
      </c>
      <c r="M617" s="44" t="s">
        <v>3922</v>
      </c>
      <c r="N617" s="135"/>
    </row>
    <row r="618" spans="1:14" ht="75.599999999999994" x14ac:dyDescent="0.3">
      <c r="A618" s="36">
        <f t="shared" si="21"/>
        <v>305</v>
      </c>
      <c r="B618" s="116" t="s">
        <v>1183</v>
      </c>
      <c r="C618" s="36" t="s">
        <v>1606</v>
      </c>
      <c r="D618" s="36" t="s">
        <v>4618</v>
      </c>
      <c r="E618" s="41">
        <v>45742</v>
      </c>
      <c r="F618" s="42" t="s">
        <v>245</v>
      </c>
      <c r="G618" s="43" t="s">
        <v>4619</v>
      </c>
      <c r="H618" s="36">
        <v>220</v>
      </c>
      <c r="I618" s="36">
        <f t="shared" si="19"/>
        <v>0.22</v>
      </c>
      <c r="J618" s="44">
        <v>16490</v>
      </c>
      <c r="K618" s="45">
        <f t="shared" si="20"/>
        <v>3627800</v>
      </c>
      <c r="L618" s="45" t="s">
        <v>1030</v>
      </c>
      <c r="M618" s="44" t="s">
        <v>3922</v>
      </c>
      <c r="N618" s="135"/>
    </row>
    <row r="619" spans="1:14" ht="75.599999999999994" x14ac:dyDescent="0.3">
      <c r="A619" s="36">
        <f t="shared" si="21"/>
        <v>306</v>
      </c>
      <c r="B619" s="116" t="s">
        <v>1183</v>
      </c>
      <c r="C619" s="36" t="s">
        <v>1606</v>
      </c>
      <c r="D619" s="36" t="s">
        <v>4620</v>
      </c>
      <c r="E619" s="41">
        <v>45742</v>
      </c>
      <c r="F619" s="42" t="s">
        <v>277</v>
      </c>
      <c r="G619" s="43" t="s">
        <v>4621</v>
      </c>
      <c r="H619" s="36">
        <v>220</v>
      </c>
      <c r="I619" s="36">
        <f t="shared" si="19"/>
        <v>0.22</v>
      </c>
      <c r="J619" s="44">
        <v>16490</v>
      </c>
      <c r="K619" s="45">
        <f t="shared" si="20"/>
        <v>3627800</v>
      </c>
      <c r="L619" s="45" t="s">
        <v>1030</v>
      </c>
      <c r="M619" s="44" t="s">
        <v>3922</v>
      </c>
      <c r="N619" s="135"/>
    </row>
    <row r="620" spans="1:14" ht="75.599999999999994" x14ac:dyDescent="0.3">
      <c r="A620" s="36">
        <f t="shared" si="21"/>
        <v>307</v>
      </c>
      <c r="B620" s="116" t="s">
        <v>1183</v>
      </c>
      <c r="C620" s="36" t="s">
        <v>2214</v>
      </c>
      <c r="D620" s="36" t="s">
        <v>4622</v>
      </c>
      <c r="E620" s="41">
        <v>45742</v>
      </c>
      <c r="F620" s="42" t="s">
        <v>4548</v>
      </c>
      <c r="G620" s="43" t="s">
        <v>4549</v>
      </c>
      <c r="H620" s="36">
        <v>51</v>
      </c>
      <c r="I620" s="36">
        <f t="shared" si="19"/>
        <v>5.0999999999999997E-2</v>
      </c>
      <c r="J620" s="44">
        <v>16490</v>
      </c>
      <c r="K620" s="45">
        <f t="shared" si="20"/>
        <v>840990</v>
      </c>
      <c r="L620" s="45"/>
      <c r="M620" s="44" t="s">
        <v>3935</v>
      </c>
      <c r="N620" s="135"/>
    </row>
    <row r="621" spans="1:14" ht="75.599999999999994" x14ac:dyDescent="0.3">
      <c r="A621" s="36">
        <f t="shared" si="21"/>
        <v>308</v>
      </c>
      <c r="B621" s="116" t="s">
        <v>1183</v>
      </c>
      <c r="C621" s="36" t="s">
        <v>1606</v>
      </c>
      <c r="D621" s="36" t="s">
        <v>4623</v>
      </c>
      <c r="E621" s="41">
        <v>45742</v>
      </c>
      <c r="F621" s="42">
        <v>2931</v>
      </c>
      <c r="G621" s="43" t="s">
        <v>4624</v>
      </c>
      <c r="H621" s="36">
        <v>372</v>
      </c>
      <c r="I621" s="36">
        <f t="shared" si="19"/>
        <v>0.372</v>
      </c>
      <c r="J621" s="44">
        <v>16490</v>
      </c>
      <c r="K621" s="45">
        <f t="shared" si="20"/>
        <v>6134280</v>
      </c>
      <c r="L621" s="45" t="s">
        <v>1622</v>
      </c>
      <c r="M621" s="44" t="s">
        <v>3922</v>
      </c>
      <c r="N621" s="135"/>
    </row>
    <row r="622" spans="1:14" ht="75.599999999999994" x14ac:dyDescent="0.3">
      <c r="A622" s="36">
        <f t="shared" si="21"/>
        <v>309</v>
      </c>
      <c r="B622" s="116" t="s">
        <v>1183</v>
      </c>
      <c r="C622" s="36" t="s">
        <v>1606</v>
      </c>
      <c r="D622" s="36" t="s">
        <v>4625</v>
      </c>
      <c r="E622" s="41">
        <v>45742</v>
      </c>
      <c r="F622" s="42" t="s">
        <v>290</v>
      </c>
      <c r="G622" s="43" t="s">
        <v>4626</v>
      </c>
      <c r="H622" s="36">
        <v>368</v>
      </c>
      <c r="I622" s="36">
        <f t="shared" si="19"/>
        <v>0.36799999999999999</v>
      </c>
      <c r="J622" s="44">
        <v>16490</v>
      </c>
      <c r="K622" s="45">
        <f t="shared" si="20"/>
        <v>6068320</v>
      </c>
      <c r="L622" s="45" t="s">
        <v>1030</v>
      </c>
      <c r="M622" s="44" t="s">
        <v>3922</v>
      </c>
      <c r="N622" s="135"/>
    </row>
    <row r="623" spans="1:14" ht="75.599999999999994" x14ac:dyDescent="0.3">
      <c r="A623" s="36">
        <f t="shared" si="21"/>
        <v>310</v>
      </c>
      <c r="B623" s="116" t="s">
        <v>1183</v>
      </c>
      <c r="C623" s="36" t="s">
        <v>2214</v>
      </c>
      <c r="D623" s="36" t="s">
        <v>4627</v>
      </c>
      <c r="E623" s="41">
        <v>45742</v>
      </c>
      <c r="F623" s="42">
        <v>297</v>
      </c>
      <c r="G623" s="43" t="s">
        <v>3990</v>
      </c>
      <c r="H623" s="36">
        <v>297</v>
      </c>
      <c r="I623" s="36">
        <f t="shared" si="19"/>
        <v>0.29699999999999999</v>
      </c>
      <c r="J623" s="44">
        <v>16490</v>
      </c>
      <c r="K623" s="45">
        <f t="shared" si="20"/>
        <v>4897530</v>
      </c>
      <c r="L623" s="45" t="s">
        <v>4098</v>
      </c>
      <c r="M623" s="44" t="s">
        <v>4099</v>
      </c>
      <c r="N623" s="135"/>
    </row>
    <row r="624" spans="1:14" ht="75.599999999999994" x14ac:dyDescent="0.3">
      <c r="A624" s="36">
        <f t="shared" si="21"/>
        <v>311</v>
      </c>
      <c r="B624" s="116" t="s">
        <v>1183</v>
      </c>
      <c r="C624" s="36" t="s">
        <v>1606</v>
      </c>
      <c r="D624" s="36" t="s">
        <v>4628</v>
      </c>
      <c r="E624" s="41">
        <v>45742</v>
      </c>
      <c r="F624" s="42" t="s">
        <v>282</v>
      </c>
      <c r="G624" s="43" t="s">
        <v>4629</v>
      </c>
      <c r="H624" s="36">
        <v>113</v>
      </c>
      <c r="I624" s="36">
        <f t="shared" si="19"/>
        <v>0.113</v>
      </c>
      <c r="J624" s="44">
        <v>16490</v>
      </c>
      <c r="K624" s="45">
        <f t="shared" si="20"/>
        <v>1863370</v>
      </c>
      <c r="L624" s="45" t="s">
        <v>1699</v>
      </c>
      <c r="M624" s="44" t="s">
        <v>3922</v>
      </c>
      <c r="N624" s="135"/>
    </row>
    <row r="625" spans="1:14" ht="75.599999999999994" x14ac:dyDescent="0.3">
      <c r="A625" s="36">
        <f t="shared" si="21"/>
        <v>312</v>
      </c>
      <c r="B625" s="116" t="s">
        <v>1183</v>
      </c>
      <c r="C625" s="36" t="s">
        <v>1606</v>
      </c>
      <c r="D625" s="36" t="s">
        <v>4630</v>
      </c>
      <c r="E625" s="41">
        <v>45742</v>
      </c>
      <c r="F625" s="42">
        <v>1924</v>
      </c>
      <c r="G625" s="43" t="s">
        <v>4631</v>
      </c>
      <c r="H625" s="36">
        <f>1924*0</f>
        <v>0</v>
      </c>
      <c r="I625" s="36">
        <f t="shared" si="19"/>
        <v>0</v>
      </c>
      <c r="J625" s="44">
        <v>16490</v>
      </c>
      <c r="K625" s="45">
        <f t="shared" si="20"/>
        <v>0</v>
      </c>
      <c r="L625" s="45" t="s">
        <v>1699</v>
      </c>
      <c r="M625" s="44" t="s">
        <v>3922</v>
      </c>
      <c r="N625" s="44" t="s">
        <v>4970</v>
      </c>
    </row>
    <row r="626" spans="1:14" ht="75.599999999999994" x14ac:dyDescent="0.3">
      <c r="A626" s="36">
        <f t="shared" si="21"/>
        <v>313</v>
      </c>
      <c r="B626" s="116" t="s">
        <v>1183</v>
      </c>
      <c r="C626" s="36" t="s">
        <v>1606</v>
      </c>
      <c r="D626" s="36" t="s">
        <v>4632</v>
      </c>
      <c r="E626" s="41">
        <v>45742</v>
      </c>
      <c r="F626" s="42">
        <v>6006</v>
      </c>
      <c r="G626" s="43" t="s">
        <v>4633</v>
      </c>
      <c r="H626" s="36">
        <f>6006*0</f>
        <v>0</v>
      </c>
      <c r="I626" s="36">
        <f t="shared" si="19"/>
        <v>0</v>
      </c>
      <c r="J626" s="44">
        <v>16490</v>
      </c>
      <c r="K626" s="45">
        <f t="shared" si="20"/>
        <v>0</v>
      </c>
      <c r="L626" s="45" t="s">
        <v>1699</v>
      </c>
      <c r="M626" s="44" t="s">
        <v>3922</v>
      </c>
      <c r="N626" s="44" t="s">
        <v>4970</v>
      </c>
    </row>
    <row r="627" spans="1:14" ht="75.599999999999994" x14ac:dyDescent="0.3">
      <c r="A627" s="36">
        <f t="shared" si="21"/>
        <v>314</v>
      </c>
      <c r="B627" s="116" t="s">
        <v>1183</v>
      </c>
      <c r="C627" s="36" t="s">
        <v>1606</v>
      </c>
      <c r="D627" s="36" t="s">
        <v>4634</v>
      </c>
      <c r="E627" s="41">
        <v>45742</v>
      </c>
      <c r="F627" s="42">
        <v>5627</v>
      </c>
      <c r="G627" s="43" t="s">
        <v>4635</v>
      </c>
      <c r="H627" s="36">
        <v>161</v>
      </c>
      <c r="I627" s="36">
        <f t="shared" si="19"/>
        <v>0.161</v>
      </c>
      <c r="J627" s="44">
        <v>16490</v>
      </c>
      <c r="K627" s="45">
        <f t="shared" si="20"/>
        <v>2654890</v>
      </c>
      <c r="L627" s="45" t="s">
        <v>1030</v>
      </c>
      <c r="M627" s="44" t="s">
        <v>3922</v>
      </c>
      <c r="N627" s="135"/>
    </row>
    <row r="628" spans="1:14" ht="75.599999999999994" x14ac:dyDescent="0.3">
      <c r="A628" s="36">
        <f t="shared" si="21"/>
        <v>315</v>
      </c>
      <c r="B628" s="116" t="s">
        <v>1183</v>
      </c>
      <c r="C628" s="36" t="s">
        <v>1606</v>
      </c>
      <c r="D628" s="36" t="s">
        <v>4636</v>
      </c>
      <c r="E628" s="41">
        <v>45742</v>
      </c>
      <c r="F628" s="42">
        <v>3398</v>
      </c>
      <c r="G628" s="43" t="s">
        <v>4637</v>
      </c>
      <c r="H628" s="36">
        <v>134</v>
      </c>
      <c r="I628" s="36">
        <f t="shared" si="19"/>
        <v>0.13400000000000001</v>
      </c>
      <c r="J628" s="44">
        <v>16490</v>
      </c>
      <c r="K628" s="45">
        <f t="shared" si="20"/>
        <v>2209660</v>
      </c>
      <c r="L628" s="45" t="s">
        <v>1030</v>
      </c>
      <c r="M628" s="44" t="s">
        <v>3922</v>
      </c>
      <c r="N628" s="135"/>
    </row>
    <row r="629" spans="1:14" ht="75.599999999999994" x14ac:dyDescent="0.3">
      <c r="A629" s="36">
        <f t="shared" si="21"/>
        <v>316</v>
      </c>
      <c r="B629" s="116" t="s">
        <v>1183</v>
      </c>
      <c r="C629" s="36" t="s">
        <v>1606</v>
      </c>
      <c r="D629" s="36" t="s">
        <v>4638</v>
      </c>
      <c r="E629" s="41">
        <v>45742</v>
      </c>
      <c r="F629" s="42">
        <v>1387</v>
      </c>
      <c r="G629" s="43" t="s">
        <v>4639</v>
      </c>
      <c r="H629" s="36">
        <v>78</v>
      </c>
      <c r="I629" s="36">
        <f t="shared" si="19"/>
        <v>7.8E-2</v>
      </c>
      <c r="J629" s="44">
        <v>16490</v>
      </c>
      <c r="K629" s="45">
        <f t="shared" si="20"/>
        <v>1286220</v>
      </c>
      <c r="L629" s="45" t="s">
        <v>1030</v>
      </c>
      <c r="M629" s="44" t="s">
        <v>3922</v>
      </c>
      <c r="N629" s="135"/>
    </row>
    <row r="630" spans="1:14" ht="75.599999999999994" x14ac:dyDescent="0.3">
      <c r="A630" s="36">
        <f t="shared" si="21"/>
        <v>317</v>
      </c>
      <c r="B630" s="116" t="s">
        <v>1183</v>
      </c>
      <c r="C630" s="36" t="s">
        <v>1606</v>
      </c>
      <c r="D630" s="36" t="s">
        <v>4640</v>
      </c>
      <c r="E630" s="41">
        <v>45742</v>
      </c>
      <c r="F630" s="42">
        <v>1027</v>
      </c>
      <c r="G630" s="43" t="s">
        <v>4641</v>
      </c>
      <c r="H630" s="36">
        <v>146</v>
      </c>
      <c r="I630" s="36">
        <f t="shared" si="19"/>
        <v>0.14599999999999999</v>
      </c>
      <c r="J630" s="44">
        <v>16490</v>
      </c>
      <c r="K630" s="45">
        <f t="shared" si="20"/>
        <v>2407540</v>
      </c>
      <c r="L630" s="45" t="s">
        <v>1030</v>
      </c>
      <c r="M630" s="44" t="s">
        <v>3922</v>
      </c>
      <c r="N630" s="135"/>
    </row>
    <row r="631" spans="1:14" ht="75.599999999999994" x14ac:dyDescent="0.3">
      <c r="A631" s="36">
        <f t="shared" si="21"/>
        <v>318</v>
      </c>
      <c r="B631" s="116" t="s">
        <v>1183</v>
      </c>
      <c r="C631" s="36" t="s">
        <v>1606</v>
      </c>
      <c r="D631" s="36" t="s">
        <v>4642</v>
      </c>
      <c r="E631" s="41">
        <v>45742</v>
      </c>
      <c r="F631" s="42" t="s">
        <v>164</v>
      </c>
      <c r="G631" s="43" t="s">
        <v>4643</v>
      </c>
      <c r="H631" s="36">
        <v>45</v>
      </c>
      <c r="I631" s="36">
        <f t="shared" si="19"/>
        <v>4.4999999999999998E-2</v>
      </c>
      <c r="J631" s="44">
        <v>16490</v>
      </c>
      <c r="K631" s="45">
        <f t="shared" si="20"/>
        <v>742050</v>
      </c>
      <c r="L631" s="45" t="s">
        <v>1030</v>
      </c>
      <c r="M631" s="44" t="s">
        <v>3922</v>
      </c>
      <c r="N631" s="135"/>
    </row>
    <row r="632" spans="1:14" ht="75.599999999999994" x14ac:dyDescent="0.3">
      <c r="A632" s="36">
        <f t="shared" si="21"/>
        <v>319</v>
      </c>
      <c r="B632" s="116" t="s">
        <v>1183</v>
      </c>
      <c r="C632" s="36" t="s">
        <v>1606</v>
      </c>
      <c r="D632" s="36" t="s">
        <v>4644</v>
      </c>
      <c r="E632" s="41">
        <v>45742</v>
      </c>
      <c r="F632" s="42" t="s">
        <v>143</v>
      </c>
      <c r="G632" s="43" t="s">
        <v>4645</v>
      </c>
      <c r="H632" s="36">
        <v>168</v>
      </c>
      <c r="I632" s="36">
        <f t="shared" si="19"/>
        <v>0.16800000000000001</v>
      </c>
      <c r="J632" s="44">
        <v>16490</v>
      </c>
      <c r="K632" s="45">
        <f t="shared" si="20"/>
        <v>2770320</v>
      </c>
      <c r="L632" s="45" t="s">
        <v>1030</v>
      </c>
      <c r="M632" s="44" t="s">
        <v>3922</v>
      </c>
      <c r="N632" s="135"/>
    </row>
    <row r="633" spans="1:14" ht="75.599999999999994" x14ac:dyDescent="0.3">
      <c r="A633" s="36">
        <f t="shared" si="21"/>
        <v>320</v>
      </c>
      <c r="B633" s="116" t="s">
        <v>1183</v>
      </c>
      <c r="C633" s="36" t="s">
        <v>1606</v>
      </c>
      <c r="D633" s="36" t="s">
        <v>4646</v>
      </c>
      <c r="E633" s="41">
        <v>45742</v>
      </c>
      <c r="F633" s="42" t="s">
        <v>413</v>
      </c>
      <c r="G633" s="43" t="s">
        <v>4647</v>
      </c>
      <c r="H633" s="36">
        <v>280</v>
      </c>
      <c r="I633" s="36">
        <f t="shared" si="19"/>
        <v>0.28000000000000003</v>
      </c>
      <c r="J633" s="44">
        <v>16490</v>
      </c>
      <c r="K633" s="45">
        <f t="shared" si="20"/>
        <v>4617200</v>
      </c>
      <c r="L633" s="45" t="s">
        <v>1030</v>
      </c>
      <c r="M633" s="44" t="s">
        <v>3922</v>
      </c>
      <c r="N633" s="135"/>
    </row>
    <row r="634" spans="1:14" ht="75.599999999999994" x14ac:dyDescent="0.3">
      <c r="A634" s="36">
        <f t="shared" si="21"/>
        <v>321</v>
      </c>
      <c r="B634" s="116" t="s">
        <v>1183</v>
      </c>
      <c r="C634" s="36" t="s">
        <v>1606</v>
      </c>
      <c r="D634" s="36" t="s">
        <v>4648</v>
      </c>
      <c r="E634" s="41">
        <v>45742</v>
      </c>
      <c r="F634" s="42" t="s">
        <v>184</v>
      </c>
      <c r="G634" s="43" t="s">
        <v>4649</v>
      </c>
      <c r="H634" s="36">
        <v>146</v>
      </c>
      <c r="I634" s="36">
        <f t="shared" si="19"/>
        <v>0.14599999999999999</v>
      </c>
      <c r="J634" s="44">
        <v>16490</v>
      </c>
      <c r="K634" s="45">
        <f t="shared" si="20"/>
        <v>2407540</v>
      </c>
      <c r="L634" s="45" t="s">
        <v>1030</v>
      </c>
      <c r="M634" s="44" t="s">
        <v>3922</v>
      </c>
      <c r="N634" s="135"/>
    </row>
    <row r="635" spans="1:14" ht="75.599999999999994" x14ac:dyDescent="0.3">
      <c r="A635" s="36">
        <f t="shared" si="21"/>
        <v>322</v>
      </c>
      <c r="B635" s="116" t="s">
        <v>1183</v>
      </c>
      <c r="C635" s="36" t="s">
        <v>1606</v>
      </c>
      <c r="D635" s="36" t="s">
        <v>4650</v>
      </c>
      <c r="E635" s="41">
        <v>45742</v>
      </c>
      <c r="F635" s="42" t="s">
        <v>202</v>
      </c>
      <c r="G635" s="43" t="s">
        <v>4651</v>
      </c>
      <c r="H635" s="36">
        <v>56</v>
      </c>
      <c r="I635" s="36">
        <f t="shared" si="19"/>
        <v>5.6000000000000001E-2</v>
      </c>
      <c r="J635" s="44">
        <v>16490</v>
      </c>
      <c r="K635" s="45">
        <f t="shared" si="20"/>
        <v>923440</v>
      </c>
      <c r="L635" s="45" t="s">
        <v>1030</v>
      </c>
      <c r="M635" s="44" t="s">
        <v>3922</v>
      </c>
      <c r="N635" s="135"/>
    </row>
    <row r="636" spans="1:14" ht="75.599999999999994" x14ac:dyDescent="0.3">
      <c r="A636" s="36">
        <f t="shared" si="21"/>
        <v>323</v>
      </c>
      <c r="B636" s="116" t="s">
        <v>1183</v>
      </c>
      <c r="C636" s="36" t="s">
        <v>1606</v>
      </c>
      <c r="D636" s="36" t="s">
        <v>4652</v>
      </c>
      <c r="E636" s="41">
        <v>45742</v>
      </c>
      <c r="F636" s="42" t="s">
        <v>396</v>
      </c>
      <c r="G636" s="43" t="s">
        <v>4653</v>
      </c>
      <c r="H636" s="36">
        <v>450</v>
      </c>
      <c r="I636" s="36">
        <f t="shared" si="19"/>
        <v>0.45</v>
      </c>
      <c r="J636" s="44">
        <v>16490</v>
      </c>
      <c r="K636" s="45">
        <f t="shared" si="20"/>
        <v>7420500</v>
      </c>
      <c r="L636" s="45" t="s">
        <v>1030</v>
      </c>
      <c r="M636" s="44" t="s">
        <v>3922</v>
      </c>
      <c r="N636" s="135"/>
    </row>
    <row r="637" spans="1:14" ht="75.599999999999994" x14ac:dyDescent="0.3">
      <c r="A637" s="36">
        <f t="shared" si="21"/>
        <v>324</v>
      </c>
      <c r="B637" s="116" t="s">
        <v>1183</v>
      </c>
      <c r="C637" s="36" t="s">
        <v>1606</v>
      </c>
      <c r="D637" s="36" t="s">
        <v>4654</v>
      </c>
      <c r="E637" s="41">
        <v>45742</v>
      </c>
      <c r="F637" s="42" t="s">
        <v>356</v>
      </c>
      <c r="G637" s="43" t="s">
        <v>4655</v>
      </c>
      <c r="H637" s="36">
        <v>858</v>
      </c>
      <c r="I637" s="36">
        <f t="shared" si="19"/>
        <v>0.85799999999999998</v>
      </c>
      <c r="J637" s="44">
        <v>16490</v>
      </c>
      <c r="K637" s="45">
        <f t="shared" si="20"/>
        <v>14148420</v>
      </c>
      <c r="L637" s="45" t="s">
        <v>1030</v>
      </c>
      <c r="M637" s="44" t="s">
        <v>3922</v>
      </c>
      <c r="N637" s="135"/>
    </row>
    <row r="638" spans="1:14" ht="75.599999999999994" x14ac:dyDescent="0.3">
      <c r="A638" s="36">
        <f t="shared" si="21"/>
        <v>325</v>
      </c>
      <c r="B638" s="116" t="s">
        <v>1183</v>
      </c>
      <c r="C638" s="36" t="s">
        <v>1606</v>
      </c>
      <c r="D638" s="36" t="s">
        <v>4656</v>
      </c>
      <c r="E638" s="41">
        <v>45742</v>
      </c>
      <c r="F638" s="42" t="s">
        <v>551</v>
      </c>
      <c r="G638" s="43" t="s">
        <v>4657</v>
      </c>
      <c r="H638" s="36">
        <v>224</v>
      </c>
      <c r="I638" s="36">
        <f t="shared" si="19"/>
        <v>0.224</v>
      </c>
      <c r="J638" s="44">
        <v>16490</v>
      </c>
      <c r="K638" s="45">
        <f t="shared" si="20"/>
        <v>3693760</v>
      </c>
      <c r="L638" s="45" t="s">
        <v>1030</v>
      </c>
      <c r="M638" s="44" t="s">
        <v>3922</v>
      </c>
      <c r="N638" s="135"/>
    </row>
    <row r="639" spans="1:14" ht="75.599999999999994" x14ac:dyDescent="0.3">
      <c r="A639" s="36">
        <f t="shared" si="21"/>
        <v>326</v>
      </c>
      <c r="B639" s="116" t="s">
        <v>1183</v>
      </c>
      <c r="C639" s="36" t="s">
        <v>1606</v>
      </c>
      <c r="D639" s="36" t="s">
        <v>4658</v>
      </c>
      <c r="E639" s="41">
        <v>45742</v>
      </c>
      <c r="F639" s="42" t="s">
        <v>204</v>
      </c>
      <c r="G639" s="43" t="s">
        <v>4659</v>
      </c>
      <c r="H639" s="36">
        <v>112</v>
      </c>
      <c r="I639" s="36">
        <f t="shared" si="19"/>
        <v>0.112</v>
      </c>
      <c r="J639" s="44">
        <v>16490</v>
      </c>
      <c r="K639" s="45">
        <f t="shared" si="20"/>
        <v>1846880</v>
      </c>
      <c r="L639" s="45" t="s">
        <v>1030</v>
      </c>
      <c r="M639" s="44" t="s">
        <v>3922</v>
      </c>
      <c r="N639" s="135"/>
    </row>
    <row r="640" spans="1:14" ht="75.599999999999994" x14ac:dyDescent="0.3">
      <c r="A640" s="36">
        <f t="shared" si="21"/>
        <v>327</v>
      </c>
      <c r="B640" s="116" t="s">
        <v>1183</v>
      </c>
      <c r="C640" s="36" t="s">
        <v>1606</v>
      </c>
      <c r="D640" s="36" t="s">
        <v>4660</v>
      </c>
      <c r="E640" s="41">
        <v>45742</v>
      </c>
      <c r="F640" s="42">
        <v>3330</v>
      </c>
      <c r="G640" s="43" t="s">
        <v>4476</v>
      </c>
      <c r="H640" s="36">
        <v>45</v>
      </c>
      <c r="I640" s="36">
        <f t="shared" si="19"/>
        <v>4.4999999999999998E-2</v>
      </c>
      <c r="J640" s="44">
        <v>16490</v>
      </c>
      <c r="K640" s="45">
        <f t="shared" si="20"/>
        <v>742050</v>
      </c>
      <c r="L640" s="45" t="s">
        <v>1699</v>
      </c>
      <c r="M640" s="44" t="s">
        <v>3922</v>
      </c>
      <c r="N640" s="135"/>
    </row>
    <row r="641" spans="1:14" ht="75.599999999999994" x14ac:dyDescent="0.3">
      <c r="A641" s="36">
        <f t="shared" si="21"/>
        <v>328</v>
      </c>
      <c r="B641" s="116" t="s">
        <v>1183</v>
      </c>
      <c r="C641" s="36" t="s">
        <v>1606</v>
      </c>
      <c r="D641" s="36" t="s">
        <v>4661</v>
      </c>
      <c r="E641" s="41">
        <v>45742</v>
      </c>
      <c r="F641" s="42" t="s">
        <v>543</v>
      </c>
      <c r="G641" s="43" t="s">
        <v>4662</v>
      </c>
      <c r="H641" s="36">
        <v>168</v>
      </c>
      <c r="I641" s="36">
        <f t="shared" si="19"/>
        <v>0.16800000000000001</v>
      </c>
      <c r="J641" s="44">
        <v>16490</v>
      </c>
      <c r="K641" s="45">
        <f t="shared" si="20"/>
        <v>2770320</v>
      </c>
      <c r="L641" s="45" t="s">
        <v>1030</v>
      </c>
      <c r="M641" s="44" t="s">
        <v>3922</v>
      </c>
      <c r="N641" s="135"/>
    </row>
    <row r="642" spans="1:14" ht="75.599999999999994" x14ac:dyDescent="0.3">
      <c r="A642" s="36">
        <f t="shared" si="21"/>
        <v>329</v>
      </c>
      <c r="B642" s="116" t="s">
        <v>1183</v>
      </c>
      <c r="C642" s="36" t="s">
        <v>1606</v>
      </c>
      <c r="D642" s="36" t="s">
        <v>4663</v>
      </c>
      <c r="E642" s="41">
        <v>45742</v>
      </c>
      <c r="F642" s="42" t="s">
        <v>217</v>
      </c>
      <c r="G642" s="43" t="s">
        <v>4664</v>
      </c>
      <c r="H642" s="36">
        <v>67</v>
      </c>
      <c r="I642" s="36">
        <f t="shared" si="19"/>
        <v>6.7000000000000004E-2</v>
      </c>
      <c r="J642" s="44">
        <v>16490</v>
      </c>
      <c r="K642" s="45">
        <f t="shared" si="20"/>
        <v>1104830</v>
      </c>
      <c r="L642" s="45" t="s">
        <v>1030</v>
      </c>
      <c r="M642" s="44" t="s">
        <v>3922</v>
      </c>
      <c r="N642" s="135"/>
    </row>
    <row r="643" spans="1:14" ht="75.599999999999994" x14ac:dyDescent="0.3">
      <c r="A643" s="36">
        <f t="shared" si="21"/>
        <v>330</v>
      </c>
      <c r="B643" s="116" t="s">
        <v>1183</v>
      </c>
      <c r="C643" s="36" t="s">
        <v>1606</v>
      </c>
      <c r="D643" s="36" t="s">
        <v>4665</v>
      </c>
      <c r="E643" s="41">
        <v>45742</v>
      </c>
      <c r="F643" s="42" t="s">
        <v>239</v>
      </c>
      <c r="G643" s="43" t="s">
        <v>4666</v>
      </c>
      <c r="H643" s="36">
        <v>373</v>
      </c>
      <c r="I643" s="36">
        <f t="shared" si="19"/>
        <v>0.373</v>
      </c>
      <c r="J643" s="44">
        <v>16490</v>
      </c>
      <c r="K643" s="45">
        <f t="shared" si="20"/>
        <v>6150770</v>
      </c>
      <c r="L643" s="45" t="s">
        <v>1030</v>
      </c>
      <c r="M643" s="44" t="s">
        <v>3922</v>
      </c>
      <c r="N643" s="135"/>
    </row>
    <row r="644" spans="1:14" ht="75.599999999999994" x14ac:dyDescent="0.3">
      <c r="A644" s="36">
        <f t="shared" si="21"/>
        <v>331</v>
      </c>
      <c r="B644" s="116" t="s">
        <v>1183</v>
      </c>
      <c r="C644" s="36" t="s">
        <v>1606</v>
      </c>
      <c r="D644" s="36" t="s">
        <v>4667</v>
      </c>
      <c r="E644" s="41">
        <v>45742</v>
      </c>
      <c r="F644" s="42" t="s">
        <v>409</v>
      </c>
      <c r="G644" s="43" t="s">
        <v>4668</v>
      </c>
      <c r="H644" s="36">
        <v>168</v>
      </c>
      <c r="I644" s="36">
        <f t="shared" ref="I644:I707" si="22">H644/1000</f>
        <v>0.16800000000000001</v>
      </c>
      <c r="J644" s="44">
        <v>16490</v>
      </c>
      <c r="K644" s="45">
        <f t="shared" si="20"/>
        <v>2770320</v>
      </c>
      <c r="L644" s="45" t="s">
        <v>1030</v>
      </c>
      <c r="M644" s="44" t="s">
        <v>3922</v>
      </c>
      <c r="N644" s="135"/>
    </row>
    <row r="645" spans="1:14" ht="75.599999999999994" x14ac:dyDescent="0.3">
      <c r="A645" s="36">
        <f t="shared" si="21"/>
        <v>332</v>
      </c>
      <c r="B645" s="116" t="s">
        <v>1183</v>
      </c>
      <c r="C645" s="36" t="s">
        <v>1606</v>
      </c>
      <c r="D645" s="36" t="s">
        <v>4669</v>
      </c>
      <c r="E645" s="41">
        <v>45742</v>
      </c>
      <c r="F645" s="42">
        <v>3386</v>
      </c>
      <c r="G645" s="43" t="s">
        <v>4670</v>
      </c>
      <c r="H645" s="36">
        <v>280</v>
      </c>
      <c r="I645" s="36">
        <f t="shared" si="22"/>
        <v>0.28000000000000003</v>
      </c>
      <c r="J645" s="44">
        <v>16490</v>
      </c>
      <c r="K645" s="45">
        <f t="shared" ref="K645:K708" si="23">(J645*H645)</f>
        <v>4617200</v>
      </c>
      <c r="L645" s="45" t="s">
        <v>1030</v>
      </c>
      <c r="M645" s="44" t="s">
        <v>3922</v>
      </c>
      <c r="N645" s="135"/>
    </row>
    <row r="646" spans="1:14" ht="75.599999999999994" x14ac:dyDescent="0.3">
      <c r="A646" s="36">
        <f t="shared" si="21"/>
        <v>333</v>
      </c>
      <c r="B646" s="116" t="s">
        <v>1183</v>
      </c>
      <c r="C646" s="36" t="s">
        <v>1606</v>
      </c>
      <c r="D646" s="36" t="s">
        <v>4671</v>
      </c>
      <c r="E646" s="41">
        <v>45742</v>
      </c>
      <c r="F646" s="42" t="s">
        <v>403</v>
      </c>
      <c r="G646" s="43" t="s">
        <v>4672</v>
      </c>
      <c r="H646" s="36">
        <v>280</v>
      </c>
      <c r="I646" s="36">
        <f t="shared" si="22"/>
        <v>0.28000000000000003</v>
      </c>
      <c r="J646" s="44">
        <v>16490</v>
      </c>
      <c r="K646" s="45">
        <f t="shared" si="23"/>
        <v>4617200</v>
      </c>
      <c r="L646" s="45" t="s">
        <v>1030</v>
      </c>
      <c r="M646" s="44" t="s">
        <v>3922</v>
      </c>
      <c r="N646" s="135"/>
    </row>
    <row r="647" spans="1:14" ht="75.599999999999994" x14ac:dyDescent="0.3">
      <c r="A647" s="36">
        <f t="shared" si="21"/>
        <v>334</v>
      </c>
      <c r="B647" s="116" t="s">
        <v>1183</v>
      </c>
      <c r="C647" s="36" t="s">
        <v>1606</v>
      </c>
      <c r="D647" s="36" t="s">
        <v>4673</v>
      </c>
      <c r="E647" s="41">
        <v>45742</v>
      </c>
      <c r="F647" s="42" t="s">
        <v>566</v>
      </c>
      <c r="G647" s="43" t="s">
        <v>4674</v>
      </c>
      <c r="H647" s="36">
        <v>11</v>
      </c>
      <c r="I647" s="36">
        <f t="shared" si="22"/>
        <v>1.0999999999999999E-2</v>
      </c>
      <c r="J647" s="44">
        <v>16490</v>
      </c>
      <c r="K647" s="45">
        <f t="shared" si="23"/>
        <v>181390</v>
      </c>
      <c r="L647" s="45" t="s">
        <v>1030</v>
      </c>
      <c r="M647" s="44" t="s">
        <v>3922</v>
      </c>
      <c r="N647" s="135"/>
    </row>
    <row r="648" spans="1:14" ht="75.599999999999994" x14ac:dyDescent="0.3">
      <c r="A648" s="36">
        <f t="shared" si="21"/>
        <v>335</v>
      </c>
      <c r="B648" s="116" t="s">
        <v>1183</v>
      </c>
      <c r="C648" s="36" t="s">
        <v>1606</v>
      </c>
      <c r="D648" s="36" t="s">
        <v>4675</v>
      </c>
      <c r="E648" s="41">
        <v>45742</v>
      </c>
      <c r="F648" s="42" t="s">
        <v>303</v>
      </c>
      <c r="G648" s="43" t="s">
        <v>4676</v>
      </c>
      <c r="H648" s="36">
        <v>165</v>
      </c>
      <c r="I648" s="36">
        <f t="shared" si="22"/>
        <v>0.16500000000000001</v>
      </c>
      <c r="J648" s="44">
        <v>16490</v>
      </c>
      <c r="K648" s="45">
        <f t="shared" si="23"/>
        <v>2720850</v>
      </c>
      <c r="L648" s="45" t="s">
        <v>1030</v>
      </c>
      <c r="M648" s="44" t="s">
        <v>3922</v>
      </c>
      <c r="N648" s="135"/>
    </row>
    <row r="649" spans="1:14" ht="75.599999999999994" x14ac:dyDescent="0.3">
      <c r="A649" s="36">
        <f t="shared" si="21"/>
        <v>336</v>
      </c>
      <c r="B649" s="116" t="s">
        <v>1183</v>
      </c>
      <c r="C649" s="36" t="s">
        <v>1606</v>
      </c>
      <c r="D649" s="36" t="s">
        <v>4677</v>
      </c>
      <c r="E649" s="41">
        <v>45742</v>
      </c>
      <c r="F649" s="42">
        <v>4337</v>
      </c>
      <c r="G649" s="43" t="s">
        <v>4678</v>
      </c>
      <c r="H649" s="36">
        <v>133</v>
      </c>
      <c r="I649" s="36">
        <f t="shared" si="22"/>
        <v>0.13300000000000001</v>
      </c>
      <c r="J649" s="44">
        <v>16490</v>
      </c>
      <c r="K649" s="45">
        <f t="shared" si="23"/>
        <v>2193170</v>
      </c>
      <c r="L649" s="45" t="s">
        <v>1622</v>
      </c>
      <c r="M649" s="44" t="s">
        <v>3922</v>
      </c>
      <c r="N649" s="135"/>
    </row>
    <row r="650" spans="1:14" ht="75.599999999999994" x14ac:dyDescent="0.3">
      <c r="A650" s="36">
        <f t="shared" si="21"/>
        <v>337</v>
      </c>
      <c r="B650" s="116" t="s">
        <v>1183</v>
      </c>
      <c r="C650" s="36" t="s">
        <v>1606</v>
      </c>
      <c r="D650" s="36" t="s">
        <v>4679</v>
      </c>
      <c r="E650" s="41">
        <v>45742</v>
      </c>
      <c r="F650" s="42" t="s">
        <v>314</v>
      </c>
      <c r="G650" s="43" t="s">
        <v>4680</v>
      </c>
      <c r="H650" s="36">
        <v>39</v>
      </c>
      <c r="I650" s="36">
        <f t="shared" si="22"/>
        <v>3.9E-2</v>
      </c>
      <c r="J650" s="44">
        <v>16490</v>
      </c>
      <c r="K650" s="45">
        <f t="shared" si="23"/>
        <v>643110</v>
      </c>
      <c r="L650" s="45" t="s">
        <v>1030</v>
      </c>
      <c r="M650" s="44" t="s">
        <v>3922</v>
      </c>
      <c r="N650" s="135"/>
    </row>
    <row r="651" spans="1:14" ht="64.8" x14ac:dyDescent="0.3">
      <c r="A651" s="36">
        <v>338</v>
      </c>
      <c r="B651" s="116" t="s">
        <v>1183</v>
      </c>
      <c r="C651" s="36" t="s">
        <v>2214</v>
      </c>
      <c r="D651" s="74" t="s">
        <v>1546</v>
      </c>
      <c r="E651" s="41">
        <v>45741</v>
      </c>
      <c r="F651" s="42" t="s">
        <v>2904</v>
      </c>
      <c r="G651" s="43" t="s">
        <v>4681</v>
      </c>
      <c r="H651" s="36">
        <f>70*0</f>
        <v>0</v>
      </c>
      <c r="I651" s="36">
        <f t="shared" si="22"/>
        <v>0</v>
      </c>
      <c r="J651" s="44">
        <v>12500</v>
      </c>
      <c r="K651" s="45">
        <f t="shared" si="23"/>
        <v>0</v>
      </c>
      <c r="L651" s="45" t="s">
        <v>1699</v>
      </c>
      <c r="M651" s="44" t="s">
        <v>3922</v>
      </c>
      <c r="N651" s="44" t="s">
        <v>4970</v>
      </c>
    </row>
    <row r="652" spans="1:14" ht="64.8" x14ac:dyDescent="0.3">
      <c r="A652" s="36">
        <v>338</v>
      </c>
      <c r="B652" s="116" t="s">
        <v>1183</v>
      </c>
      <c r="C652" s="36" t="s">
        <v>2214</v>
      </c>
      <c r="D652" s="74" t="s">
        <v>1546</v>
      </c>
      <c r="E652" s="41">
        <v>45741</v>
      </c>
      <c r="F652" s="117">
        <v>583</v>
      </c>
      <c r="G652" s="43" t="s">
        <v>4682</v>
      </c>
      <c r="H652" s="36">
        <f>60*0</f>
        <v>0</v>
      </c>
      <c r="I652" s="36">
        <f t="shared" si="22"/>
        <v>0</v>
      </c>
      <c r="J652" s="44">
        <v>12500</v>
      </c>
      <c r="K652" s="45">
        <f t="shared" si="23"/>
        <v>0</v>
      </c>
      <c r="L652" s="45" t="s">
        <v>1622</v>
      </c>
      <c r="M652" s="44" t="s">
        <v>3922</v>
      </c>
      <c r="N652" s="44" t="s">
        <v>4970</v>
      </c>
    </row>
    <row r="653" spans="1:14" ht="75.599999999999994" x14ac:dyDescent="0.3">
      <c r="A653" s="36">
        <v>338</v>
      </c>
      <c r="B653" s="116" t="s">
        <v>1183</v>
      </c>
      <c r="C653" s="36" t="s">
        <v>1184</v>
      </c>
      <c r="D653" s="74" t="s">
        <v>1546</v>
      </c>
      <c r="E653" s="41">
        <v>45741</v>
      </c>
      <c r="F653" s="118" t="s">
        <v>1547</v>
      </c>
      <c r="G653" s="43" t="s">
        <v>1548</v>
      </c>
      <c r="H653" s="36">
        <f>1684*0</f>
        <v>0</v>
      </c>
      <c r="I653" s="36">
        <f t="shared" si="22"/>
        <v>0</v>
      </c>
      <c r="J653" s="44">
        <v>12500</v>
      </c>
      <c r="K653" s="45">
        <f t="shared" si="23"/>
        <v>0</v>
      </c>
      <c r="L653" s="45" t="s">
        <v>1030</v>
      </c>
      <c r="M653" s="44" t="s">
        <v>1184</v>
      </c>
      <c r="N653" s="44" t="s">
        <v>4970</v>
      </c>
    </row>
    <row r="654" spans="1:14" ht="64.8" x14ac:dyDescent="0.3">
      <c r="A654" s="36">
        <v>338</v>
      </c>
      <c r="B654" s="116" t="s">
        <v>1183</v>
      </c>
      <c r="C654" s="36" t="s">
        <v>2214</v>
      </c>
      <c r="D654" s="74" t="s">
        <v>1546</v>
      </c>
      <c r="E654" s="41">
        <v>45741</v>
      </c>
      <c r="F654" s="117">
        <v>5814</v>
      </c>
      <c r="G654" s="43" t="s">
        <v>4683</v>
      </c>
      <c r="H654" s="36">
        <f>180*0</f>
        <v>0</v>
      </c>
      <c r="I654" s="36">
        <f t="shared" si="22"/>
        <v>0</v>
      </c>
      <c r="J654" s="44">
        <v>12500</v>
      </c>
      <c r="K654" s="45">
        <f t="shared" si="23"/>
        <v>0</v>
      </c>
      <c r="L654" s="45" t="s">
        <v>1030</v>
      </c>
      <c r="M654" s="44" t="s">
        <v>3922</v>
      </c>
      <c r="N654" s="44" t="s">
        <v>4970</v>
      </c>
    </row>
    <row r="655" spans="1:14" ht="64.8" x14ac:dyDescent="0.3">
      <c r="A655" s="36">
        <v>338</v>
      </c>
      <c r="B655" s="116" t="s">
        <v>1183</v>
      </c>
      <c r="C655" s="36" t="s">
        <v>4684</v>
      </c>
      <c r="D655" s="74" t="s">
        <v>1546</v>
      </c>
      <c r="E655" s="41">
        <v>45741</v>
      </c>
      <c r="F655" s="118">
        <v>1614</v>
      </c>
      <c r="G655" s="43" t="s">
        <v>4685</v>
      </c>
      <c r="H655" s="36">
        <f>300*0</f>
        <v>0</v>
      </c>
      <c r="I655" s="36">
        <f t="shared" si="22"/>
        <v>0</v>
      </c>
      <c r="J655" s="44">
        <v>12500</v>
      </c>
      <c r="K655" s="45">
        <f t="shared" si="23"/>
        <v>0</v>
      </c>
      <c r="L655" s="45"/>
      <c r="M655" s="44" t="s">
        <v>3935</v>
      </c>
      <c r="N655" s="44" t="s">
        <v>4970</v>
      </c>
    </row>
    <row r="656" spans="1:14" ht="75.599999999999994" x14ac:dyDescent="0.3">
      <c r="A656" s="36">
        <v>338</v>
      </c>
      <c r="B656" s="116" t="s">
        <v>1183</v>
      </c>
      <c r="C656" s="36" t="s">
        <v>2214</v>
      </c>
      <c r="D656" s="74" t="s">
        <v>1546</v>
      </c>
      <c r="E656" s="41">
        <v>45741</v>
      </c>
      <c r="F656" s="117" t="s">
        <v>4686</v>
      </c>
      <c r="G656" s="43" t="s">
        <v>4687</v>
      </c>
      <c r="H656" s="36">
        <f>1200*0</f>
        <v>0</v>
      </c>
      <c r="I656" s="36">
        <f t="shared" si="22"/>
        <v>0</v>
      </c>
      <c r="J656" s="44">
        <v>12500</v>
      </c>
      <c r="K656" s="45">
        <f t="shared" si="23"/>
        <v>0</v>
      </c>
      <c r="L656" s="45"/>
      <c r="M656" s="44" t="s">
        <v>3935</v>
      </c>
      <c r="N656" s="44" t="s">
        <v>4970</v>
      </c>
    </row>
    <row r="657" spans="1:14" ht="64.8" x14ac:dyDescent="0.3">
      <c r="A657" s="36">
        <v>338</v>
      </c>
      <c r="B657" s="116" t="s">
        <v>1183</v>
      </c>
      <c r="C657" s="36" t="s">
        <v>2214</v>
      </c>
      <c r="D657" s="74" t="s">
        <v>1546</v>
      </c>
      <c r="E657" s="41">
        <v>45741</v>
      </c>
      <c r="F657" s="117">
        <v>5307</v>
      </c>
      <c r="G657" s="43" t="s">
        <v>4688</v>
      </c>
      <c r="H657" s="36">
        <f>300*0</f>
        <v>0</v>
      </c>
      <c r="I657" s="36">
        <f t="shared" si="22"/>
        <v>0</v>
      </c>
      <c r="J657" s="44">
        <v>12500</v>
      </c>
      <c r="K657" s="45">
        <f t="shared" si="23"/>
        <v>0</v>
      </c>
      <c r="L657" s="45" t="s">
        <v>1030</v>
      </c>
      <c r="M657" s="44" t="s">
        <v>3922</v>
      </c>
      <c r="N657" s="44" t="s">
        <v>4970</v>
      </c>
    </row>
    <row r="658" spans="1:14" ht="64.8" x14ac:dyDescent="0.3">
      <c r="A658" s="36">
        <v>338</v>
      </c>
      <c r="B658" s="116" t="s">
        <v>1183</v>
      </c>
      <c r="C658" s="36" t="s">
        <v>2214</v>
      </c>
      <c r="D658" s="74" t="s">
        <v>1546</v>
      </c>
      <c r="E658" s="41">
        <v>45741</v>
      </c>
      <c r="F658" s="117">
        <v>3625</v>
      </c>
      <c r="G658" s="43" t="s">
        <v>4689</v>
      </c>
      <c r="H658" s="36">
        <f>50*0</f>
        <v>0</v>
      </c>
      <c r="I658" s="36">
        <f t="shared" si="22"/>
        <v>0</v>
      </c>
      <c r="J658" s="44">
        <v>12500</v>
      </c>
      <c r="K658" s="45">
        <f t="shared" si="23"/>
        <v>0</v>
      </c>
      <c r="L658" s="45" t="s">
        <v>1622</v>
      </c>
      <c r="M658" s="44" t="s">
        <v>3922</v>
      </c>
      <c r="N658" s="44" t="s">
        <v>4970</v>
      </c>
    </row>
    <row r="659" spans="1:14" ht="64.8" x14ac:dyDescent="0.3">
      <c r="A659" s="36">
        <v>338</v>
      </c>
      <c r="B659" s="116" t="s">
        <v>1183</v>
      </c>
      <c r="C659" s="36" t="s">
        <v>2214</v>
      </c>
      <c r="D659" s="74" t="s">
        <v>1546</v>
      </c>
      <c r="E659" s="41">
        <v>45741</v>
      </c>
      <c r="F659" s="117">
        <v>2475</v>
      </c>
      <c r="G659" s="43" t="s">
        <v>4690</v>
      </c>
      <c r="H659" s="36">
        <f>60*0</f>
        <v>0</v>
      </c>
      <c r="I659" s="36">
        <f t="shared" si="22"/>
        <v>0</v>
      </c>
      <c r="J659" s="44">
        <v>12500</v>
      </c>
      <c r="K659" s="45">
        <f t="shared" si="23"/>
        <v>0</v>
      </c>
      <c r="L659" s="45" t="s">
        <v>1030</v>
      </c>
      <c r="M659" s="44" t="s">
        <v>3922</v>
      </c>
      <c r="N659" s="44" t="s">
        <v>4970</v>
      </c>
    </row>
    <row r="660" spans="1:14" ht="75.599999999999994" x14ac:dyDescent="0.3">
      <c r="A660" s="36">
        <v>339</v>
      </c>
      <c r="B660" s="116" t="s">
        <v>1183</v>
      </c>
      <c r="C660" s="36" t="s">
        <v>1606</v>
      </c>
      <c r="D660" s="36" t="s">
        <v>4691</v>
      </c>
      <c r="E660" s="41">
        <v>45741</v>
      </c>
      <c r="F660" s="42" t="s">
        <v>275</v>
      </c>
      <c r="G660" s="43" t="s">
        <v>4692</v>
      </c>
      <c r="H660" s="36">
        <v>22</v>
      </c>
      <c r="I660" s="36">
        <f t="shared" si="22"/>
        <v>2.1999999999999999E-2</v>
      </c>
      <c r="J660" s="44">
        <v>16490</v>
      </c>
      <c r="K660" s="45">
        <f t="shared" si="23"/>
        <v>362780</v>
      </c>
      <c r="L660" s="45" t="s">
        <v>1030</v>
      </c>
      <c r="M660" s="44" t="s">
        <v>3922</v>
      </c>
      <c r="N660" s="135"/>
    </row>
    <row r="661" spans="1:14" ht="75.599999999999994" x14ac:dyDescent="0.3">
      <c r="A661" s="36">
        <v>339</v>
      </c>
      <c r="B661" s="116" t="s">
        <v>1183</v>
      </c>
      <c r="C661" s="36" t="s">
        <v>1606</v>
      </c>
      <c r="D661" s="36" t="s">
        <v>4691</v>
      </c>
      <c r="E661" s="41">
        <v>45741</v>
      </c>
      <c r="F661" s="117" t="s">
        <v>344</v>
      </c>
      <c r="G661" s="43" t="s">
        <v>4693</v>
      </c>
      <c r="H661" s="36">
        <v>110</v>
      </c>
      <c r="I661" s="36">
        <f t="shared" si="22"/>
        <v>0.11</v>
      </c>
      <c r="J661" s="44">
        <v>16490</v>
      </c>
      <c r="K661" s="45">
        <f t="shared" si="23"/>
        <v>1813900</v>
      </c>
      <c r="L661" s="45" t="s">
        <v>1030</v>
      </c>
      <c r="M661" s="44" t="s">
        <v>3922</v>
      </c>
      <c r="N661" s="135"/>
    </row>
    <row r="662" spans="1:14" ht="75.599999999999994" x14ac:dyDescent="0.3">
      <c r="A662" s="36">
        <v>339</v>
      </c>
      <c r="B662" s="116" t="s">
        <v>1183</v>
      </c>
      <c r="C662" s="36" t="s">
        <v>1606</v>
      </c>
      <c r="D662" s="36" t="s">
        <v>4691</v>
      </c>
      <c r="E662" s="41">
        <v>45741</v>
      </c>
      <c r="F662" s="117" t="s">
        <v>388</v>
      </c>
      <c r="G662" s="43" t="s">
        <v>4694</v>
      </c>
      <c r="H662" s="36">
        <v>100</v>
      </c>
      <c r="I662" s="36">
        <f t="shared" si="22"/>
        <v>0.1</v>
      </c>
      <c r="J662" s="44">
        <v>16490</v>
      </c>
      <c r="K662" s="45">
        <f t="shared" si="23"/>
        <v>1649000</v>
      </c>
      <c r="L662" s="45" t="s">
        <v>1030</v>
      </c>
      <c r="M662" s="44" t="s">
        <v>3922</v>
      </c>
      <c r="N662" s="135"/>
    </row>
    <row r="663" spans="1:14" ht="75.599999999999994" x14ac:dyDescent="0.3">
      <c r="A663" s="36">
        <v>339</v>
      </c>
      <c r="B663" s="116" t="s">
        <v>1183</v>
      </c>
      <c r="C663" s="36" t="s">
        <v>1606</v>
      </c>
      <c r="D663" s="36" t="s">
        <v>4691</v>
      </c>
      <c r="E663" s="41">
        <v>45741</v>
      </c>
      <c r="F663" s="117" t="s">
        <v>354</v>
      </c>
      <c r="G663" s="43" t="s">
        <v>4695</v>
      </c>
      <c r="H663" s="36">
        <v>11</v>
      </c>
      <c r="I663" s="36">
        <f t="shared" si="22"/>
        <v>1.0999999999999999E-2</v>
      </c>
      <c r="J663" s="44">
        <v>16490</v>
      </c>
      <c r="K663" s="45">
        <f t="shared" si="23"/>
        <v>181390</v>
      </c>
      <c r="L663" s="45" t="s">
        <v>1622</v>
      </c>
      <c r="M663" s="44" t="s">
        <v>3922</v>
      </c>
      <c r="N663" s="135"/>
    </row>
    <row r="664" spans="1:14" ht="75.599999999999994" x14ac:dyDescent="0.3">
      <c r="A664" s="36">
        <v>339</v>
      </c>
      <c r="B664" s="116" t="s">
        <v>1183</v>
      </c>
      <c r="C664" s="36" t="s">
        <v>1606</v>
      </c>
      <c r="D664" s="36" t="s">
        <v>4691</v>
      </c>
      <c r="E664" s="41">
        <v>45741</v>
      </c>
      <c r="F664" s="117" t="s">
        <v>370</v>
      </c>
      <c r="G664" s="43" t="s">
        <v>4696</v>
      </c>
      <c r="H664" s="36">
        <v>123</v>
      </c>
      <c r="I664" s="36">
        <f t="shared" si="22"/>
        <v>0.123</v>
      </c>
      <c r="J664" s="44">
        <v>16490</v>
      </c>
      <c r="K664" s="45">
        <f t="shared" si="23"/>
        <v>2028270</v>
      </c>
      <c r="L664" s="45" t="s">
        <v>1030</v>
      </c>
      <c r="M664" s="44" t="s">
        <v>3922</v>
      </c>
      <c r="N664" s="135"/>
    </row>
    <row r="665" spans="1:14" ht="75.599999999999994" x14ac:dyDescent="0.3">
      <c r="A665" s="36">
        <v>339</v>
      </c>
      <c r="B665" s="116" t="s">
        <v>1183</v>
      </c>
      <c r="C665" s="36" t="s">
        <v>1606</v>
      </c>
      <c r="D665" s="36" t="s">
        <v>4691</v>
      </c>
      <c r="E665" s="41">
        <v>45741</v>
      </c>
      <c r="F665" s="117">
        <v>3273</v>
      </c>
      <c r="G665" s="43" t="s">
        <v>4697</v>
      </c>
      <c r="H665" s="36">
        <v>460</v>
      </c>
      <c r="I665" s="36">
        <f t="shared" si="22"/>
        <v>0.46</v>
      </c>
      <c r="J665" s="44">
        <v>16490</v>
      </c>
      <c r="K665" s="45">
        <f t="shared" si="23"/>
        <v>7585400</v>
      </c>
      <c r="L665" s="45" t="s">
        <v>4098</v>
      </c>
      <c r="M665" s="44" t="s">
        <v>4099</v>
      </c>
      <c r="N665" s="135"/>
    </row>
    <row r="666" spans="1:14" ht="75.599999999999994" x14ac:dyDescent="0.3">
      <c r="A666" s="36">
        <v>339</v>
      </c>
      <c r="B666" s="116" t="s">
        <v>1183</v>
      </c>
      <c r="C666" s="36" t="s">
        <v>1606</v>
      </c>
      <c r="D666" s="36" t="s">
        <v>4691</v>
      </c>
      <c r="E666" s="41">
        <v>45741</v>
      </c>
      <c r="F666" s="117">
        <v>4936</v>
      </c>
      <c r="G666" s="43" t="s">
        <v>4698</v>
      </c>
      <c r="H666" s="36">
        <v>25</v>
      </c>
      <c r="I666" s="36">
        <f t="shared" si="22"/>
        <v>2.5000000000000001E-2</v>
      </c>
      <c r="J666" s="44">
        <v>16490</v>
      </c>
      <c r="K666" s="45">
        <f t="shared" si="23"/>
        <v>412250</v>
      </c>
      <c r="L666" s="45" t="s">
        <v>1030</v>
      </c>
      <c r="M666" s="44" t="s">
        <v>3922</v>
      </c>
      <c r="N666" s="135"/>
    </row>
    <row r="667" spans="1:14" ht="75.599999999999994" x14ac:dyDescent="0.3">
      <c r="A667" s="36">
        <v>339</v>
      </c>
      <c r="B667" s="116" t="s">
        <v>1183</v>
      </c>
      <c r="C667" s="36" t="s">
        <v>1606</v>
      </c>
      <c r="D667" s="36" t="s">
        <v>4691</v>
      </c>
      <c r="E667" s="41">
        <v>45741</v>
      </c>
      <c r="F667" s="117" t="s">
        <v>288</v>
      </c>
      <c r="G667" s="43" t="s">
        <v>4699</v>
      </c>
      <c r="H667" s="36">
        <v>286</v>
      </c>
      <c r="I667" s="36">
        <f t="shared" si="22"/>
        <v>0.28599999999999998</v>
      </c>
      <c r="J667" s="44">
        <v>16490</v>
      </c>
      <c r="K667" s="45">
        <f t="shared" si="23"/>
        <v>4716140</v>
      </c>
      <c r="L667" s="45" t="s">
        <v>1030</v>
      </c>
      <c r="M667" s="44" t="s">
        <v>3922</v>
      </c>
      <c r="N667" s="135"/>
    </row>
    <row r="668" spans="1:14" ht="75.599999999999994" x14ac:dyDescent="0.3">
      <c r="A668" s="36">
        <v>339</v>
      </c>
      <c r="B668" s="116" t="s">
        <v>1183</v>
      </c>
      <c r="C668" s="36" t="s">
        <v>1606</v>
      </c>
      <c r="D668" s="36" t="s">
        <v>4691</v>
      </c>
      <c r="E668" s="41">
        <v>45741</v>
      </c>
      <c r="F668" s="117">
        <v>1797</v>
      </c>
      <c r="G668" s="43" t="s">
        <v>4700</v>
      </c>
      <c r="H668" s="36">
        <v>246</v>
      </c>
      <c r="I668" s="36">
        <f t="shared" si="22"/>
        <v>0.246</v>
      </c>
      <c r="J668" s="44">
        <v>16490</v>
      </c>
      <c r="K668" s="45">
        <f t="shared" si="23"/>
        <v>4056540</v>
      </c>
      <c r="L668" s="45" t="s">
        <v>4098</v>
      </c>
      <c r="M668" s="44" t="s">
        <v>4099</v>
      </c>
      <c r="N668" s="135"/>
    </row>
    <row r="669" spans="1:14" ht="75.599999999999994" x14ac:dyDescent="0.3">
      <c r="A669" s="36">
        <v>339</v>
      </c>
      <c r="B669" s="116" t="s">
        <v>1183</v>
      </c>
      <c r="C669" s="36" t="s">
        <v>1606</v>
      </c>
      <c r="D669" s="36" t="s">
        <v>4691</v>
      </c>
      <c r="E669" s="41">
        <v>45741</v>
      </c>
      <c r="F669" s="117">
        <v>370</v>
      </c>
      <c r="G669" s="43" t="s">
        <v>4701</v>
      </c>
      <c r="H669" s="36">
        <v>66</v>
      </c>
      <c r="I669" s="36">
        <f t="shared" si="22"/>
        <v>6.6000000000000003E-2</v>
      </c>
      <c r="J669" s="44">
        <v>16490</v>
      </c>
      <c r="K669" s="45">
        <f t="shared" si="23"/>
        <v>1088340</v>
      </c>
      <c r="L669" s="45" t="s">
        <v>1030</v>
      </c>
      <c r="M669" s="44" t="s">
        <v>3922</v>
      </c>
      <c r="N669" s="135"/>
    </row>
    <row r="670" spans="1:14" ht="75.599999999999994" x14ac:dyDescent="0.3">
      <c r="A670" s="36">
        <v>339</v>
      </c>
      <c r="B670" s="116" t="s">
        <v>1183</v>
      </c>
      <c r="C670" s="36" t="s">
        <v>1606</v>
      </c>
      <c r="D670" s="36" t="s">
        <v>4691</v>
      </c>
      <c r="E670" s="41">
        <v>45741</v>
      </c>
      <c r="F670" s="117" t="s">
        <v>359</v>
      </c>
      <c r="G670" s="43" t="s">
        <v>4702</v>
      </c>
      <c r="H670" s="36">
        <v>682</v>
      </c>
      <c r="I670" s="36">
        <f t="shared" si="22"/>
        <v>0.68200000000000005</v>
      </c>
      <c r="J670" s="44">
        <v>16490</v>
      </c>
      <c r="K670" s="45">
        <f t="shared" si="23"/>
        <v>11246180</v>
      </c>
      <c r="L670" s="45" t="s">
        <v>1622</v>
      </c>
      <c r="M670" s="44" t="s">
        <v>3922</v>
      </c>
      <c r="N670" s="135"/>
    </row>
    <row r="671" spans="1:14" ht="75.599999999999994" x14ac:dyDescent="0.3">
      <c r="A671" s="36">
        <v>339</v>
      </c>
      <c r="B671" s="116" t="s">
        <v>1183</v>
      </c>
      <c r="C671" s="36" t="s">
        <v>1606</v>
      </c>
      <c r="D671" s="36" t="s">
        <v>4691</v>
      </c>
      <c r="E671" s="41">
        <v>45741</v>
      </c>
      <c r="F671" s="117">
        <v>880</v>
      </c>
      <c r="G671" s="43" t="s">
        <v>4703</v>
      </c>
      <c r="H671" s="36">
        <v>420</v>
      </c>
      <c r="I671" s="36">
        <f t="shared" si="22"/>
        <v>0.42</v>
      </c>
      <c r="J671" s="44">
        <v>16490</v>
      </c>
      <c r="K671" s="45">
        <f t="shared" si="23"/>
        <v>6925800</v>
      </c>
      <c r="L671" s="45" t="s">
        <v>1030</v>
      </c>
      <c r="M671" s="44" t="s">
        <v>3922</v>
      </c>
      <c r="N671" s="135"/>
    </row>
    <row r="672" spans="1:14" ht="75.599999999999994" x14ac:dyDescent="0.3">
      <c r="A672" s="36">
        <v>339</v>
      </c>
      <c r="B672" s="116" t="s">
        <v>1183</v>
      </c>
      <c r="C672" s="36" t="s">
        <v>1606</v>
      </c>
      <c r="D672" s="36" t="s">
        <v>4691</v>
      </c>
      <c r="E672" s="41">
        <v>45741</v>
      </c>
      <c r="F672" s="117">
        <v>3144</v>
      </c>
      <c r="G672" s="43" t="s">
        <v>4704</v>
      </c>
      <c r="H672" s="36">
        <v>480</v>
      </c>
      <c r="I672" s="36">
        <f t="shared" si="22"/>
        <v>0.48</v>
      </c>
      <c r="J672" s="44">
        <v>16490</v>
      </c>
      <c r="K672" s="45">
        <f t="shared" si="23"/>
        <v>7915200</v>
      </c>
      <c r="L672" s="45" t="s">
        <v>4098</v>
      </c>
      <c r="M672" s="44" t="s">
        <v>4099</v>
      </c>
      <c r="N672" s="135"/>
    </row>
    <row r="673" spans="1:14" ht="75.599999999999994" x14ac:dyDescent="0.3">
      <c r="A673" s="36">
        <v>339</v>
      </c>
      <c r="B673" s="116" t="s">
        <v>1183</v>
      </c>
      <c r="C673" s="36" t="s">
        <v>1606</v>
      </c>
      <c r="D673" s="36" t="s">
        <v>4691</v>
      </c>
      <c r="E673" s="41">
        <v>45741</v>
      </c>
      <c r="F673" s="117">
        <v>3128</v>
      </c>
      <c r="G673" s="43" t="s">
        <v>4705</v>
      </c>
      <c r="H673" s="36">
        <v>165</v>
      </c>
      <c r="I673" s="36">
        <f t="shared" si="22"/>
        <v>0.16500000000000001</v>
      </c>
      <c r="J673" s="44">
        <v>16490</v>
      </c>
      <c r="K673" s="45">
        <f t="shared" si="23"/>
        <v>2720850</v>
      </c>
      <c r="L673" s="45" t="s">
        <v>1030</v>
      </c>
      <c r="M673" s="44" t="s">
        <v>3922</v>
      </c>
      <c r="N673" s="135"/>
    </row>
    <row r="674" spans="1:14" ht="75.599999999999994" x14ac:dyDescent="0.3">
      <c r="A674" s="36">
        <v>339</v>
      </c>
      <c r="B674" s="116" t="s">
        <v>1183</v>
      </c>
      <c r="C674" s="36" t="s">
        <v>1606</v>
      </c>
      <c r="D674" s="36" t="s">
        <v>4691</v>
      </c>
      <c r="E674" s="41">
        <v>45741</v>
      </c>
      <c r="F674" s="117">
        <v>5395</v>
      </c>
      <c r="G674" s="43" t="s">
        <v>4706</v>
      </c>
      <c r="H674" s="36">
        <v>38</v>
      </c>
      <c r="I674" s="36">
        <f t="shared" si="22"/>
        <v>3.7999999999999999E-2</v>
      </c>
      <c r="J674" s="44">
        <v>16490</v>
      </c>
      <c r="K674" s="45">
        <f t="shared" si="23"/>
        <v>626620</v>
      </c>
      <c r="L674" s="45" t="s">
        <v>1030</v>
      </c>
      <c r="M674" s="44" t="s">
        <v>3922</v>
      </c>
      <c r="N674" s="135"/>
    </row>
    <row r="675" spans="1:14" ht="75.599999999999994" x14ac:dyDescent="0.3">
      <c r="A675" s="36">
        <v>339</v>
      </c>
      <c r="B675" s="116" t="s">
        <v>1183</v>
      </c>
      <c r="C675" s="36" t="s">
        <v>1606</v>
      </c>
      <c r="D675" s="36" t="s">
        <v>4691</v>
      </c>
      <c r="E675" s="41">
        <v>45741</v>
      </c>
      <c r="F675" s="117">
        <v>5508</v>
      </c>
      <c r="G675" s="43" t="s">
        <v>4707</v>
      </c>
      <c r="H675" s="36">
        <v>435</v>
      </c>
      <c r="I675" s="36">
        <f t="shared" si="22"/>
        <v>0.435</v>
      </c>
      <c r="J675" s="44">
        <v>16490</v>
      </c>
      <c r="K675" s="45">
        <f t="shared" si="23"/>
        <v>7173150</v>
      </c>
      <c r="L675" s="45" t="s">
        <v>1030</v>
      </c>
      <c r="M675" s="44" t="s">
        <v>3922</v>
      </c>
      <c r="N675" s="135"/>
    </row>
    <row r="676" spans="1:14" ht="75.599999999999994" x14ac:dyDescent="0.3">
      <c r="A676" s="36">
        <v>339</v>
      </c>
      <c r="B676" s="116" t="s">
        <v>1183</v>
      </c>
      <c r="C676" s="36" t="s">
        <v>1606</v>
      </c>
      <c r="D676" s="36" t="s">
        <v>4691</v>
      </c>
      <c r="E676" s="41">
        <v>45741</v>
      </c>
      <c r="F676" s="117" t="s">
        <v>279</v>
      </c>
      <c r="G676" s="43" t="s">
        <v>4708</v>
      </c>
      <c r="H676" s="36">
        <v>50</v>
      </c>
      <c r="I676" s="36">
        <f t="shared" si="22"/>
        <v>0.05</v>
      </c>
      <c r="J676" s="44">
        <v>16490</v>
      </c>
      <c r="K676" s="45">
        <f t="shared" si="23"/>
        <v>824500</v>
      </c>
      <c r="L676" s="45" t="s">
        <v>1030</v>
      </c>
      <c r="M676" s="44" t="s">
        <v>3922</v>
      </c>
      <c r="N676" s="135"/>
    </row>
    <row r="677" spans="1:14" ht="75.599999999999994" x14ac:dyDescent="0.3">
      <c r="A677" s="36">
        <v>339</v>
      </c>
      <c r="B677" s="116" t="s">
        <v>1183</v>
      </c>
      <c r="C677" s="36" t="s">
        <v>1606</v>
      </c>
      <c r="D677" s="36" t="s">
        <v>4691</v>
      </c>
      <c r="E677" s="41">
        <v>45741</v>
      </c>
      <c r="F677" s="117">
        <v>6281</v>
      </c>
      <c r="G677" s="43" t="s">
        <v>4709</v>
      </c>
      <c r="H677" s="36">
        <v>165</v>
      </c>
      <c r="I677" s="36">
        <f t="shared" si="22"/>
        <v>0.16500000000000001</v>
      </c>
      <c r="J677" s="44">
        <v>16490</v>
      </c>
      <c r="K677" s="45">
        <f t="shared" si="23"/>
        <v>2720850</v>
      </c>
      <c r="L677" s="45" t="s">
        <v>1030</v>
      </c>
      <c r="M677" s="44" t="s">
        <v>3922</v>
      </c>
      <c r="N677" s="135"/>
    </row>
    <row r="678" spans="1:14" ht="75.599999999999994" x14ac:dyDescent="0.3">
      <c r="A678" s="36">
        <v>339</v>
      </c>
      <c r="B678" s="116" t="s">
        <v>1183</v>
      </c>
      <c r="C678" s="36" t="s">
        <v>1606</v>
      </c>
      <c r="D678" s="36" t="s">
        <v>4691</v>
      </c>
      <c r="E678" s="41">
        <v>45741</v>
      </c>
      <c r="F678" s="117">
        <v>4081</v>
      </c>
      <c r="G678" s="43" t="s">
        <v>4710</v>
      </c>
      <c r="H678" s="36">
        <v>165</v>
      </c>
      <c r="I678" s="36">
        <f t="shared" si="22"/>
        <v>0.16500000000000001</v>
      </c>
      <c r="J678" s="44">
        <v>16490</v>
      </c>
      <c r="K678" s="45">
        <f t="shared" si="23"/>
        <v>2720850</v>
      </c>
      <c r="L678" s="45" t="s">
        <v>1030</v>
      </c>
      <c r="M678" s="44" t="s">
        <v>3922</v>
      </c>
      <c r="N678" s="135"/>
    </row>
    <row r="679" spans="1:14" ht="75.599999999999994" x14ac:dyDescent="0.3">
      <c r="A679" s="36">
        <v>339</v>
      </c>
      <c r="B679" s="116" t="s">
        <v>1183</v>
      </c>
      <c r="C679" s="36" t="s">
        <v>1606</v>
      </c>
      <c r="D679" s="36" t="s">
        <v>4691</v>
      </c>
      <c r="E679" s="41">
        <v>45741</v>
      </c>
      <c r="F679" s="117">
        <v>1297</v>
      </c>
      <c r="G679" s="43" t="s">
        <v>4711</v>
      </c>
      <c r="H679" s="36">
        <v>422</v>
      </c>
      <c r="I679" s="36">
        <f t="shared" si="22"/>
        <v>0.42199999999999999</v>
      </c>
      <c r="J679" s="44">
        <v>16490</v>
      </c>
      <c r="K679" s="45">
        <f t="shared" si="23"/>
        <v>6958780</v>
      </c>
      <c r="L679" s="45" t="s">
        <v>1622</v>
      </c>
      <c r="M679" s="44" t="s">
        <v>3922</v>
      </c>
      <c r="N679" s="135"/>
    </row>
    <row r="680" spans="1:14" ht="75.599999999999994" x14ac:dyDescent="0.3">
      <c r="A680" s="36">
        <v>339</v>
      </c>
      <c r="B680" s="116" t="s">
        <v>1183</v>
      </c>
      <c r="C680" s="36" t="s">
        <v>1606</v>
      </c>
      <c r="D680" s="36" t="s">
        <v>4691</v>
      </c>
      <c r="E680" s="41">
        <v>45741</v>
      </c>
      <c r="F680" s="117" t="s">
        <v>318</v>
      </c>
      <c r="G680" s="43" t="s">
        <v>4712</v>
      </c>
      <c r="H680" s="36">
        <v>143</v>
      </c>
      <c r="I680" s="36">
        <f t="shared" si="22"/>
        <v>0.14299999999999999</v>
      </c>
      <c r="J680" s="44">
        <v>16490</v>
      </c>
      <c r="K680" s="45">
        <f t="shared" si="23"/>
        <v>2358070</v>
      </c>
      <c r="L680" s="45" t="s">
        <v>1030</v>
      </c>
      <c r="M680" s="44" t="s">
        <v>3922</v>
      </c>
      <c r="N680" s="135"/>
    </row>
    <row r="681" spans="1:14" ht="75.599999999999994" x14ac:dyDescent="0.3">
      <c r="A681" s="36">
        <v>339</v>
      </c>
      <c r="B681" s="116" t="s">
        <v>1183</v>
      </c>
      <c r="C681" s="36" t="s">
        <v>1606</v>
      </c>
      <c r="D681" s="36" t="s">
        <v>4691</v>
      </c>
      <c r="E681" s="41">
        <v>45741</v>
      </c>
      <c r="F681" s="117">
        <v>3099</v>
      </c>
      <c r="G681" s="43" t="s">
        <v>4713</v>
      </c>
      <c r="H681" s="36">
        <v>517</v>
      </c>
      <c r="I681" s="36">
        <f t="shared" si="22"/>
        <v>0.51700000000000002</v>
      </c>
      <c r="J681" s="44">
        <v>16490</v>
      </c>
      <c r="K681" s="45">
        <f t="shared" si="23"/>
        <v>8525330</v>
      </c>
      <c r="L681" s="45" t="s">
        <v>1622</v>
      </c>
      <c r="M681" s="44" t="s">
        <v>3922</v>
      </c>
      <c r="N681" s="135"/>
    </row>
    <row r="682" spans="1:14" ht="75.599999999999994" x14ac:dyDescent="0.3">
      <c r="A682" s="36">
        <v>339</v>
      </c>
      <c r="B682" s="116" t="s">
        <v>1183</v>
      </c>
      <c r="C682" s="36" t="s">
        <v>1606</v>
      </c>
      <c r="D682" s="36" t="s">
        <v>4691</v>
      </c>
      <c r="E682" s="41">
        <v>45741</v>
      </c>
      <c r="F682" s="117">
        <v>4690</v>
      </c>
      <c r="G682" s="43" t="s">
        <v>4714</v>
      </c>
      <c r="H682" s="36">
        <v>11</v>
      </c>
      <c r="I682" s="36">
        <f t="shared" si="22"/>
        <v>1.0999999999999999E-2</v>
      </c>
      <c r="J682" s="44">
        <v>16490</v>
      </c>
      <c r="K682" s="45">
        <f t="shared" si="23"/>
        <v>181390</v>
      </c>
      <c r="L682" s="45" t="s">
        <v>1030</v>
      </c>
      <c r="M682" s="44" t="s">
        <v>3922</v>
      </c>
      <c r="N682" s="135"/>
    </row>
    <row r="683" spans="1:14" ht="75.599999999999994" x14ac:dyDescent="0.3">
      <c r="A683" s="36">
        <v>340</v>
      </c>
      <c r="B683" s="116" t="s">
        <v>1183</v>
      </c>
      <c r="C683" s="36" t="s">
        <v>1606</v>
      </c>
      <c r="D683" s="36" t="s">
        <v>4715</v>
      </c>
      <c r="E683" s="41">
        <v>45741</v>
      </c>
      <c r="F683" s="117" t="s">
        <v>223</v>
      </c>
      <c r="G683" s="43" t="s">
        <v>4716</v>
      </c>
      <c r="H683" s="36">
        <v>78</v>
      </c>
      <c r="I683" s="36">
        <f t="shared" si="22"/>
        <v>7.8E-2</v>
      </c>
      <c r="J683" s="44">
        <v>16490</v>
      </c>
      <c r="K683" s="45">
        <f t="shared" si="23"/>
        <v>1286220</v>
      </c>
      <c r="L683" s="45" t="s">
        <v>1030</v>
      </c>
      <c r="M683" s="44" t="s">
        <v>3922</v>
      </c>
      <c r="N683" s="135"/>
    </row>
    <row r="684" spans="1:14" ht="75.599999999999994" x14ac:dyDescent="0.3">
      <c r="A684" s="36">
        <v>340</v>
      </c>
      <c r="B684" s="116" t="s">
        <v>1183</v>
      </c>
      <c r="C684" s="36" t="s">
        <v>1606</v>
      </c>
      <c r="D684" s="36" t="s">
        <v>4715</v>
      </c>
      <c r="E684" s="41">
        <v>45741</v>
      </c>
      <c r="F684" s="117">
        <v>1670</v>
      </c>
      <c r="G684" s="43" t="s">
        <v>4717</v>
      </c>
      <c r="H684" s="36">
        <v>104</v>
      </c>
      <c r="I684" s="36">
        <f t="shared" si="22"/>
        <v>0.104</v>
      </c>
      <c r="J684" s="44">
        <v>16490</v>
      </c>
      <c r="K684" s="45">
        <f t="shared" si="23"/>
        <v>1714960</v>
      </c>
      <c r="L684" s="45" t="s">
        <v>1030</v>
      </c>
      <c r="M684" s="44" t="s">
        <v>3922</v>
      </c>
      <c r="N684" s="135"/>
    </row>
    <row r="685" spans="1:14" ht="75.599999999999994" x14ac:dyDescent="0.3">
      <c r="A685" s="36">
        <v>340</v>
      </c>
      <c r="B685" s="116" t="s">
        <v>1183</v>
      </c>
      <c r="C685" s="36" t="s">
        <v>1606</v>
      </c>
      <c r="D685" s="36" t="s">
        <v>4715</v>
      </c>
      <c r="E685" s="41">
        <v>45741</v>
      </c>
      <c r="F685" s="117">
        <v>4088</v>
      </c>
      <c r="G685" s="43" t="s">
        <v>4718</v>
      </c>
      <c r="H685" s="36">
        <v>253</v>
      </c>
      <c r="I685" s="36">
        <f t="shared" si="22"/>
        <v>0.253</v>
      </c>
      <c r="J685" s="44">
        <v>16490</v>
      </c>
      <c r="K685" s="45">
        <f t="shared" si="23"/>
        <v>4171970</v>
      </c>
      <c r="L685" s="45" t="s">
        <v>1030</v>
      </c>
      <c r="M685" s="44" t="s">
        <v>3922</v>
      </c>
      <c r="N685" s="135"/>
    </row>
    <row r="686" spans="1:14" ht="75.599999999999994" x14ac:dyDescent="0.3">
      <c r="A686" s="36">
        <v>340</v>
      </c>
      <c r="B686" s="116" t="s">
        <v>1183</v>
      </c>
      <c r="C686" s="36" t="s">
        <v>1606</v>
      </c>
      <c r="D686" s="36" t="s">
        <v>4715</v>
      </c>
      <c r="E686" s="41">
        <v>45741</v>
      </c>
      <c r="F686" s="117" t="s">
        <v>267</v>
      </c>
      <c r="G686" s="43" t="s">
        <v>4719</v>
      </c>
      <c r="H686" s="36">
        <v>253</v>
      </c>
      <c r="I686" s="36">
        <f t="shared" si="22"/>
        <v>0.253</v>
      </c>
      <c r="J686" s="44">
        <v>16490</v>
      </c>
      <c r="K686" s="45">
        <f t="shared" si="23"/>
        <v>4171970</v>
      </c>
      <c r="L686" s="45" t="s">
        <v>1030</v>
      </c>
      <c r="M686" s="44" t="s">
        <v>3922</v>
      </c>
      <c r="N686" s="135"/>
    </row>
    <row r="687" spans="1:14" ht="75.599999999999994" x14ac:dyDescent="0.3">
      <c r="A687" s="36">
        <v>340</v>
      </c>
      <c r="B687" s="116" t="s">
        <v>1183</v>
      </c>
      <c r="C687" s="36" t="s">
        <v>1606</v>
      </c>
      <c r="D687" s="36" t="s">
        <v>4715</v>
      </c>
      <c r="E687" s="41">
        <v>45741</v>
      </c>
      <c r="F687" s="117" t="s">
        <v>114</v>
      </c>
      <c r="G687" s="43" t="s">
        <v>4720</v>
      </c>
      <c r="H687" s="36">
        <v>22</v>
      </c>
      <c r="I687" s="36">
        <f t="shared" si="22"/>
        <v>2.1999999999999999E-2</v>
      </c>
      <c r="J687" s="44">
        <v>16490</v>
      </c>
      <c r="K687" s="45">
        <f t="shared" si="23"/>
        <v>362780</v>
      </c>
      <c r="L687" s="45" t="s">
        <v>1030</v>
      </c>
      <c r="M687" s="44" t="s">
        <v>3922</v>
      </c>
      <c r="N687" s="135"/>
    </row>
    <row r="688" spans="1:14" ht="75.599999999999994" x14ac:dyDescent="0.3">
      <c r="A688" s="36">
        <v>340</v>
      </c>
      <c r="B688" s="116" t="s">
        <v>1183</v>
      </c>
      <c r="C688" s="36" t="s">
        <v>1606</v>
      </c>
      <c r="D688" s="36" t="s">
        <v>4715</v>
      </c>
      <c r="E688" s="41">
        <v>45741</v>
      </c>
      <c r="F688" s="117">
        <v>2643</v>
      </c>
      <c r="G688" s="43" t="s">
        <v>4721</v>
      </c>
      <c r="H688" s="36">
        <v>16</v>
      </c>
      <c r="I688" s="36">
        <f t="shared" si="22"/>
        <v>1.6E-2</v>
      </c>
      <c r="J688" s="44">
        <v>16490</v>
      </c>
      <c r="K688" s="45">
        <f t="shared" si="23"/>
        <v>263840</v>
      </c>
      <c r="L688" s="45" t="s">
        <v>1030</v>
      </c>
      <c r="M688" s="44" t="s">
        <v>3922</v>
      </c>
      <c r="N688" s="135"/>
    </row>
    <row r="689" spans="1:14" ht="75.599999999999994" x14ac:dyDescent="0.3">
      <c r="A689" s="36">
        <v>340</v>
      </c>
      <c r="B689" s="116" t="s">
        <v>1183</v>
      </c>
      <c r="C689" s="36" t="s">
        <v>1606</v>
      </c>
      <c r="D689" s="36" t="s">
        <v>4715</v>
      </c>
      <c r="E689" s="41">
        <v>45741</v>
      </c>
      <c r="F689" s="117" t="s">
        <v>261</v>
      </c>
      <c r="G689" s="43" t="s">
        <v>4722</v>
      </c>
      <c r="H689" s="36">
        <v>110</v>
      </c>
      <c r="I689" s="36">
        <f t="shared" si="22"/>
        <v>0.11</v>
      </c>
      <c r="J689" s="44">
        <v>16490</v>
      </c>
      <c r="K689" s="45">
        <f t="shared" si="23"/>
        <v>1813900</v>
      </c>
      <c r="L689" s="45" t="s">
        <v>1030</v>
      </c>
      <c r="M689" s="44" t="s">
        <v>3922</v>
      </c>
      <c r="N689" s="135"/>
    </row>
    <row r="690" spans="1:14" ht="75.599999999999994" x14ac:dyDescent="0.3">
      <c r="A690" s="36">
        <v>340</v>
      </c>
      <c r="B690" s="116" t="s">
        <v>1183</v>
      </c>
      <c r="C690" s="36" t="s">
        <v>1606</v>
      </c>
      <c r="D690" s="36" t="s">
        <v>4715</v>
      </c>
      <c r="E690" s="41">
        <v>45741</v>
      </c>
      <c r="F690" s="117">
        <v>5158</v>
      </c>
      <c r="G690" s="43" t="s">
        <v>4723</v>
      </c>
      <c r="H690" s="36">
        <v>253</v>
      </c>
      <c r="I690" s="36">
        <f t="shared" si="22"/>
        <v>0.253</v>
      </c>
      <c r="J690" s="44">
        <v>16490</v>
      </c>
      <c r="K690" s="45">
        <f t="shared" si="23"/>
        <v>4171970</v>
      </c>
      <c r="L690" s="45" t="s">
        <v>1030</v>
      </c>
      <c r="M690" s="44" t="s">
        <v>3922</v>
      </c>
      <c r="N690" s="135"/>
    </row>
    <row r="691" spans="1:14" ht="75.599999999999994" x14ac:dyDescent="0.3">
      <c r="A691" s="36">
        <v>340</v>
      </c>
      <c r="B691" s="116" t="s">
        <v>1183</v>
      </c>
      <c r="C691" s="36" t="s">
        <v>1606</v>
      </c>
      <c r="D691" s="36" t="s">
        <v>4715</v>
      </c>
      <c r="E691" s="41">
        <v>45741</v>
      </c>
      <c r="F691" s="117">
        <v>4546</v>
      </c>
      <c r="G691" s="43" t="s">
        <v>4724</v>
      </c>
      <c r="H691" s="36">
        <v>200</v>
      </c>
      <c r="I691" s="36">
        <f t="shared" si="22"/>
        <v>0.2</v>
      </c>
      <c r="J691" s="44">
        <v>16490</v>
      </c>
      <c r="K691" s="45">
        <f t="shared" si="23"/>
        <v>3298000</v>
      </c>
      <c r="L691" s="45" t="s">
        <v>1030</v>
      </c>
      <c r="M691" s="44" t="s">
        <v>3922</v>
      </c>
      <c r="N691" s="135"/>
    </row>
    <row r="692" spans="1:14" ht="75.599999999999994" x14ac:dyDescent="0.3">
      <c r="A692" s="36">
        <v>340</v>
      </c>
      <c r="B692" s="116" t="s">
        <v>1183</v>
      </c>
      <c r="C692" s="36" t="s">
        <v>1606</v>
      </c>
      <c r="D692" s="36" t="s">
        <v>4715</v>
      </c>
      <c r="E692" s="41">
        <v>45741</v>
      </c>
      <c r="F692" s="117">
        <v>194</v>
      </c>
      <c r="G692" s="43" t="s">
        <v>4725</v>
      </c>
      <c r="H692" s="36">
        <v>99</v>
      </c>
      <c r="I692" s="36">
        <f t="shared" si="22"/>
        <v>9.9000000000000005E-2</v>
      </c>
      <c r="J692" s="44">
        <v>16490</v>
      </c>
      <c r="K692" s="45">
        <f t="shared" si="23"/>
        <v>1632510</v>
      </c>
      <c r="L692" s="45" t="s">
        <v>1030</v>
      </c>
      <c r="M692" s="44" t="s">
        <v>3922</v>
      </c>
      <c r="N692" s="135"/>
    </row>
    <row r="693" spans="1:14" ht="75.599999999999994" x14ac:dyDescent="0.3">
      <c r="A693" s="36">
        <v>340</v>
      </c>
      <c r="B693" s="116" t="s">
        <v>1183</v>
      </c>
      <c r="C693" s="36" t="s">
        <v>1606</v>
      </c>
      <c r="D693" s="36" t="s">
        <v>4715</v>
      </c>
      <c r="E693" s="41">
        <v>45741</v>
      </c>
      <c r="F693" s="117" t="s">
        <v>116</v>
      </c>
      <c r="G693" s="43" t="s">
        <v>4726</v>
      </c>
      <c r="H693" s="36">
        <v>11</v>
      </c>
      <c r="I693" s="36">
        <f t="shared" si="22"/>
        <v>1.0999999999999999E-2</v>
      </c>
      <c r="J693" s="44">
        <v>16490</v>
      </c>
      <c r="K693" s="45">
        <f t="shared" si="23"/>
        <v>181390</v>
      </c>
      <c r="L693" s="45" t="s">
        <v>1030</v>
      </c>
      <c r="M693" s="44" t="s">
        <v>3922</v>
      </c>
      <c r="N693" s="135"/>
    </row>
    <row r="694" spans="1:14" ht="75.599999999999994" x14ac:dyDescent="0.3">
      <c r="A694" s="36">
        <v>340</v>
      </c>
      <c r="B694" s="116" t="s">
        <v>1183</v>
      </c>
      <c r="C694" s="36" t="s">
        <v>1606</v>
      </c>
      <c r="D694" s="36" t="s">
        <v>4715</v>
      </c>
      <c r="E694" s="41">
        <v>45741</v>
      </c>
      <c r="F694" s="117">
        <v>4998</v>
      </c>
      <c r="G694" s="43" t="s">
        <v>4727</v>
      </c>
      <c r="H694" s="36">
        <v>300</v>
      </c>
      <c r="I694" s="36">
        <f t="shared" si="22"/>
        <v>0.3</v>
      </c>
      <c r="J694" s="44">
        <v>16490</v>
      </c>
      <c r="K694" s="45">
        <f t="shared" si="23"/>
        <v>4947000</v>
      </c>
      <c r="L694" s="45" t="s">
        <v>1622</v>
      </c>
      <c r="M694" s="44" t="s">
        <v>3922</v>
      </c>
      <c r="N694" s="135"/>
    </row>
    <row r="695" spans="1:14" ht="75.599999999999994" x14ac:dyDescent="0.3">
      <c r="A695" s="36">
        <v>340</v>
      </c>
      <c r="B695" s="116" t="s">
        <v>1183</v>
      </c>
      <c r="C695" s="36" t="s">
        <v>1606</v>
      </c>
      <c r="D695" s="36" t="s">
        <v>4715</v>
      </c>
      <c r="E695" s="41">
        <v>45741</v>
      </c>
      <c r="F695" s="117" t="s">
        <v>242</v>
      </c>
      <c r="G695" s="43" t="s">
        <v>4728</v>
      </c>
      <c r="H695" s="36">
        <v>187</v>
      </c>
      <c r="I695" s="36">
        <f t="shared" si="22"/>
        <v>0.187</v>
      </c>
      <c r="J695" s="44">
        <v>16490</v>
      </c>
      <c r="K695" s="45">
        <f t="shared" si="23"/>
        <v>3083630</v>
      </c>
      <c r="L695" s="45" t="s">
        <v>1030</v>
      </c>
      <c r="M695" s="44" t="s">
        <v>3922</v>
      </c>
      <c r="N695" s="135"/>
    </row>
    <row r="696" spans="1:14" ht="75.599999999999994" x14ac:dyDescent="0.3">
      <c r="A696" s="36">
        <v>340</v>
      </c>
      <c r="B696" s="116" t="s">
        <v>1183</v>
      </c>
      <c r="C696" s="36" t="s">
        <v>1606</v>
      </c>
      <c r="D696" s="36" t="s">
        <v>4715</v>
      </c>
      <c r="E696" s="41">
        <v>45741</v>
      </c>
      <c r="F696" s="117" t="s">
        <v>249</v>
      </c>
      <c r="G696" s="43" t="s">
        <v>4729</v>
      </c>
      <c r="H696" s="36">
        <v>110</v>
      </c>
      <c r="I696" s="36">
        <f t="shared" si="22"/>
        <v>0.11</v>
      </c>
      <c r="J696" s="44">
        <v>16490</v>
      </c>
      <c r="K696" s="45">
        <f t="shared" si="23"/>
        <v>1813900</v>
      </c>
      <c r="L696" s="45" t="s">
        <v>1030</v>
      </c>
      <c r="M696" s="44" t="s">
        <v>3922</v>
      </c>
      <c r="N696" s="135"/>
    </row>
    <row r="697" spans="1:14" ht="75.599999999999994" x14ac:dyDescent="0.3">
      <c r="A697" s="36">
        <v>340</v>
      </c>
      <c r="B697" s="116" t="s">
        <v>1183</v>
      </c>
      <c r="C697" s="36" t="s">
        <v>1606</v>
      </c>
      <c r="D697" s="36" t="s">
        <v>4715</v>
      </c>
      <c r="E697" s="41">
        <v>45741</v>
      </c>
      <c r="F697" s="117" t="s">
        <v>251</v>
      </c>
      <c r="G697" s="43" t="s">
        <v>4730</v>
      </c>
      <c r="H697" s="36">
        <v>58</v>
      </c>
      <c r="I697" s="36">
        <f t="shared" si="22"/>
        <v>5.8000000000000003E-2</v>
      </c>
      <c r="J697" s="44">
        <v>16490</v>
      </c>
      <c r="K697" s="45">
        <f t="shared" si="23"/>
        <v>956420</v>
      </c>
      <c r="L697" s="45" t="s">
        <v>1030</v>
      </c>
      <c r="M697" s="44" t="s">
        <v>3922</v>
      </c>
      <c r="N697" s="135"/>
    </row>
    <row r="698" spans="1:14" ht="75.599999999999994" x14ac:dyDescent="0.3">
      <c r="A698" s="36">
        <v>340</v>
      </c>
      <c r="B698" s="116" t="s">
        <v>1183</v>
      </c>
      <c r="C698" s="36" t="s">
        <v>1606</v>
      </c>
      <c r="D698" s="36" t="s">
        <v>4715</v>
      </c>
      <c r="E698" s="41">
        <v>45741</v>
      </c>
      <c r="F698" s="117" t="s">
        <v>256</v>
      </c>
      <c r="G698" s="43" t="s">
        <v>4731</v>
      </c>
      <c r="H698" s="36">
        <v>11</v>
      </c>
      <c r="I698" s="36">
        <f t="shared" si="22"/>
        <v>1.0999999999999999E-2</v>
      </c>
      <c r="J698" s="44">
        <v>16490</v>
      </c>
      <c r="K698" s="45">
        <f t="shared" si="23"/>
        <v>181390</v>
      </c>
      <c r="L698" s="45" t="s">
        <v>1030</v>
      </c>
      <c r="M698" s="44" t="s">
        <v>3922</v>
      </c>
      <c r="N698" s="135"/>
    </row>
    <row r="699" spans="1:14" ht="75.599999999999994" x14ac:dyDescent="0.3">
      <c r="A699" s="36">
        <v>340</v>
      </c>
      <c r="B699" s="116" t="s">
        <v>1183</v>
      </c>
      <c r="C699" s="36" t="s">
        <v>1606</v>
      </c>
      <c r="D699" s="36" t="s">
        <v>4715</v>
      </c>
      <c r="E699" s="41">
        <v>45741</v>
      </c>
      <c r="F699" s="117" t="s">
        <v>264</v>
      </c>
      <c r="G699" s="43" t="s">
        <v>4732</v>
      </c>
      <c r="H699" s="36">
        <v>110</v>
      </c>
      <c r="I699" s="36">
        <f t="shared" si="22"/>
        <v>0.11</v>
      </c>
      <c r="J699" s="44">
        <v>16490</v>
      </c>
      <c r="K699" s="45">
        <f t="shared" si="23"/>
        <v>1813900</v>
      </c>
      <c r="L699" s="45" t="s">
        <v>1030</v>
      </c>
      <c r="M699" s="44" t="s">
        <v>3922</v>
      </c>
      <c r="N699" s="135"/>
    </row>
    <row r="700" spans="1:14" ht="75.599999999999994" x14ac:dyDescent="0.3">
      <c r="A700" s="36">
        <v>340</v>
      </c>
      <c r="B700" s="116" t="s">
        <v>1183</v>
      </c>
      <c r="C700" s="36" t="s">
        <v>1606</v>
      </c>
      <c r="D700" s="36" t="s">
        <v>4715</v>
      </c>
      <c r="E700" s="41">
        <v>45741</v>
      </c>
      <c r="F700" s="117">
        <v>4093</v>
      </c>
      <c r="G700" s="43" t="s">
        <v>4733</v>
      </c>
      <c r="H700" s="36">
        <v>165</v>
      </c>
      <c r="I700" s="36">
        <f t="shared" si="22"/>
        <v>0.16500000000000001</v>
      </c>
      <c r="J700" s="44">
        <v>16490</v>
      </c>
      <c r="K700" s="45">
        <f t="shared" si="23"/>
        <v>2720850</v>
      </c>
      <c r="L700" s="45" t="s">
        <v>1030</v>
      </c>
      <c r="M700" s="44" t="s">
        <v>3922</v>
      </c>
      <c r="N700" s="135"/>
    </row>
    <row r="701" spans="1:14" ht="75.599999999999994" x14ac:dyDescent="0.3">
      <c r="A701" s="36">
        <v>340</v>
      </c>
      <c r="B701" s="116" t="s">
        <v>1183</v>
      </c>
      <c r="C701" s="36" t="s">
        <v>1606</v>
      </c>
      <c r="D701" s="36" t="s">
        <v>4715</v>
      </c>
      <c r="E701" s="41">
        <v>45741</v>
      </c>
      <c r="F701" s="117">
        <v>1474</v>
      </c>
      <c r="G701" s="43" t="s">
        <v>4734</v>
      </c>
      <c r="H701" s="36">
        <v>33</v>
      </c>
      <c r="I701" s="36">
        <f t="shared" si="22"/>
        <v>3.3000000000000002E-2</v>
      </c>
      <c r="J701" s="44">
        <v>16490</v>
      </c>
      <c r="K701" s="45">
        <f t="shared" si="23"/>
        <v>544170</v>
      </c>
      <c r="L701" s="45" t="s">
        <v>1030</v>
      </c>
      <c r="M701" s="44" t="s">
        <v>3922</v>
      </c>
      <c r="N701" s="135"/>
    </row>
    <row r="702" spans="1:14" ht="75.599999999999994" x14ac:dyDescent="0.3">
      <c r="A702" s="36">
        <v>340</v>
      </c>
      <c r="B702" s="116" t="s">
        <v>1183</v>
      </c>
      <c r="C702" s="36" t="s">
        <v>1606</v>
      </c>
      <c r="D702" s="36" t="s">
        <v>4715</v>
      </c>
      <c r="E702" s="41">
        <v>45741</v>
      </c>
      <c r="F702" s="117">
        <v>636</v>
      </c>
      <c r="G702" s="43" t="s">
        <v>4735</v>
      </c>
      <c r="H702" s="36">
        <v>253</v>
      </c>
      <c r="I702" s="36">
        <f t="shared" si="22"/>
        <v>0.253</v>
      </c>
      <c r="J702" s="44">
        <v>16490</v>
      </c>
      <c r="K702" s="45">
        <f t="shared" si="23"/>
        <v>4171970</v>
      </c>
      <c r="L702" s="45" t="s">
        <v>1030</v>
      </c>
      <c r="M702" s="44" t="s">
        <v>3922</v>
      </c>
      <c r="N702" s="135"/>
    </row>
    <row r="703" spans="1:14" ht="75.599999999999994" x14ac:dyDescent="0.3">
      <c r="A703" s="36">
        <v>341</v>
      </c>
      <c r="B703" s="116" t="s">
        <v>1183</v>
      </c>
      <c r="C703" s="36" t="s">
        <v>2214</v>
      </c>
      <c r="D703" s="36" t="s">
        <v>4736</v>
      </c>
      <c r="E703" s="41">
        <v>45741</v>
      </c>
      <c r="F703" s="117" t="s">
        <v>2981</v>
      </c>
      <c r="G703" s="43" t="s">
        <v>4737</v>
      </c>
      <c r="H703" s="36">
        <v>400</v>
      </c>
      <c r="I703" s="36">
        <f t="shared" si="22"/>
        <v>0.4</v>
      </c>
      <c r="J703" s="44">
        <v>16490</v>
      </c>
      <c r="K703" s="45">
        <f t="shared" si="23"/>
        <v>6596000</v>
      </c>
      <c r="L703" s="45" t="s">
        <v>1030</v>
      </c>
      <c r="M703" s="44" t="s">
        <v>3922</v>
      </c>
      <c r="N703" s="135"/>
    </row>
    <row r="704" spans="1:14" ht="75.599999999999994" x14ac:dyDescent="0.3">
      <c r="A704" s="36">
        <v>341</v>
      </c>
      <c r="B704" s="116" t="s">
        <v>1183</v>
      </c>
      <c r="C704" s="36" t="s">
        <v>2214</v>
      </c>
      <c r="D704" s="36" t="s">
        <v>4736</v>
      </c>
      <c r="E704" s="41">
        <v>45741</v>
      </c>
      <c r="F704" s="117" t="s">
        <v>2986</v>
      </c>
      <c r="G704" s="43" t="s">
        <v>4738</v>
      </c>
      <c r="H704" s="36">
        <v>280</v>
      </c>
      <c r="I704" s="36">
        <f t="shared" si="22"/>
        <v>0.28000000000000003</v>
      </c>
      <c r="J704" s="44">
        <v>16490</v>
      </c>
      <c r="K704" s="45">
        <f t="shared" si="23"/>
        <v>4617200</v>
      </c>
      <c r="L704" s="45" t="s">
        <v>1030</v>
      </c>
      <c r="M704" s="44" t="s">
        <v>3922</v>
      </c>
      <c r="N704" s="135"/>
    </row>
    <row r="705" spans="1:14" ht="75.599999999999994" x14ac:dyDescent="0.3">
      <c r="A705" s="36">
        <v>342</v>
      </c>
      <c r="B705" s="116" t="s">
        <v>1183</v>
      </c>
      <c r="C705" s="36" t="s">
        <v>1606</v>
      </c>
      <c r="D705" s="36" t="s">
        <v>4739</v>
      </c>
      <c r="E705" s="41">
        <v>45742</v>
      </c>
      <c r="F705" s="164">
        <v>1640</v>
      </c>
      <c r="G705" s="43" t="s">
        <v>4740</v>
      </c>
      <c r="H705" s="36">
        <v>168</v>
      </c>
      <c r="I705" s="36">
        <f t="shared" si="22"/>
        <v>0.16800000000000001</v>
      </c>
      <c r="J705" s="44">
        <v>16490</v>
      </c>
      <c r="K705" s="45">
        <f t="shared" si="23"/>
        <v>2770320</v>
      </c>
      <c r="L705" s="45" t="s">
        <v>1030</v>
      </c>
      <c r="M705" s="44" t="s">
        <v>3922</v>
      </c>
      <c r="N705" s="135"/>
    </row>
    <row r="706" spans="1:14" ht="75.599999999999994" x14ac:dyDescent="0.3">
      <c r="A706" s="36">
        <v>342</v>
      </c>
      <c r="B706" s="116" t="s">
        <v>1183</v>
      </c>
      <c r="C706" s="36" t="s">
        <v>1606</v>
      </c>
      <c r="D706" s="36" t="s">
        <v>4739</v>
      </c>
      <c r="E706" s="41">
        <v>45742</v>
      </c>
      <c r="F706" s="164" t="s">
        <v>525</v>
      </c>
      <c r="G706" s="43" t="s">
        <v>4741</v>
      </c>
      <c r="H706" s="36">
        <v>168</v>
      </c>
      <c r="I706" s="36">
        <f t="shared" si="22"/>
        <v>0.16800000000000001</v>
      </c>
      <c r="J706" s="44">
        <v>16490</v>
      </c>
      <c r="K706" s="45">
        <f t="shared" si="23"/>
        <v>2770320</v>
      </c>
      <c r="L706" s="45" t="s">
        <v>1030</v>
      </c>
      <c r="M706" s="44" t="s">
        <v>3922</v>
      </c>
      <c r="N706" s="135"/>
    </row>
    <row r="707" spans="1:14" ht="75.599999999999994" x14ac:dyDescent="0.3">
      <c r="A707" s="36">
        <v>342</v>
      </c>
      <c r="B707" s="116" t="s">
        <v>1183</v>
      </c>
      <c r="C707" s="36" t="s">
        <v>1606</v>
      </c>
      <c r="D707" s="36" t="s">
        <v>4739</v>
      </c>
      <c r="E707" s="41">
        <v>45742</v>
      </c>
      <c r="F707" s="164">
        <v>855</v>
      </c>
      <c r="G707" s="43" t="s">
        <v>4742</v>
      </c>
      <c r="H707" s="36">
        <v>168</v>
      </c>
      <c r="I707" s="36">
        <f t="shared" si="22"/>
        <v>0.16800000000000001</v>
      </c>
      <c r="J707" s="44">
        <v>16490</v>
      </c>
      <c r="K707" s="45">
        <f t="shared" si="23"/>
        <v>2770320</v>
      </c>
      <c r="L707" s="45" t="s">
        <v>1030</v>
      </c>
      <c r="M707" s="44" t="s">
        <v>3922</v>
      </c>
      <c r="N707" s="135"/>
    </row>
    <row r="708" spans="1:14" ht="75.599999999999994" x14ac:dyDescent="0.3">
      <c r="A708" s="36">
        <v>342</v>
      </c>
      <c r="B708" s="116" t="s">
        <v>1183</v>
      </c>
      <c r="C708" s="36" t="s">
        <v>1606</v>
      </c>
      <c r="D708" s="36" t="s">
        <v>4739</v>
      </c>
      <c r="E708" s="41">
        <v>45742</v>
      </c>
      <c r="F708" s="164" t="s">
        <v>172</v>
      </c>
      <c r="G708" s="43" t="s">
        <v>4743</v>
      </c>
      <c r="H708" s="36">
        <f>784*0</f>
        <v>0</v>
      </c>
      <c r="I708" s="36">
        <f t="shared" ref="I708:I759" si="24">H708/1000</f>
        <v>0</v>
      </c>
      <c r="J708" s="44">
        <v>16490</v>
      </c>
      <c r="K708" s="45">
        <f t="shared" si="23"/>
        <v>0</v>
      </c>
      <c r="L708" s="45" t="s">
        <v>1699</v>
      </c>
      <c r="M708" s="44" t="s">
        <v>3922</v>
      </c>
      <c r="N708" s="44" t="s">
        <v>4970</v>
      </c>
    </row>
    <row r="709" spans="1:14" ht="75.599999999999994" x14ac:dyDescent="0.3">
      <c r="A709" s="36">
        <v>342</v>
      </c>
      <c r="B709" s="116" t="s">
        <v>1183</v>
      </c>
      <c r="C709" s="36" t="s">
        <v>1606</v>
      </c>
      <c r="D709" s="36" t="s">
        <v>4739</v>
      </c>
      <c r="E709" s="41">
        <v>45742</v>
      </c>
      <c r="F709" s="164">
        <v>1490</v>
      </c>
      <c r="G709" s="43" t="s">
        <v>4744</v>
      </c>
      <c r="H709" s="36">
        <v>280</v>
      </c>
      <c r="I709" s="36">
        <f t="shared" si="24"/>
        <v>0.28000000000000003</v>
      </c>
      <c r="J709" s="44">
        <v>16490</v>
      </c>
      <c r="K709" s="45">
        <f t="shared" ref="K709:K772" si="25">(J709*H709)</f>
        <v>4617200</v>
      </c>
      <c r="L709" s="45" t="s">
        <v>1030</v>
      </c>
      <c r="M709" s="44" t="s">
        <v>3922</v>
      </c>
      <c r="N709" s="135"/>
    </row>
    <row r="710" spans="1:14" ht="75.599999999999994" x14ac:dyDescent="0.3">
      <c r="A710" s="36">
        <v>342</v>
      </c>
      <c r="B710" s="116" t="s">
        <v>1183</v>
      </c>
      <c r="C710" s="36" t="s">
        <v>1606</v>
      </c>
      <c r="D710" s="36" t="s">
        <v>4739</v>
      </c>
      <c r="E710" s="41">
        <v>45742</v>
      </c>
      <c r="F710" s="165">
        <v>3273</v>
      </c>
      <c r="G710" s="43" t="s">
        <v>4697</v>
      </c>
      <c r="H710" s="36">
        <v>480</v>
      </c>
      <c r="I710" s="36">
        <f t="shared" si="24"/>
        <v>0.48</v>
      </c>
      <c r="J710" s="44">
        <v>16490</v>
      </c>
      <c r="K710" s="45">
        <f t="shared" si="25"/>
        <v>7915200</v>
      </c>
      <c r="L710" s="45" t="s">
        <v>1030</v>
      </c>
      <c r="M710" s="44" t="s">
        <v>3922</v>
      </c>
      <c r="N710" s="135"/>
    </row>
    <row r="711" spans="1:14" ht="75.599999999999994" x14ac:dyDescent="0.3">
      <c r="A711" s="36">
        <v>342</v>
      </c>
      <c r="B711" s="116" t="s">
        <v>1183</v>
      </c>
      <c r="C711" s="36" t="s">
        <v>1606</v>
      </c>
      <c r="D711" s="36" t="s">
        <v>4739</v>
      </c>
      <c r="E711" s="41">
        <v>45742</v>
      </c>
      <c r="F711" s="165">
        <v>3144</v>
      </c>
      <c r="G711" s="43" t="s">
        <v>4704</v>
      </c>
      <c r="H711" s="36">
        <v>460</v>
      </c>
      <c r="I711" s="36">
        <f t="shared" si="24"/>
        <v>0.46</v>
      </c>
      <c r="J711" s="44">
        <v>16490</v>
      </c>
      <c r="K711" s="45">
        <f t="shared" si="25"/>
        <v>7585400</v>
      </c>
      <c r="L711" s="45" t="s">
        <v>1030</v>
      </c>
      <c r="M711" s="44" t="s">
        <v>3922</v>
      </c>
      <c r="N711" s="135"/>
    </row>
    <row r="712" spans="1:14" ht="75.599999999999994" x14ac:dyDescent="0.3">
      <c r="A712" s="36">
        <v>342</v>
      </c>
      <c r="B712" s="116" t="s">
        <v>1183</v>
      </c>
      <c r="C712" s="36" t="s">
        <v>1606</v>
      </c>
      <c r="D712" s="36" t="s">
        <v>4739</v>
      </c>
      <c r="E712" s="41">
        <v>45742</v>
      </c>
      <c r="F712" s="165">
        <v>3463</v>
      </c>
      <c r="G712" s="43" t="s">
        <v>4745</v>
      </c>
      <c r="H712" s="36">
        <f>672*0</f>
        <v>0</v>
      </c>
      <c r="I712" s="36">
        <f t="shared" si="24"/>
        <v>0</v>
      </c>
      <c r="J712" s="44">
        <v>16490</v>
      </c>
      <c r="K712" s="45">
        <f t="shared" si="25"/>
        <v>0</v>
      </c>
      <c r="L712" s="45" t="s">
        <v>1699</v>
      </c>
      <c r="M712" s="44" t="s">
        <v>3922</v>
      </c>
      <c r="N712" s="44" t="s">
        <v>4970</v>
      </c>
    </row>
    <row r="713" spans="1:14" ht="75.599999999999994" x14ac:dyDescent="0.3">
      <c r="A713" s="36">
        <v>342</v>
      </c>
      <c r="B713" s="116" t="s">
        <v>1183</v>
      </c>
      <c r="C713" s="36" t="s">
        <v>1606</v>
      </c>
      <c r="D713" s="36" t="s">
        <v>4739</v>
      </c>
      <c r="E713" s="41">
        <v>45742</v>
      </c>
      <c r="F713" s="165">
        <v>273</v>
      </c>
      <c r="G713" s="43" t="s">
        <v>4746</v>
      </c>
      <c r="H713" s="36">
        <v>448</v>
      </c>
      <c r="I713" s="36">
        <f t="shared" si="24"/>
        <v>0.44800000000000001</v>
      </c>
      <c r="J713" s="44">
        <v>16490</v>
      </c>
      <c r="K713" s="45">
        <f t="shared" si="25"/>
        <v>7387520</v>
      </c>
      <c r="L713" s="45" t="s">
        <v>1030</v>
      </c>
      <c r="M713" s="44" t="s">
        <v>3922</v>
      </c>
      <c r="N713" s="135"/>
    </row>
    <row r="714" spans="1:14" ht="75.599999999999994" x14ac:dyDescent="0.3">
      <c r="A714" s="36">
        <v>342</v>
      </c>
      <c r="B714" s="116" t="s">
        <v>1183</v>
      </c>
      <c r="C714" s="36" t="s">
        <v>1606</v>
      </c>
      <c r="D714" s="36" t="s">
        <v>4739</v>
      </c>
      <c r="E714" s="41">
        <v>45742</v>
      </c>
      <c r="F714" s="165">
        <v>4971</v>
      </c>
      <c r="G714" s="43" t="s">
        <v>4747</v>
      </c>
      <c r="H714" s="36">
        <v>100</v>
      </c>
      <c r="I714" s="36">
        <f t="shared" si="24"/>
        <v>0.1</v>
      </c>
      <c r="J714" s="44">
        <v>16490</v>
      </c>
      <c r="K714" s="45">
        <f t="shared" si="25"/>
        <v>1649000</v>
      </c>
      <c r="L714" s="45" t="s">
        <v>1030</v>
      </c>
      <c r="M714" s="44" t="s">
        <v>3922</v>
      </c>
      <c r="N714" s="135"/>
    </row>
    <row r="715" spans="1:14" ht="75.599999999999994" x14ac:dyDescent="0.3">
      <c r="A715" s="36">
        <v>342</v>
      </c>
      <c r="B715" s="116" t="s">
        <v>1183</v>
      </c>
      <c r="C715" s="36" t="s">
        <v>1606</v>
      </c>
      <c r="D715" s="36" t="s">
        <v>4739</v>
      </c>
      <c r="E715" s="41">
        <v>45742</v>
      </c>
      <c r="F715" s="165">
        <v>1365</v>
      </c>
      <c r="G715" s="43" t="s">
        <v>4748</v>
      </c>
      <c r="H715" s="36">
        <v>134</v>
      </c>
      <c r="I715" s="36">
        <f t="shared" si="24"/>
        <v>0.13400000000000001</v>
      </c>
      <c r="J715" s="44">
        <v>16490</v>
      </c>
      <c r="K715" s="45">
        <f t="shared" si="25"/>
        <v>2209660</v>
      </c>
      <c r="L715" s="45" t="s">
        <v>1030</v>
      </c>
      <c r="M715" s="44" t="s">
        <v>3922</v>
      </c>
      <c r="N715" s="135"/>
    </row>
    <row r="716" spans="1:14" ht="75.599999999999994" x14ac:dyDescent="0.3">
      <c r="A716" s="36">
        <v>342</v>
      </c>
      <c r="B716" s="116" t="s">
        <v>1183</v>
      </c>
      <c r="C716" s="36" t="s">
        <v>1606</v>
      </c>
      <c r="D716" s="36" t="s">
        <v>4739</v>
      </c>
      <c r="E716" s="41">
        <v>45742</v>
      </c>
      <c r="F716" s="165">
        <v>6479</v>
      </c>
      <c r="G716" s="43" t="s">
        <v>4749</v>
      </c>
      <c r="H716" s="36">
        <v>190</v>
      </c>
      <c r="I716" s="36">
        <f t="shared" si="24"/>
        <v>0.19</v>
      </c>
      <c r="J716" s="44">
        <v>16490</v>
      </c>
      <c r="K716" s="45">
        <f t="shared" si="25"/>
        <v>3133100</v>
      </c>
      <c r="L716" s="45" t="s">
        <v>1030</v>
      </c>
      <c r="M716" s="44" t="s">
        <v>3922</v>
      </c>
      <c r="N716" s="135"/>
    </row>
    <row r="717" spans="1:14" ht="75.599999999999994" x14ac:dyDescent="0.3">
      <c r="A717" s="36">
        <v>342</v>
      </c>
      <c r="B717" s="116" t="s">
        <v>1183</v>
      </c>
      <c r="C717" s="36" t="s">
        <v>1606</v>
      </c>
      <c r="D717" s="36" t="s">
        <v>4739</v>
      </c>
      <c r="E717" s="41">
        <v>45742</v>
      </c>
      <c r="F717" s="165" t="s">
        <v>575</v>
      </c>
      <c r="G717" s="43" t="s">
        <v>4750</v>
      </c>
      <c r="H717" s="36">
        <v>235</v>
      </c>
      <c r="I717" s="36">
        <f t="shared" si="24"/>
        <v>0.23499999999999999</v>
      </c>
      <c r="J717" s="44">
        <v>16490</v>
      </c>
      <c r="K717" s="45">
        <f t="shared" si="25"/>
        <v>3875150</v>
      </c>
      <c r="L717" s="45" t="s">
        <v>1030</v>
      </c>
      <c r="M717" s="44" t="s">
        <v>3922</v>
      </c>
      <c r="N717" s="135"/>
    </row>
    <row r="718" spans="1:14" ht="75.599999999999994" x14ac:dyDescent="0.3">
      <c r="A718" s="36">
        <v>342</v>
      </c>
      <c r="B718" s="116" t="s">
        <v>1183</v>
      </c>
      <c r="C718" s="36" t="s">
        <v>1606</v>
      </c>
      <c r="D718" s="36" t="s">
        <v>4739</v>
      </c>
      <c r="E718" s="41">
        <v>45742</v>
      </c>
      <c r="F718" s="165" t="s">
        <v>208</v>
      </c>
      <c r="G718" s="43" t="s">
        <v>4751</v>
      </c>
      <c r="H718" s="36">
        <v>112</v>
      </c>
      <c r="I718" s="36">
        <f t="shared" si="24"/>
        <v>0.112</v>
      </c>
      <c r="J718" s="44">
        <v>16490</v>
      </c>
      <c r="K718" s="45">
        <f t="shared" si="25"/>
        <v>1846880</v>
      </c>
      <c r="L718" s="45" t="s">
        <v>1030</v>
      </c>
      <c r="M718" s="44" t="s">
        <v>3922</v>
      </c>
      <c r="N718" s="135"/>
    </row>
    <row r="719" spans="1:14" ht="75.599999999999994" x14ac:dyDescent="0.3">
      <c r="A719" s="36">
        <v>342</v>
      </c>
      <c r="B719" s="116" t="s">
        <v>1183</v>
      </c>
      <c r="C719" s="36" t="s">
        <v>1606</v>
      </c>
      <c r="D719" s="36" t="s">
        <v>4739</v>
      </c>
      <c r="E719" s="41">
        <v>45742</v>
      </c>
      <c r="F719" s="165" t="s">
        <v>368</v>
      </c>
      <c r="G719" s="43" t="s">
        <v>4752</v>
      </c>
      <c r="H719" s="36">
        <v>100</v>
      </c>
      <c r="I719" s="36">
        <f t="shared" si="24"/>
        <v>0.1</v>
      </c>
      <c r="J719" s="44">
        <v>16490</v>
      </c>
      <c r="K719" s="45">
        <f t="shared" si="25"/>
        <v>1649000</v>
      </c>
      <c r="L719" s="45" t="s">
        <v>1030</v>
      </c>
      <c r="M719" s="44" t="s">
        <v>3922</v>
      </c>
      <c r="N719" s="135"/>
    </row>
    <row r="720" spans="1:14" ht="75.599999999999994" x14ac:dyDescent="0.3">
      <c r="A720" s="36">
        <v>342</v>
      </c>
      <c r="B720" s="116" t="s">
        <v>1183</v>
      </c>
      <c r="C720" s="36" t="s">
        <v>1606</v>
      </c>
      <c r="D720" s="36" t="s">
        <v>4739</v>
      </c>
      <c r="E720" s="41">
        <v>45742</v>
      </c>
      <c r="F720" s="165">
        <v>4971</v>
      </c>
      <c r="G720" s="43" t="s">
        <v>4747</v>
      </c>
      <c r="H720" s="36">
        <v>100</v>
      </c>
      <c r="I720" s="36">
        <f t="shared" si="24"/>
        <v>0.1</v>
      </c>
      <c r="J720" s="44">
        <v>16490</v>
      </c>
      <c r="K720" s="45">
        <f t="shared" si="25"/>
        <v>1649000</v>
      </c>
      <c r="L720" s="45" t="s">
        <v>1030</v>
      </c>
      <c r="M720" s="44" t="s">
        <v>3922</v>
      </c>
      <c r="N720" s="135"/>
    </row>
    <row r="721" spans="1:14" ht="75.599999999999994" x14ac:dyDescent="0.3">
      <c r="A721" s="36">
        <v>342</v>
      </c>
      <c r="B721" s="116" t="s">
        <v>1183</v>
      </c>
      <c r="C721" s="36" t="s">
        <v>1606</v>
      </c>
      <c r="D721" s="36" t="s">
        <v>4739</v>
      </c>
      <c r="E721" s="41">
        <v>45742</v>
      </c>
      <c r="F721" s="165">
        <v>1797</v>
      </c>
      <c r="G721" s="43" t="s">
        <v>4700</v>
      </c>
      <c r="H721" s="36">
        <v>460</v>
      </c>
      <c r="I721" s="36">
        <f t="shared" si="24"/>
        <v>0.46</v>
      </c>
      <c r="J721" s="44">
        <v>16490</v>
      </c>
      <c r="K721" s="45">
        <f t="shared" si="25"/>
        <v>7585400</v>
      </c>
      <c r="L721" s="45" t="s">
        <v>1030</v>
      </c>
      <c r="M721" s="44" t="s">
        <v>3922</v>
      </c>
      <c r="N721" s="135"/>
    </row>
    <row r="722" spans="1:14" ht="75.599999999999994" x14ac:dyDescent="0.3">
      <c r="A722" s="36">
        <v>342</v>
      </c>
      <c r="B722" s="116" t="s">
        <v>1183</v>
      </c>
      <c r="C722" s="36" t="s">
        <v>1606</v>
      </c>
      <c r="D722" s="36" t="s">
        <v>4739</v>
      </c>
      <c r="E722" s="41">
        <v>45742</v>
      </c>
      <c r="F722" s="165">
        <v>6087</v>
      </c>
      <c r="G722" s="43" t="s">
        <v>4753</v>
      </c>
      <c r="H722" s="36">
        <v>112</v>
      </c>
      <c r="I722" s="36">
        <f t="shared" si="24"/>
        <v>0.112</v>
      </c>
      <c r="J722" s="44">
        <v>16490</v>
      </c>
      <c r="K722" s="45">
        <f t="shared" si="25"/>
        <v>1846880</v>
      </c>
      <c r="L722" s="45" t="s">
        <v>1030</v>
      </c>
      <c r="M722" s="44" t="s">
        <v>3922</v>
      </c>
      <c r="N722" s="135"/>
    </row>
    <row r="723" spans="1:14" ht="75.599999999999994" x14ac:dyDescent="0.3">
      <c r="A723" s="36">
        <v>342</v>
      </c>
      <c r="B723" s="116" t="s">
        <v>1183</v>
      </c>
      <c r="C723" s="36" t="s">
        <v>1606</v>
      </c>
      <c r="D723" s="36" t="s">
        <v>4739</v>
      </c>
      <c r="E723" s="41">
        <v>45742</v>
      </c>
      <c r="F723" s="165">
        <v>247</v>
      </c>
      <c r="G723" s="43" t="s">
        <v>4754</v>
      </c>
      <c r="H723" s="36">
        <v>112</v>
      </c>
      <c r="I723" s="36">
        <f t="shared" si="24"/>
        <v>0.112</v>
      </c>
      <c r="J723" s="44">
        <v>16490</v>
      </c>
      <c r="K723" s="45">
        <f t="shared" si="25"/>
        <v>1846880</v>
      </c>
      <c r="L723" s="45" t="s">
        <v>1030</v>
      </c>
      <c r="M723" s="44" t="s">
        <v>3922</v>
      </c>
      <c r="N723" s="135"/>
    </row>
    <row r="724" spans="1:14" ht="75.599999999999994" x14ac:dyDescent="0.3">
      <c r="A724" s="36">
        <v>342</v>
      </c>
      <c r="B724" s="116" t="s">
        <v>1183</v>
      </c>
      <c r="C724" s="36" t="s">
        <v>1606</v>
      </c>
      <c r="D724" s="36" t="s">
        <v>4739</v>
      </c>
      <c r="E724" s="41">
        <v>45742</v>
      </c>
      <c r="F724" s="165" t="s">
        <v>427</v>
      </c>
      <c r="G724" s="43" t="s">
        <v>4755</v>
      </c>
      <c r="H724" s="36">
        <v>224</v>
      </c>
      <c r="I724" s="36">
        <f t="shared" si="24"/>
        <v>0.224</v>
      </c>
      <c r="J724" s="44">
        <v>16490</v>
      </c>
      <c r="K724" s="45">
        <f t="shared" si="25"/>
        <v>3693760</v>
      </c>
      <c r="L724" s="45" t="s">
        <v>1030</v>
      </c>
      <c r="M724" s="44" t="s">
        <v>3922</v>
      </c>
      <c r="N724" s="135"/>
    </row>
    <row r="725" spans="1:14" ht="75.599999999999994" x14ac:dyDescent="0.3">
      <c r="A725" s="36">
        <v>342</v>
      </c>
      <c r="B725" s="116" t="s">
        <v>1183</v>
      </c>
      <c r="C725" s="36" t="s">
        <v>1606</v>
      </c>
      <c r="D725" s="36" t="s">
        <v>4739</v>
      </c>
      <c r="E725" s="41">
        <v>45742</v>
      </c>
      <c r="F725" s="165" t="s">
        <v>517</v>
      </c>
      <c r="G725" s="43" t="s">
        <v>4756</v>
      </c>
      <c r="H725" s="36">
        <v>163</v>
      </c>
      <c r="I725" s="36">
        <f t="shared" si="24"/>
        <v>0.16300000000000001</v>
      </c>
      <c r="J725" s="44">
        <v>16490</v>
      </c>
      <c r="K725" s="45">
        <f t="shared" si="25"/>
        <v>2687870</v>
      </c>
      <c r="L725" s="45" t="s">
        <v>1030</v>
      </c>
      <c r="M725" s="44" t="s">
        <v>3922</v>
      </c>
      <c r="N725" s="135"/>
    </row>
    <row r="726" spans="1:14" ht="75.599999999999994" x14ac:dyDescent="0.3">
      <c r="A726" s="36">
        <v>342</v>
      </c>
      <c r="B726" s="116" t="s">
        <v>1183</v>
      </c>
      <c r="C726" s="36" t="s">
        <v>1606</v>
      </c>
      <c r="D726" s="36" t="s">
        <v>4739</v>
      </c>
      <c r="E726" s="41">
        <v>45742</v>
      </c>
      <c r="F726" s="165" t="s">
        <v>549</v>
      </c>
      <c r="G726" s="43" t="s">
        <v>4757</v>
      </c>
      <c r="H726" s="36">
        <v>280</v>
      </c>
      <c r="I726" s="36">
        <f t="shared" si="24"/>
        <v>0.28000000000000003</v>
      </c>
      <c r="J726" s="44">
        <v>16490</v>
      </c>
      <c r="K726" s="45">
        <f t="shared" si="25"/>
        <v>4617200</v>
      </c>
      <c r="L726" s="45" t="s">
        <v>1030</v>
      </c>
      <c r="M726" s="44" t="s">
        <v>3922</v>
      </c>
      <c r="N726" s="135"/>
    </row>
    <row r="727" spans="1:14" ht="75.599999999999994" x14ac:dyDescent="0.3">
      <c r="A727" s="36">
        <v>342</v>
      </c>
      <c r="B727" s="116" t="s">
        <v>1183</v>
      </c>
      <c r="C727" s="36" t="s">
        <v>1606</v>
      </c>
      <c r="D727" s="36" t="s">
        <v>4739</v>
      </c>
      <c r="E727" s="41">
        <v>45742</v>
      </c>
      <c r="F727" s="165" t="s">
        <v>434</v>
      </c>
      <c r="G727" s="43" t="s">
        <v>4758</v>
      </c>
      <c r="H727" s="36">
        <v>112</v>
      </c>
      <c r="I727" s="36">
        <f t="shared" si="24"/>
        <v>0.112</v>
      </c>
      <c r="J727" s="44">
        <v>16490</v>
      </c>
      <c r="K727" s="45">
        <f t="shared" si="25"/>
        <v>1846880</v>
      </c>
      <c r="L727" s="45" t="s">
        <v>1030</v>
      </c>
      <c r="M727" s="44" t="s">
        <v>3922</v>
      </c>
      <c r="N727" s="135"/>
    </row>
    <row r="728" spans="1:14" ht="75.599999999999994" x14ac:dyDescent="0.3">
      <c r="A728" s="36">
        <v>342</v>
      </c>
      <c r="B728" s="116" t="s">
        <v>1183</v>
      </c>
      <c r="C728" s="36" t="s">
        <v>1606</v>
      </c>
      <c r="D728" s="36" t="s">
        <v>4739</v>
      </c>
      <c r="E728" s="41">
        <v>45742</v>
      </c>
      <c r="F728" s="165" t="s">
        <v>527</v>
      </c>
      <c r="G728" s="43" t="s">
        <v>4759</v>
      </c>
      <c r="H728" s="36">
        <v>224</v>
      </c>
      <c r="I728" s="36">
        <f t="shared" si="24"/>
        <v>0.224</v>
      </c>
      <c r="J728" s="44">
        <v>16490</v>
      </c>
      <c r="K728" s="45">
        <f t="shared" si="25"/>
        <v>3693760</v>
      </c>
      <c r="L728" s="45" t="s">
        <v>1030</v>
      </c>
      <c r="M728" s="44" t="s">
        <v>3922</v>
      </c>
      <c r="N728" s="135"/>
    </row>
    <row r="729" spans="1:14" ht="75.599999999999994" x14ac:dyDescent="0.3">
      <c r="A729" s="36">
        <v>343</v>
      </c>
      <c r="B729" s="116" t="s">
        <v>1183</v>
      </c>
      <c r="C729" s="36" t="s">
        <v>1606</v>
      </c>
      <c r="D729" s="36" t="s">
        <v>4760</v>
      </c>
      <c r="E729" s="41">
        <v>45742</v>
      </c>
      <c r="F729" s="42" t="s">
        <v>429</v>
      </c>
      <c r="G729" s="43" t="s">
        <v>4761</v>
      </c>
      <c r="H729" s="36">
        <v>112</v>
      </c>
      <c r="I729" s="36">
        <f t="shared" si="24"/>
        <v>0.112</v>
      </c>
      <c r="J729" s="44">
        <v>16490</v>
      </c>
      <c r="K729" s="45">
        <f t="shared" si="25"/>
        <v>1846880</v>
      </c>
      <c r="L729" s="45" t="s">
        <v>1030</v>
      </c>
      <c r="M729" s="44" t="s">
        <v>3922</v>
      </c>
      <c r="N729" s="135"/>
    </row>
    <row r="730" spans="1:14" ht="75.599999999999994" x14ac:dyDescent="0.3">
      <c r="A730" s="36">
        <v>344</v>
      </c>
      <c r="B730" s="116" t="s">
        <v>1183</v>
      </c>
      <c r="C730" s="36" t="s">
        <v>1606</v>
      </c>
      <c r="D730" s="36" t="s">
        <v>4762</v>
      </c>
      <c r="E730" s="41">
        <v>45752</v>
      </c>
      <c r="F730" s="42" t="s">
        <v>4974</v>
      </c>
      <c r="G730" s="43" t="s">
        <v>4764</v>
      </c>
      <c r="H730" s="36">
        <v>50</v>
      </c>
      <c r="I730" s="36">
        <f t="shared" si="24"/>
        <v>0.05</v>
      </c>
      <c r="J730" s="44">
        <v>16490</v>
      </c>
      <c r="K730" s="45">
        <f t="shared" si="25"/>
        <v>824500</v>
      </c>
      <c r="L730" s="45" t="s">
        <v>1622</v>
      </c>
      <c r="M730" s="44" t="s">
        <v>3922</v>
      </c>
      <c r="N730" s="135"/>
    </row>
    <row r="731" spans="1:14" ht="86.4" x14ac:dyDescent="0.3">
      <c r="A731" s="36">
        <v>344</v>
      </c>
      <c r="B731" s="116" t="s">
        <v>1183</v>
      </c>
      <c r="C731" s="36"/>
      <c r="D731" s="36" t="s">
        <v>4762</v>
      </c>
      <c r="E731" s="41">
        <v>45752</v>
      </c>
      <c r="F731" s="42" t="s">
        <v>1376</v>
      </c>
      <c r="G731" s="43" t="s">
        <v>1377</v>
      </c>
      <c r="H731" s="36">
        <v>550</v>
      </c>
      <c r="I731" s="36">
        <f t="shared" si="24"/>
        <v>0.55000000000000004</v>
      </c>
      <c r="J731" s="44">
        <v>16000</v>
      </c>
      <c r="K731" s="45">
        <f t="shared" si="25"/>
        <v>8800000</v>
      </c>
      <c r="L731" s="45" t="s">
        <v>1030</v>
      </c>
      <c r="M731" s="44" t="s">
        <v>1184</v>
      </c>
      <c r="N731" s="135"/>
    </row>
    <row r="732" spans="1:14" ht="75.599999999999994" x14ac:dyDescent="0.3">
      <c r="A732" s="36">
        <v>344</v>
      </c>
      <c r="B732" s="116" t="s">
        <v>1183</v>
      </c>
      <c r="C732" s="36" t="s">
        <v>1606</v>
      </c>
      <c r="D732" s="36" t="s">
        <v>4762</v>
      </c>
      <c r="E732" s="41">
        <v>45752</v>
      </c>
      <c r="F732" s="42" t="s">
        <v>4975</v>
      </c>
      <c r="G732" s="43" t="s">
        <v>4765</v>
      </c>
      <c r="H732" s="36">
        <v>110</v>
      </c>
      <c r="I732" s="36">
        <f t="shared" si="24"/>
        <v>0.11</v>
      </c>
      <c r="J732" s="44">
        <v>16490</v>
      </c>
      <c r="K732" s="45">
        <f t="shared" si="25"/>
        <v>1813900</v>
      </c>
      <c r="L732" s="45" t="s">
        <v>1030</v>
      </c>
      <c r="M732" s="44" t="s">
        <v>3922</v>
      </c>
      <c r="N732" s="135"/>
    </row>
    <row r="733" spans="1:14" ht="75.599999999999994" x14ac:dyDescent="0.3">
      <c r="A733" s="36">
        <v>344</v>
      </c>
      <c r="B733" s="116" t="s">
        <v>1183</v>
      </c>
      <c r="C733" s="36" t="s">
        <v>1606</v>
      </c>
      <c r="D733" s="36" t="s">
        <v>4762</v>
      </c>
      <c r="E733" s="41">
        <v>45752</v>
      </c>
      <c r="F733" s="42" t="s">
        <v>4976</v>
      </c>
      <c r="G733" s="43" t="s">
        <v>4767</v>
      </c>
      <c r="H733" s="36">
        <v>50</v>
      </c>
      <c r="I733" s="36">
        <f t="shared" si="24"/>
        <v>0.05</v>
      </c>
      <c r="J733" s="44">
        <v>16490</v>
      </c>
      <c r="K733" s="45">
        <f t="shared" si="25"/>
        <v>824500</v>
      </c>
      <c r="L733" s="45" t="s">
        <v>1622</v>
      </c>
      <c r="M733" s="44" t="s">
        <v>3922</v>
      </c>
      <c r="N733" s="135"/>
    </row>
    <row r="734" spans="1:14" ht="75.599999999999994" x14ac:dyDescent="0.3">
      <c r="A734" s="36">
        <v>344</v>
      </c>
      <c r="B734" s="116" t="s">
        <v>1183</v>
      </c>
      <c r="C734" s="36" t="s">
        <v>1606</v>
      </c>
      <c r="D734" s="36" t="s">
        <v>4762</v>
      </c>
      <c r="E734" s="41">
        <v>45752</v>
      </c>
      <c r="F734" s="42" t="s">
        <v>4977</v>
      </c>
      <c r="G734" s="43" t="s">
        <v>4769</v>
      </c>
      <c r="H734" s="36">
        <v>50</v>
      </c>
      <c r="I734" s="36">
        <f t="shared" si="24"/>
        <v>0.05</v>
      </c>
      <c r="J734" s="44">
        <v>16490</v>
      </c>
      <c r="K734" s="45">
        <f t="shared" si="25"/>
        <v>824500</v>
      </c>
      <c r="L734" s="45" t="s">
        <v>1622</v>
      </c>
      <c r="M734" s="44" t="s">
        <v>3922</v>
      </c>
      <c r="N734" s="135"/>
    </row>
    <row r="735" spans="1:14" ht="75.599999999999994" x14ac:dyDescent="0.3">
      <c r="A735" s="36">
        <v>344</v>
      </c>
      <c r="B735" s="116" t="s">
        <v>1183</v>
      </c>
      <c r="C735" s="36" t="s">
        <v>1606</v>
      </c>
      <c r="D735" s="36" t="s">
        <v>4762</v>
      </c>
      <c r="E735" s="41">
        <v>45752</v>
      </c>
      <c r="F735" s="42" t="s">
        <v>4978</v>
      </c>
      <c r="G735" s="43" t="s">
        <v>4771</v>
      </c>
      <c r="H735" s="36">
        <v>80</v>
      </c>
      <c r="I735" s="36">
        <f t="shared" si="24"/>
        <v>0.08</v>
      </c>
      <c r="J735" s="44">
        <v>16490</v>
      </c>
      <c r="K735" s="45">
        <f t="shared" si="25"/>
        <v>1319200</v>
      </c>
      <c r="L735" s="45" t="s">
        <v>1622</v>
      </c>
      <c r="M735" s="44" t="s">
        <v>3922</v>
      </c>
      <c r="N735" s="135"/>
    </row>
    <row r="736" spans="1:14" ht="75.599999999999994" x14ac:dyDescent="0.3">
      <c r="A736" s="36">
        <v>344</v>
      </c>
      <c r="B736" s="116" t="s">
        <v>1183</v>
      </c>
      <c r="C736" s="36" t="s">
        <v>1606</v>
      </c>
      <c r="D736" s="36" t="s">
        <v>4762</v>
      </c>
      <c r="E736" s="41">
        <v>45752</v>
      </c>
      <c r="F736" s="42" t="s">
        <v>4979</v>
      </c>
      <c r="G736" s="43" t="s">
        <v>4772</v>
      </c>
      <c r="H736" s="36">
        <v>80</v>
      </c>
      <c r="I736" s="36">
        <f t="shared" si="24"/>
        <v>0.08</v>
      </c>
      <c r="J736" s="44">
        <v>16490</v>
      </c>
      <c r="K736" s="45">
        <f t="shared" si="25"/>
        <v>1319200</v>
      </c>
      <c r="L736" s="45" t="s">
        <v>1699</v>
      </c>
      <c r="M736" s="44" t="s">
        <v>3922</v>
      </c>
      <c r="N736" s="135"/>
    </row>
    <row r="737" spans="1:14" ht="86.4" x14ac:dyDescent="0.3">
      <c r="A737" s="36">
        <v>344</v>
      </c>
      <c r="B737" s="116" t="s">
        <v>1183</v>
      </c>
      <c r="C737" s="36"/>
      <c r="D737" s="36" t="s">
        <v>4762</v>
      </c>
      <c r="E737" s="41">
        <v>45752</v>
      </c>
      <c r="F737" s="42" t="s">
        <v>1383</v>
      </c>
      <c r="G737" s="43" t="s">
        <v>1384</v>
      </c>
      <c r="H737" s="36">
        <v>520</v>
      </c>
      <c r="I737" s="36">
        <f t="shared" si="24"/>
        <v>0.52</v>
      </c>
      <c r="J737" s="44">
        <v>16000</v>
      </c>
      <c r="K737" s="45">
        <f t="shared" si="25"/>
        <v>8320000</v>
      </c>
      <c r="L737" s="45" t="s">
        <v>1030</v>
      </c>
      <c r="M737" s="44" t="s">
        <v>1184</v>
      </c>
      <c r="N737" s="135"/>
    </row>
    <row r="738" spans="1:14" ht="75.599999999999994" x14ac:dyDescent="0.3">
      <c r="A738" s="36">
        <v>344</v>
      </c>
      <c r="B738" s="116" t="s">
        <v>1183</v>
      </c>
      <c r="C738" s="36" t="s">
        <v>1606</v>
      </c>
      <c r="D738" s="36" t="s">
        <v>4762</v>
      </c>
      <c r="E738" s="41">
        <v>45752</v>
      </c>
      <c r="F738" s="42" t="s">
        <v>4980</v>
      </c>
      <c r="G738" s="43" t="s">
        <v>4202</v>
      </c>
      <c r="H738" s="36">
        <v>60</v>
      </c>
      <c r="I738" s="36">
        <f t="shared" si="24"/>
        <v>0.06</v>
      </c>
      <c r="J738" s="44">
        <v>16490</v>
      </c>
      <c r="K738" s="45">
        <f t="shared" si="25"/>
        <v>989400</v>
      </c>
      <c r="L738" s="45" t="s">
        <v>1699</v>
      </c>
      <c r="M738" s="44" t="s">
        <v>3922</v>
      </c>
      <c r="N738" s="135"/>
    </row>
    <row r="739" spans="1:14" ht="75.599999999999994" x14ac:dyDescent="0.3">
      <c r="A739" s="36">
        <v>344</v>
      </c>
      <c r="B739" s="116" t="s">
        <v>1183</v>
      </c>
      <c r="C739" s="36" t="s">
        <v>1606</v>
      </c>
      <c r="D739" s="36" t="s">
        <v>4762</v>
      </c>
      <c r="E739" s="41">
        <v>45752</v>
      </c>
      <c r="F739" s="42" t="s">
        <v>4981</v>
      </c>
      <c r="G739" s="43" t="s">
        <v>4773</v>
      </c>
      <c r="H739" s="36">
        <v>50</v>
      </c>
      <c r="I739" s="36">
        <f t="shared" si="24"/>
        <v>0.05</v>
      </c>
      <c r="J739" s="44">
        <v>16490</v>
      </c>
      <c r="K739" s="45">
        <f t="shared" si="25"/>
        <v>824500</v>
      </c>
      <c r="L739" s="45" t="s">
        <v>1622</v>
      </c>
      <c r="M739" s="44" t="s">
        <v>3922</v>
      </c>
      <c r="N739" s="135"/>
    </row>
    <row r="740" spans="1:14" ht="75.599999999999994" x14ac:dyDescent="0.3">
      <c r="A740" s="36">
        <v>344</v>
      </c>
      <c r="B740" s="116" t="s">
        <v>1183</v>
      </c>
      <c r="C740" s="36" t="s">
        <v>1606</v>
      </c>
      <c r="D740" s="36" t="s">
        <v>4762</v>
      </c>
      <c r="E740" s="41">
        <v>45752</v>
      </c>
      <c r="F740" s="42" t="s">
        <v>4982</v>
      </c>
      <c r="G740" s="43" t="s">
        <v>4775</v>
      </c>
      <c r="H740" s="36">
        <v>110</v>
      </c>
      <c r="I740" s="36">
        <f t="shared" si="24"/>
        <v>0.11</v>
      </c>
      <c r="J740" s="44">
        <v>16490</v>
      </c>
      <c r="K740" s="45">
        <f t="shared" si="25"/>
        <v>1813900</v>
      </c>
      <c r="L740" s="45" t="s">
        <v>1030</v>
      </c>
      <c r="M740" s="44" t="s">
        <v>3922</v>
      </c>
      <c r="N740" s="135"/>
    </row>
    <row r="741" spans="1:14" ht="75.599999999999994" x14ac:dyDescent="0.3">
      <c r="A741" s="36">
        <v>344</v>
      </c>
      <c r="B741" s="116" t="s">
        <v>1183</v>
      </c>
      <c r="C741" s="36" t="s">
        <v>1606</v>
      </c>
      <c r="D741" s="36" t="s">
        <v>4762</v>
      </c>
      <c r="E741" s="41">
        <v>45752</v>
      </c>
      <c r="F741" s="42" t="s">
        <v>4983</v>
      </c>
      <c r="G741" s="43" t="s">
        <v>4777</v>
      </c>
      <c r="H741" s="36">
        <v>80</v>
      </c>
      <c r="I741" s="36">
        <f t="shared" si="24"/>
        <v>0.08</v>
      </c>
      <c r="J741" s="44">
        <v>16490</v>
      </c>
      <c r="K741" s="45">
        <f t="shared" si="25"/>
        <v>1319200</v>
      </c>
      <c r="L741" s="45" t="s">
        <v>1622</v>
      </c>
      <c r="M741" s="44" t="s">
        <v>3922</v>
      </c>
      <c r="N741" s="135"/>
    </row>
    <row r="742" spans="1:14" ht="86.4" x14ac:dyDescent="0.3">
      <c r="A742" s="36">
        <v>344</v>
      </c>
      <c r="B742" s="116" t="s">
        <v>1183</v>
      </c>
      <c r="C742" s="36"/>
      <c r="D742" s="36" t="s">
        <v>4762</v>
      </c>
      <c r="E742" s="41">
        <v>45752</v>
      </c>
      <c r="F742" s="42" t="s">
        <v>1387</v>
      </c>
      <c r="G742" s="43" t="s">
        <v>1388</v>
      </c>
      <c r="H742" s="36">
        <v>400</v>
      </c>
      <c r="I742" s="36">
        <f t="shared" si="24"/>
        <v>0.4</v>
      </c>
      <c r="J742" s="44">
        <v>16000</v>
      </c>
      <c r="K742" s="45">
        <f t="shared" si="25"/>
        <v>6400000</v>
      </c>
      <c r="L742" s="45" t="s">
        <v>1030</v>
      </c>
      <c r="M742" s="44" t="s">
        <v>1184</v>
      </c>
      <c r="N742" s="135"/>
    </row>
    <row r="743" spans="1:14" ht="75.599999999999994" x14ac:dyDescent="0.3">
      <c r="A743" s="36">
        <v>344</v>
      </c>
      <c r="B743" s="116" t="s">
        <v>1183</v>
      </c>
      <c r="C743" s="36" t="s">
        <v>1606</v>
      </c>
      <c r="D743" s="36" t="s">
        <v>4762</v>
      </c>
      <c r="E743" s="41">
        <v>45752</v>
      </c>
      <c r="F743" s="42" t="s">
        <v>4778</v>
      </c>
      <c r="G743" s="43" t="s">
        <v>4779</v>
      </c>
      <c r="H743" s="36">
        <v>800</v>
      </c>
      <c r="I743" s="36">
        <f t="shared" si="24"/>
        <v>0.8</v>
      </c>
      <c r="J743" s="44">
        <v>16490</v>
      </c>
      <c r="K743" s="45">
        <f t="shared" si="25"/>
        <v>13192000</v>
      </c>
      <c r="L743" s="45" t="s">
        <v>1030</v>
      </c>
      <c r="M743" s="44" t="s">
        <v>1184</v>
      </c>
      <c r="N743" s="135"/>
    </row>
    <row r="744" spans="1:14" ht="75.599999999999994" x14ac:dyDescent="0.3">
      <c r="A744" s="36">
        <v>344</v>
      </c>
      <c r="B744" s="116" t="s">
        <v>1183</v>
      </c>
      <c r="C744" s="36" t="s">
        <v>1606</v>
      </c>
      <c r="D744" s="36" t="s">
        <v>4762</v>
      </c>
      <c r="E744" s="41">
        <v>45752</v>
      </c>
      <c r="F744" s="42" t="s">
        <v>4984</v>
      </c>
      <c r="G744" s="43" t="s">
        <v>4780</v>
      </c>
      <c r="H744" s="36">
        <v>110</v>
      </c>
      <c r="I744" s="36">
        <f t="shared" si="24"/>
        <v>0.11</v>
      </c>
      <c r="J744" s="44">
        <v>16490</v>
      </c>
      <c r="K744" s="45">
        <f t="shared" si="25"/>
        <v>1813900</v>
      </c>
      <c r="L744" s="45" t="s">
        <v>1030</v>
      </c>
      <c r="M744" s="44" t="s">
        <v>3922</v>
      </c>
      <c r="N744" s="135"/>
    </row>
    <row r="745" spans="1:14" ht="75.599999999999994" x14ac:dyDescent="0.3">
      <c r="A745" s="36">
        <v>344</v>
      </c>
      <c r="B745" s="116" t="s">
        <v>1183</v>
      </c>
      <c r="C745" s="36"/>
      <c r="D745" s="36" t="s">
        <v>4762</v>
      </c>
      <c r="E745" s="41">
        <v>45752</v>
      </c>
      <c r="F745" s="42" t="s">
        <v>1380</v>
      </c>
      <c r="G745" s="43" t="s">
        <v>1381</v>
      </c>
      <c r="H745" s="36">
        <v>12500</v>
      </c>
      <c r="I745" s="36">
        <f t="shared" si="24"/>
        <v>12.5</v>
      </c>
      <c r="J745" s="44">
        <v>12500</v>
      </c>
      <c r="K745" s="45">
        <f t="shared" si="25"/>
        <v>156250000</v>
      </c>
      <c r="L745" s="45" t="s">
        <v>1030</v>
      </c>
      <c r="M745" s="44" t="s">
        <v>1184</v>
      </c>
      <c r="N745" s="135"/>
    </row>
    <row r="746" spans="1:14" ht="75.599999999999994" x14ac:dyDescent="0.3">
      <c r="A746" s="36">
        <v>344</v>
      </c>
      <c r="B746" s="116" t="s">
        <v>1183</v>
      </c>
      <c r="C746" s="36" t="s">
        <v>1606</v>
      </c>
      <c r="D746" s="36" t="s">
        <v>4762</v>
      </c>
      <c r="E746" s="41">
        <v>45752</v>
      </c>
      <c r="F746" s="42" t="s">
        <v>4985</v>
      </c>
      <c r="G746" s="43" t="s">
        <v>4782</v>
      </c>
      <c r="H746" s="36">
        <v>90</v>
      </c>
      <c r="I746" s="36">
        <f t="shared" si="24"/>
        <v>0.09</v>
      </c>
      <c r="J746" s="44">
        <v>16490</v>
      </c>
      <c r="K746" s="45">
        <f t="shared" si="25"/>
        <v>1484100</v>
      </c>
      <c r="L746" s="45" t="s">
        <v>1699</v>
      </c>
      <c r="M746" s="44" t="s">
        <v>3922</v>
      </c>
      <c r="N746" s="135"/>
    </row>
    <row r="747" spans="1:14" ht="86.4" x14ac:dyDescent="0.3">
      <c r="A747" s="36">
        <v>344</v>
      </c>
      <c r="B747" s="116" t="s">
        <v>1183</v>
      </c>
      <c r="C747" s="36"/>
      <c r="D747" s="36" t="s">
        <v>4762</v>
      </c>
      <c r="E747" s="41">
        <v>45752</v>
      </c>
      <c r="F747" s="42" t="s">
        <v>1385</v>
      </c>
      <c r="G747" s="43" t="s">
        <v>1386</v>
      </c>
      <c r="H747" s="36">
        <v>280</v>
      </c>
      <c r="I747" s="36">
        <f t="shared" si="24"/>
        <v>0.28000000000000003</v>
      </c>
      <c r="J747" s="44">
        <v>16000</v>
      </c>
      <c r="K747" s="45">
        <f t="shared" si="25"/>
        <v>4480000</v>
      </c>
      <c r="L747" s="45" t="s">
        <v>1030</v>
      </c>
      <c r="M747" s="44" t="s">
        <v>1184</v>
      </c>
      <c r="N747" s="135"/>
    </row>
    <row r="748" spans="1:14" ht="86.4" x14ac:dyDescent="0.3">
      <c r="A748" s="36">
        <v>344</v>
      </c>
      <c r="B748" s="116" t="s">
        <v>1183</v>
      </c>
      <c r="C748" s="36"/>
      <c r="D748" s="36" t="s">
        <v>4762</v>
      </c>
      <c r="E748" s="41">
        <v>45752</v>
      </c>
      <c r="F748" s="42" t="s">
        <v>4783</v>
      </c>
      <c r="G748" s="43" t="s">
        <v>4784</v>
      </c>
      <c r="H748" s="36">
        <v>100</v>
      </c>
      <c r="I748" s="36">
        <f t="shared" si="24"/>
        <v>0.1</v>
      </c>
      <c r="J748" s="44">
        <v>16000</v>
      </c>
      <c r="K748" s="45">
        <f t="shared" si="25"/>
        <v>1600000</v>
      </c>
      <c r="L748" s="45" t="s">
        <v>1030</v>
      </c>
      <c r="M748" s="44" t="s">
        <v>1184</v>
      </c>
      <c r="N748" s="135"/>
    </row>
    <row r="749" spans="1:14" ht="86.4" x14ac:dyDescent="0.3">
      <c r="A749" s="36">
        <v>344</v>
      </c>
      <c r="B749" s="116" t="s">
        <v>1183</v>
      </c>
      <c r="C749" s="36"/>
      <c r="D749" s="36" t="s">
        <v>4762</v>
      </c>
      <c r="E749" s="41">
        <v>45752</v>
      </c>
      <c r="F749" s="42" t="s">
        <v>1378</v>
      </c>
      <c r="G749" s="43" t="s">
        <v>1379</v>
      </c>
      <c r="H749" s="36">
        <v>500</v>
      </c>
      <c r="I749" s="36">
        <f t="shared" si="24"/>
        <v>0.5</v>
      </c>
      <c r="J749" s="44">
        <v>16000</v>
      </c>
      <c r="K749" s="45">
        <f t="shared" si="25"/>
        <v>8000000</v>
      </c>
      <c r="L749" s="45" t="s">
        <v>1030</v>
      </c>
      <c r="M749" s="44" t="s">
        <v>1184</v>
      </c>
      <c r="N749" s="135"/>
    </row>
    <row r="750" spans="1:14" ht="75.599999999999994" x14ac:dyDescent="0.3">
      <c r="A750" s="36">
        <v>345</v>
      </c>
      <c r="B750" s="116" t="s">
        <v>1183</v>
      </c>
      <c r="C750" s="36"/>
      <c r="D750" s="36" t="s">
        <v>4785</v>
      </c>
      <c r="E750" s="41">
        <v>45755</v>
      </c>
      <c r="F750" s="42" t="s">
        <v>2904</v>
      </c>
      <c r="G750" s="43" t="s">
        <v>4786</v>
      </c>
      <c r="H750" s="36">
        <v>70</v>
      </c>
      <c r="I750" s="36">
        <f t="shared" si="24"/>
        <v>7.0000000000000007E-2</v>
      </c>
      <c r="J750" s="44">
        <v>16000</v>
      </c>
      <c r="K750" s="45">
        <f t="shared" si="25"/>
        <v>1120000</v>
      </c>
      <c r="L750" s="45" t="s">
        <v>1699</v>
      </c>
      <c r="M750" s="44" t="s">
        <v>3922</v>
      </c>
      <c r="N750" s="135"/>
    </row>
    <row r="751" spans="1:14" ht="75.599999999999994" x14ac:dyDescent="0.3">
      <c r="A751" s="36">
        <v>345</v>
      </c>
      <c r="B751" s="116" t="s">
        <v>1183</v>
      </c>
      <c r="C751" s="36"/>
      <c r="D751" s="36" t="s">
        <v>4785</v>
      </c>
      <c r="E751" s="41">
        <v>45755</v>
      </c>
      <c r="F751" s="42" t="s">
        <v>4787</v>
      </c>
      <c r="G751" s="43" t="s">
        <v>4788</v>
      </c>
      <c r="H751" s="36">
        <v>60</v>
      </c>
      <c r="I751" s="36">
        <f t="shared" si="24"/>
        <v>0.06</v>
      </c>
      <c r="J751" s="44">
        <v>16000</v>
      </c>
      <c r="K751" s="45">
        <f t="shared" si="25"/>
        <v>960000</v>
      </c>
      <c r="L751" s="45" t="s">
        <v>1030</v>
      </c>
      <c r="M751" s="44"/>
      <c r="N751" s="135"/>
    </row>
    <row r="752" spans="1:14" ht="86.4" x14ac:dyDescent="0.3">
      <c r="A752" s="36">
        <v>345</v>
      </c>
      <c r="B752" s="116" t="s">
        <v>1183</v>
      </c>
      <c r="C752" s="36"/>
      <c r="D752" s="36" t="s">
        <v>4785</v>
      </c>
      <c r="E752" s="41">
        <v>45755</v>
      </c>
      <c r="F752" s="42" t="s">
        <v>4789</v>
      </c>
      <c r="G752" s="43" t="s">
        <v>4790</v>
      </c>
      <c r="H752" s="36">
        <v>1684</v>
      </c>
      <c r="I752" s="36">
        <f t="shared" si="24"/>
        <v>1.6839999999999999</v>
      </c>
      <c r="J752" s="44">
        <v>16000</v>
      </c>
      <c r="K752" s="45">
        <f t="shared" si="25"/>
        <v>26944000</v>
      </c>
      <c r="L752" s="45" t="s">
        <v>1030</v>
      </c>
      <c r="M752" s="44" t="s">
        <v>1184</v>
      </c>
      <c r="N752" s="135"/>
    </row>
    <row r="753" spans="1:14" ht="75.599999999999994" x14ac:dyDescent="0.3">
      <c r="A753" s="36">
        <v>345</v>
      </c>
      <c r="B753" s="116" t="s">
        <v>1183</v>
      </c>
      <c r="C753" s="36"/>
      <c r="D753" s="36" t="s">
        <v>4785</v>
      </c>
      <c r="E753" s="41">
        <v>45755</v>
      </c>
      <c r="F753" s="42" t="s">
        <v>4791</v>
      </c>
      <c r="G753" s="43" t="s">
        <v>4792</v>
      </c>
      <c r="H753" s="36">
        <v>60</v>
      </c>
      <c r="I753" s="36">
        <f t="shared" si="24"/>
        <v>0.06</v>
      </c>
      <c r="J753" s="44">
        <v>16000</v>
      </c>
      <c r="K753" s="45">
        <f t="shared" si="25"/>
        <v>960000</v>
      </c>
      <c r="L753" s="45" t="s">
        <v>1622</v>
      </c>
      <c r="M753" s="44"/>
      <c r="N753" s="135"/>
    </row>
    <row r="754" spans="1:14" ht="75.599999999999994" x14ac:dyDescent="0.3">
      <c r="A754" s="36">
        <v>345</v>
      </c>
      <c r="B754" s="116" t="s">
        <v>1183</v>
      </c>
      <c r="C754" s="36"/>
      <c r="D754" s="36" t="s">
        <v>4785</v>
      </c>
      <c r="E754" s="41">
        <v>45755</v>
      </c>
      <c r="F754" s="42" t="s">
        <v>4793</v>
      </c>
      <c r="G754" s="43" t="s">
        <v>4794</v>
      </c>
      <c r="H754" s="36">
        <v>300</v>
      </c>
      <c r="I754" s="36">
        <f t="shared" si="24"/>
        <v>0.3</v>
      </c>
      <c r="J754" s="44">
        <v>16000</v>
      </c>
      <c r="K754" s="45">
        <f t="shared" si="25"/>
        <v>4800000</v>
      </c>
      <c r="L754" s="45"/>
      <c r="M754" s="44"/>
      <c r="N754" s="135"/>
    </row>
    <row r="755" spans="1:14" ht="75.599999999999994" x14ac:dyDescent="0.3">
      <c r="A755" s="36">
        <v>345</v>
      </c>
      <c r="B755" s="116" t="s">
        <v>1183</v>
      </c>
      <c r="C755" s="36"/>
      <c r="D755" s="36" t="s">
        <v>4785</v>
      </c>
      <c r="E755" s="41">
        <v>45755</v>
      </c>
      <c r="F755" s="42" t="s">
        <v>4795</v>
      </c>
      <c r="G755" s="43" t="s">
        <v>4796</v>
      </c>
      <c r="H755" s="36">
        <v>50</v>
      </c>
      <c r="I755" s="36">
        <f t="shared" si="24"/>
        <v>0.05</v>
      </c>
      <c r="J755" s="44">
        <v>16000</v>
      </c>
      <c r="K755" s="45">
        <f t="shared" si="25"/>
        <v>800000</v>
      </c>
      <c r="L755" s="45" t="s">
        <v>1622</v>
      </c>
      <c r="M755" s="44"/>
      <c r="N755" s="135"/>
    </row>
    <row r="756" spans="1:14" ht="86.4" x14ac:dyDescent="0.3">
      <c r="A756" s="36">
        <v>345</v>
      </c>
      <c r="B756" s="116"/>
      <c r="C756" s="36"/>
      <c r="D756" s="36" t="s">
        <v>4785</v>
      </c>
      <c r="E756" s="41">
        <v>45755</v>
      </c>
      <c r="F756" s="42" t="s">
        <v>4686</v>
      </c>
      <c r="G756" s="43" t="s">
        <v>4797</v>
      </c>
      <c r="H756" s="36">
        <v>1200</v>
      </c>
      <c r="I756" s="36">
        <f t="shared" si="24"/>
        <v>1.2</v>
      </c>
      <c r="J756" s="44">
        <v>16000</v>
      </c>
      <c r="K756" s="45">
        <f t="shared" si="25"/>
        <v>19200000</v>
      </c>
      <c r="L756" s="45" t="s">
        <v>1030</v>
      </c>
      <c r="M756" s="44" t="s">
        <v>1184</v>
      </c>
      <c r="N756" s="135"/>
    </row>
    <row r="757" spans="1:14" ht="75.599999999999994" x14ac:dyDescent="0.3">
      <c r="A757" s="36">
        <v>345</v>
      </c>
      <c r="B757" s="116" t="s">
        <v>1183</v>
      </c>
      <c r="C757" s="36"/>
      <c r="D757" s="36" t="s">
        <v>4785</v>
      </c>
      <c r="E757" s="41">
        <v>45755</v>
      </c>
      <c r="F757" s="42" t="s">
        <v>4798</v>
      </c>
      <c r="G757" s="43" t="s">
        <v>4799</v>
      </c>
      <c r="H757" s="36">
        <v>180</v>
      </c>
      <c r="I757" s="36">
        <f t="shared" si="24"/>
        <v>0.18</v>
      </c>
      <c r="J757" s="44">
        <v>16000</v>
      </c>
      <c r="K757" s="45">
        <f t="shared" si="25"/>
        <v>2880000</v>
      </c>
      <c r="L757" s="45" t="s">
        <v>1030</v>
      </c>
      <c r="M757" s="44"/>
      <c r="N757" s="135"/>
    </row>
    <row r="758" spans="1:14" ht="75.599999999999994" x14ac:dyDescent="0.3">
      <c r="A758" s="36">
        <v>345</v>
      </c>
      <c r="B758" s="116"/>
      <c r="C758" s="36" t="s">
        <v>1184</v>
      </c>
      <c r="D758" s="36" t="s">
        <v>4785</v>
      </c>
      <c r="E758" s="41">
        <v>45755</v>
      </c>
      <c r="F758" s="42" t="s">
        <v>4800</v>
      </c>
      <c r="G758" s="43" t="s">
        <v>4801</v>
      </c>
      <c r="H758" s="36">
        <v>14270</v>
      </c>
      <c r="I758" s="36">
        <f t="shared" si="24"/>
        <v>14.27</v>
      </c>
      <c r="J758" s="44">
        <v>12500</v>
      </c>
      <c r="K758" s="45">
        <f t="shared" si="25"/>
        <v>178375000</v>
      </c>
      <c r="L758" s="45" t="s">
        <v>1030</v>
      </c>
      <c r="M758" s="44" t="s">
        <v>1184</v>
      </c>
      <c r="N758" s="135"/>
    </row>
    <row r="759" spans="1:14" ht="75.599999999999994" x14ac:dyDescent="0.3">
      <c r="A759" s="36">
        <v>345</v>
      </c>
      <c r="B759" s="116" t="s">
        <v>1183</v>
      </c>
      <c r="C759" s="36"/>
      <c r="D759" s="36" t="s">
        <v>4785</v>
      </c>
      <c r="E759" s="41">
        <v>45755</v>
      </c>
      <c r="F759" s="42" t="s">
        <v>4802</v>
      </c>
      <c r="G759" s="43" t="s">
        <v>4803</v>
      </c>
      <c r="H759" s="36">
        <v>300</v>
      </c>
      <c r="I759" s="36">
        <f t="shared" si="24"/>
        <v>0.3</v>
      </c>
      <c r="J759" s="44">
        <v>16000</v>
      </c>
      <c r="K759" s="45">
        <f t="shared" si="25"/>
        <v>4800000</v>
      </c>
      <c r="L759" s="45" t="s">
        <v>1030</v>
      </c>
      <c r="M759" s="44"/>
      <c r="N759" s="135"/>
    </row>
    <row r="760" spans="1:14" ht="75.599999999999994" x14ac:dyDescent="0.3">
      <c r="A760" s="36">
        <v>346</v>
      </c>
      <c r="B760" s="116" t="s">
        <v>1183</v>
      </c>
      <c r="C760" s="36"/>
      <c r="D760" s="36" t="s">
        <v>4804</v>
      </c>
      <c r="E760" s="41">
        <v>45755</v>
      </c>
      <c r="F760" s="42" t="s">
        <v>2263</v>
      </c>
      <c r="G760" s="43" t="s">
        <v>4303</v>
      </c>
      <c r="H760" s="36">
        <v>110</v>
      </c>
      <c r="I760" s="36">
        <f>H760/1000</f>
        <v>0.11</v>
      </c>
      <c r="J760" s="44">
        <v>16490</v>
      </c>
      <c r="K760" s="45">
        <f t="shared" si="25"/>
        <v>1813900</v>
      </c>
      <c r="L760" s="45" t="s">
        <v>1030</v>
      </c>
      <c r="M760" s="44" t="s">
        <v>3922</v>
      </c>
      <c r="N760" s="135"/>
    </row>
    <row r="761" spans="1:14" ht="75.599999999999994" x14ac:dyDescent="0.3">
      <c r="A761" s="36">
        <v>346</v>
      </c>
      <c r="B761" s="116" t="s">
        <v>1183</v>
      </c>
      <c r="C761" s="36"/>
      <c r="D761" s="36" t="s">
        <v>4804</v>
      </c>
      <c r="E761" s="41">
        <v>45755</v>
      </c>
      <c r="F761" s="42" t="s">
        <v>4805</v>
      </c>
      <c r="G761" s="43" t="s">
        <v>4295</v>
      </c>
      <c r="H761" s="36">
        <v>170</v>
      </c>
      <c r="I761" s="36">
        <f t="shared" ref="I761:I803" si="26">H761/1000</f>
        <v>0.17</v>
      </c>
      <c r="J761" s="44">
        <v>16490</v>
      </c>
      <c r="K761" s="45">
        <f t="shared" si="25"/>
        <v>2803300</v>
      </c>
      <c r="L761" s="45" t="s">
        <v>1030</v>
      </c>
      <c r="M761" s="44" t="s">
        <v>3922</v>
      </c>
      <c r="N761" s="135"/>
    </row>
    <row r="762" spans="1:14" ht="75.599999999999994" x14ac:dyDescent="0.3">
      <c r="A762" s="36">
        <v>346</v>
      </c>
      <c r="B762" s="116" t="s">
        <v>1183</v>
      </c>
      <c r="C762" s="36"/>
      <c r="D762" s="36" t="s">
        <v>4804</v>
      </c>
      <c r="E762" s="41">
        <v>45755</v>
      </c>
      <c r="F762" s="42" t="s">
        <v>4806</v>
      </c>
      <c r="G762" s="43" t="s">
        <v>4301</v>
      </c>
      <c r="H762" s="36">
        <v>120</v>
      </c>
      <c r="I762" s="36">
        <f t="shared" si="26"/>
        <v>0.12</v>
      </c>
      <c r="J762" s="44">
        <v>16490</v>
      </c>
      <c r="K762" s="45">
        <f t="shared" si="25"/>
        <v>1978800</v>
      </c>
      <c r="L762" s="45" t="s">
        <v>1622</v>
      </c>
      <c r="M762" s="44" t="s">
        <v>3922</v>
      </c>
      <c r="N762" s="135"/>
    </row>
    <row r="763" spans="1:14" ht="75.599999999999994" x14ac:dyDescent="0.3">
      <c r="A763" s="36">
        <v>346</v>
      </c>
      <c r="B763" s="116" t="s">
        <v>1183</v>
      </c>
      <c r="C763" s="36"/>
      <c r="D763" s="36" t="s">
        <v>4804</v>
      </c>
      <c r="E763" s="41">
        <v>45755</v>
      </c>
      <c r="F763" s="42" t="s">
        <v>2245</v>
      </c>
      <c r="G763" s="43" t="s">
        <v>4297</v>
      </c>
      <c r="H763" s="36">
        <v>280</v>
      </c>
      <c r="I763" s="36">
        <f t="shared" si="26"/>
        <v>0.28000000000000003</v>
      </c>
      <c r="J763" s="44">
        <v>16490</v>
      </c>
      <c r="K763" s="45">
        <f t="shared" si="25"/>
        <v>4617200</v>
      </c>
      <c r="L763" s="45" t="s">
        <v>1030</v>
      </c>
      <c r="M763" s="44" t="s">
        <v>3922</v>
      </c>
      <c r="N763" s="135"/>
    </row>
    <row r="764" spans="1:14" ht="75.599999999999994" x14ac:dyDescent="0.3">
      <c r="A764" s="36">
        <v>346</v>
      </c>
      <c r="B764" s="116"/>
      <c r="C764" s="36"/>
      <c r="D764" s="36" t="s">
        <v>4804</v>
      </c>
      <c r="E764" s="41">
        <v>45755</v>
      </c>
      <c r="F764" s="42" t="s">
        <v>4807</v>
      </c>
      <c r="G764" s="43" t="s">
        <v>4808</v>
      </c>
      <c r="H764" s="36">
        <v>7770</v>
      </c>
      <c r="I764" s="36">
        <f t="shared" si="26"/>
        <v>7.77</v>
      </c>
      <c r="J764" s="44">
        <v>12500</v>
      </c>
      <c r="K764" s="45">
        <f t="shared" si="25"/>
        <v>97125000</v>
      </c>
      <c r="L764" s="45" t="s">
        <v>1030</v>
      </c>
      <c r="M764" s="44" t="s">
        <v>1184</v>
      </c>
      <c r="N764" s="135"/>
    </row>
    <row r="765" spans="1:14" ht="75.599999999999994" x14ac:dyDescent="0.3">
      <c r="A765" s="36">
        <v>346</v>
      </c>
      <c r="B765" s="116" t="s">
        <v>1183</v>
      </c>
      <c r="C765" s="36"/>
      <c r="D765" s="36" t="s">
        <v>4804</v>
      </c>
      <c r="E765" s="41">
        <v>45755</v>
      </c>
      <c r="F765" s="42" t="s">
        <v>2268</v>
      </c>
      <c r="G765" s="43" t="s">
        <v>4294</v>
      </c>
      <c r="H765" s="36">
        <v>280</v>
      </c>
      <c r="I765" s="36">
        <f t="shared" si="26"/>
        <v>0.28000000000000003</v>
      </c>
      <c r="J765" s="44">
        <v>16490</v>
      </c>
      <c r="K765" s="45">
        <f t="shared" si="25"/>
        <v>4617200</v>
      </c>
      <c r="L765" s="45" t="s">
        <v>1030</v>
      </c>
      <c r="M765" s="44" t="s">
        <v>3922</v>
      </c>
      <c r="N765" s="135"/>
    </row>
    <row r="766" spans="1:14" ht="75.599999999999994" x14ac:dyDescent="0.3">
      <c r="A766" s="36">
        <v>346</v>
      </c>
      <c r="B766" s="116" t="s">
        <v>1183</v>
      </c>
      <c r="C766" s="36"/>
      <c r="D766" s="36" t="s">
        <v>4804</v>
      </c>
      <c r="E766" s="41">
        <v>45755</v>
      </c>
      <c r="F766" s="42" t="s">
        <v>4809</v>
      </c>
      <c r="G766" s="43" t="s">
        <v>4298</v>
      </c>
      <c r="H766" s="36">
        <v>60</v>
      </c>
      <c r="I766" s="36">
        <f t="shared" si="26"/>
        <v>0.06</v>
      </c>
      <c r="J766" s="44">
        <v>16490</v>
      </c>
      <c r="K766" s="45">
        <f t="shared" si="25"/>
        <v>989400</v>
      </c>
      <c r="L766" s="45" t="s">
        <v>1622</v>
      </c>
      <c r="M766" s="44" t="s">
        <v>3922</v>
      </c>
      <c r="N766" s="135"/>
    </row>
    <row r="767" spans="1:14" ht="75.599999999999994" x14ac:dyDescent="0.3">
      <c r="A767" s="36">
        <v>346</v>
      </c>
      <c r="B767" s="116" t="s">
        <v>1183</v>
      </c>
      <c r="C767" s="36"/>
      <c r="D767" s="36" t="s">
        <v>4804</v>
      </c>
      <c r="E767" s="41">
        <v>45755</v>
      </c>
      <c r="F767" s="42" t="s">
        <v>4810</v>
      </c>
      <c r="G767" s="43" t="s">
        <v>4300</v>
      </c>
      <c r="H767" s="36">
        <v>110</v>
      </c>
      <c r="I767" s="36">
        <f t="shared" si="26"/>
        <v>0.11</v>
      </c>
      <c r="J767" s="44">
        <v>16490</v>
      </c>
      <c r="K767" s="45">
        <f t="shared" si="25"/>
        <v>1813900</v>
      </c>
      <c r="L767" s="45" t="s">
        <v>1030</v>
      </c>
      <c r="M767" s="44" t="s">
        <v>3922</v>
      </c>
      <c r="N767" s="135"/>
    </row>
    <row r="768" spans="1:14" ht="75.599999999999994" x14ac:dyDescent="0.3">
      <c r="A768" s="36">
        <v>346</v>
      </c>
      <c r="B768" s="116" t="s">
        <v>1183</v>
      </c>
      <c r="C768" s="36"/>
      <c r="D768" s="36" t="s">
        <v>4804</v>
      </c>
      <c r="E768" s="41">
        <v>45755</v>
      </c>
      <c r="F768" s="42" t="s">
        <v>2231</v>
      </c>
      <c r="G768" s="43" t="s">
        <v>4299</v>
      </c>
      <c r="H768" s="36">
        <v>180</v>
      </c>
      <c r="I768" s="36">
        <f t="shared" si="26"/>
        <v>0.18</v>
      </c>
      <c r="J768" s="44">
        <v>16490</v>
      </c>
      <c r="K768" s="45">
        <f t="shared" si="25"/>
        <v>2968200</v>
      </c>
      <c r="L768" s="45" t="s">
        <v>1622</v>
      </c>
      <c r="M768" s="44" t="s">
        <v>3922</v>
      </c>
      <c r="N768" s="135"/>
    </row>
    <row r="769" spans="1:14" ht="75.599999999999994" x14ac:dyDescent="0.3">
      <c r="A769" s="36">
        <v>346</v>
      </c>
      <c r="B769" s="116" t="s">
        <v>1183</v>
      </c>
      <c r="C769" s="36"/>
      <c r="D769" s="36" t="s">
        <v>4804</v>
      </c>
      <c r="E769" s="41">
        <v>45755</v>
      </c>
      <c r="F769" s="42" t="s">
        <v>2236</v>
      </c>
      <c r="G769" s="43" t="s">
        <v>4296</v>
      </c>
      <c r="H769" s="36">
        <v>110</v>
      </c>
      <c r="I769" s="36">
        <f t="shared" si="26"/>
        <v>0.11</v>
      </c>
      <c r="J769" s="44">
        <v>16490</v>
      </c>
      <c r="K769" s="45">
        <f t="shared" si="25"/>
        <v>1813900</v>
      </c>
      <c r="L769" s="45" t="s">
        <v>1030</v>
      </c>
      <c r="M769" s="44" t="s">
        <v>3922</v>
      </c>
      <c r="N769" s="135"/>
    </row>
    <row r="770" spans="1:14" ht="75.599999999999994" x14ac:dyDescent="0.3">
      <c r="A770" s="36">
        <v>346</v>
      </c>
      <c r="B770" s="116" t="s">
        <v>1183</v>
      </c>
      <c r="C770" s="36"/>
      <c r="D770" s="36" t="s">
        <v>4804</v>
      </c>
      <c r="E770" s="41">
        <v>45755</v>
      </c>
      <c r="F770" s="42" t="s">
        <v>2254</v>
      </c>
      <c r="G770" s="43" t="s">
        <v>4302</v>
      </c>
      <c r="H770" s="36">
        <v>50</v>
      </c>
      <c r="I770" s="36">
        <f t="shared" si="26"/>
        <v>0.05</v>
      </c>
      <c r="J770" s="44">
        <v>16490</v>
      </c>
      <c r="K770" s="45">
        <f t="shared" si="25"/>
        <v>824500</v>
      </c>
      <c r="L770" s="45" t="s">
        <v>1622</v>
      </c>
      <c r="M770" s="44" t="s">
        <v>3922</v>
      </c>
      <c r="N770" s="135"/>
    </row>
    <row r="771" spans="1:14" ht="75.599999999999994" x14ac:dyDescent="0.3">
      <c r="A771" s="36">
        <v>346</v>
      </c>
      <c r="B771" s="116" t="s">
        <v>1183</v>
      </c>
      <c r="C771" s="36"/>
      <c r="D771" s="36" t="s">
        <v>4804</v>
      </c>
      <c r="E771" s="41">
        <v>45755</v>
      </c>
      <c r="F771" s="42" t="s">
        <v>2273</v>
      </c>
      <c r="G771" s="43" t="s">
        <v>4304</v>
      </c>
      <c r="H771" s="36">
        <v>220</v>
      </c>
      <c r="I771" s="36">
        <f t="shared" si="26"/>
        <v>0.22</v>
      </c>
      <c r="J771" s="44">
        <v>16490</v>
      </c>
      <c r="K771" s="45">
        <f t="shared" si="25"/>
        <v>3627800</v>
      </c>
      <c r="L771" s="45" t="s">
        <v>1030</v>
      </c>
      <c r="M771" s="44" t="s">
        <v>3922</v>
      </c>
      <c r="N771" s="135"/>
    </row>
    <row r="772" spans="1:14" ht="75.599999999999994" x14ac:dyDescent="0.3">
      <c r="A772" s="36">
        <v>346</v>
      </c>
      <c r="B772" s="116" t="s">
        <v>1183</v>
      </c>
      <c r="C772" s="36"/>
      <c r="D772" s="36" t="s">
        <v>4804</v>
      </c>
      <c r="E772" s="41">
        <v>45755</v>
      </c>
      <c r="F772" s="42" t="s">
        <v>4811</v>
      </c>
      <c r="G772" s="43" t="s">
        <v>4305</v>
      </c>
      <c r="H772" s="36">
        <v>360</v>
      </c>
      <c r="I772" s="36">
        <f t="shared" si="26"/>
        <v>0.36</v>
      </c>
      <c r="J772" s="44">
        <v>16490</v>
      </c>
      <c r="K772" s="45">
        <f t="shared" si="25"/>
        <v>5936400</v>
      </c>
      <c r="L772" s="45" t="s">
        <v>1622</v>
      </c>
      <c r="M772" s="44" t="s">
        <v>3922</v>
      </c>
      <c r="N772" s="135"/>
    </row>
    <row r="773" spans="1:14" ht="75.599999999999994" x14ac:dyDescent="0.3">
      <c r="A773" s="36">
        <v>347</v>
      </c>
      <c r="B773" s="116" t="s">
        <v>1183</v>
      </c>
      <c r="C773" s="36"/>
      <c r="D773" s="36" t="s">
        <v>4812</v>
      </c>
      <c r="E773" s="41">
        <v>45755</v>
      </c>
      <c r="F773" s="42" t="s">
        <v>3034</v>
      </c>
      <c r="G773" s="43" t="s">
        <v>4249</v>
      </c>
      <c r="H773" s="36">
        <v>150</v>
      </c>
      <c r="I773" s="36">
        <f t="shared" si="26"/>
        <v>0.15</v>
      </c>
      <c r="J773" s="44">
        <v>16490</v>
      </c>
      <c r="K773" s="45">
        <f t="shared" ref="K773:K803" si="27">(J773*H773)</f>
        <v>2473500</v>
      </c>
      <c r="L773" s="45" t="s">
        <v>1030</v>
      </c>
      <c r="M773" s="44" t="s">
        <v>1184</v>
      </c>
      <c r="N773" s="135"/>
    </row>
    <row r="774" spans="1:14" ht="75.599999999999994" x14ac:dyDescent="0.3">
      <c r="A774" s="36">
        <v>347</v>
      </c>
      <c r="B774" s="116" t="s">
        <v>1183</v>
      </c>
      <c r="C774" s="36"/>
      <c r="D774" s="36" t="s">
        <v>4812</v>
      </c>
      <c r="E774" s="41">
        <v>45755</v>
      </c>
      <c r="F774" s="42" t="s">
        <v>3039</v>
      </c>
      <c r="G774" s="43" t="s">
        <v>4250</v>
      </c>
      <c r="H774" s="36">
        <v>90</v>
      </c>
      <c r="I774" s="36">
        <f t="shared" si="26"/>
        <v>0.09</v>
      </c>
      <c r="J774" s="44">
        <v>16490</v>
      </c>
      <c r="K774" s="45">
        <f t="shared" si="27"/>
        <v>1484100</v>
      </c>
      <c r="L774" s="45" t="s">
        <v>1030</v>
      </c>
      <c r="M774" s="44" t="s">
        <v>1184</v>
      </c>
      <c r="N774" s="135"/>
    </row>
    <row r="775" spans="1:14" ht="75.599999999999994" x14ac:dyDescent="0.3">
      <c r="A775" s="36">
        <v>347</v>
      </c>
      <c r="B775" s="116"/>
      <c r="C775" s="36"/>
      <c r="D775" s="36" t="s">
        <v>4812</v>
      </c>
      <c r="E775" s="41">
        <v>45755</v>
      </c>
      <c r="F775" s="42" t="s">
        <v>1449</v>
      </c>
      <c r="G775" s="43" t="s">
        <v>1450</v>
      </c>
      <c r="H775" s="36">
        <v>3600</v>
      </c>
      <c r="I775" s="36">
        <f t="shared" si="26"/>
        <v>3.6</v>
      </c>
      <c r="J775" s="44">
        <v>12500</v>
      </c>
      <c r="K775" s="45">
        <f t="shared" si="27"/>
        <v>45000000</v>
      </c>
      <c r="L775" s="45" t="s">
        <v>1030</v>
      </c>
      <c r="M775" s="44" t="s">
        <v>1184</v>
      </c>
      <c r="N775" s="135"/>
    </row>
    <row r="776" spans="1:14" ht="86.4" x14ac:dyDescent="0.3">
      <c r="A776" s="36">
        <v>348</v>
      </c>
      <c r="B776" s="116"/>
      <c r="C776" s="36"/>
      <c r="D776" s="36" t="s">
        <v>4813</v>
      </c>
      <c r="E776" s="41">
        <v>45755</v>
      </c>
      <c r="F776" s="42" t="s">
        <v>1295</v>
      </c>
      <c r="G776" s="43" t="s">
        <v>1296</v>
      </c>
      <c r="H776" s="36">
        <v>4070</v>
      </c>
      <c r="I776" s="36">
        <f t="shared" si="26"/>
        <v>4.07</v>
      </c>
      <c r="J776" s="44">
        <v>16000</v>
      </c>
      <c r="K776" s="45">
        <f t="shared" si="27"/>
        <v>65120000</v>
      </c>
      <c r="L776" s="45" t="s">
        <v>1030</v>
      </c>
      <c r="M776" s="44" t="s">
        <v>1184</v>
      </c>
      <c r="N776" s="135"/>
    </row>
    <row r="777" spans="1:14" ht="86.4" x14ac:dyDescent="0.3">
      <c r="A777" s="36">
        <v>349</v>
      </c>
      <c r="B777" s="116"/>
      <c r="C777" s="36"/>
      <c r="D777" s="36" t="s">
        <v>4986</v>
      </c>
      <c r="E777" s="41">
        <v>45762</v>
      </c>
      <c r="F777" s="42" t="s">
        <v>4987</v>
      </c>
      <c r="G777" s="43" t="s">
        <v>4988</v>
      </c>
      <c r="H777" s="36">
        <v>1600</v>
      </c>
      <c r="I777" s="36">
        <f t="shared" si="26"/>
        <v>1.6</v>
      </c>
      <c r="J777" s="44">
        <v>16000</v>
      </c>
      <c r="K777" s="45">
        <f t="shared" si="27"/>
        <v>25600000</v>
      </c>
      <c r="L777" s="45"/>
      <c r="M777" s="44"/>
      <c r="N777" s="135"/>
    </row>
    <row r="778" spans="1:14" ht="75.599999999999994" x14ac:dyDescent="0.3">
      <c r="A778" s="36">
        <v>349</v>
      </c>
      <c r="B778" s="116" t="s">
        <v>1183</v>
      </c>
      <c r="C778" s="36"/>
      <c r="D778" s="36" t="s">
        <v>4986</v>
      </c>
      <c r="E778" s="41">
        <v>45762</v>
      </c>
      <c r="F778" s="42" t="s">
        <v>2567</v>
      </c>
      <c r="G778" s="43" t="s">
        <v>3945</v>
      </c>
      <c r="H778" s="36">
        <v>100</v>
      </c>
      <c r="I778" s="36">
        <f t="shared" si="26"/>
        <v>0.1</v>
      </c>
      <c r="J778" s="44">
        <v>16490</v>
      </c>
      <c r="K778" s="45">
        <f t="shared" si="27"/>
        <v>1649000</v>
      </c>
      <c r="L778" s="45" t="s">
        <v>1699</v>
      </c>
      <c r="M778" s="44" t="s">
        <v>3922</v>
      </c>
      <c r="N778" s="135"/>
    </row>
    <row r="779" spans="1:14" ht="75.599999999999994" x14ac:dyDescent="0.3">
      <c r="A779" s="36">
        <v>349</v>
      </c>
      <c r="B779" s="116" t="s">
        <v>1183</v>
      </c>
      <c r="C779" s="36"/>
      <c r="D779" s="36" t="s">
        <v>4986</v>
      </c>
      <c r="E779" s="41">
        <v>45762</v>
      </c>
      <c r="F779" s="42" t="s">
        <v>2572</v>
      </c>
      <c r="G779" s="43" t="s">
        <v>3944</v>
      </c>
      <c r="H779" s="36">
        <v>70</v>
      </c>
      <c r="I779" s="36">
        <f t="shared" si="26"/>
        <v>7.0000000000000007E-2</v>
      </c>
      <c r="J779" s="44">
        <v>16490</v>
      </c>
      <c r="K779" s="45">
        <f t="shared" si="27"/>
        <v>1154300</v>
      </c>
      <c r="L779" s="45" t="s">
        <v>1622</v>
      </c>
      <c r="M779" s="44" t="s">
        <v>3922</v>
      </c>
      <c r="N779" s="44"/>
    </row>
    <row r="780" spans="1:14" ht="75.599999999999994" x14ac:dyDescent="0.3">
      <c r="A780" s="36">
        <v>350</v>
      </c>
      <c r="B780" s="116" t="s">
        <v>1183</v>
      </c>
      <c r="C780" s="36"/>
      <c r="D780" s="36" t="s">
        <v>4989</v>
      </c>
      <c r="E780" s="41">
        <v>45762</v>
      </c>
      <c r="F780" s="42" t="s">
        <v>2516</v>
      </c>
      <c r="G780" s="43" t="s">
        <v>4064</v>
      </c>
      <c r="H780" s="36">
        <v>40</v>
      </c>
      <c r="I780" s="36">
        <f t="shared" si="26"/>
        <v>0.04</v>
      </c>
      <c r="J780" s="44">
        <v>16490</v>
      </c>
      <c r="K780" s="45">
        <f t="shared" si="27"/>
        <v>659600</v>
      </c>
      <c r="L780" s="45"/>
      <c r="M780" s="44"/>
      <c r="N780" s="135"/>
    </row>
    <row r="781" spans="1:14" ht="86.4" x14ac:dyDescent="0.3">
      <c r="A781" s="36">
        <v>350</v>
      </c>
      <c r="B781" s="116"/>
      <c r="C781" s="36"/>
      <c r="D781" s="36" t="s">
        <v>4989</v>
      </c>
      <c r="E781" s="41">
        <v>45762</v>
      </c>
      <c r="F781" s="42" t="s">
        <v>1286</v>
      </c>
      <c r="G781" s="43" t="s">
        <v>1287</v>
      </c>
      <c r="H781" s="36">
        <v>2300</v>
      </c>
      <c r="I781" s="36">
        <f t="shared" si="26"/>
        <v>2.2999999999999998</v>
      </c>
      <c r="J781" s="44">
        <v>16000</v>
      </c>
      <c r="K781" s="45">
        <f t="shared" si="27"/>
        <v>36800000</v>
      </c>
      <c r="L781" s="45" t="s">
        <v>1030</v>
      </c>
      <c r="M781" s="44" t="s">
        <v>1184</v>
      </c>
      <c r="N781" s="135"/>
    </row>
    <row r="782" spans="1:14" ht="75.599999999999994" x14ac:dyDescent="0.3">
      <c r="A782" s="36">
        <v>350</v>
      </c>
      <c r="B782" s="116" t="s">
        <v>1183</v>
      </c>
      <c r="C782" s="36"/>
      <c r="D782" s="36" t="s">
        <v>4989</v>
      </c>
      <c r="E782" s="41">
        <v>45762</v>
      </c>
      <c r="F782" s="42" t="s">
        <v>4990</v>
      </c>
      <c r="G782" s="43" t="s">
        <v>4063</v>
      </c>
      <c r="H782" s="36">
        <v>80</v>
      </c>
      <c r="I782" s="36">
        <f t="shared" si="26"/>
        <v>0.08</v>
      </c>
      <c r="J782" s="44">
        <v>16490</v>
      </c>
      <c r="K782" s="45">
        <f t="shared" si="27"/>
        <v>1319200</v>
      </c>
      <c r="L782" s="45"/>
      <c r="M782" s="44"/>
      <c r="N782" s="135"/>
    </row>
    <row r="783" spans="1:14" ht="75.599999999999994" x14ac:dyDescent="0.3">
      <c r="A783" s="36">
        <v>350</v>
      </c>
      <c r="B783" s="116" t="s">
        <v>1183</v>
      </c>
      <c r="C783" s="36"/>
      <c r="D783" s="36" t="s">
        <v>4989</v>
      </c>
      <c r="E783" s="41">
        <v>45762</v>
      </c>
      <c r="F783" s="42" t="s">
        <v>2511</v>
      </c>
      <c r="G783" s="43" t="s">
        <v>4065</v>
      </c>
      <c r="H783" s="36">
        <v>150</v>
      </c>
      <c r="I783" s="36">
        <f t="shared" si="26"/>
        <v>0.15</v>
      </c>
      <c r="J783" s="44">
        <v>16490</v>
      </c>
      <c r="K783" s="45">
        <f t="shared" si="27"/>
        <v>2473500</v>
      </c>
      <c r="L783" s="45"/>
      <c r="M783" s="44"/>
      <c r="N783" s="135"/>
    </row>
    <row r="784" spans="1:14" ht="86.4" x14ac:dyDescent="0.3">
      <c r="A784" s="36">
        <v>351</v>
      </c>
      <c r="B784" s="116"/>
      <c r="C784" s="36"/>
      <c r="D784" s="36" t="s">
        <v>4991</v>
      </c>
      <c r="E784" s="41">
        <v>45762</v>
      </c>
      <c r="F784" s="42" t="s">
        <v>1200</v>
      </c>
      <c r="G784" s="43" t="s">
        <v>1201</v>
      </c>
      <c r="H784" s="36">
        <v>1210</v>
      </c>
      <c r="I784" s="36">
        <f t="shared" si="26"/>
        <v>1.21</v>
      </c>
      <c r="J784" s="44">
        <v>16000</v>
      </c>
      <c r="K784" s="45">
        <f t="shared" si="27"/>
        <v>19360000</v>
      </c>
      <c r="L784" s="45"/>
      <c r="M784" s="44"/>
      <c r="N784" s="135"/>
    </row>
    <row r="785" spans="1:14" ht="75.599999999999994" x14ac:dyDescent="0.3">
      <c r="A785" s="36">
        <v>351</v>
      </c>
      <c r="B785" s="116" t="s">
        <v>1183</v>
      </c>
      <c r="C785" s="36"/>
      <c r="D785" s="36" t="s">
        <v>4991</v>
      </c>
      <c r="E785" s="41">
        <v>45762</v>
      </c>
      <c r="F785" s="42" t="s">
        <v>4992</v>
      </c>
      <c r="G785" s="43" t="s">
        <v>3921</v>
      </c>
      <c r="H785" s="36">
        <v>150</v>
      </c>
      <c r="I785" s="36">
        <f t="shared" si="26"/>
        <v>0.15</v>
      </c>
      <c r="J785" s="44">
        <v>16490</v>
      </c>
      <c r="K785" s="45">
        <f t="shared" si="27"/>
        <v>2473500</v>
      </c>
      <c r="L785" s="45" t="s">
        <v>1699</v>
      </c>
      <c r="M785" s="44" t="s">
        <v>3922</v>
      </c>
      <c r="N785" s="135"/>
    </row>
    <row r="786" spans="1:14" ht="86.4" x14ac:dyDescent="0.3">
      <c r="A786" s="36">
        <v>352</v>
      </c>
      <c r="B786" s="116"/>
      <c r="C786" s="36"/>
      <c r="D786" s="36" t="s">
        <v>4993</v>
      </c>
      <c r="E786" s="41">
        <v>45764</v>
      </c>
      <c r="F786" s="42" t="s">
        <v>4869</v>
      </c>
      <c r="G786" s="43" t="s">
        <v>4994</v>
      </c>
      <c r="H786" s="36">
        <v>200</v>
      </c>
      <c r="I786" s="36">
        <f t="shared" si="26"/>
        <v>0.2</v>
      </c>
      <c r="J786" s="44">
        <v>12500</v>
      </c>
      <c r="K786" s="45">
        <f t="shared" si="27"/>
        <v>2500000</v>
      </c>
      <c r="L786" s="45"/>
      <c r="M786" s="44"/>
      <c r="N786" s="135"/>
    </row>
    <row r="787" spans="1:14" ht="75.599999999999994" x14ac:dyDescent="0.3">
      <c r="A787" s="36">
        <v>352</v>
      </c>
      <c r="B787" s="116"/>
      <c r="C787" s="36"/>
      <c r="D787" s="36" t="s">
        <v>4993</v>
      </c>
      <c r="E787" s="41">
        <v>45764</v>
      </c>
      <c r="F787" s="42" t="s">
        <v>4995</v>
      </c>
      <c r="G787" s="43" t="s">
        <v>4996</v>
      </c>
      <c r="H787" s="36">
        <v>550</v>
      </c>
      <c r="I787" s="36">
        <f t="shared" si="26"/>
        <v>0.55000000000000004</v>
      </c>
      <c r="J787" s="44">
        <v>8900</v>
      </c>
      <c r="K787" s="45">
        <f t="shared" si="27"/>
        <v>4895000</v>
      </c>
      <c r="L787" s="45"/>
      <c r="M787" s="44"/>
      <c r="N787" s="135"/>
    </row>
    <row r="788" spans="1:14" ht="75.599999999999994" x14ac:dyDescent="0.3">
      <c r="A788" s="36">
        <v>353</v>
      </c>
      <c r="B788" s="116"/>
      <c r="C788" s="36"/>
      <c r="D788" s="36" t="s">
        <v>4997</v>
      </c>
      <c r="E788" s="41">
        <v>45764</v>
      </c>
      <c r="F788" s="42" t="s">
        <v>4870</v>
      </c>
      <c r="G788" s="43" t="s">
        <v>4998</v>
      </c>
      <c r="H788" s="36">
        <v>1000</v>
      </c>
      <c r="I788" s="110">
        <f t="shared" si="26"/>
        <v>1</v>
      </c>
      <c r="J788" s="44">
        <v>12500</v>
      </c>
      <c r="K788" s="45">
        <f t="shared" si="27"/>
        <v>12500000</v>
      </c>
      <c r="L788" s="45"/>
      <c r="M788" s="44"/>
      <c r="N788" s="135"/>
    </row>
    <row r="789" spans="1:14" ht="75.599999999999994" x14ac:dyDescent="0.3">
      <c r="A789" s="36">
        <v>354</v>
      </c>
      <c r="B789" s="116"/>
      <c r="C789" s="36"/>
      <c r="D789" s="36" t="s">
        <v>4999</v>
      </c>
      <c r="E789" s="41">
        <v>45764</v>
      </c>
      <c r="F789" s="42" t="s">
        <v>4868</v>
      </c>
      <c r="G789" s="43" t="s">
        <v>5000</v>
      </c>
      <c r="H789" s="36">
        <v>880</v>
      </c>
      <c r="I789" s="110">
        <f t="shared" si="26"/>
        <v>0.88</v>
      </c>
      <c r="J789" s="44">
        <v>8900</v>
      </c>
      <c r="K789" s="45">
        <f t="shared" si="27"/>
        <v>7832000</v>
      </c>
      <c r="L789" s="45"/>
      <c r="M789" s="44"/>
      <c r="N789" s="135"/>
    </row>
    <row r="790" spans="1:14" ht="75.599999999999994" x14ac:dyDescent="0.3">
      <c r="A790" s="36">
        <v>355</v>
      </c>
      <c r="B790" s="116" t="s">
        <v>1183</v>
      </c>
      <c r="C790" s="36"/>
      <c r="D790" s="36" t="s">
        <v>5001</v>
      </c>
      <c r="E790" s="41">
        <v>45764</v>
      </c>
      <c r="F790" s="42" t="s">
        <v>4933</v>
      </c>
      <c r="G790" s="43" t="s">
        <v>5002</v>
      </c>
      <c r="H790" s="36">
        <v>60</v>
      </c>
      <c r="I790" s="110">
        <f t="shared" si="26"/>
        <v>0.06</v>
      </c>
      <c r="J790" s="44">
        <v>16490</v>
      </c>
      <c r="K790" s="45">
        <f t="shared" si="27"/>
        <v>989400</v>
      </c>
      <c r="L790" s="45"/>
      <c r="M790" s="44"/>
      <c r="N790" s="135"/>
    </row>
    <row r="791" spans="1:14" ht="64.8" x14ac:dyDescent="0.3">
      <c r="A791" s="36">
        <v>355</v>
      </c>
      <c r="B791" s="116"/>
      <c r="C791" s="36"/>
      <c r="D791" s="36" t="s">
        <v>5001</v>
      </c>
      <c r="E791" s="41">
        <v>45764</v>
      </c>
      <c r="F791" s="42" t="s">
        <v>4867</v>
      </c>
      <c r="G791" s="43" t="s">
        <v>5003</v>
      </c>
      <c r="H791" s="36">
        <v>2273</v>
      </c>
      <c r="I791" s="110">
        <f t="shared" si="26"/>
        <v>2.2730000000000001</v>
      </c>
      <c r="J791" s="44">
        <v>8900</v>
      </c>
      <c r="K791" s="45">
        <f t="shared" si="27"/>
        <v>20229700</v>
      </c>
      <c r="L791" s="45"/>
      <c r="M791" s="44"/>
      <c r="N791" s="135"/>
    </row>
    <row r="792" spans="1:14" ht="75.599999999999994" x14ac:dyDescent="0.3">
      <c r="A792" s="36">
        <v>355</v>
      </c>
      <c r="B792" s="116" t="s">
        <v>1183</v>
      </c>
      <c r="C792" s="36"/>
      <c r="D792" s="36" t="s">
        <v>5001</v>
      </c>
      <c r="E792" s="41">
        <v>45764</v>
      </c>
      <c r="F792" s="42" t="s">
        <v>4935</v>
      </c>
      <c r="G792" s="43" t="s">
        <v>5004</v>
      </c>
      <c r="H792" s="36">
        <v>250</v>
      </c>
      <c r="I792" s="110">
        <f t="shared" si="26"/>
        <v>0.25</v>
      </c>
      <c r="J792" s="44">
        <v>16490</v>
      </c>
      <c r="K792" s="45">
        <f t="shared" si="27"/>
        <v>4122500</v>
      </c>
      <c r="L792" s="45"/>
      <c r="M792" s="44"/>
      <c r="N792" s="135"/>
    </row>
    <row r="793" spans="1:14" ht="75.599999999999994" x14ac:dyDescent="0.3">
      <c r="A793" s="36">
        <v>355</v>
      </c>
      <c r="B793" s="116" t="s">
        <v>1183</v>
      </c>
      <c r="C793" s="36"/>
      <c r="D793" s="36" t="s">
        <v>5001</v>
      </c>
      <c r="E793" s="41">
        <v>45764</v>
      </c>
      <c r="F793" s="42" t="s">
        <v>4937</v>
      </c>
      <c r="G793" s="43" t="s">
        <v>5005</v>
      </c>
      <c r="H793" s="36">
        <v>100</v>
      </c>
      <c r="I793" s="110">
        <f t="shared" si="26"/>
        <v>0.1</v>
      </c>
      <c r="J793" s="44">
        <v>16490</v>
      </c>
      <c r="K793" s="45">
        <f t="shared" si="27"/>
        <v>1649000</v>
      </c>
      <c r="L793" s="45"/>
      <c r="M793" s="44"/>
      <c r="N793" s="135"/>
    </row>
    <row r="794" spans="1:14" ht="64.8" x14ac:dyDescent="0.3">
      <c r="A794" s="36">
        <v>356</v>
      </c>
      <c r="B794" s="116"/>
      <c r="C794" s="36"/>
      <c r="D794" s="36" t="s">
        <v>5006</v>
      </c>
      <c r="E794" s="41">
        <v>45765</v>
      </c>
      <c r="F794" s="42" t="s">
        <v>4957</v>
      </c>
      <c r="G794" s="43" t="s">
        <v>5007</v>
      </c>
      <c r="H794" s="36">
        <v>100</v>
      </c>
      <c r="I794" s="110">
        <f t="shared" si="26"/>
        <v>0.1</v>
      </c>
      <c r="J794" s="44">
        <v>16490</v>
      </c>
      <c r="K794" s="45">
        <f t="shared" si="27"/>
        <v>1649000</v>
      </c>
      <c r="L794" s="45"/>
      <c r="M794" s="44"/>
      <c r="N794" s="135"/>
    </row>
    <row r="795" spans="1:14" ht="64.8" x14ac:dyDescent="0.3">
      <c r="A795" s="36">
        <v>357</v>
      </c>
      <c r="B795" s="116"/>
      <c r="C795" s="36"/>
      <c r="D795" s="36" t="s">
        <v>5008</v>
      </c>
      <c r="E795" s="41">
        <v>45765</v>
      </c>
      <c r="F795" s="42" t="s">
        <v>4958</v>
      </c>
      <c r="G795" s="43" t="s">
        <v>5009</v>
      </c>
      <c r="H795" s="36">
        <v>120</v>
      </c>
      <c r="I795" s="110">
        <f t="shared" si="26"/>
        <v>0.12</v>
      </c>
      <c r="J795" s="44">
        <v>16490</v>
      </c>
      <c r="K795" s="45">
        <f t="shared" si="27"/>
        <v>1978800</v>
      </c>
      <c r="L795" s="45"/>
      <c r="M795" s="44"/>
      <c r="N795" s="135"/>
    </row>
    <row r="796" spans="1:14" ht="64.8" x14ac:dyDescent="0.3">
      <c r="A796" s="36">
        <v>358</v>
      </c>
      <c r="B796" s="116"/>
      <c r="C796" s="36"/>
      <c r="D796" s="36" t="s">
        <v>5010</v>
      </c>
      <c r="E796" s="41">
        <v>45765</v>
      </c>
      <c r="F796" s="42" t="s">
        <v>4959</v>
      </c>
      <c r="G796" s="43" t="s">
        <v>5011</v>
      </c>
      <c r="H796" s="36">
        <v>90</v>
      </c>
      <c r="I796" s="110">
        <f t="shared" si="26"/>
        <v>0.09</v>
      </c>
      <c r="J796" s="44">
        <v>16490</v>
      </c>
      <c r="K796" s="45">
        <f t="shared" si="27"/>
        <v>1484100</v>
      </c>
      <c r="L796" s="45"/>
      <c r="M796" s="44"/>
      <c r="N796" s="135"/>
    </row>
    <row r="797" spans="1:14" ht="75.599999999999994" x14ac:dyDescent="0.3">
      <c r="A797" s="36">
        <v>359</v>
      </c>
      <c r="B797" s="116"/>
      <c r="C797" s="36"/>
      <c r="D797" s="36" t="s">
        <v>5012</v>
      </c>
      <c r="E797" s="41">
        <v>45765</v>
      </c>
      <c r="F797" s="109" t="s">
        <v>4960</v>
      </c>
      <c r="G797" s="43" t="s">
        <v>5013</v>
      </c>
      <c r="H797" s="36">
        <v>290</v>
      </c>
      <c r="I797" s="110">
        <f t="shared" si="26"/>
        <v>0.28999999999999998</v>
      </c>
      <c r="J797" s="44">
        <v>16490</v>
      </c>
      <c r="K797" s="45">
        <f t="shared" si="27"/>
        <v>4782100</v>
      </c>
      <c r="L797" s="45"/>
      <c r="M797" s="44"/>
      <c r="N797" s="135"/>
    </row>
    <row r="798" spans="1:14" ht="75.599999999999994" x14ac:dyDescent="0.3">
      <c r="A798" s="36">
        <v>360</v>
      </c>
      <c r="B798" s="116"/>
      <c r="C798" s="36"/>
      <c r="D798" s="36" t="s">
        <v>5014</v>
      </c>
      <c r="E798" s="41">
        <v>45765</v>
      </c>
      <c r="F798" s="109" t="s">
        <v>4961</v>
      </c>
      <c r="G798" s="43" t="s">
        <v>5015</v>
      </c>
      <c r="H798" s="36">
        <v>160</v>
      </c>
      <c r="I798" s="110">
        <f t="shared" si="26"/>
        <v>0.16</v>
      </c>
      <c r="J798" s="44">
        <v>16490</v>
      </c>
      <c r="K798" s="45">
        <f t="shared" si="27"/>
        <v>2638400</v>
      </c>
      <c r="L798" s="45"/>
      <c r="M798" s="44"/>
      <c r="N798" s="135"/>
    </row>
    <row r="799" spans="1:14" ht="75.599999999999994" x14ac:dyDescent="0.3">
      <c r="A799" s="36">
        <v>361</v>
      </c>
      <c r="B799" s="116"/>
      <c r="C799" s="36"/>
      <c r="D799" s="36" t="s">
        <v>5016</v>
      </c>
      <c r="E799" s="41">
        <v>45765</v>
      </c>
      <c r="F799" s="109" t="s">
        <v>4962</v>
      </c>
      <c r="G799" s="43" t="s">
        <v>5017</v>
      </c>
      <c r="H799" s="36">
        <v>100</v>
      </c>
      <c r="I799" s="110">
        <f t="shared" si="26"/>
        <v>0.1</v>
      </c>
      <c r="J799" s="44">
        <v>16490</v>
      </c>
      <c r="K799" s="45">
        <f t="shared" si="27"/>
        <v>1649000</v>
      </c>
      <c r="L799" s="45"/>
      <c r="M799" s="44"/>
      <c r="N799" s="135"/>
    </row>
    <row r="800" spans="1:14" ht="75.599999999999994" x14ac:dyDescent="0.3">
      <c r="A800" s="36">
        <v>362</v>
      </c>
      <c r="B800" s="116"/>
      <c r="C800" s="36"/>
      <c r="D800" s="36" t="s">
        <v>5018</v>
      </c>
      <c r="E800" s="41">
        <v>45765</v>
      </c>
      <c r="F800" s="109" t="s">
        <v>4963</v>
      </c>
      <c r="G800" s="43" t="s">
        <v>5019</v>
      </c>
      <c r="H800" s="36">
        <v>200</v>
      </c>
      <c r="I800" s="110">
        <f t="shared" si="26"/>
        <v>0.2</v>
      </c>
      <c r="J800" s="44">
        <v>16490</v>
      </c>
      <c r="K800" s="45">
        <f t="shared" si="27"/>
        <v>3298000</v>
      </c>
      <c r="L800" s="45"/>
      <c r="M800" s="44"/>
      <c r="N800" s="135"/>
    </row>
    <row r="801" spans="1:14" ht="64.8" x14ac:dyDescent="0.3">
      <c r="A801" s="36">
        <v>363</v>
      </c>
      <c r="B801" s="116"/>
      <c r="C801" s="36"/>
      <c r="D801" s="36" t="s">
        <v>5020</v>
      </c>
      <c r="E801" s="41">
        <v>45767</v>
      </c>
      <c r="F801" s="109" t="s">
        <v>4965</v>
      </c>
      <c r="G801" s="43" t="s">
        <v>5021</v>
      </c>
      <c r="H801" s="36">
        <v>200</v>
      </c>
      <c r="I801" s="110">
        <f t="shared" si="26"/>
        <v>0.2</v>
      </c>
      <c r="J801" s="44">
        <v>16490</v>
      </c>
      <c r="K801" s="45">
        <f t="shared" si="27"/>
        <v>3298000</v>
      </c>
      <c r="L801" s="45"/>
      <c r="M801" s="44"/>
      <c r="N801" s="135"/>
    </row>
    <row r="802" spans="1:14" ht="75.599999999999994" x14ac:dyDescent="0.3">
      <c r="A802" s="36">
        <v>364</v>
      </c>
      <c r="B802" s="116"/>
      <c r="C802" s="36"/>
      <c r="D802" s="36" t="s">
        <v>5022</v>
      </c>
      <c r="E802" s="41">
        <v>45767</v>
      </c>
      <c r="F802" s="109" t="s">
        <v>4966</v>
      </c>
      <c r="G802" s="43" t="s">
        <v>5023</v>
      </c>
      <c r="H802" s="36">
        <v>110</v>
      </c>
      <c r="I802" s="110">
        <f t="shared" si="26"/>
        <v>0.11</v>
      </c>
      <c r="J802" s="44">
        <v>16490</v>
      </c>
      <c r="K802" s="45">
        <f t="shared" si="27"/>
        <v>1813900</v>
      </c>
      <c r="L802" s="45"/>
      <c r="M802" s="44"/>
      <c r="N802" s="135"/>
    </row>
    <row r="803" spans="1:14" ht="75.599999999999994" x14ac:dyDescent="0.3">
      <c r="A803" s="36">
        <v>365</v>
      </c>
      <c r="B803" s="116"/>
      <c r="C803" s="36"/>
      <c r="D803" s="36" t="s">
        <v>5024</v>
      </c>
      <c r="E803" s="41">
        <v>45767</v>
      </c>
      <c r="F803" s="109" t="s">
        <v>4967</v>
      </c>
      <c r="G803" s="43" t="s">
        <v>5025</v>
      </c>
      <c r="H803" s="36">
        <v>120</v>
      </c>
      <c r="I803" s="110">
        <f t="shared" si="26"/>
        <v>0.12</v>
      </c>
      <c r="J803" s="44">
        <v>16490</v>
      </c>
      <c r="K803" s="45">
        <f t="shared" si="27"/>
        <v>1978800</v>
      </c>
      <c r="L803" s="45"/>
      <c r="M803" s="44"/>
      <c r="N803" s="135"/>
    </row>
  </sheetData>
  <autoFilter ref="A3:N803" xr:uid="{AFB304A9-7270-4EDC-8CB1-5F81AA15E642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D804-F833-436B-A5F2-0C763A7C1802}">
  <dimension ref="D2:D24"/>
  <sheetViews>
    <sheetView topLeftCell="A6" workbookViewId="0">
      <selection activeCell="D16" sqref="D16:D24"/>
    </sheetView>
  </sheetViews>
  <sheetFormatPr defaultRowHeight="14.4" x14ac:dyDescent="0.3"/>
  <sheetData>
    <row r="2" spans="4:4" ht="15" thickBot="1" x14ac:dyDescent="0.35">
      <c r="D2" s="187">
        <v>0.23100000000000001</v>
      </c>
    </row>
    <row r="3" spans="4:4" ht="15" thickBot="1" x14ac:dyDescent="0.35">
      <c r="D3" s="187">
        <v>0.56000000000000005</v>
      </c>
    </row>
    <row r="4" spans="4:4" ht="15" thickBot="1" x14ac:dyDescent="0.35">
      <c r="D4" s="187">
        <v>0.11</v>
      </c>
    </row>
    <row r="5" spans="4:4" ht="15" thickBot="1" x14ac:dyDescent="0.35">
      <c r="D5" s="187">
        <v>0.11</v>
      </c>
    </row>
    <row r="6" spans="4:4" ht="15" thickBot="1" x14ac:dyDescent="0.35">
      <c r="D6" s="187">
        <v>0.96</v>
      </c>
    </row>
    <row r="7" spans="4:4" ht="15" thickBot="1" x14ac:dyDescent="0.35">
      <c r="D7" s="187">
        <v>0.56000000000000005</v>
      </c>
    </row>
    <row r="8" spans="4:4" ht="15" thickBot="1" x14ac:dyDescent="0.35">
      <c r="D8" s="187">
        <v>0.72</v>
      </c>
    </row>
    <row r="9" spans="4:4" ht="15" thickBot="1" x14ac:dyDescent="0.35">
      <c r="D9" s="187">
        <v>0.39</v>
      </c>
    </row>
    <row r="10" spans="4:4" ht="15" thickBot="1" x14ac:dyDescent="0.35">
      <c r="D10" s="187">
        <v>0.18</v>
      </c>
    </row>
    <row r="11" spans="4:4" ht="15" thickBot="1" x14ac:dyDescent="0.35">
      <c r="D11" s="187">
        <v>0.42</v>
      </c>
    </row>
    <row r="12" spans="4:4" ht="15" thickBot="1" x14ac:dyDescent="0.35">
      <c r="D12" s="187">
        <v>1.5</v>
      </c>
    </row>
    <row r="13" spans="4:4" ht="15" thickBot="1" x14ac:dyDescent="0.35">
      <c r="D13" s="187">
        <v>7.0000000000000007E-2</v>
      </c>
    </row>
    <row r="14" spans="4:4" ht="15" thickBot="1" x14ac:dyDescent="0.35">
      <c r="D14" s="187">
        <v>0.48</v>
      </c>
    </row>
    <row r="15" spans="4:4" ht="15" thickBot="1" x14ac:dyDescent="0.35">
      <c r="D15" s="187">
        <v>0.14000000000000001</v>
      </c>
    </row>
    <row r="16" spans="4:4" ht="15" thickBot="1" x14ac:dyDescent="0.35">
      <c r="D16" s="187">
        <v>0.44</v>
      </c>
    </row>
    <row r="17" spans="4:4" ht="15" thickBot="1" x14ac:dyDescent="0.35">
      <c r="D17" s="187">
        <v>0.55000000000000004</v>
      </c>
    </row>
    <row r="18" spans="4:4" ht="15" thickBot="1" x14ac:dyDescent="0.35">
      <c r="D18" s="187">
        <v>0.05</v>
      </c>
    </row>
    <row r="19" spans="4:4" ht="15" thickBot="1" x14ac:dyDescent="0.35">
      <c r="D19" s="187">
        <v>0.05</v>
      </c>
    </row>
    <row r="20" spans="4:4" ht="15" thickBot="1" x14ac:dyDescent="0.35">
      <c r="D20" s="187">
        <v>1.5</v>
      </c>
    </row>
    <row r="21" spans="4:4" ht="15" thickBot="1" x14ac:dyDescent="0.35">
      <c r="D21" s="187">
        <v>0.42</v>
      </c>
    </row>
    <row r="22" spans="4:4" ht="15" thickBot="1" x14ac:dyDescent="0.35">
      <c r="D22" s="187">
        <v>1.1100000000000001</v>
      </c>
    </row>
    <row r="23" spans="4:4" ht="15" thickBot="1" x14ac:dyDescent="0.35">
      <c r="D23" s="187">
        <v>1.1100000000000001</v>
      </c>
    </row>
    <row r="24" spans="4:4" ht="15" thickBot="1" x14ac:dyDescent="0.35">
      <c r="D24" s="187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67A7-86CE-4836-9D53-BA16ED6B58AA}">
  <sheetPr filterMode="1"/>
  <dimension ref="A2:N776"/>
  <sheetViews>
    <sheetView topLeftCell="F2" workbookViewId="0">
      <pane ySplit="2" topLeftCell="A4" activePane="bottomLeft" state="frozen"/>
      <selection activeCell="A2" sqref="A2"/>
      <selection pane="bottomLeft" activeCell="F3" sqref="F3"/>
    </sheetView>
  </sheetViews>
  <sheetFormatPr defaultRowHeight="14.4" x14ac:dyDescent="0.3"/>
  <cols>
    <col min="1" max="1" width="3.88671875" style="37" bestFit="1" customWidth="1"/>
    <col min="2" max="2" width="8.44140625" style="37" bestFit="1" customWidth="1"/>
    <col min="3" max="3" width="8.44140625" style="37" customWidth="1"/>
    <col min="4" max="4" width="30.88671875" bestFit="1" customWidth="1"/>
    <col min="5" max="5" width="9.5546875" style="78" bestFit="1" customWidth="1"/>
    <col min="6" max="6" width="33.33203125" style="37" customWidth="1"/>
    <col min="7" max="7" width="33.5546875" bestFit="1" customWidth="1"/>
    <col min="8" max="8" width="12" style="37" bestFit="1" customWidth="1"/>
    <col min="9" max="9" width="8.44140625" style="37" customWidth="1"/>
    <col min="10" max="10" width="7.44140625" style="80" bestFit="1" customWidth="1"/>
    <col min="11" max="11" width="17.5546875" style="50" bestFit="1" customWidth="1"/>
    <col min="12" max="12" width="18.44140625" style="50" customWidth="1"/>
    <col min="13" max="13" width="18.44140625" style="80" customWidth="1"/>
    <col min="14" max="14" width="15" bestFit="1" customWidth="1"/>
  </cols>
  <sheetData>
    <row r="2" spans="1:14" x14ac:dyDescent="0.3">
      <c r="G2" s="29"/>
      <c r="H2" s="79">
        <f>SUBTOTAL(9,H4:H1048)</f>
        <v>560</v>
      </c>
      <c r="I2" s="79">
        <f>SUBTOTAL(9,I4:I1048)</f>
        <v>0.56000000000000005</v>
      </c>
      <c r="K2" s="79">
        <f>SUBTOTAL(9,K4:K1048)</f>
        <v>8960000</v>
      </c>
    </row>
    <row r="3" spans="1:14" s="86" customFormat="1" ht="21.6" x14ac:dyDescent="0.3">
      <c r="A3" s="81" t="s">
        <v>1174</v>
      </c>
      <c r="B3" s="81" t="s">
        <v>1175</v>
      </c>
      <c r="C3" s="81" t="s">
        <v>1176</v>
      </c>
      <c r="D3" s="81" t="s">
        <v>1039</v>
      </c>
      <c r="E3" s="82" t="s">
        <v>1040</v>
      </c>
      <c r="F3" s="83" t="s">
        <v>1177</v>
      </c>
      <c r="G3" s="81" t="s">
        <v>1178</v>
      </c>
      <c r="H3" s="81" t="s">
        <v>1179</v>
      </c>
      <c r="I3" s="81" t="s">
        <v>1180</v>
      </c>
      <c r="J3" s="84" t="s">
        <v>1181</v>
      </c>
      <c r="K3" s="39" t="s">
        <v>3918</v>
      </c>
      <c r="L3" s="40" t="s">
        <v>1182</v>
      </c>
      <c r="M3" s="40" t="s">
        <v>3919</v>
      </c>
      <c r="N3" s="85">
        <v>45756</v>
      </c>
    </row>
    <row r="4" spans="1:14" s="46" customFormat="1" ht="75.599999999999994" hidden="1" x14ac:dyDescent="0.3">
      <c r="A4" s="36">
        <v>1</v>
      </c>
      <c r="B4" s="36" t="s">
        <v>1183</v>
      </c>
      <c r="C4" s="36" t="s">
        <v>2214</v>
      </c>
      <c r="D4" s="87" t="s">
        <v>3920</v>
      </c>
      <c r="E4" s="41">
        <v>45727</v>
      </c>
      <c r="F4" s="42">
        <v>2309</v>
      </c>
      <c r="G4" s="88" t="s">
        <v>3921</v>
      </c>
      <c r="H4" s="36">
        <v>10</v>
      </c>
      <c r="I4" s="36">
        <f t="shared" ref="I4:I67" si="0">H4/1000</f>
        <v>0.01</v>
      </c>
      <c r="J4" s="44">
        <v>16490</v>
      </c>
      <c r="K4" s="45">
        <f>(J4*H4)</f>
        <v>164900</v>
      </c>
      <c r="L4" s="45" t="s">
        <v>1622</v>
      </c>
      <c r="M4" s="44" t="s">
        <v>3922</v>
      </c>
    </row>
    <row r="5" spans="1:14" s="46" customFormat="1" ht="86.4" hidden="1" x14ac:dyDescent="0.3">
      <c r="A5" s="36">
        <f>A4+1</f>
        <v>2</v>
      </c>
      <c r="B5" s="36" t="s">
        <v>1183</v>
      </c>
      <c r="C5" s="36" t="s">
        <v>1184</v>
      </c>
      <c r="D5" s="36" t="s">
        <v>1185</v>
      </c>
      <c r="E5" s="41">
        <v>45727</v>
      </c>
      <c r="F5" s="42" t="s">
        <v>1186</v>
      </c>
      <c r="G5" s="43" t="s">
        <v>1187</v>
      </c>
      <c r="H5" s="36">
        <v>1860</v>
      </c>
      <c r="I5" s="36">
        <f t="shared" si="0"/>
        <v>1.86</v>
      </c>
      <c r="J5" s="44">
        <v>16000</v>
      </c>
      <c r="K5" s="45">
        <f t="shared" ref="K5:K68" si="1">(J5*H5)</f>
        <v>29760000</v>
      </c>
      <c r="L5" s="45" t="s">
        <v>1030</v>
      </c>
      <c r="M5" s="44" t="s">
        <v>1184</v>
      </c>
    </row>
    <row r="6" spans="1:14" s="46" customFormat="1" ht="75.599999999999994" hidden="1" x14ac:dyDescent="0.3">
      <c r="A6" s="36">
        <v>3</v>
      </c>
      <c r="B6" s="36" t="s">
        <v>1183</v>
      </c>
      <c r="C6" s="36" t="s">
        <v>2214</v>
      </c>
      <c r="D6" s="87" t="s">
        <v>3923</v>
      </c>
      <c r="E6" s="41">
        <v>45728</v>
      </c>
      <c r="F6" s="42">
        <v>4634</v>
      </c>
      <c r="G6" s="88" t="s">
        <v>3924</v>
      </c>
      <c r="H6" s="36">
        <v>10</v>
      </c>
      <c r="I6" s="36">
        <f t="shared" si="0"/>
        <v>0.01</v>
      </c>
      <c r="J6" s="44">
        <v>16490</v>
      </c>
      <c r="K6" s="45">
        <f t="shared" si="1"/>
        <v>164900</v>
      </c>
      <c r="L6" s="45" t="s">
        <v>1622</v>
      </c>
      <c r="M6" s="44" t="s">
        <v>3922</v>
      </c>
    </row>
    <row r="7" spans="1:14" s="46" customFormat="1" ht="75.599999999999994" hidden="1" x14ac:dyDescent="0.25">
      <c r="A7" s="58">
        <v>3</v>
      </c>
      <c r="B7" s="36" t="s">
        <v>1183</v>
      </c>
      <c r="C7" s="36" t="s">
        <v>2214</v>
      </c>
      <c r="D7" s="87" t="s">
        <v>3923</v>
      </c>
      <c r="E7" s="41">
        <v>45728</v>
      </c>
      <c r="F7" s="42">
        <v>3019</v>
      </c>
      <c r="G7" s="89" t="s">
        <v>3925</v>
      </c>
      <c r="H7" s="36">
        <v>60</v>
      </c>
      <c r="I7" s="36">
        <f t="shared" si="0"/>
        <v>0.06</v>
      </c>
      <c r="J7" s="44">
        <v>16490</v>
      </c>
      <c r="K7" s="45">
        <f t="shared" si="1"/>
        <v>989400</v>
      </c>
      <c r="L7" s="45" t="s">
        <v>1622</v>
      </c>
      <c r="M7" s="44" t="s">
        <v>3922</v>
      </c>
    </row>
    <row r="8" spans="1:14" s="46" customFormat="1" ht="86.4" hidden="1" x14ac:dyDescent="0.3">
      <c r="A8" s="36">
        <v>4</v>
      </c>
      <c r="B8" s="36" t="s">
        <v>1183</v>
      </c>
      <c r="C8" s="36" t="s">
        <v>1184</v>
      </c>
      <c r="D8" s="36" t="s">
        <v>1188</v>
      </c>
      <c r="E8" s="41">
        <v>45729</v>
      </c>
      <c r="F8" s="42" t="s">
        <v>1189</v>
      </c>
      <c r="G8" s="43" t="s">
        <v>1190</v>
      </c>
      <c r="H8" s="36">
        <v>2280</v>
      </c>
      <c r="I8" s="36">
        <f t="shared" si="0"/>
        <v>2.2799999999999998</v>
      </c>
      <c r="J8" s="44">
        <v>16000</v>
      </c>
      <c r="K8" s="45">
        <f t="shared" si="1"/>
        <v>36480000</v>
      </c>
      <c r="L8" s="45" t="s">
        <v>1030</v>
      </c>
      <c r="M8" s="44" t="s">
        <v>1184</v>
      </c>
    </row>
    <row r="9" spans="1:14" s="46" customFormat="1" ht="75.599999999999994" hidden="1" x14ac:dyDescent="0.3">
      <c r="A9" s="36">
        <v>5</v>
      </c>
      <c r="B9" s="36" t="s">
        <v>1183</v>
      </c>
      <c r="C9" s="36" t="s">
        <v>2214</v>
      </c>
      <c r="D9" s="36" t="s">
        <v>3926</v>
      </c>
      <c r="E9" s="41">
        <v>45729</v>
      </c>
      <c r="F9" s="42">
        <v>4919</v>
      </c>
      <c r="G9" s="43" t="s">
        <v>3927</v>
      </c>
      <c r="H9" s="36">
        <v>120</v>
      </c>
      <c r="I9" s="36">
        <f t="shared" si="0"/>
        <v>0.12</v>
      </c>
      <c r="J9" s="44">
        <v>16490</v>
      </c>
      <c r="K9" s="45">
        <f t="shared" si="1"/>
        <v>1978800</v>
      </c>
      <c r="L9" s="45" t="s">
        <v>1699</v>
      </c>
      <c r="M9" s="44" t="s">
        <v>3922</v>
      </c>
    </row>
    <row r="10" spans="1:14" s="46" customFormat="1" ht="75.599999999999994" hidden="1" x14ac:dyDescent="0.3">
      <c r="A10" s="36">
        <v>5</v>
      </c>
      <c r="B10" s="36" t="s">
        <v>1183</v>
      </c>
      <c r="C10" s="36" t="s">
        <v>2214</v>
      </c>
      <c r="D10" s="36" t="s">
        <v>3926</v>
      </c>
      <c r="E10" s="41">
        <v>45729</v>
      </c>
      <c r="F10" s="42">
        <v>5181</v>
      </c>
      <c r="G10" s="43" t="s">
        <v>3928</v>
      </c>
      <c r="H10" s="36">
        <v>50</v>
      </c>
      <c r="I10" s="36">
        <f t="shared" si="0"/>
        <v>0.05</v>
      </c>
      <c r="J10" s="44">
        <v>16490</v>
      </c>
      <c r="K10" s="45">
        <f t="shared" si="1"/>
        <v>824500</v>
      </c>
      <c r="L10" s="45" t="s">
        <v>1699</v>
      </c>
      <c r="M10" s="44" t="s">
        <v>3922</v>
      </c>
    </row>
    <row r="11" spans="1:14" s="46" customFormat="1" ht="75.599999999999994" hidden="1" x14ac:dyDescent="0.3">
      <c r="A11" s="36">
        <v>5</v>
      </c>
      <c r="B11" s="36" t="s">
        <v>1183</v>
      </c>
      <c r="C11" s="36" t="s">
        <v>2214</v>
      </c>
      <c r="D11" s="36" t="s">
        <v>3926</v>
      </c>
      <c r="E11" s="41">
        <v>45729</v>
      </c>
      <c r="F11" s="42">
        <v>3511</v>
      </c>
      <c r="G11" s="43" t="s">
        <v>3929</v>
      </c>
      <c r="H11" s="36">
        <v>30</v>
      </c>
      <c r="I11" s="36">
        <f t="shared" si="0"/>
        <v>0.03</v>
      </c>
      <c r="J11" s="44">
        <v>16490</v>
      </c>
      <c r="K11" s="45">
        <f t="shared" si="1"/>
        <v>494700</v>
      </c>
      <c r="L11" s="45" t="s">
        <v>1622</v>
      </c>
      <c r="M11" s="44" t="s">
        <v>3922</v>
      </c>
    </row>
    <row r="12" spans="1:14" s="46" customFormat="1" ht="86.4" hidden="1" x14ac:dyDescent="0.3">
      <c r="A12" s="36">
        <v>6</v>
      </c>
      <c r="B12" s="36" t="s">
        <v>1183</v>
      </c>
      <c r="C12" s="36" t="s">
        <v>1184</v>
      </c>
      <c r="D12" s="36" t="s">
        <v>1191</v>
      </c>
      <c r="E12" s="41">
        <v>45729</v>
      </c>
      <c r="F12" s="42" t="s">
        <v>1192</v>
      </c>
      <c r="G12" s="43" t="s">
        <v>1193</v>
      </c>
      <c r="H12" s="36">
        <v>841</v>
      </c>
      <c r="I12" s="36">
        <f t="shared" si="0"/>
        <v>0.84099999999999997</v>
      </c>
      <c r="J12" s="44">
        <v>16000</v>
      </c>
      <c r="K12" s="45">
        <f t="shared" si="1"/>
        <v>13456000</v>
      </c>
      <c r="L12" s="45" t="s">
        <v>1030</v>
      </c>
      <c r="M12" s="44" t="s">
        <v>1184</v>
      </c>
    </row>
    <row r="13" spans="1:14" s="46" customFormat="1" ht="86.4" hidden="1" x14ac:dyDescent="0.3">
      <c r="A13" s="36">
        <v>6</v>
      </c>
      <c r="B13" s="36" t="s">
        <v>1183</v>
      </c>
      <c r="C13" s="36" t="s">
        <v>1184</v>
      </c>
      <c r="D13" s="36" t="s">
        <v>1191</v>
      </c>
      <c r="E13" s="41">
        <v>45729</v>
      </c>
      <c r="F13" s="42" t="s">
        <v>1194</v>
      </c>
      <c r="G13" s="43" t="s">
        <v>1195</v>
      </c>
      <c r="H13" s="36">
        <v>1020</v>
      </c>
      <c r="I13" s="36">
        <f t="shared" si="0"/>
        <v>1.02</v>
      </c>
      <c r="J13" s="44">
        <v>16000</v>
      </c>
      <c r="K13" s="45">
        <f t="shared" si="1"/>
        <v>16320000</v>
      </c>
      <c r="L13" s="45" t="s">
        <v>1030</v>
      </c>
      <c r="M13" s="44" t="s">
        <v>1184</v>
      </c>
    </row>
    <row r="14" spans="1:14" s="46" customFormat="1" ht="75.599999999999994" hidden="1" x14ac:dyDescent="0.3">
      <c r="A14" s="36">
        <v>7</v>
      </c>
      <c r="B14" s="36" t="s">
        <v>1183</v>
      </c>
      <c r="C14" s="36" t="s">
        <v>2214</v>
      </c>
      <c r="D14" s="36" t="s">
        <v>3930</v>
      </c>
      <c r="E14" s="41">
        <v>45729</v>
      </c>
      <c r="F14" s="42" t="s">
        <v>3176</v>
      </c>
      <c r="G14" s="43" t="s">
        <v>3931</v>
      </c>
      <c r="H14" s="36">
        <v>10</v>
      </c>
      <c r="I14" s="36">
        <f t="shared" si="0"/>
        <v>0.01</v>
      </c>
      <c r="J14" s="44">
        <v>16490</v>
      </c>
      <c r="K14" s="45">
        <f t="shared" si="1"/>
        <v>164900</v>
      </c>
      <c r="L14" s="45" t="s">
        <v>1030</v>
      </c>
      <c r="M14" s="44" t="s">
        <v>3922</v>
      </c>
    </row>
    <row r="15" spans="1:14" s="46" customFormat="1" ht="75.599999999999994" hidden="1" x14ac:dyDescent="0.3">
      <c r="A15" s="36">
        <v>7</v>
      </c>
      <c r="B15" s="36" t="s">
        <v>1183</v>
      </c>
      <c r="C15" s="36" t="s">
        <v>2214</v>
      </c>
      <c r="D15" s="36" t="s">
        <v>3930</v>
      </c>
      <c r="E15" s="41">
        <v>45729</v>
      </c>
      <c r="F15" s="42">
        <v>5665</v>
      </c>
      <c r="G15" s="43" t="s">
        <v>3932</v>
      </c>
      <c r="H15" s="36">
        <v>70</v>
      </c>
      <c r="I15" s="36">
        <f t="shared" si="0"/>
        <v>7.0000000000000007E-2</v>
      </c>
      <c r="J15" s="44">
        <v>16490</v>
      </c>
      <c r="K15" s="45">
        <f t="shared" si="1"/>
        <v>1154300</v>
      </c>
      <c r="L15" s="45" t="s">
        <v>1030</v>
      </c>
      <c r="M15" s="44" t="s">
        <v>3922</v>
      </c>
    </row>
    <row r="16" spans="1:14" s="46" customFormat="1" ht="75.599999999999994" hidden="1" x14ac:dyDescent="0.3">
      <c r="A16" s="36">
        <v>7</v>
      </c>
      <c r="B16" s="36" t="s">
        <v>1183</v>
      </c>
      <c r="C16" s="36" t="s">
        <v>2214</v>
      </c>
      <c r="D16" s="36" t="s">
        <v>3930</v>
      </c>
      <c r="E16" s="41">
        <v>45729</v>
      </c>
      <c r="F16" s="42" t="s">
        <v>3933</v>
      </c>
      <c r="G16" s="43" t="s">
        <v>3934</v>
      </c>
      <c r="H16" s="36">
        <v>50</v>
      </c>
      <c r="I16" s="36">
        <f t="shared" si="0"/>
        <v>0.05</v>
      </c>
      <c r="J16" s="44">
        <v>16490</v>
      </c>
      <c r="K16" s="45">
        <f t="shared" si="1"/>
        <v>824500</v>
      </c>
      <c r="L16" s="45"/>
      <c r="M16" s="44" t="s">
        <v>3935</v>
      </c>
    </row>
    <row r="17" spans="1:13" s="46" customFormat="1" ht="75.599999999999994" hidden="1" x14ac:dyDescent="0.3">
      <c r="A17" s="36">
        <v>7</v>
      </c>
      <c r="B17" s="36" t="s">
        <v>1183</v>
      </c>
      <c r="C17" s="36" t="s">
        <v>2214</v>
      </c>
      <c r="D17" s="36" t="s">
        <v>3930</v>
      </c>
      <c r="E17" s="41">
        <v>45729</v>
      </c>
      <c r="F17" s="42">
        <v>5294</v>
      </c>
      <c r="G17" s="43" t="s">
        <v>3936</v>
      </c>
      <c r="H17" s="36">
        <v>30</v>
      </c>
      <c r="I17" s="36">
        <f t="shared" si="0"/>
        <v>0.03</v>
      </c>
      <c r="J17" s="44">
        <v>16490</v>
      </c>
      <c r="K17" s="45">
        <f t="shared" si="1"/>
        <v>494700</v>
      </c>
      <c r="L17" s="45" t="s">
        <v>2898</v>
      </c>
      <c r="M17" s="44" t="s">
        <v>3922</v>
      </c>
    </row>
    <row r="18" spans="1:13" s="46" customFormat="1" ht="86.4" hidden="1" x14ac:dyDescent="0.3">
      <c r="A18" s="36">
        <v>8</v>
      </c>
      <c r="B18" s="36" t="s">
        <v>1183</v>
      </c>
      <c r="C18" s="36" t="s">
        <v>1184</v>
      </c>
      <c r="D18" s="36" t="s">
        <v>1196</v>
      </c>
      <c r="E18" s="41">
        <v>45729</v>
      </c>
      <c r="F18" s="42" t="s">
        <v>1197</v>
      </c>
      <c r="G18" s="43" t="s">
        <v>1198</v>
      </c>
      <c r="H18" s="36">
        <v>2760</v>
      </c>
      <c r="I18" s="36">
        <f t="shared" si="0"/>
        <v>2.76</v>
      </c>
      <c r="J18" s="44">
        <v>16000</v>
      </c>
      <c r="K18" s="45">
        <f t="shared" si="1"/>
        <v>44160000</v>
      </c>
      <c r="L18" s="45" t="s">
        <v>1030</v>
      </c>
      <c r="M18" s="44" t="s">
        <v>1184</v>
      </c>
    </row>
    <row r="19" spans="1:13" s="46" customFormat="1" ht="86.4" hidden="1" x14ac:dyDescent="0.3">
      <c r="A19" s="90">
        <v>9</v>
      </c>
      <c r="B19" s="36" t="s">
        <v>1183</v>
      </c>
      <c r="C19" s="36" t="s">
        <v>1184</v>
      </c>
      <c r="D19" s="90" t="s">
        <v>1199</v>
      </c>
      <c r="E19" s="91">
        <v>45729</v>
      </c>
      <c r="F19" s="92" t="s">
        <v>1200</v>
      </c>
      <c r="G19" s="93" t="s">
        <v>1201</v>
      </c>
      <c r="H19" s="90">
        <f>1210*0</f>
        <v>0</v>
      </c>
      <c r="I19" s="90">
        <f t="shared" si="0"/>
        <v>0</v>
      </c>
      <c r="J19" s="94">
        <f>16000*0</f>
        <v>0</v>
      </c>
      <c r="K19" s="45">
        <f t="shared" si="1"/>
        <v>0</v>
      </c>
      <c r="L19" s="95" t="s">
        <v>1125</v>
      </c>
      <c r="M19" s="44" t="s">
        <v>1184</v>
      </c>
    </row>
    <row r="20" spans="1:13" s="46" customFormat="1" ht="75.599999999999994" hidden="1" x14ac:dyDescent="0.3">
      <c r="A20" s="36">
        <v>10</v>
      </c>
      <c r="B20" s="36" t="s">
        <v>1183</v>
      </c>
      <c r="C20" s="36" t="s">
        <v>2214</v>
      </c>
      <c r="D20" s="36" t="s">
        <v>3937</v>
      </c>
      <c r="E20" s="41">
        <v>45729</v>
      </c>
      <c r="F20" s="42">
        <v>1046</v>
      </c>
      <c r="G20" s="43" t="s">
        <v>3938</v>
      </c>
      <c r="H20" s="36">
        <v>10</v>
      </c>
      <c r="I20" s="36">
        <f t="shared" si="0"/>
        <v>0.01</v>
      </c>
      <c r="J20" s="44">
        <v>16490</v>
      </c>
      <c r="K20" s="45">
        <f t="shared" si="1"/>
        <v>164900</v>
      </c>
      <c r="L20" s="45" t="s">
        <v>1622</v>
      </c>
      <c r="M20" s="44" t="s">
        <v>3922</v>
      </c>
    </row>
    <row r="21" spans="1:13" s="46" customFormat="1" ht="75.599999999999994" hidden="1" x14ac:dyDescent="0.3">
      <c r="A21" s="36">
        <v>10</v>
      </c>
      <c r="B21" s="36" t="s">
        <v>1183</v>
      </c>
      <c r="C21" s="36" t="s">
        <v>2214</v>
      </c>
      <c r="D21" s="36" t="s">
        <v>3937</v>
      </c>
      <c r="E21" s="41">
        <v>45729</v>
      </c>
      <c r="F21" s="42">
        <v>1831</v>
      </c>
      <c r="G21" s="43" t="s">
        <v>3939</v>
      </c>
      <c r="H21" s="36">
        <v>100</v>
      </c>
      <c r="I21" s="36">
        <f t="shared" si="0"/>
        <v>0.1</v>
      </c>
      <c r="J21" s="44">
        <v>16490</v>
      </c>
      <c r="K21" s="45">
        <f t="shared" si="1"/>
        <v>1649000</v>
      </c>
      <c r="L21" s="45" t="s">
        <v>1622</v>
      </c>
      <c r="M21" s="44" t="s">
        <v>3922</v>
      </c>
    </row>
    <row r="22" spans="1:13" s="46" customFormat="1" ht="75.599999999999994" hidden="1" x14ac:dyDescent="0.3">
      <c r="A22" s="36">
        <v>10</v>
      </c>
      <c r="B22" s="36" t="s">
        <v>1183</v>
      </c>
      <c r="C22" s="36" t="s">
        <v>2214</v>
      </c>
      <c r="D22" s="36" t="s">
        <v>3937</v>
      </c>
      <c r="E22" s="41">
        <v>45729</v>
      </c>
      <c r="F22" s="42">
        <v>4509</v>
      </c>
      <c r="G22" s="43" t="s">
        <v>3940</v>
      </c>
      <c r="H22" s="36">
        <v>190</v>
      </c>
      <c r="I22" s="36">
        <f t="shared" si="0"/>
        <v>0.19</v>
      </c>
      <c r="J22" s="44">
        <v>16490</v>
      </c>
      <c r="K22" s="45">
        <f t="shared" si="1"/>
        <v>3133100</v>
      </c>
      <c r="L22" s="45" t="s">
        <v>1030</v>
      </c>
      <c r="M22" s="44" t="s">
        <v>3922</v>
      </c>
    </row>
    <row r="23" spans="1:13" s="46" customFormat="1" ht="75.599999999999994" hidden="1" x14ac:dyDescent="0.3">
      <c r="A23" s="36">
        <v>10</v>
      </c>
      <c r="B23" s="36" t="s">
        <v>1183</v>
      </c>
      <c r="C23" s="36" t="s">
        <v>2214</v>
      </c>
      <c r="D23" s="36" t="s">
        <v>3937</v>
      </c>
      <c r="E23" s="41">
        <v>45729</v>
      </c>
      <c r="F23" s="42" t="s">
        <v>2707</v>
      </c>
      <c r="G23" s="43" t="s">
        <v>3941</v>
      </c>
      <c r="H23" s="36">
        <v>300</v>
      </c>
      <c r="I23" s="36">
        <f t="shared" si="0"/>
        <v>0.3</v>
      </c>
      <c r="J23" s="44">
        <v>16490</v>
      </c>
      <c r="K23" s="45">
        <f t="shared" si="1"/>
        <v>4947000</v>
      </c>
      <c r="L23" s="45" t="s">
        <v>1030</v>
      </c>
      <c r="M23" s="44" t="s">
        <v>3922</v>
      </c>
    </row>
    <row r="24" spans="1:13" s="46" customFormat="1" ht="75.599999999999994" hidden="1" x14ac:dyDescent="0.3">
      <c r="A24" s="36">
        <v>10</v>
      </c>
      <c r="B24" s="36" t="s">
        <v>1183</v>
      </c>
      <c r="C24" s="36" t="s">
        <v>2214</v>
      </c>
      <c r="D24" s="36" t="s">
        <v>3937</v>
      </c>
      <c r="E24" s="41">
        <v>45729</v>
      </c>
      <c r="F24" s="42">
        <v>1742</v>
      </c>
      <c r="G24" s="43" t="s">
        <v>3942</v>
      </c>
      <c r="H24" s="36">
        <v>30</v>
      </c>
      <c r="I24" s="36">
        <f t="shared" si="0"/>
        <v>0.03</v>
      </c>
      <c r="J24" s="44">
        <v>16490</v>
      </c>
      <c r="K24" s="45">
        <f t="shared" si="1"/>
        <v>494700</v>
      </c>
      <c r="L24" s="45" t="s">
        <v>1622</v>
      </c>
      <c r="M24" s="44" t="s">
        <v>3922</v>
      </c>
    </row>
    <row r="25" spans="1:13" s="46" customFormat="1" ht="75.599999999999994" hidden="1" x14ac:dyDescent="0.3">
      <c r="A25" s="36">
        <v>11</v>
      </c>
      <c r="B25" s="36" t="s">
        <v>1183</v>
      </c>
      <c r="C25" s="36" t="s">
        <v>2214</v>
      </c>
      <c r="D25" s="36" t="s">
        <v>3943</v>
      </c>
      <c r="E25" s="41">
        <v>45729</v>
      </c>
      <c r="F25" s="42" t="s">
        <v>2572</v>
      </c>
      <c r="G25" s="43" t="s">
        <v>3944</v>
      </c>
      <c r="H25" s="36">
        <v>70</v>
      </c>
      <c r="I25" s="36">
        <f t="shared" si="0"/>
        <v>7.0000000000000007E-2</v>
      </c>
      <c r="J25" s="44">
        <v>16490</v>
      </c>
      <c r="K25" s="45">
        <f t="shared" si="1"/>
        <v>1154300</v>
      </c>
      <c r="L25" s="45" t="s">
        <v>1622</v>
      </c>
      <c r="M25" s="44" t="s">
        <v>3922</v>
      </c>
    </row>
    <row r="26" spans="1:13" s="46" customFormat="1" ht="75.599999999999994" hidden="1" x14ac:dyDescent="0.3">
      <c r="A26" s="36">
        <v>11</v>
      </c>
      <c r="B26" s="36" t="s">
        <v>1183</v>
      </c>
      <c r="C26" s="36" t="s">
        <v>2214</v>
      </c>
      <c r="D26" s="36" t="s">
        <v>3943</v>
      </c>
      <c r="E26" s="41">
        <v>45729</v>
      </c>
      <c r="F26" s="42" t="s">
        <v>2567</v>
      </c>
      <c r="G26" s="43" t="s">
        <v>3945</v>
      </c>
      <c r="H26" s="36">
        <v>100</v>
      </c>
      <c r="I26" s="36">
        <f t="shared" si="0"/>
        <v>0.1</v>
      </c>
      <c r="J26" s="44">
        <v>16490</v>
      </c>
      <c r="K26" s="45">
        <f t="shared" si="1"/>
        <v>1649000</v>
      </c>
      <c r="L26" s="45" t="s">
        <v>1699</v>
      </c>
      <c r="M26" s="44" t="s">
        <v>3922</v>
      </c>
    </row>
    <row r="27" spans="1:13" s="46" customFormat="1" ht="75.599999999999994" hidden="1" x14ac:dyDescent="0.3">
      <c r="A27" s="36">
        <v>12</v>
      </c>
      <c r="B27" s="36" t="s">
        <v>1183</v>
      </c>
      <c r="C27" s="36" t="s">
        <v>2214</v>
      </c>
      <c r="D27" s="36" t="s">
        <v>3946</v>
      </c>
      <c r="E27" s="41">
        <v>45729</v>
      </c>
      <c r="F27" s="42" t="s">
        <v>2456</v>
      </c>
      <c r="G27" s="43" t="s">
        <v>3947</v>
      </c>
      <c r="H27" s="36">
        <v>90</v>
      </c>
      <c r="I27" s="36">
        <f t="shared" si="0"/>
        <v>0.09</v>
      </c>
      <c r="J27" s="44">
        <v>16490</v>
      </c>
      <c r="K27" s="45">
        <f t="shared" si="1"/>
        <v>1484100</v>
      </c>
      <c r="L27" s="45" t="s">
        <v>1030</v>
      </c>
      <c r="M27" s="44" t="s">
        <v>3922</v>
      </c>
    </row>
    <row r="28" spans="1:13" s="46" customFormat="1" ht="75.599999999999994" hidden="1" x14ac:dyDescent="0.3">
      <c r="A28" s="36">
        <v>12</v>
      </c>
      <c r="B28" s="36" t="s">
        <v>1183</v>
      </c>
      <c r="C28" s="36" t="s">
        <v>2214</v>
      </c>
      <c r="D28" s="36" t="s">
        <v>3946</v>
      </c>
      <c r="E28" s="41">
        <v>45729</v>
      </c>
      <c r="F28" s="42" t="s">
        <v>2451</v>
      </c>
      <c r="G28" s="43" t="s">
        <v>3948</v>
      </c>
      <c r="H28" s="36">
        <v>20</v>
      </c>
      <c r="I28" s="36">
        <f t="shared" si="0"/>
        <v>0.02</v>
      </c>
      <c r="J28" s="44">
        <v>16490</v>
      </c>
      <c r="K28" s="45">
        <f t="shared" si="1"/>
        <v>329800</v>
      </c>
      <c r="L28" s="45" t="s">
        <v>1622</v>
      </c>
      <c r="M28" s="44" t="s">
        <v>3922</v>
      </c>
    </row>
    <row r="29" spans="1:13" s="46" customFormat="1" ht="75.599999999999994" hidden="1" x14ac:dyDescent="0.3">
      <c r="A29" s="36">
        <v>12</v>
      </c>
      <c r="B29" s="36" t="s">
        <v>1183</v>
      </c>
      <c r="C29" s="36" t="s">
        <v>2214</v>
      </c>
      <c r="D29" s="36" t="s">
        <v>3946</v>
      </c>
      <c r="E29" s="41">
        <v>45729</v>
      </c>
      <c r="F29" s="42" t="s">
        <v>2466</v>
      </c>
      <c r="G29" s="43" t="s">
        <v>3949</v>
      </c>
      <c r="H29" s="36">
        <v>20</v>
      </c>
      <c r="I29" s="36">
        <f t="shared" si="0"/>
        <v>0.02</v>
      </c>
      <c r="J29" s="44">
        <v>16490</v>
      </c>
      <c r="K29" s="45">
        <f t="shared" si="1"/>
        <v>329800</v>
      </c>
      <c r="L29" s="45" t="s">
        <v>1622</v>
      </c>
      <c r="M29" s="44" t="s">
        <v>3922</v>
      </c>
    </row>
    <row r="30" spans="1:13" s="46" customFormat="1" ht="75.599999999999994" hidden="1" x14ac:dyDescent="0.3">
      <c r="A30" s="36">
        <v>12</v>
      </c>
      <c r="B30" s="36" t="s">
        <v>1183</v>
      </c>
      <c r="C30" s="36" t="s">
        <v>2214</v>
      </c>
      <c r="D30" s="36" t="s">
        <v>3946</v>
      </c>
      <c r="E30" s="41">
        <v>45729</v>
      </c>
      <c r="F30" s="42" t="s">
        <v>2446</v>
      </c>
      <c r="G30" s="43" t="s">
        <v>3950</v>
      </c>
      <c r="H30" s="36">
        <v>30</v>
      </c>
      <c r="I30" s="36">
        <f t="shared" si="0"/>
        <v>0.03</v>
      </c>
      <c r="J30" s="44">
        <v>16490</v>
      </c>
      <c r="K30" s="45">
        <f t="shared" si="1"/>
        <v>494700</v>
      </c>
      <c r="L30" s="45" t="s">
        <v>1622</v>
      </c>
      <c r="M30" s="44" t="s">
        <v>3922</v>
      </c>
    </row>
    <row r="31" spans="1:13" s="46" customFormat="1" ht="75.599999999999994" hidden="1" x14ac:dyDescent="0.3">
      <c r="A31" s="36">
        <v>12</v>
      </c>
      <c r="B31" s="36" t="s">
        <v>1183</v>
      </c>
      <c r="C31" s="36" t="s">
        <v>2214</v>
      </c>
      <c r="D31" s="36" t="s">
        <v>3946</v>
      </c>
      <c r="E31" s="41">
        <v>45729</v>
      </c>
      <c r="F31" s="42" t="s">
        <v>2461</v>
      </c>
      <c r="G31" s="43" t="s">
        <v>3951</v>
      </c>
      <c r="H31" s="36">
        <v>140</v>
      </c>
      <c r="I31" s="36">
        <f t="shared" si="0"/>
        <v>0.14000000000000001</v>
      </c>
      <c r="J31" s="44">
        <v>16490</v>
      </c>
      <c r="K31" s="45">
        <f t="shared" si="1"/>
        <v>2308600</v>
      </c>
      <c r="L31" s="45" t="s">
        <v>1622</v>
      </c>
      <c r="M31" s="44" t="s">
        <v>3922</v>
      </c>
    </row>
    <row r="32" spans="1:13" s="46" customFormat="1" ht="75.599999999999994" hidden="1" x14ac:dyDescent="0.3">
      <c r="A32" s="36">
        <v>13</v>
      </c>
      <c r="B32" s="36" t="s">
        <v>1183</v>
      </c>
      <c r="C32" s="36" t="s">
        <v>1184</v>
      </c>
      <c r="D32" s="36" t="s">
        <v>1202</v>
      </c>
      <c r="E32" s="41">
        <v>45729</v>
      </c>
      <c r="F32" s="42" t="s">
        <v>1203</v>
      </c>
      <c r="G32" s="43" t="s">
        <v>1204</v>
      </c>
      <c r="H32" s="36">
        <v>6820</v>
      </c>
      <c r="I32" s="36">
        <f t="shared" si="0"/>
        <v>6.82</v>
      </c>
      <c r="J32" s="44">
        <v>12500</v>
      </c>
      <c r="K32" s="45">
        <f t="shared" si="1"/>
        <v>85250000</v>
      </c>
      <c r="L32" s="45" t="s">
        <v>1030</v>
      </c>
      <c r="M32" s="44" t="s">
        <v>1184</v>
      </c>
    </row>
    <row r="33" spans="1:13" s="46" customFormat="1" ht="75.599999999999994" hidden="1" x14ac:dyDescent="0.3">
      <c r="A33" s="36">
        <v>14</v>
      </c>
      <c r="B33" s="36" t="s">
        <v>1183</v>
      </c>
      <c r="C33" s="36" t="s">
        <v>2214</v>
      </c>
      <c r="D33" s="36" t="s">
        <v>3952</v>
      </c>
      <c r="E33" s="41">
        <v>45729</v>
      </c>
      <c r="F33" s="42" t="s">
        <v>3063</v>
      </c>
      <c r="G33" s="43" t="s">
        <v>3953</v>
      </c>
      <c r="H33" s="36">
        <v>140</v>
      </c>
      <c r="I33" s="36">
        <f t="shared" si="0"/>
        <v>0.14000000000000001</v>
      </c>
      <c r="J33" s="44">
        <v>16490</v>
      </c>
      <c r="K33" s="45">
        <f t="shared" si="1"/>
        <v>2308600</v>
      </c>
      <c r="L33" s="45" t="s">
        <v>1622</v>
      </c>
      <c r="M33" s="44" t="s">
        <v>3922</v>
      </c>
    </row>
    <row r="34" spans="1:13" s="46" customFormat="1" ht="75.599999999999994" hidden="1" x14ac:dyDescent="0.3">
      <c r="A34" s="36">
        <v>14</v>
      </c>
      <c r="B34" s="36" t="s">
        <v>1183</v>
      </c>
      <c r="C34" s="36" t="s">
        <v>2214</v>
      </c>
      <c r="D34" s="36" t="s">
        <v>3952</v>
      </c>
      <c r="E34" s="41">
        <v>45729</v>
      </c>
      <c r="F34" s="42">
        <v>5579</v>
      </c>
      <c r="G34" s="43" t="s">
        <v>3954</v>
      </c>
      <c r="H34" s="36">
        <v>100</v>
      </c>
      <c r="I34" s="36">
        <f t="shared" si="0"/>
        <v>0.1</v>
      </c>
      <c r="J34" s="44">
        <v>16490</v>
      </c>
      <c r="K34" s="45">
        <f t="shared" si="1"/>
        <v>1649000</v>
      </c>
      <c r="L34" s="45" t="s">
        <v>1030</v>
      </c>
      <c r="M34" s="44" t="s">
        <v>3922</v>
      </c>
    </row>
    <row r="35" spans="1:13" s="46" customFormat="1" ht="75.599999999999994" hidden="1" x14ac:dyDescent="0.3">
      <c r="A35" s="36">
        <v>14</v>
      </c>
      <c r="B35" s="36" t="s">
        <v>1183</v>
      </c>
      <c r="C35" s="36" t="s">
        <v>2214</v>
      </c>
      <c r="D35" s="36" t="s">
        <v>3952</v>
      </c>
      <c r="E35" s="41">
        <v>45729</v>
      </c>
      <c r="F35" s="42" t="s">
        <v>3058</v>
      </c>
      <c r="G35" s="43" t="s">
        <v>3955</v>
      </c>
      <c r="H35" s="36">
        <v>20</v>
      </c>
      <c r="I35" s="36">
        <f t="shared" si="0"/>
        <v>0.02</v>
      </c>
      <c r="J35" s="44">
        <v>16490</v>
      </c>
      <c r="K35" s="45">
        <f t="shared" si="1"/>
        <v>329800</v>
      </c>
      <c r="L35" s="45" t="s">
        <v>1622</v>
      </c>
      <c r="M35" s="44" t="s">
        <v>3922</v>
      </c>
    </row>
    <row r="36" spans="1:13" s="46" customFormat="1" ht="75.599999999999994" hidden="1" x14ac:dyDescent="0.3">
      <c r="A36" s="36">
        <v>14</v>
      </c>
      <c r="B36" s="36" t="s">
        <v>1183</v>
      </c>
      <c r="C36" s="36" t="s">
        <v>2214</v>
      </c>
      <c r="D36" s="36" t="s">
        <v>3952</v>
      </c>
      <c r="E36" s="41">
        <v>45729</v>
      </c>
      <c r="F36" s="42">
        <v>3068</v>
      </c>
      <c r="G36" s="43" t="s">
        <v>3956</v>
      </c>
      <c r="H36" s="36">
        <v>10</v>
      </c>
      <c r="I36" s="36">
        <f t="shared" si="0"/>
        <v>0.01</v>
      </c>
      <c r="J36" s="44">
        <v>16490</v>
      </c>
      <c r="K36" s="45">
        <f t="shared" si="1"/>
        <v>164900</v>
      </c>
      <c r="L36" s="45" t="s">
        <v>1030</v>
      </c>
      <c r="M36" s="44" t="s">
        <v>3922</v>
      </c>
    </row>
    <row r="37" spans="1:13" s="46" customFormat="1" ht="75.599999999999994" hidden="1" x14ac:dyDescent="0.3">
      <c r="A37" s="36">
        <v>14</v>
      </c>
      <c r="B37" s="36" t="s">
        <v>1183</v>
      </c>
      <c r="C37" s="36" t="s">
        <v>2214</v>
      </c>
      <c r="D37" s="36" t="s">
        <v>3952</v>
      </c>
      <c r="E37" s="41">
        <v>45729</v>
      </c>
      <c r="F37" s="42">
        <v>5768</v>
      </c>
      <c r="G37" s="43" t="s">
        <v>3957</v>
      </c>
      <c r="H37" s="36">
        <v>300</v>
      </c>
      <c r="I37" s="36">
        <f t="shared" si="0"/>
        <v>0.3</v>
      </c>
      <c r="J37" s="44">
        <v>16490</v>
      </c>
      <c r="K37" s="45">
        <f t="shared" si="1"/>
        <v>4947000</v>
      </c>
      <c r="L37" s="45" t="s">
        <v>1030</v>
      </c>
      <c r="M37" s="44" t="s">
        <v>3922</v>
      </c>
    </row>
    <row r="38" spans="1:13" s="46" customFormat="1" ht="75.599999999999994" hidden="1" x14ac:dyDescent="0.3">
      <c r="A38" s="36">
        <v>15</v>
      </c>
      <c r="B38" s="36" t="s">
        <v>1183</v>
      </c>
      <c r="C38" s="36" t="s">
        <v>1184</v>
      </c>
      <c r="D38" s="36" t="s">
        <v>1205</v>
      </c>
      <c r="E38" s="41">
        <v>45729</v>
      </c>
      <c r="F38" s="42" t="s">
        <v>1206</v>
      </c>
      <c r="G38" s="43" t="s">
        <v>1207</v>
      </c>
      <c r="H38" s="36">
        <v>4230</v>
      </c>
      <c r="I38" s="36">
        <f t="shared" si="0"/>
        <v>4.2300000000000004</v>
      </c>
      <c r="J38" s="44">
        <v>12500</v>
      </c>
      <c r="K38" s="45">
        <f t="shared" si="1"/>
        <v>52875000</v>
      </c>
      <c r="L38" s="45" t="s">
        <v>1030</v>
      </c>
      <c r="M38" s="44" t="s">
        <v>1184</v>
      </c>
    </row>
    <row r="39" spans="1:13" s="46" customFormat="1" ht="75.599999999999994" hidden="1" x14ac:dyDescent="0.3">
      <c r="A39" s="36">
        <v>16</v>
      </c>
      <c r="B39" s="36" t="s">
        <v>1183</v>
      </c>
      <c r="C39" s="36" t="s">
        <v>2214</v>
      </c>
      <c r="D39" s="36" t="s">
        <v>3958</v>
      </c>
      <c r="E39" s="41">
        <v>45729</v>
      </c>
      <c r="F39" s="42" t="s">
        <v>3028</v>
      </c>
      <c r="G39" s="43" t="s">
        <v>3959</v>
      </c>
      <c r="H39" s="36">
        <v>110</v>
      </c>
      <c r="I39" s="36">
        <f t="shared" si="0"/>
        <v>0.11</v>
      </c>
      <c r="J39" s="44">
        <v>16490</v>
      </c>
      <c r="K39" s="45">
        <f t="shared" si="1"/>
        <v>1813900</v>
      </c>
      <c r="L39" s="45" t="s">
        <v>1030</v>
      </c>
      <c r="M39" s="44" t="s">
        <v>3922</v>
      </c>
    </row>
    <row r="40" spans="1:13" s="46" customFormat="1" ht="86.4" hidden="1" x14ac:dyDescent="0.3">
      <c r="A40" s="36">
        <v>17</v>
      </c>
      <c r="B40" s="36" t="s">
        <v>1183</v>
      </c>
      <c r="C40" s="36" t="s">
        <v>1184</v>
      </c>
      <c r="D40" s="36" t="s">
        <v>1208</v>
      </c>
      <c r="E40" s="41">
        <v>45729</v>
      </c>
      <c r="F40" s="42" t="s">
        <v>1209</v>
      </c>
      <c r="G40" s="43" t="s">
        <v>1210</v>
      </c>
      <c r="H40" s="36">
        <v>3720</v>
      </c>
      <c r="I40" s="36">
        <f t="shared" si="0"/>
        <v>3.72</v>
      </c>
      <c r="J40" s="44">
        <v>16000</v>
      </c>
      <c r="K40" s="45">
        <f t="shared" si="1"/>
        <v>59520000</v>
      </c>
      <c r="L40" s="45" t="s">
        <v>1030</v>
      </c>
      <c r="M40" s="44" t="s">
        <v>1184</v>
      </c>
    </row>
    <row r="41" spans="1:13" s="46" customFormat="1" ht="86.4" hidden="1" x14ac:dyDescent="0.3">
      <c r="A41" s="36">
        <v>18</v>
      </c>
      <c r="B41" s="36" t="s">
        <v>1183</v>
      </c>
      <c r="C41" s="36" t="s">
        <v>1184</v>
      </c>
      <c r="D41" s="36" t="s">
        <v>1211</v>
      </c>
      <c r="E41" s="41">
        <v>45729</v>
      </c>
      <c r="F41" s="42" t="s">
        <v>98</v>
      </c>
      <c r="G41" s="43" t="s">
        <v>1212</v>
      </c>
      <c r="H41" s="36">
        <v>1430</v>
      </c>
      <c r="I41" s="36">
        <f t="shared" si="0"/>
        <v>1.43</v>
      </c>
      <c r="J41" s="44">
        <v>16000</v>
      </c>
      <c r="K41" s="45">
        <f t="shared" si="1"/>
        <v>22880000</v>
      </c>
      <c r="L41" s="45" t="s">
        <v>1030</v>
      </c>
      <c r="M41" s="44" t="s">
        <v>1184</v>
      </c>
    </row>
    <row r="42" spans="1:13" s="46" customFormat="1" ht="75.599999999999994" hidden="1" x14ac:dyDescent="0.3">
      <c r="A42" s="36">
        <v>19</v>
      </c>
      <c r="B42" s="36" t="s">
        <v>1183</v>
      </c>
      <c r="C42" s="36" t="s">
        <v>2214</v>
      </c>
      <c r="D42" s="36" t="s">
        <v>3960</v>
      </c>
      <c r="E42" s="41">
        <v>45729</v>
      </c>
      <c r="F42" s="42">
        <v>2257</v>
      </c>
      <c r="G42" s="43" t="s">
        <v>3961</v>
      </c>
      <c r="H42" s="36">
        <v>70</v>
      </c>
      <c r="I42" s="36">
        <f t="shared" si="0"/>
        <v>7.0000000000000007E-2</v>
      </c>
      <c r="J42" s="44">
        <v>16490</v>
      </c>
      <c r="K42" s="45">
        <f t="shared" si="1"/>
        <v>1154300</v>
      </c>
      <c r="L42" s="45" t="s">
        <v>1699</v>
      </c>
      <c r="M42" s="44" t="s">
        <v>3922</v>
      </c>
    </row>
    <row r="43" spans="1:13" s="46" customFormat="1" ht="75.599999999999994" hidden="1" x14ac:dyDescent="0.3">
      <c r="A43" s="36">
        <v>19</v>
      </c>
      <c r="B43" s="36" t="s">
        <v>1183</v>
      </c>
      <c r="C43" s="36" t="s">
        <v>2214</v>
      </c>
      <c r="D43" s="36" t="s">
        <v>3960</v>
      </c>
      <c r="E43" s="41">
        <v>45729</v>
      </c>
      <c r="F43" s="42">
        <v>5856</v>
      </c>
      <c r="G43" s="43" t="s">
        <v>3962</v>
      </c>
      <c r="H43" s="36">
        <v>10</v>
      </c>
      <c r="I43" s="36">
        <f t="shared" si="0"/>
        <v>0.01</v>
      </c>
      <c r="J43" s="44">
        <v>16490</v>
      </c>
      <c r="K43" s="45">
        <f t="shared" si="1"/>
        <v>164900</v>
      </c>
      <c r="L43" s="45" t="s">
        <v>1622</v>
      </c>
      <c r="M43" s="44" t="s">
        <v>3922</v>
      </c>
    </row>
    <row r="44" spans="1:13" s="46" customFormat="1" ht="75.599999999999994" hidden="1" x14ac:dyDescent="0.3">
      <c r="A44" s="36">
        <v>19</v>
      </c>
      <c r="B44" s="36" t="s">
        <v>1183</v>
      </c>
      <c r="C44" s="36" t="s">
        <v>2214</v>
      </c>
      <c r="D44" s="36" t="s">
        <v>3960</v>
      </c>
      <c r="E44" s="41">
        <v>45729</v>
      </c>
      <c r="F44" s="42" t="s">
        <v>1569</v>
      </c>
      <c r="G44" s="43" t="s">
        <v>3963</v>
      </c>
      <c r="H44" s="36">
        <v>100</v>
      </c>
      <c r="I44" s="36">
        <f t="shared" si="0"/>
        <v>0.1</v>
      </c>
      <c r="J44" s="44">
        <v>16490</v>
      </c>
      <c r="K44" s="45">
        <f t="shared" si="1"/>
        <v>1649000</v>
      </c>
      <c r="L44" s="45"/>
      <c r="M44" s="44" t="s">
        <v>3935</v>
      </c>
    </row>
    <row r="45" spans="1:13" s="46" customFormat="1" ht="75.599999999999994" hidden="1" x14ac:dyDescent="0.3">
      <c r="A45" s="96">
        <v>20</v>
      </c>
      <c r="B45" s="36" t="s">
        <v>1183</v>
      </c>
      <c r="C45" s="36" t="s">
        <v>4841</v>
      </c>
      <c r="D45" s="96" t="s">
        <v>3964</v>
      </c>
      <c r="E45" s="97">
        <v>45729</v>
      </c>
      <c r="F45" s="98" t="s">
        <v>77</v>
      </c>
      <c r="G45" s="99" t="s">
        <v>3965</v>
      </c>
      <c r="H45" s="96">
        <v>1900</v>
      </c>
      <c r="I45" s="96">
        <f t="shared" si="0"/>
        <v>1.9</v>
      </c>
      <c r="J45" s="100">
        <v>16000</v>
      </c>
      <c r="K45" s="45">
        <f t="shared" si="1"/>
        <v>30400000</v>
      </c>
      <c r="L45" s="101"/>
      <c r="M45" s="44" t="s">
        <v>1584</v>
      </c>
    </row>
    <row r="46" spans="1:13" s="46" customFormat="1" ht="86.4" hidden="1" x14ac:dyDescent="0.3">
      <c r="A46" s="36">
        <v>21</v>
      </c>
      <c r="B46" s="36" t="s">
        <v>1183</v>
      </c>
      <c r="C46" s="36" t="s">
        <v>1184</v>
      </c>
      <c r="D46" s="36" t="s">
        <v>1213</v>
      </c>
      <c r="E46" s="41">
        <v>45729</v>
      </c>
      <c r="F46" s="42" t="s">
        <v>1214</v>
      </c>
      <c r="G46" s="43" t="s">
        <v>1215</v>
      </c>
      <c r="H46" s="36">
        <v>2670</v>
      </c>
      <c r="I46" s="36">
        <f t="shared" si="0"/>
        <v>2.67</v>
      </c>
      <c r="J46" s="44">
        <v>16000</v>
      </c>
      <c r="K46" s="45">
        <f t="shared" si="1"/>
        <v>42720000</v>
      </c>
      <c r="L46" s="45" t="s">
        <v>1030</v>
      </c>
      <c r="M46" s="44" t="s">
        <v>1184</v>
      </c>
    </row>
    <row r="47" spans="1:13" s="46" customFormat="1" ht="86.4" hidden="1" x14ac:dyDescent="0.3">
      <c r="A47" s="36">
        <v>21</v>
      </c>
      <c r="B47" s="36" t="s">
        <v>1183</v>
      </c>
      <c r="C47" s="36" t="s">
        <v>1184</v>
      </c>
      <c r="D47" s="36" t="s">
        <v>1213</v>
      </c>
      <c r="E47" s="41">
        <v>45729</v>
      </c>
      <c r="F47" s="42" t="s">
        <v>1216</v>
      </c>
      <c r="G47" s="43" t="s">
        <v>1217</v>
      </c>
      <c r="H47" s="36">
        <v>2080</v>
      </c>
      <c r="I47" s="36">
        <f t="shared" si="0"/>
        <v>2.08</v>
      </c>
      <c r="J47" s="44">
        <v>16000</v>
      </c>
      <c r="K47" s="45">
        <f t="shared" si="1"/>
        <v>33280000</v>
      </c>
      <c r="L47" s="45" t="s">
        <v>1030</v>
      </c>
      <c r="M47" s="44" t="s">
        <v>1184</v>
      </c>
    </row>
    <row r="48" spans="1:13" s="46" customFormat="1" ht="86.4" hidden="1" x14ac:dyDescent="0.3">
      <c r="A48" s="36">
        <v>22</v>
      </c>
      <c r="B48" s="36" t="s">
        <v>1183</v>
      </c>
      <c r="C48" s="36" t="s">
        <v>1184</v>
      </c>
      <c r="D48" s="36" t="s">
        <v>1218</v>
      </c>
      <c r="E48" s="41">
        <v>45729</v>
      </c>
      <c r="F48" s="42" t="s">
        <v>75</v>
      </c>
      <c r="G48" s="43" t="s">
        <v>1219</v>
      </c>
      <c r="H48" s="36">
        <v>2590</v>
      </c>
      <c r="I48" s="36">
        <f t="shared" si="0"/>
        <v>2.59</v>
      </c>
      <c r="J48" s="44">
        <v>16000</v>
      </c>
      <c r="K48" s="45">
        <f t="shared" si="1"/>
        <v>41440000</v>
      </c>
      <c r="L48" s="45" t="s">
        <v>1030</v>
      </c>
      <c r="M48" s="44" t="s">
        <v>1184</v>
      </c>
    </row>
    <row r="49" spans="1:13" s="46" customFormat="1" ht="86.4" hidden="1" x14ac:dyDescent="0.3">
      <c r="A49" s="36">
        <v>23</v>
      </c>
      <c r="B49" s="36" t="s">
        <v>1183</v>
      </c>
      <c r="C49" s="36" t="s">
        <v>1184</v>
      </c>
      <c r="D49" s="36" t="s">
        <v>1220</v>
      </c>
      <c r="E49" s="41">
        <v>45729</v>
      </c>
      <c r="F49" s="42" t="s">
        <v>74</v>
      </c>
      <c r="G49" s="43" t="s">
        <v>1221</v>
      </c>
      <c r="H49" s="36">
        <v>3770</v>
      </c>
      <c r="I49" s="36">
        <f t="shared" si="0"/>
        <v>3.77</v>
      </c>
      <c r="J49" s="44">
        <v>16000</v>
      </c>
      <c r="K49" s="45">
        <f t="shared" si="1"/>
        <v>60320000</v>
      </c>
      <c r="L49" s="45" t="s">
        <v>1030</v>
      </c>
      <c r="M49" s="44" t="s">
        <v>1184</v>
      </c>
    </row>
    <row r="50" spans="1:13" s="46" customFormat="1" ht="86.4" hidden="1" x14ac:dyDescent="0.3">
      <c r="A50" s="36">
        <v>24</v>
      </c>
      <c r="B50" s="36" t="s">
        <v>1183</v>
      </c>
      <c r="C50" s="36" t="s">
        <v>1184</v>
      </c>
      <c r="D50" s="36" t="s">
        <v>1222</v>
      </c>
      <c r="E50" s="41">
        <v>45729</v>
      </c>
      <c r="F50" s="42" t="s">
        <v>1223</v>
      </c>
      <c r="G50" s="43" t="s">
        <v>1224</v>
      </c>
      <c r="H50" s="36">
        <v>4550</v>
      </c>
      <c r="I50" s="36">
        <f t="shared" si="0"/>
        <v>4.55</v>
      </c>
      <c r="J50" s="44">
        <v>16000</v>
      </c>
      <c r="K50" s="45">
        <f t="shared" si="1"/>
        <v>72800000</v>
      </c>
      <c r="L50" s="45" t="s">
        <v>1030</v>
      </c>
      <c r="M50" s="44" t="s">
        <v>1184</v>
      </c>
    </row>
    <row r="51" spans="1:13" s="46" customFormat="1" ht="75.599999999999994" hidden="1" x14ac:dyDescent="0.3">
      <c r="A51" s="36">
        <v>25</v>
      </c>
      <c r="B51" s="36" t="s">
        <v>1183</v>
      </c>
      <c r="C51" s="36" t="s">
        <v>2214</v>
      </c>
      <c r="D51" s="36" t="s">
        <v>3966</v>
      </c>
      <c r="E51" s="41">
        <v>45729</v>
      </c>
      <c r="F51" s="42">
        <v>879</v>
      </c>
      <c r="G51" s="43" t="s">
        <v>3967</v>
      </c>
      <c r="H51" s="36">
        <v>60</v>
      </c>
      <c r="I51" s="36">
        <f t="shared" si="0"/>
        <v>0.06</v>
      </c>
      <c r="J51" s="44">
        <v>16490</v>
      </c>
      <c r="K51" s="45">
        <f t="shared" si="1"/>
        <v>989400</v>
      </c>
      <c r="L51" s="45" t="s">
        <v>1030</v>
      </c>
      <c r="M51" s="44" t="s">
        <v>3922</v>
      </c>
    </row>
    <row r="52" spans="1:13" s="46" customFormat="1" ht="75.599999999999994" hidden="1" x14ac:dyDescent="0.3">
      <c r="A52" s="36">
        <v>25</v>
      </c>
      <c r="B52" s="36" t="s">
        <v>1183</v>
      </c>
      <c r="C52" s="36" t="s">
        <v>2214</v>
      </c>
      <c r="D52" s="36" t="s">
        <v>3966</v>
      </c>
      <c r="E52" s="41">
        <v>45729</v>
      </c>
      <c r="F52" s="42" t="s">
        <v>3749</v>
      </c>
      <c r="G52" s="43" t="s">
        <v>3968</v>
      </c>
      <c r="H52" s="36">
        <v>280</v>
      </c>
      <c r="I52" s="36">
        <f t="shared" si="0"/>
        <v>0.28000000000000003</v>
      </c>
      <c r="J52" s="44">
        <v>16490</v>
      </c>
      <c r="K52" s="45">
        <f t="shared" si="1"/>
        <v>4617200</v>
      </c>
      <c r="L52" s="45" t="s">
        <v>1030</v>
      </c>
      <c r="M52" s="44" t="s">
        <v>3922</v>
      </c>
    </row>
    <row r="53" spans="1:13" s="46" customFormat="1" ht="75.599999999999994" hidden="1" x14ac:dyDescent="0.3">
      <c r="A53" s="36">
        <v>25</v>
      </c>
      <c r="B53" s="36" t="s">
        <v>1183</v>
      </c>
      <c r="C53" s="36" t="s">
        <v>2214</v>
      </c>
      <c r="D53" s="36" t="s">
        <v>3966</v>
      </c>
      <c r="E53" s="41">
        <v>45729</v>
      </c>
      <c r="F53" s="42" t="s">
        <v>3767</v>
      </c>
      <c r="G53" s="43" t="s">
        <v>3969</v>
      </c>
      <c r="H53" s="36">
        <v>220</v>
      </c>
      <c r="I53" s="36">
        <f t="shared" si="0"/>
        <v>0.22</v>
      </c>
      <c r="J53" s="44">
        <v>16490</v>
      </c>
      <c r="K53" s="45">
        <f t="shared" si="1"/>
        <v>3627800</v>
      </c>
      <c r="L53" s="45" t="s">
        <v>1030</v>
      </c>
      <c r="M53" s="44" t="s">
        <v>3922</v>
      </c>
    </row>
    <row r="54" spans="1:13" s="46" customFormat="1" ht="75.599999999999994" hidden="1" x14ac:dyDescent="0.3">
      <c r="A54" s="36">
        <v>25</v>
      </c>
      <c r="B54" s="36" t="s">
        <v>1183</v>
      </c>
      <c r="C54" s="36" t="s">
        <v>2214</v>
      </c>
      <c r="D54" s="36" t="s">
        <v>3966</v>
      </c>
      <c r="E54" s="41">
        <v>45729</v>
      </c>
      <c r="F54" s="42" t="s">
        <v>3776</v>
      </c>
      <c r="G54" s="43" t="s">
        <v>3970</v>
      </c>
      <c r="H54" s="36">
        <v>280</v>
      </c>
      <c r="I54" s="36">
        <f t="shared" si="0"/>
        <v>0.28000000000000003</v>
      </c>
      <c r="J54" s="44">
        <v>16490</v>
      </c>
      <c r="K54" s="45">
        <f t="shared" si="1"/>
        <v>4617200</v>
      </c>
      <c r="L54" s="45" t="s">
        <v>1030</v>
      </c>
      <c r="M54" s="44" t="s">
        <v>3922</v>
      </c>
    </row>
    <row r="55" spans="1:13" s="46" customFormat="1" ht="75.599999999999994" hidden="1" x14ac:dyDescent="0.3">
      <c r="A55" s="36">
        <v>25</v>
      </c>
      <c r="B55" s="36" t="s">
        <v>1183</v>
      </c>
      <c r="C55" s="36" t="s">
        <v>2214</v>
      </c>
      <c r="D55" s="36" t="s">
        <v>3966</v>
      </c>
      <c r="E55" s="41">
        <v>45729</v>
      </c>
      <c r="F55" s="42">
        <v>2074</v>
      </c>
      <c r="G55" s="43" t="s">
        <v>3971</v>
      </c>
      <c r="H55" s="36">
        <v>70</v>
      </c>
      <c r="I55" s="36">
        <f t="shared" si="0"/>
        <v>7.0000000000000007E-2</v>
      </c>
      <c r="J55" s="44">
        <v>16490</v>
      </c>
      <c r="K55" s="45">
        <f t="shared" si="1"/>
        <v>1154300</v>
      </c>
      <c r="L55" s="45" t="s">
        <v>1030</v>
      </c>
      <c r="M55" s="44" t="s">
        <v>3922</v>
      </c>
    </row>
    <row r="56" spans="1:13" s="46" customFormat="1" ht="75.599999999999994" hidden="1" x14ac:dyDescent="0.3">
      <c r="A56" s="36">
        <v>25</v>
      </c>
      <c r="B56" s="36" t="s">
        <v>1183</v>
      </c>
      <c r="C56" s="36" t="s">
        <v>2214</v>
      </c>
      <c r="D56" s="36" t="s">
        <v>3966</v>
      </c>
      <c r="E56" s="41">
        <v>45729</v>
      </c>
      <c r="F56" s="42">
        <v>2825</v>
      </c>
      <c r="G56" s="43" t="s">
        <v>3972</v>
      </c>
      <c r="H56" s="36">
        <v>170</v>
      </c>
      <c r="I56" s="36">
        <f t="shared" si="0"/>
        <v>0.17</v>
      </c>
      <c r="J56" s="44">
        <v>16490</v>
      </c>
      <c r="K56" s="45">
        <f t="shared" si="1"/>
        <v>2803300</v>
      </c>
      <c r="L56" s="45" t="s">
        <v>1030</v>
      </c>
      <c r="M56" s="44" t="s">
        <v>3922</v>
      </c>
    </row>
    <row r="57" spans="1:13" s="46" customFormat="1" ht="75.599999999999994" hidden="1" x14ac:dyDescent="0.3">
      <c r="A57" s="36">
        <v>25</v>
      </c>
      <c r="B57" s="36" t="s">
        <v>1183</v>
      </c>
      <c r="C57" s="36" t="s">
        <v>2214</v>
      </c>
      <c r="D57" s="36" t="s">
        <v>3966</v>
      </c>
      <c r="E57" s="41">
        <v>45729</v>
      </c>
      <c r="F57" s="42">
        <v>5154</v>
      </c>
      <c r="G57" s="43" t="s">
        <v>3973</v>
      </c>
      <c r="H57" s="36">
        <v>170</v>
      </c>
      <c r="I57" s="36">
        <f t="shared" si="0"/>
        <v>0.17</v>
      </c>
      <c r="J57" s="44">
        <v>16490</v>
      </c>
      <c r="K57" s="45">
        <f t="shared" si="1"/>
        <v>2803300</v>
      </c>
      <c r="L57" s="45" t="s">
        <v>1699</v>
      </c>
      <c r="M57" s="44" t="s">
        <v>3922</v>
      </c>
    </row>
    <row r="58" spans="1:13" s="46" customFormat="1" ht="75.599999999999994" hidden="1" x14ac:dyDescent="0.3">
      <c r="A58" s="36">
        <v>26</v>
      </c>
      <c r="B58" s="36" t="s">
        <v>1183</v>
      </c>
      <c r="C58" s="36" t="s">
        <v>1184</v>
      </c>
      <c r="D58" s="36" t="s">
        <v>1225</v>
      </c>
      <c r="E58" s="41">
        <v>45729</v>
      </c>
      <c r="F58" s="42" t="s">
        <v>1226</v>
      </c>
      <c r="G58" s="43" t="s">
        <v>1227</v>
      </c>
      <c r="H58" s="36">
        <v>2620</v>
      </c>
      <c r="I58" s="36">
        <f t="shared" si="0"/>
        <v>2.62</v>
      </c>
      <c r="J58" s="44">
        <v>12500</v>
      </c>
      <c r="K58" s="45">
        <f t="shared" si="1"/>
        <v>32750000</v>
      </c>
      <c r="L58" s="45" t="s">
        <v>1083</v>
      </c>
      <c r="M58" s="44" t="s">
        <v>1184</v>
      </c>
    </row>
    <row r="59" spans="1:13" s="46" customFormat="1" ht="86.4" hidden="1" x14ac:dyDescent="0.3">
      <c r="A59" s="90">
        <v>27</v>
      </c>
      <c r="B59" s="36" t="s">
        <v>1183</v>
      </c>
      <c r="C59" s="36" t="s">
        <v>1184</v>
      </c>
      <c r="D59" s="90" t="s">
        <v>1228</v>
      </c>
      <c r="E59" s="91">
        <v>45729</v>
      </c>
      <c r="F59" s="92" t="s">
        <v>82</v>
      </c>
      <c r="G59" s="93" t="s">
        <v>1229</v>
      </c>
      <c r="H59" s="90">
        <f>1600*0</f>
        <v>0</v>
      </c>
      <c r="I59" s="90">
        <f t="shared" si="0"/>
        <v>0</v>
      </c>
      <c r="J59" s="94">
        <f>16000*0</f>
        <v>0</v>
      </c>
      <c r="K59" s="45">
        <f t="shared" si="1"/>
        <v>0</v>
      </c>
      <c r="L59" s="95" t="s">
        <v>1125</v>
      </c>
      <c r="M59" s="44" t="s">
        <v>1184</v>
      </c>
    </row>
    <row r="60" spans="1:13" s="46" customFormat="1" ht="75.599999999999994" hidden="1" x14ac:dyDescent="0.3">
      <c r="A60" s="36">
        <v>28</v>
      </c>
      <c r="B60" s="36" t="s">
        <v>1183</v>
      </c>
      <c r="C60" s="36" t="s">
        <v>2214</v>
      </c>
      <c r="D60" s="36" t="s">
        <v>3974</v>
      </c>
      <c r="E60" s="41">
        <v>45729</v>
      </c>
      <c r="F60" s="42" t="s">
        <v>2436</v>
      </c>
      <c r="G60" s="43" t="s">
        <v>3975</v>
      </c>
      <c r="H60" s="36">
        <v>140</v>
      </c>
      <c r="I60" s="36">
        <f t="shared" si="0"/>
        <v>0.14000000000000001</v>
      </c>
      <c r="J60" s="44">
        <v>16490</v>
      </c>
      <c r="K60" s="45">
        <f t="shared" si="1"/>
        <v>2308600</v>
      </c>
      <c r="L60" s="45" t="s">
        <v>1622</v>
      </c>
      <c r="M60" s="44" t="s">
        <v>3922</v>
      </c>
    </row>
    <row r="61" spans="1:13" s="46" customFormat="1" ht="75.599999999999994" hidden="1" x14ac:dyDescent="0.3">
      <c r="A61" s="36">
        <v>28</v>
      </c>
      <c r="B61" s="36" t="s">
        <v>1183</v>
      </c>
      <c r="C61" s="36" t="s">
        <v>2214</v>
      </c>
      <c r="D61" s="36" t="s">
        <v>3974</v>
      </c>
      <c r="E61" s="41">
        <v>45729</v>
      </c>
      <c r="F61" s="42">
        <v>4794</v>
      </c>
      <c r="G61" s="43" t="s">
        <v>3976</v>
      </c>
      <c r="H61" s="36">
        <v>220</v>
      </c>
      <c r="I61" s="36">
        <f t="shared" si="0"/>
        <v>0.22</v>
      </c>
      <c r="J61" s="44">
        <v>16490</v>
      </c>
      <c r="K61" s="45">
        <f t="shared" si="1"/>
        <v>3627800</v>
      </c>
      <c r="L61" s="45" t="s">
        <v>1030</v>
      </c>
      <c r="M61" s="44" t="s">
        <v>3922</v>
      </c>
    </row>
    <row r="62" spans="1:13" s="46" customFormat="1" ht="75.599999999999994" hidden="1" x14ac:dyDescent="0.3">
      <c r="A62" s="36">
        <v>28</v>
      </c>
      <c r="B62" s="36" t="s">
        <v>1183</v>
      </c>
      <c r="C62" s="36" t="s">
        <v>2214</v>
      </c>
      <c r="D62" s="36" t="s">
        <v>3974</v>
      </c>
      <c r="E62" s="41">
        <v>45729</v>
      </c>
      <c r="F62" s="42">
        <v>4553</v>
      </c>
      <c r="G62" s="43" t="s">
        <v>3977</v>
      </c>
      <c r="H62" s="36">
        <v>60</v>
      </c>
      <c r="I62" s="36">
        <f t="shared" si="0"/>
        <v>0.06</v>
      </c>
      <c r="J62" s="44">
        <v>16490</v>
      </c>
      <c r="K62" s="45">
        <f t="shared" si="1"/>
        <v>989400</v>
      </c>
      <c r="L62" s="45" t="s">
        <v>1030</v>
      </c>
      <c r="M62" s="44" t="s">
        <v>3922</v>
      </c>
    </row>
    <row r="63" spans="1:13" s="46" customFormat="1" ht="75.599999999999994" hidden="1" x14ac:dyDescent="0.3">
      <c r="A63" s="36">
        <v>28</v>
      </c>
      <c r="B63" s="36" t="s">
        <v>1183</v>
      </c>
      <c r="C63" s="36" t="s">
        <v>2214</v>
      </c>
      <c r="D63" s="36" t="s">
        <v>3974</v>
      </c>
      <c r="E63" s="41">
        <v>45729</v>
      </c>
      <c r="F63" s="42" t="s">
        <v>2441</v>
      </c>
      <c r="G63" s="43" t="s">
        <v>3978</v>
      </c>
      <c r="H63" s="36">
        <v>120</v>
      </c>
      <c r="I63" s="36">
        <f t="shared" si="0"/>
        <v>0.12</v>
      </c>
      <c r="J63" s="44">
        <v>16490</v>
      </c>
      <c r="K63" s="45">
        <f t="shared" si="1"/>
        <v>1978800</v>
      </c>
      <c r="L63" s="45" t="s">
        <v>1622</v>
      </c>
      <c r="M63" s="44" t="s">
        <v>3922</v>
      </c>
    </row>
    <row r="64" spans="1:13" s="46" customFormat="1" ht="75.599999999999994" hidden="1" x14ac:dyDescent="0.3">
      <c r="A64" s="36">
        <v>29</v>
      </c>
      <c r="B64" s="36" t="s">
        <v>1183</v>
      </c>
      <c r="C64" s="36" t="s">
        <v>2214</v>
      </c>
      <c r="D64" s="36" t="s">
        <v>3979</v>
      </c>
      <c r="E64" s="41">
        <v>45729</v>
      </c>
      <c r="F64" s="42" t="s">
        <v>3153</v>
      </c>
      <c r="G64" s="43" t="s">
        <v>3980</v>
      </c>
      <c r="H64" s="36">
        <v>20</v>
      </c>
      <c r="I64" s="36">
        <f t="shared" si="0"/>
        <v>0.02</v>
      </c>
      <c r="J64" s="44">
        <v>16490</v>
      </c>
      <c r="K64" s="45">
        <f t="shared" si="1"/>
        <v>329800</v>
      </c>
      <c r="L64" s="45" t="s">
        <v>1622</v>
      </c>
      <c r="M64" s="44" t="s">
        <v>3922</v>
      </c>
    </row>
    <row r="65" spans="1:13" s="46" customFormat="1" ht="75.599999999999994" hidden="1" x14ac:dyDescent="0.3">
      <c r="A65" s="36">
        <v>29</v>
      </c>
      <c r="B65" s="36" t="s">
        <v>1183</v>
      </c>
      <c r="C65" s="36" t="s">
        <v>2214</v>
      </c>
      <c r="D65" s="36" t="s">
        <v>3979</v>
      </c>
      <c r="E65" s="41">
        <v>45729</v>
      </c>
      <c r="F65" s="42" t="s">
        <v>3166</v>
      </c>
      <c r="G65" s="43" t="s">
        <v>3981</v>
      </c>
      <c r="H65" s="36">
        <v>110</v>
      </c>
      <c r="I65" s="36">
        <f t="shared" si="0"/>
        <v>0.11</v>
      </c>
      <c r="J65" s="44">
        <v>16490</v>
      </c>
      <c r="K65" s="45">
        <f t="shared" si="1"/>
        <v>1813900</v>
      </c>
      <c r="L65" s="45" t="s">
        <v>1030</v>
      </c>
      <c r="M65" s="44" t="s">
        <v>3922</v>
      </c>
    </row>
    <row r="66" spans="1:13" s="46" customFormat="1" ht="75.599999999999994" hidden="1" x14ac:dyDescent="0.3">
      <c r="A66" s="36">
        <v>29</v>
      </c>
      <c r="B66" s="36" t="s">
        <v>1183</v>
      </c>
      <c r="C66" s="36" t="s">
        <v>2214</v>
      </c>
      <c r="D66" s="36" t="s">
        <v>3979</v>
      </c>
      <c r="E66" s="41">
        <v>45729</v>
      </c>
      <c r="F66" s="42" t="s">
        <v>1572</v>
      </c>
      <c r="G66" s="43" t="s">
        <v>3982</v>
      </c>
      <c r="H66" s="36">
        <v>125</v>
      </c>
      <c r="I66" s="36">
        <f t="shared" si="0"/>
        <v>0.125</v>
      </c>
      <c r="J66" s="44">
        <v>16490</v>
      </c>
      <c r="K66" s="45">
        <f t="shared" si="1"/>
        <v>2061250</v>
      </c>
      <c r="L66" s="45"/>
      <c r="M66" s="44" t="s">
        <v>3935</v>
      </c>
    </row>
    <row r="67" spans="1:13" s="46" customFormat="1" ht="75.599999999999994" hidden="1" x14ac:dyDescent="0.3">
      <c r="A67" s="36">
        <v>29</v>
      </c>
      <c r="B67" s="36" t="s">
        <v>1183</v>
      </c>
      <c r="C67" s="36" t="s">
        <v>2214</v>
      </c>
      <c r="D67" s="36" t="s">
        <v>3979</v>
      </c>
      <c r="E67" s="41">
        <v>45729</v>
      </c>
      <c r="F67" s="42" t="s">
        <v>3143</v>
      </c>
      <c r="G67" s="43" t="s">
        <v>3983</v>
      </c>
      <c r="H67" s="36">
        <v>280</v>
      </c>
      <c r="I67" s="36">
        <f t="shared" si="0"/>
        <v>0.28000000000000003</v>
      </c>
      <c r="J67" s="44">
        <v>16490</v>
      </c>
      <c r="K67" s="45">
        <f t="shared" si="1"/>
        <v>4617200</v>
      </c>
      <c r="L67" s="45" t="s">
        <v>1030</v>
      </c>
      <c r="M67" s="44" t="s">
        <v>3922</v>
      </c>
    </row>
    <row r="68" spans="1:13" s="46" customFormat="1" ht="75.599999999999994" hidden="1" x14ac:dyDescent="0.3">
      <c r="A68" s="36">
        <v>29</v>
      </c>
      <c r="B68" s="36" t="s">
        <v>1183</v>
      </c>
      <c r="C68" s="36" t="s">
        <v>2214</v>
      </c>
      <c r="D68" s="36" t="s">
        <v>3979</v>
      </c>
      <c r="E68" s="41">
        <v>45729</v>
      </c>
      <c r="F68" s="42" t="s">
        <v>3148</v>
      </c>
      <c r="G68" s="43" t="s">
        <v>3984</v>
      </c>
      <c r="H68" s="36">
        <v>170</v>
      </c>
      <c r="I68" s="36">
        <f t="shared" ref="I68:I131" si="2">H68/1000</f>
        <v>0.17</v>
      </c>
      <c r="J68" s="44">
        <v>16490</v>
      </c>
      <c r="K68" s="45">
        <f t="shared" si="1"/>
        <v>2803300</v>
      </c>
      <c r="L68" s="45" t="s">
        <v>1030</v>
      </c>
      <c r="M68" s="44" t="s">
        <v>3922</v>
      </c>
    </row>
    <row r="69" spans="1:13" s="46" customFormat="1" ht="75.599999999999994" hidden="1" x14ac:dyDescent="0.3">
      <c r="A69" s="36">
        <v>29</v>
      </c>
      <c r="B69" s="36" t="s">
        <v>1183</v>
      </c>
      <c r="C69" s="36" t="s">
        <v>2214</v>
      </c>
      <c r="D69" s="36" t="s">
        <v>3979</v>
      </c>
      <c r="E69" s="41">
        <v>45729</v>
      </c>
      <c r="F69" s="42">
        <v>1455</v>
      </c>
      <c r="G69" s="43" t="s">
        <v>3985</v>
      </c>
      <c r="H69" s="36">
        <v>10</v>
      </c>
      <c r="I69" s="36">
        <f t="shared" si="2"/>
        <v>0.01</v>
      </c>
      <c r="J69" s="44">
        <v>16490</v>
      </c>
      <c r="K69" s="45">
        <f t="shared" ref="K69:K132" si="3">(J69*H69)</f>
        <v>164900</v>
      </c>
      <c r="L69" s="45" t="s">
        <v>1622</v>
      </c>
      <c r="M69" s="44" t="s">
        <v>3922</v>
      </c>
    </row>
    <row r="70" spans="1:13" s="46" customFormat="1" ht="75.599999999999994" hidden="1" x14ac:dyDescent="0.3">
      <c r="A70" s="36">
        <v>29</v>
      </c>
      <c r="B70" s="36" t="s">
        <v>1183</v>
      </c>
      <c r="C70" s="36" t="s">
        <v>2214</v>
      </c>
      <c r="D70" s="36" t="s">
        <v>3979</v>
      </c>
      <c r="E70" s="41">
        <v>45729</v>
      </c>
      <c r="F70" s="42">
        <v>2946</v>
      </c>
      <c r="G70" s="43" t="s">
        <v>3986</v>
      </c>
      <c r="H70" s="36">
        <v>250</v>
      </c>
      <c r="I70" s="36">
        <f t="shared" si="2"/>
        <v>0.25</v>
      </c>
      <c r="J70" s="44">
        <v>16490</v>
      </c>
      <c r="K70" s="45">
        <f t="shared" si="3"/>
        <v>4122500</v>
      </c>
      <c r="L70" s="45" t="s">
        <v>1622</v>
      </c>
      <c r="M70" s="44" t="s">
        <v>3922</v>
      </c>
    </row>
    <row r="71" spans="1:13" s="46" customFormat="1" ht="75.599999999999994" hidden="1" x14ac:dyDescent="0.3">
      <c r="A71" s="36">
        <v>30</v>
      </c>
      <c r="B71" s="36" t="s">
        <v>1183</v>
      </c>
      <c r="C71" s="36" t="s">
        <v>2214</v>
      </c>
      <c r="D71" s="36" t="s">
        <v>3987</v>
      </c>
      <c r="E71" s="41">
        <v>45729</v>
      </c>
      <c r="F71" s="42">
        <v>5339</v>
      </c>
      <c r="G71" s="43" t="s">
        <v>3988</v>
      </c>
      <c r="H71" s="36">
        <v>140</v>
      </c>
      <c r="I71" s="36">
        <f t="shared" si="2"/>
        <v>0.14000000000000001</v>
      </c>
      <c r="J71" s="44">
        <v>16490</v>
      </c>
      <c r="K71" s="45">
        <f t="shared" si="3"/>
        <v>2308600</v>
      </c>
      <c r="L71" s="45" t="s">
        <v>1622</v>
      </c>
      <c r="M71" s="44" t="s">
        <v>3922</v>
      </c>
    </row>
    <row r="72" spans="1:13" s="46" customFormat="1" ht="75.599999999999994" hidden="1" x14ac:dyDescent="0.3">
      <c r="A72" s="36">
        <v>30</v>
      </c>
      <c r="B72" s="36" t="s">
        <v>1183</v>
      </c>
      <c r="C72" s="36" t="s">
        <v>2214</v>
      </c>
      <c r="D72" s="36" t="s">
        <v>3987</v>
      </c>
      <c r="E72" s="41">
        <v>45729</v>
      </c>
      <c r="F72" s="42">
        <v>1949</v>
      </c>
      <c r="G72" s="43" t="s">
        <v>3989</v>
      </c>
      <c r="H72" s="36">
        <v>90</v>
      </c>
      <c r="I72" s="36">
        <f t="shared" si="2"/>
        <v>0.09</v>
      </c>
      <c r="J72" s="44">
        <v>16490</v>
      </c>
      <c r="K72" s="45">
        <f t="shared" si="3"/>
        <v>1484100</v>
      </c>
      <c r="L72" s="45" t="s">
        <v>2898</v>
      </c>
      <c r="M72" s="44" t="s">
        <v>3922</v>
      </c>
    </row>
    <row r="73" spans="1:13" s="46" customFormat="1" ht="86.4" hidden="1" x14ac:dyDescent="0.3">
      <c r="A73" s="36">
        <v>31</v>
      </c>
      <c r="B73" s="36" t="s">
        <v>1183</v>
      </c>
      <c r="C73" s="36" t="s">
        <v>1184</v>
      </c>
      <c r="D73" s="36" t="s">
        <v>1230</v>
      </c>
      <c r="E73" s="41">
        <v>45729</v>
      </c>
      <c r="F73" s="42" t="s">
        <v>1231</v>
      </c>
      <c r="G73" s="43" t="s">
        <v>1232</v>
      </c>
      <c r="H73" s="36">
        <v>2400</v>
      </c>
      <c r="I73" s="36">
        <f t="shared" si="2"/>
        <v>2.4</v>
      </c>
      <c r="J73" s="44">
        <v>16000</v>
      </c>
      <c r="K73" s="45">
        <f t="shared" si="3"/>
        <v>38400000</v>
      </c>
      <c r="L73" s="45" t="s">
        <v>1030</v>
      </c>
      <c r="M73" s="44" t="s">
        <v>1184</v>
      </c>
    </row>
    <row r="74" spans="1:13" s="46" customFormat="1" ht="75.599999999999994" hidden="1" x14ac:dyDescent="0.3">
      <c r="A74" s="36">
        <v>32</v>
      </c>
      <c r="B74" s="36" t="s">
        <v>1183</v>
      </c>
      <c r="C74" s="36" t="s">
        <v>2214</v>
      </c>
      <c r="D74" s="36" t="s">
        <v>1233</v>
      </c>
      <c r="E74" s="41">
        <v>45729</v>
      </c>
      <c r="F74" s="42">
        <v>297</v>
      </c>
      <c r="G74" s="43" t="s">
        <v>3990</v>
      </c>
      <c r="H74" s="36">
        <v>170</v>
      </c>
      <c r="I74" s="102">
        <f t="shared" si="2"/>
        <v>0.17</v>
      </c>
      <c r="J74" s="44">
        <v>16490</v>
      </c>
      <c r="K74" s="45">
        <f t="shared" si="3"/>
        <v>2803300</v>
      </c>
      <c r="L74" s="45" t="s">
        <v>1030</v>
      </c>
      <c r="M74" s="44" t="s">
        <v>3922</v>
      </c>
    </row>
    <row r="75" spans="1:13" s="46" customFormat="1" ht="75.599999999999994" hidden="1" x14ac:dyDescent="0.3">
      <c r="A75" s="36">
        <v>32</v>
      </c>
      <c r="B75" s="36" t="s">
        <v>1183</v>
      </c>
      <c r="C75" s="36" t="s">
        <v>2214</v>
      </c>
      <c r="D75" s="36" t="s">
        <v>1233</v>
      </c>
      <c r="E75" s="41">
        <v>45729</v>
      </c>
      <c r="F75" s="42" t="s">
        <v>3000</v>
      </c>
      <c r="G75" s="43" t="s">
        <v>3991</v>
      </c>
      <c r="H75" s="36">
        <v>170</v>
      </c>
      <c r="I75" s="102">
        <f t="shared" si="2"/>
        <v>0.17</v>
      </c>
      <c r="J75" s="44">
        <v>16490</v>
      </c>
      <c r="K75" s="45">
        <f t="shared" si="3"/>
        <v>2803300</v>
      </c>
      <c r="L75" s="45" t="s">
        <v>1030</v>
      </c>
      <c r="M75" s="44" t="s">
        <v>3922</v>
      </c>
    </row>
    <row r="76" spans="1:13" s="46" customFormat="1" ht="75.599999999999994" hidden="1" x14ac:dyDescent="0.3">
      <c r="A76" s="36">
        <v>32</v>
      </c>
      <c r="B76" s="36" t="s">
        <v>1183</v>
      </c>
      <c r="C76" s="36" t="s">
        <v>2214</v>
      </c>
      <c r="D76" s="36" t="s">
        <v>1233</v>
      </c>
      <c r="E76" s="41">
        <v>45729</v>
      </c>
      <c r="F76" s="42" t="s">
        <v>3005</v>
      </c>
      <c r="G76" s="43" t="s">
        <v>3992</v>
      </c>
      <c r="H76" s="36">
        <v>110</v>
      </c>
      <c r="I76" s="102">
        <f t="shared" si="2"/>
        <v>0.11</v>
      </c>
      <c r="J76" s="44">
        <v>16490</v>
      </c>
      <c r="K76" s="45">
        <f t="shared" si="3"/>
        <v>1813900</v>
      </c>
      <c r="L76" s="45" t="s">
        <v>1030</v>
      </c>
      <c r="M76" s="44" t="s">
        <v>3922</v>
      </c>
    </row>
    <row r="77" spans="1:13" s="46" customFormat="1" ht="75.599999999999994" hidden="1" x14ac:dyDescent="0.3">
      <c r="A77" s="36">
        <v>32</v>
      </c>
      <c r="B77" s="36" t="s">
        <v>1183</v>
      </c>
      <c r="C77" s="36" t="s">
        <v>1184</v>
      </c>
      <c r="D77" s="36" t="s">
        <v>1233</v>
      </c>
      <c r="E77" s="41">
        <v>45729</v>
      </c>
      <c r="F77" s="42" t="s">
        <v>1234</v>
      </c>
      <c r="G77" s="43" t="s">
        <v>1235</v>
      </c>
      <c r="H77" s="36">
        <v>100</v>
      </c>
      <c r="I77" s="102">
        <f t="shared" si="2"/>
        <v>0.1</v>
      </c>
      <c r="J77" s="44">
        <v>16490</v>
      </c>
      <c r="K77" s="45">
        <f t="shared" si="3"/>
        <v>1649000</v>
      </c>
      <c r="L77" s="45" t="s">
        <v>1030</v>
      </c>
      <c r="M77" s="44" t="s">
        <v>1184</v>
      </c>
    </row>
    <row r="78" spans="1:13" s="46" customFormat="1" ht="75.599999999999994" hidden="1" x14ac:dyDescent="0.3">
      <c r="A78" s="36">
        <v>32</v>
      </c>
      <c r="B78" s="36" t="s">
        <v>1183</v>
      </c>
      <c r="C78" s="36" t="s">
        <v>2214</v>
      </c>
      <c r="D78" s="36" t="s">
        <v>1233</v>
      </c>
      <c r="E78" s="41">
        <v>45729</v>
      </c>
      <c r="F78" s="42" t="s">
        <v>3014</v>
      </c>
      <c r="G78" s="43" t="s">
        <v>3993</v>
      </c>
      <c r="H78" s="36">
        <v>60</v>
      </c>
      <c r="I78" s="102">
        <f t="shared" si="2"/>
        <v>0.06</v>
      </c>
      <c r="J78" s="44">
        <v>16490</v>
      </c>
      <c r="K78" s="45">
        <f t="shared" si="3"/>
        <v>989400</v>
      </c>
      <c r="L78" s="45" t="s">
        <v>2898</v>
      </c>
      <c r="M78" s="44" t="s">
        <v>3922</v>
      </c>
    </row>
    <row r="79" spans="1:13" s="46" customFormat="1" ht="75.599999999999994" hidden="1" x14ac:dyDescent="0.3">
      <c r="A79" s="36">
        <v>32</v>
      </c>
      <c r="B79" s="36" t="s">
        <v>1183</v>
      </c>
      <c r="C79" s="36" t="s">
        <v>2214</v>
      </c>
      <c r="D79" s="36" t="s">
        <v>1233</v>
      </c>
      <c r="E79" s="41">
        <v>45729</v>
      </c>
      <c r="F79" s="42">
        <v>5274</v>
      </c>
      <c r="G79" s="43" t="s">
        <v>3994</v>
      </c>
      <c r="H79" s="36">
        <v>60</v>
      </c>
      <c r="I79" s="102">
        <f t="shared" si="2"/>
        <v>0.06</v>
      </c>
      <c r="J79" s="44">
        <v>16490</v>
      </c>
      <c r="K79" s="45">
        <f t="shared" si="3"/>
        <v>989400</v>
      </c>
      <c r="L79" s="45" t="s">
        <v>1030</v>
      </c>
      <c r="M79" s="44" t="s">
        <v>3922</v>
      </c>
    </row>
    <row r="80" spans="1:13" s="46" customFormat="1" ht="75.599999999999994" hidden="1" x14ac:dyDescent="0.3">
      <c r="A80" s="36">
        <v>32</v>
      </c>
      <c r="B80" s="36" t="s">
        <v>1183</v>
      </c>
      <c r="C80" s="36" t="s">
        <v>1184</v>
      </c>
      <c r="D80" s="36" t="s">
        <v>1233</v>
      </c>
      <c r="E80" s="41">
        <v>45729</v>
      </c>
      <c r="F80" s="42" t="s">
        <v>1236</v>
      </c>
      <c r="G80" s="43" t="s">
        <v>1237</v>
      </c>
      <c r="H80" s="36">
        <v>110</v>
      </c>
      <c r="I80" s="102">
        <f t="shared" si="2"/>
        <v>0.11</v>
      </c>
      <c r="J80" s="44">
        <v>16490</v>
      </c>
      <c r="K80" s="45">
        <f t="shared" si="3"/>
        <v>1813900</v>
      </c>
      <c r="L80" s="45" t="s">
        <v>1030</v>
      </c>
      <c r="M80" s="44" t="s">
        <v>1184</v>
      </c>
    </row>
    <row r="81" spans="1:13" s="46" customFormat="1" ht="75.599999999999994" hidden="1" x14ac:dyDescent="0.3">
      <c r="A81" s="36">
        <v>32</v>
      </c>
      <c r="B81" s="36" t="s">
        <v>1183</v>
      </c>
      <c r="C81" s="36" t="s">
        <v>1184</v>
      </c>
      <c r="D81" s="36" t="s">
        <v>1233</v>
      </c>
      <c r="E81" s="41">
        <v>45729</v>
      </c>
      <c r="F81" s="42" t="s">
        <v>1238</v>
      </c>
      <c r="G81" s="43" t="s">
        <v>1239</v>
      </c>
      <c r="H81" s="36">
        <v>500</v>
      </c>
      <c r="I81" s="102">
        <f t="shared" si="2"/>
        <v>0.5</v>
      </c>
      <c r="J81" s="44">
        <v>16490</v>
      </c>
      <c r="K81" s="45">
        <f t="shared" si="3"/>
        <v>8245000</v>
      </c>
      <c r="L81" s="45" t="s">
        <v>1030</v>
      </c>
      <c r="M81" s="44" t="s">
        <v>1184</v>
      </c>
    </row>
    <row r="82" spans="1:13" s="46" customFormat="1" ht="75.599999999999994" hidden="1" x14ac:dyDescent="0.3">
      <c r="A82" s="36">
        <v>32</v>
      </c>
      <c r="B82" s="36" t="s">
        <v>1183</v>
      </c>
      <c r="C82" s="36" t="s">
        <v>1184</v>
      </c>
      <c r="D82" s="36" t="s">
        <v>1233</v>
      </c>
      <c r="E82" s="41">
        <v>45729</v>
      </c>
      <c r="F82" s="42" t="s">
        <v>1240</v>
      </c>
      <c r="G82" s="43" t="s">
        <v>1241</v>
      </c>
      <c r="H82" s="36">
        <v>200</v>
      </c>
      <c r="I82" s="102">
        <f t="shared" si="2"/>
        <v>0.2</v>
      </c>
      <c r="J82" s="44">
        <v>16490</v>
      </c>
      <c r="K82" s="45">
        <f t="shared" si="3"/>
        <v>3298000</v>
      </c>
      <c r="L82" s="45" t="s">
        <v>1030</v>
      </c>
      <c r="M82" s="44" t="s">
        <v>1184</v>
      </c>
    </row>
    <row r="83" spans="1:13" s="46" customFormat="1" ht="75.599999999999994" hidden="1" x14ac:dyDescent="0.3">
      <c r="A83" s="36">
        <v>32</v>
      </c>
      <c r="B83" s="36" t="s">
        <v>1183</v>
      </c>
      <c r="C83" s="36" t="s">
        <v>2214</v>
      </c>
      <c r="D83" s="36" t="s">
        <v>1233</v>
      </c>
      <c r="E83" s="41">
        <v>45729</v>
      </c>
      <c r="F83" s="42" t="s">
        <v>3019</v>
      </c>
      <c r="G83" s="43" t="s">
        <v>3995</v>
      </c>
      <c r="H83" s="36">
        <v>240</v>
      </c>
      <c r="I83" s="102">
        <f t="shared" si="2"/>
        <v>0.24</v>
      </c>
      <c r="J83" s="44">
        <v>16490</v>
      </c>
      <c r="K83" s="45">
        <f t="shared" si="3"/>
        <v>3957600</v>
      </c>
      <c r="L83" s="45" t="s">
        <v>1622</v>
      </c>
      <c r="M83" s="44" t="s">
        <v>3922</v>
      </c>
    </row>
    <row r="84" spans="1:13" s="46" customFormat="1" ht="86.4" hidden="1" x14ac:dyDescent="0.3">
      <c r="A84" s="103">
        <v>33</v>
      </c>
      <c r="B84" s="36" t="s">
        <v>1183</v>
      </c>
      <c r="C84" s="36" t="s">
        <v>1184</v>
      </c>
      <c r="D84" s="103" t="s">
        <v>1242</v>
      </c>
      <c r="E84" s="104">
        <v>45733</v>
      </c>
      <c r="F84" s="105" t="s">
        <v>1243</v>
      </c>
      <c r="G84" s="106" t="s">
        <v>1244</v>
      </c>
      <c r="H84" s="103">
        <v>4400</v>
      </c>
      <c r="I84" s="103">
        <f t="shared" si="2"/>
        <v>4.4000000000000004</v>
      </c>
      <c r="J84" s="107">
        <v>16000</v>
      </c>
      <c r="K84" s="45">
        <f t="shared" si="3"/>
        <v>70400000</v>
      </c>
      <c r="L84" s="45" t="s">
        <v>1030</v>
      </c>
      <c r="M84" s="44" t="s">
        <v>1184</v>
      </c>
    </row>
    <row r="85" spans="1:13" s="46" customFormat="1" ht="86.4" hidden="1" x14ac:dyDescent="0.3">
      <c r="A85" s="36">
        <v>34</v>
      </c>
      <c r="B85" s="36" t="s">
        <v>1183</v>
      </c>
      <c r="C85" s="36" t="s">
        <v>1184</v>
      </c>
      <c r="D85" s="36" t="s">
        <v>1245</v>
      </c>
      <c r="E85" s="41">
        <v>45733</v>
      </c>
      <c r="F85" s="42" t="s">
        <v>1246</v>
      </c>
      <c r="G85" s="43" t="s">
        <v>1247</v>
      </c>
      <c r="H85" s="36">
        <v>6750</v>
      </c>
      <c r="I85" s="36">
        <f t="shared" si="2"/>
        <v>6.75</v>
      </c>
      <c r="J85" s="44">
        <v>16000</v>
      </c>
      <c r="K85" s="45">
        <f t="shared" si="3"/>
        <v>108000000</v>
      </c>
      <c r="L85" s="45" t="s">
        <v>1030</v>
      </c>
      <c r="M85" s="44" t="s">
        <v>1184</v>
      </c>
    </row>
    <row r="86" spans="1:13" s="46" customFormat="1" ht="86.4" hidden="1" x14ac:dyDescent="0.3">
      <c r="A86" s="36">
        <v>35</v>
      </c>
      <c r="B86" s="36" t="s">
        <v>1183</v>
      </c>
      <c r="C86" s="36" t="s">
        <v>1184</v>
      </c>
      <c r="D86" s="36" t="s">
        <v>1248</v>
      </c>
      <c r="E86" s="41">
        <v>45733</v>
      </c>
      <c r="F86" s="42" t="s">
        <v>1249</v>
      </c>
      <c r="G86" s="43" t="s">
        <v>1250</v>
      </c>
      <c r="H86" s="36">
        <v>2200</v>
      </c>
      <c r="I86" s="36">
        <f t="shared" si="2"/>
        <v>2.2000000000000002</v>
      </c>
      <c r="J86" s="44">
        <v>16000</v>
      </c>
      <c r="K86" s="45">
        <f t="shared" si="3"/>
        <v>35200000</v>
      </c>
      <c r="L86" s="45" t="s">
        <v>1030</v>
      </c>
      <c r="M86" s="44" t="s">
        <v>1184</v>
      </c>
    </row>
    <row r="87" spans="1:13" s="46" customFormat="1" ht="86.4" hidden="1" x14ac:dyDescent="0.3">
      <c r="A87" s="36">
        <v>36</v>
      </c>
      <c r="B87" s="36" t="s">
        <v>1183</v>
      </c>
      <c r="C87" s="36" t="s">
        <v>1184</v>
      </c>
      <c r="D87" s="36" t="s">
        <v>1251</v>
      </c>
      <c r="E87" s="41">
        <v>45733</v>
      </c>
      <c r="F87" s="42" t="s">
        <v>1252</v>
      </c>
      <c r="G87" s="43" t="s">
        <v>1253</v>
      </c>
      <c r="H87" s="36">
        <v>3030</v>
      </c>
      <c r="I87" s="36">
        <f t="shared" si="2"/>
        <v>3.03</v>
      </c>
      <c r="J87" s="44">
        <v>16000</v>
      </c>
      <c r="K87" s="45">
        <f t="shared" si="3"/>
        <v>48480000</v>
      </c>
      <c r="L87" s="45" t="s">
        <v>1030</v>
      </c>
      <c r="M87" s="44" t="s">
        <v>1184</v>
      </c>
    </row>
    <row r="88" spans="1:13" s="46" customFormat="1" ht="75.599999999999994" hidden="1" x14ac:dyDescent="0.3">
      <c r="A88" s="36">
        <v>37</v>
      </c>
      <c r="B88" s="36" t="s">
        <v>1183</v>
      </c>
      <c r="C88" s="36" t="s">
        <v>2214</v>
      </c>
      <c r="D88" s="36" t="s">
        <v>3996</v>
      </c>
      <c r="E88" s="41">
        <v>45733</v>
      </c>
      <c r="F88" s="42">
        <v>5392</v>
      </c>
      <c r="G88" s="43" t="s">
        <v>3997</v>
      </c>
      <c r="H88" s="36">
        <v>100</v>
      </c>
      <c r="I88" s="36">
        <f t="shared" si="2"/>
        <v>0.1</v>
      </c>
      <c r="J88" s="44">
        <v>16490</v>
      </c>
      <c r="K88" s="45">
        <f t="shared" si="3"/>
        <v>1649000</v>
      </c>
      <c r="L88" s="45" t="s">
        <v>1030</v>
      </c>
      <c r="M88" s="44" t="s">
        <v>3922</v>
      </c>
    </row>
    <row r="89" spans="1:13" s="46" customFormat="1" ht="75.599999999999994" hidden="1" x14ac:dyDescent="0.3">
      <c r="A89" s="36">
        <v>38</v>
      </c>
      <c r="B89" s="36" t="s">
        <v>1183</v>
      </c>
      <c r="C89" s="36" t="s">
        <v>2214</v>
      </c>
      <c r="D89" s="36" t="s">
        <v>3998</v>
      </c>
      <c r="E89" s="41">
        <v>45733</v>
      </c>
      <c r="F89" s="42" t="s">
        <v>2812</v>
      </c>
      <c r="G89" s="43" t="s">
        <v>3999</v>
      </c>
      <c r="H89" s="36">
        <v>50</v>
      </c>
      <c r="I89" s="36">
        <f t="shared" si="2"/>
        <v>0.05</v>
      </c>
      <c r="J89" s="44">
        <v>16490</v>
      </c>
      <c r="K89" s="45">
        <f t="shared" si="3"/>
        <v>824500</v>
      </c>
      <c r="L89" s="45" t="s">
        <v>1622</v>
      </c>
      <c r="M89" s="44" t="s">
        <v>3922</v>
      </c>
    </row>
    <row r="90" spans="1:13" s="46" customFormat="1" ht="75.599999999999994" hidden="1" x14ac:dyDescent="0.3">
      <c r="A90" s="36">
        <v>38</v>
      </c>
      <c r="B90" s="36" t="s">
        <v>1183</v>
      </c>
      <c r="C90" s="36" t="s">
        <v>2214</v>
      </c>
      <c r="D90" s="36" t="s">
        <v>3998</v>
      </c>
      <c r="E90" s="41">
        <v>45733</v>
      </c>
      <c r="F90" s="42" t="s">
        <v>2802</v>
      </c>
      <c r="G90" s="43" t="s">
        <v>4000</v>
      </c>
      <c r="H90" s="36">
        <v>40</v>
      </c>
      <c r="I90" s="36">
        <f t="shared" si="2"/>
        <v>0.04</v>
      </c>
      <c r="J90" s="44">
        <v>16490</v>
      </c>
      <c r="K90" s="45">
        <f t="shared" si="3"/>
        <v>659600</v>
      </c>
      <c r="L90" s="45" t="s">
        <v>1699</v>
      </c>
      <c r="M90" s="44" t="s">
        <v>3922</v>
      </c>
    </row>
    <row r="91" spans="1:13" s="46" customFormat="1" ht="75.599999999999994" hidden="1" x14ac:dyDescent="0.3">
      <c r="A91" s="36">
        <v>38</v>
      </c>
      <c r="B91" s="36" t="s">
        <v>1183</v>
      </c>
      <c r="C91" s="36" t="s">
        <v>2214</v>
      </c>
      <c r="D91" s="36" t="s">
        <v>3998</v>
      </c>
      <c r="E91" s="41">
        <v>45733</v>
      </c>
      <c r="F91" s="42">
        <v>2369</v>
      </c>
      <c r="G91" s="43" t="s">
        <v>4001</v>
      </c>
      <c r="H91" s="36">
        <v>250</v>
      </c>
      <c r="I91" s="36">
        <f t="shared" si="2"/>
        <v>0.25</v>
      </c>
      <c r="J91" s="44">
        <v>16490</v>
      </c>
      <c r="K91" s="45">
        <f t="shared" si="3"/>
        <v>4122500</v>
      </c>
      <c r="L91" s="45" t="s">
        <v>1699</v>
      </c>
      <c r="M91" s="44" t="s">
        <v>3922</v>
      </c>
    </row>
    <row r="92" spans="1:13" s="46" customFormat="1" ht="75.599999999999994" hidden="1" x14ac:dyDescent="0.3">
      <c r="A92" s="36">
        <v>38</v>
      </c>
      <c r="B92" s="36" t="s">
        <v>1183</v>
      </c>
      <c r="C92" s="36" t="s">
        <v>2214</v>
      </c>
      <c r="D92" s="36" t="s">
        <v>3998</v>
      </c>
      <c r="E92" s="41">
        <v>45733</v>
      </c>
      <c r="F92" s="42">
        <v>3389</v>
      </c>
      <c r="G92" s="43" t="s">
        <v>4002</v>
      </c>
      <c r="H92" s="36">
        <v>20</v>
      </c>
      <c r="I92" s="36">
        <f t="shared" si="2"/>
        <v>0.02</v>
      </c>
      <c r="J92" s="44">
        <v>16490</v>
      </c>
      <c r="K92" s="45">
        <f t="shared" si="3"/>
        <v>329800</v>
      </c>
      <c r="L92" s="45" t="s">
        <v>1030</v>
      </c>
      <c r="M92" s="44" t="s">
        <v>3922</v>
      </c>
    </row>
    <row r="93" spans="1:13" s="46" customFormat="1" ht="75.599999999999994" hidden="1" x14ac:dyDescent="0.3">
      <c r="A93" s="36">
        <v>39</v>
      </c>
      <c r="B93" s="36" t="s">
        <v>1183</v>
      </c>
      <c r="C93" s="36" t="s">
        <v>2214</v>
      </c>
      <c r="D93" s="36" t="s">
        <v>4003</v>
      </c>
      <c r="E93" s="41">
        <v>45733</v>
      </c>
      <c r="F93" s="42">
        <v>1262</v>
      </c>
      <c r="G93" s="43" t="s">
        <v>4004</v>
      </c>
      <c r="H93" s="36">
        <v>400</v>
      </c>
      <c r="I93" s="36">
        <f t="shared" si="2"/>
        <v>0.4</v>
      </c>
      <c r="J93" s="44">
        <v>16490</v>
      </c>
      <c r="K93" s="45">
        <f t="shared" si="3"/>
        <v>6596000</v>
      </c>
      <c r="L93" s="45" t="s">
        <v>1699</v>
      </c>
      <c r="M93" s="44" t="s">
        <v>3922</v>
      </c>
    </row>
    <row r="94" spans="1:13" s="46" customFormat="1" ht="75.599999999999994" hidden="1" x14ac:dyDescent="0.3">
      <c r="A94" s="36">
        <v>39</v>
      </c>
      <c r="B94" s="36" t="s">
        <v>1183</v>
      </c>
      <c r="C94" s="36" t="s">
        <v>2214</v>
      </c>
      <c r="D94" s="36" t="s">
        <v>4003</v>
      </c>
      <c r="E94" s="41">
        <v>45733</v>
      </c>
      <c r="F94" s="42">
        <v>6394</v>
      </c>
      <c r="G94" s="43" t="s">
        <v>4005</v>
      </c>
      <c r="H94" s="36">
        <v>30</v>
      </c>
      <c r="I94" s="36">
        <f t="shared" si="2"/>
        <v>0.03</v>
      </c>
      <c r="J94" s="44">
        <v>16490</v>
      </c>
      <c r="K94" s="45">
        <f t="shared" si="3"/>
        <v>494700</v>
      </c>
      <c r="L94" s="45" t="s">
        <v>1699</v>
      </c>
      <c r="M94" s="44" t="s">
        <v>3922</v>
      </c>
    </row>
    <row r="95" spans="1:13" s="46" customFormat="1" ht="75.599999999999994" hidden="1" x14ac:dyDescent="0.3">
      <c r="A95" s="36">
        <v>39</v>
      </c>
      <c r="B95" s="36" t="s">
        <v>1183</v>
      </c>
      <c r="C95" s="36" t="s">
        <v>2214</v>
      </c>
      <c r="D95" s="36" t="s">
        <v>4003</v>
      </c>
      <c r="E95" s="41">
        <v>45733</v>
      </c>
      <c r="F95" s="42" t="s">
        <v>2777</v>
      </c>
      <c r="G95" s="43" t="s">
        <v>4006</v>
      </c>
      <c r="H95" s="36">
        <v>130</v>
      </c>
      <c r="I95" s="36">
        <f t="shared" si="2"/>
        <v>0.13</v>
      </c>
      <c r="J95" s="44">
        <v>16490</v>
      </c>
      <c r="K95" s="45">
        <f t="shared" si="3"/>
        <v>2143700</v>
      </c>
      <c r="L95" s="45" t="s">
        <v>1699</v>
      </c>
      <c r="M95" s="44" t="s">
        <v>3922</v>
      </c>
    </row>
    <row r="96" spans="1:13" s="46" customFormat="1" ht="75.599999999999994" hidden="1" x14ac:dyDescent="0.3">
      <c r="A96" s="36">
        <v>39</v>
      </c>
      <c r="B96" s="36" t="s">
        <v>1183</v>
      </c>
      <c r="C96" s="36" t="s">
        <v>2214</v>
      </c>
      <c r="D96" s="36" t="s">
        <v>4003</v>
      </c>
      <c r="E96" s="41">
        <v>45733</v>
      </c>
      <c r="F96" s="42" t="s">
        <v>2782</v>
      </c>
      <c r="G96" s="43" t="s">
        <v>4007</v>
      </c>
      <c r="H96" s="36">
        <v>120</v>
      </c>
      <c r="I96" s="36">
        <f t="shared" si="2"/>
        <v>0.12</v>
      </c>
      <c r="J96" s="44">
        <v>16490</v>
      </c>
      <c r="K96" s="45">
        <f t="shared" si="3"/>
        <v>1978800</v>
      </c>
      <c r="L96" s="45" t="s">
        <v>1699</v>
      </c>
      <c r="M96" s="44" t="s">
        <v>3922</v>
      </c>
    </row>
    <row r="97" spans="1:13" s="46" customFormat="1" ht="75.599999999999994" hidden="1" x14ac:dyDescent="0.3">
      <c r="A97" s="36">
        <v>39</v>
      </c>
      <c r="B97" s="36" t="s">
        <v>1183</v>
      </c>
      <c r="C97" s="36" t="s">
        <v>2214</v>
      </c>
      <c r="D97" s="36" t="s">
        <v>4003</v>
      </c>
      <c r="E97" s="41">
        <v>45733</v>
      </c>
      <c r="F97" s="42" t="s">
        <v>2791</v>
      </c>
      <c r="G97" s="43" t="s">
        <v>4008</v>
      </c>
      <c r="H97" s="36">
        <v>180</v>
      </c>
      <c r="I97" s="36">
        <f t="shared" si="2"/>
        <v>0.18</v>
      </c>
      <c r="J97" s="44">
        <v>16490</v>
      </c>
      <c r="K97" s="45">
        <f t="shared" si="3"/>
        <v>2968200</v>
      </c>
      <c r="L97" s="45" t="s">
        <v>1622</v>
      </c>
      <c r="M97" s="44" t="s">
        <v>3922</v>
      </c>
    </row>
    <row r="98" spans="1:13" s="46" customFormat="1" ht="75.599999999999994" hidden="1" x14ac:dyDescent="0.3">
      <c r="A98" s="36">
        <v>40</v>
      </c>
      <c r="B98" s="36" t="s">
        <v>1183</v>
      </c>
      <c r="C98" s="36" t="s">
        <v>2214</v>
      </c>
      <c r="D98" s="36" t="s">
        <v>4009</v>
      </c>
      <c r="E98" s="41">
        <v>45733</v>
      </c>
      <c r="F98" s="42" t="s">
        <v>2657</v>
      </c>
      <c r="G98" s="43" t="s">
        <v>4010</v>
      </c>
      <c r="H98" s="36">
        <v>10</v>
      </c>
      <c r="I98" s="36">
        <f t="shared" si="2"/>
        <v>0.01</v>
      </c>
      <c r="J98" s="44">
        <v>16490</v>
      </c>
      <c r="K98" s="45">
        <f t="shared" si="3"/>
        <v>164900</v>
      </c>
      <c r="L98" s="45" t="s">
        <v>1622</v>
      </c>
      <c r="M98" s="44" t="s">
        <v>3922</v>
      </c>
    </row>
    <row r="99" spans="1:13" s="46" customFormat="1" ht="75.599999999999994" hidden="1" x14ac:dyDescent="0.3">
      <c r="A99" s="36">
        <v>40</v>
      </c>
      <c r="B99" s="36" t="s">
        <v>1183</v>
      </c>
      <c r="C99" s="36" t="s">
        <v>2214</v>
      </c>
      <c r="D99" s="36" t="s">
        <v>4009</v>
      </c>
      <c r="E99" s="41">
        <v>45733</v>
      </c>
      <c r="F99" s="42">
        <v>304</v>
      </c>
      <c r="G99" s="43" t="s">
        <v>4011</v>
      </c>
      <c r="H99" s="36">
        <v>100</v>
      </c>
      <c r="I99" s="36">
        <f t="shared" si="2"/>
        <v>0.1</v>
      </c>
      <c r="J99" s="44">
        <v>16490</v>
      </c>
      <c r="K99" s="45">
        <f t="shared" si="3"/>
        <v>1649000</v>
      </c>
      <c r="L99" s="45" t="s">
        <v>1030</v>
      </c>
      <c r="M99" s="44" t="s">
        <v>3922</v>
      </c>
    </row>
    <row r="100" spans="1:13" s="46" customFormat="1" ht="75.599999999999994" hidden="1" x14ac:dyDescent="0.3">
      <c r="A100" s="36">
        <v>40</v>
      </c>
      <c r="B100" s="36" t="s">
        <v>1183</v>
      </c>
      <c r="C100" s="36" t="s">
        <v>2214</v>
      </c>
      <c r="D100" s="36" t="s">
        <v>4009</v>
      </c>
      <c r="E100" s="41">
        <v>45733</v>
      </c>
      <c r="F100" s="42">
        <v>4427</v>
      </c>
      <c r="G100" s="43" t="s">
        <v>4012</v>
      </c>
      <c r="H100" s="36">
        <v>20</v>
      </c>
      <c r="I100" s="36">
        <f t="shared" si="2"/>
        <v>0.02</v>
      </c>
      <c r="J100" s="44">
        <v>16490</v>
      </c>
      <c r="K100" s="45">
        <f t="shared" si="3"/>
        <v>329800</v>
      </c>
      <c r="L100" s="45" t="s">
        <v>1622</v>
      </c>
      <c r="M100" s="44" t="s">
        <v>3922</v>
      </c>
    </row>
    <row r="101" spans="1:13" s="46" customFormat="1" ht="75.599999999999994" hidden="1" x14ac:dyDescent="0.3">
      <c r="A101" s="36">
        <v>40</v>
      </c>
      <c r="B101" s="36" t="s">
        <v>1183</v>
      </c>
      <c r="C101" s="36" t="s">
        <v>2214</v>
      </c>
      <c r="D101" s="36" t="s">
        <v>4009</v>
      </c>
      <c r="E101" s="41">
        <v>45733</v>
      </c>
      <c r="F101" s="42">
        <v>4558</v>
      </c>
      <c r="G101" s="43" t="s">
        <v>4013</v>
      </c>
      <c r="H101" s="36">
        <v>10</v>
      </c>
      <c r="I101" s="36">
        <f t="shared" si="2"/>
        <v>0.01</v>
      </c>
      <c r="J101" s="44">
        <v>16490</v>
      </c>
      <c r="K101" s="45">
        <f t="shared" si="3"/>
        <v>164900</v>
      </c>
      <c r="L101" s="45" t="s">
        <v>1622</v>
      </c>
      <c r="M101" s="44" t="s">
        <v>3922</v>
      </c>
    </row>
    <row r="102" spans="1:13" s="46" customFormat="1" ht="75.599999999999994" hidden="1" x14ac:dyDescent="0.3">
      <c r="A102" s="36">
        <v>40</v>
      </c>
      <c r="B102" s="36" t="s">
        <v>1183</v>
      </c>
      <c r="C102" s="36" t="s">
        <v>2214</v>
      </c>
      <c r="D102" s="36" t="s">
        <v>4009</v>
      </c>
      <c r="E102" s="41">
        <v>45733</v>
      </c>
      <c r="F102" s="42">
        <v>1955</v>
      </c>
      <c r="G102" s="43" t="s">
        <v>4014</v>
      </c>
      <c r="H102" s="36">
        <v>170</v>
      </c>
      <c r="I102" s="36">
        <f t="shared" si="2"/>
        <v>0.17</v>
      </c>
      <c r="J102" s="44">
        <v>16490</v>
      </c>
      <c r="K102" s="45">
        <f t="shared" si="3"/>
        <v>2803300</v>
      </c>
      <c r="L102" s="45" t="s">
        <v>1030</v>
      </c>
      <c r="M102" s="44" t="s">
        <v>3922</v>
      </c>
    </row>
    <row r="103" spans="1:13" s="46" customFormat="1" ht="75.599999999999994" hidden="1" x14ac:dyDescent="0.3">
      <c r="A103" s="36">
        <v>40</v>
      </c>
      <c r="B103" s="36" t="s">
        <v>1183</v>
      </c>
      <c r="C103" s="36" t="s">
        <v>2214</v>
      </c>
      <c r="D103" s="36" t="s">
        <v>4009</v>
      </c>
      <c r="E103" s="41">
        <v>45733</v>
      </c>
      <c r="F103" s="42" t="s">
        <v>2647</v>
      </c>
      <c r="G103" s="43" t="s">
        <v>4015</v>
      </c>
      <c r="H103" s="36">
        <v>50</v>
      </c>
      <c r="I103" s="36">
        <f t="shared" si="2"/>
        <v>0.05</v>
      </c>
      <c r="J103" s="44">
        <v>16490</v>
      </c>
      <c r="K103" s="45">
        <f t="shared" si="3"/>
        <v>824500</v>
      </c>
      <c r="L103" s="45" t="s">
        <v>1030</v>
      </c>
      <c r="M103" s="44" t="s">
        <v>3922</v>
      </c>
    </row>
    <row r="104" spans="1:13" s="46" customFormat="1" ht="75.599999999999994" hidden="1" x14ac:dyDescent="0.3">
      <c r="A104" s="36">
        <v>40</v>
      </c>
      <c r="B104" s="36" t="s">
        <v>1183</v>
      </c>
      <c r="C104" s="36" t="s">
        <v>2214</v>
      </c>
      <c r="D104" s="36" t="s">
        <v>4009</v>
      </c>
      <c r="E104" s="41">
        <v>45733</v>
      </c>
      <c r="F104" s="42" t="s">
        <v>2671</v>
      </c>
      <c r="G104" s="43" t="s">
        <v>4016</v>
      </c>
      <c r="H104" s="36">
        <v>10</v>
      </c>
      <c r="I104" s="36">
        <f t="shared" si="2"/>
        <v>0.01</v>
      </c>
      <c r="J104" s="44">
        <v>16490</v>
      </c>
      <c r="K104" s="45">
        <f t="shared" si="3"/>
        <v>164900</v>
      </c>
      <c r="L104" s="45" t="s">
        <v>1030</v>
      </c>
      <c r="M104" s="44" t="s">
        <v>3922</v>
      </c>
    </row>
    <row r="105" spans="1:13" s="46" customFormat="1" ht="75.599999999999994" hidden="1" x14ac:dyDescent="0.3">
      <c r="A105" s="36">
        <v>40</v>
      </c>
      <c r="B105" s="36" t="s">
        <v>1183</v>
      </c>
      <c r="C105" s="36" t="s">
        <v>2214</v>
      </c>
      <c r="D105" s="36" t="s">
        <v>4009</v>
      </c>
      <c r="E105" s="41">
        <v>45733</v>
      </c>
      <c r="F105" s="42" t="s">
        <v>2666</v>
      </c>
      <c r="G105" s="43" t="s">
        <v>4017</v>
      </c>
      <c r="H105" s="36">
        <v>10</v>
      </c>
      <c r="I105" s="36">
        <f t="shared" si="2"/>
        <v>0.01</v>
      </c>
      <c r="J105" s="44">
        <v>16490</v>
      </c>
      <c r="K105" s="45">
        <f t="shared" si="3"/>
        <v>164900</v>
      </c>
      <c r="L105" s="45" t="s">
        <v>1622</v>
      </c>
      <c r="M105" s="44" t="s">
        <v>3922</v>
      </c>
    </row>
    <row r="106" spans="1:13" s="46" customFormat="1" ht="75.599999999999994" hidden="1" x14ac:dyDescent="0.3">
      <c r="A106" s="36">
        <v>41</v>
      </c>
      <c r="B106" s="36" t="s">
        <v>1183</v>
      </c>
      <c r="C106" s="36" t="s">
        <v>2214</v>
      </c>
      <c r="D106" s="36" t="s">
        <v>4018</v>
      </c>
      <c r="E106" s="41">
        <v>45733</v>
      </c>
      <c r="F106" s="42" t="s">
        <v>2482</v>
      </c>
      <c r="G106" s="43" t="s">
        <v>4019</v>
      </c>
      <c r="H106" s="36">
        <v>30</v>
      </c>
      <c r="I106" s="36">
        <f t="shared" si="2"/>
        <v>0.03</v>
      </c>
      <c r="J106" s="44">
        <v>16490</v>
      </c>
      <c r="K106" s="45">
        <f t="shared" si="3"/>
        <v>494700</v>
      </c>
      <c r="L106" s="45" t="s">
        <v>1030</v>
      </c>
      <c r="M106" s="44" t="s">
        <v>3922</v>
      </c>
    </row>
    <row r="107" spans="1:13" s="46" customFormat="1" ht="75.599999999999994" hidden="1" x14ac:dyDescent="0.3">
      <c r="A107" s="36">
        <v>41</v>
      </c>
      <c r="B107" s="36" t="s">
        <v>1183</v>
      </c>
      <c r="C107" s="36" t="s">
        <v>2214</v>
      </c>
      <c r="D107" s="36" t="s">
        <v>4018</v>
      </c>
      <c r="E107" s="41">
        <v>45733</v>
      </c>
      <c r="F107" s="42">
        <v>5995</v>
      </c>
      <c r="G107" s="43" t="s">
        <v>4020</v>
      </c>
      <c r="H107" s="36">
        <v>100</v>
      </c>
      <c r="I107" s="36">
        <f t="shared" si="2"/>
        <v>0.1</v>
      </c>
      <c r="J107" s="44">
        <v>16490</v>
      </c>
      <c r="K107" s="45">
        <f t="shared" si="3"/>
        <v>1649000</v>
      </c>
      <c r="L107" s="45" t="s">
        <v>1030</v>
      </c>
      <c r="M107" s="44" t="s">
        <v>3922</v>
      </c>
    </row>
    <row r="108" spans="1:13" s="46" customFormat="1" ht="75.599999999999994" hidden="1" x14ac:dyDescent="0.3">
      <c r="A108" s="36">
        <v>41</v>
      </c>
      <c r="B108" s="36" t="s">
        <v>1183</v>
      </c>
      <c r="C108" s="36" t="s">
        <v>2214</v>
      </c>
      <c r="D108" s="36" t="s">
        <v>4018</v>
      </c>
      <c r="E108" s="41">
        <v>45733</v>
      </c>
      <c r="F108" s="42">
        <v>6180</v>
      </c>
      <c r="G108" s="43" t="s">
        <v>4021</v>
      </c>
      <c r="H108" s="36">
        <v>70</v>
      </c>
      <c r="I108" s="36">
        <f t="shared" si="2"/>
        <v>7.0000000000000007E-2</v>
      </c>
      <c r="J108" s="44">
        <v>16490</v>
      </c>
      <c r="K108" s="45">
        <f t="shared" si="3"/>
        <v>1154300</v>
      </c>
      <c r="L108" s="45" t="s">
        <v>1030</v>
      </c>
      <c r="M108" s="44" t="s">
        <v>3922</v>
      </c>
    </row>
    <row r="109" spans="1:13" s="46" customFormat="1" ht="75.599999999999994" hidden="1" x14ac:dyDescent="0.3">
      <c r="A109" s="36">
        <v>42</v>
      </c>
      <c r="B109" s="36" t="s">
        <v>1183</v>
      </c>
      <c r="C109" s="36" t="s">
        <v>1184</v>
      </c>
      <c r="D109" s="36" t="s">
        <v>1254</v>
      </c>
      <c r="E109" s="41">
        <v>45733</v>
      </c>
      <c r="F109" s="42" t="s">
        <v>1255</v>
      </c>
      <c r="G109" s="43" t="s">
        <v>1256</v>
      </c>
      <c r="H109" s="36">
        <v>1580</v>
      </c>
      <c r="I109" s="36">
        <f t="shared" si="2"/>
        <v>1.58</v>
      </c>
      <c r="J109" s="44">
        <v>16000</v>
      </c>
      <c r="K109" s="45">
        <f t="shared" si="3"/>
        <v>25280000</v>
      </c>
      <c r="L109" s="45" t="s">
        <v>1030</v>
      </c>
      <c r="M109" s="44" t="s">
        <v>1184</v>
      </c>
    </row>
    <row r="110" spans="1:13" s="46" customFormat="1" ht="86.4" hidden="1" x14ac:dyDescent="0.3">
      <c r="A110" s="36">
        <v>43</v>
      </c>
      <c r="B110" s="36" t="s">
        <v>1183</v>
      </c>
      <c r="C110" s="36" t="s">
        <v>1184</v>
      </c>
      <c r="D110" s="36" t="s">
        <v>1257</v>
      </c>
      <c r="E110" s="41">
        <v>45733</v>
      </c>
      <c r="F110" s="42" t="s">
        <v>1258</v>
      </c>
      <c r="G110" s="43" t="s">
        <v>1259</v>
      </c>
      <c r="H110" s="36">
        <v>1320</v>
      </c>
      <c r="I110" s="36">
        <f t="shared" si="2"/>
        <v>1.32</v>
      </c>
      <c r="J110" s="44">
        <v>16000</v>
      </c>
      <c r="K110" s="45">
        <f t="shared" si="3"/>
        <v>21120000</v>
      </c>
      <c r="L110" s="45" t="s">
        <v>1030</v>
      </c>
      <c r="M110" s="44" t="s">
        <v>1184</v>
      </c>
    </row>
    <row r="111" spans="1:13" s="46" customFormat="1" ht="86.4" hidden="1" x14ac:dyDescent="0.3">
      <c r="A111" s="36">
        <v>44</v>
      </c>
      <c r="B111" s="36" t="s">
        <v>1183</v>
      </c>
      <c r="C111" s="36" t="s">
        <v>1184</v>
      </c>
      <c r="D111" s="36" t="s">
        <v>1260</v>
      </c>
      <c r="E111" s="41">
        <v>45733</v>
      </c>
      <c r="F111" s="42" t="s">
        <v>1261</v>
      </c>
      <c r="G111" s="43" t="s">
        <v>1262</v>
      </c>
      <c r="H111" s="36">
        <v>910</v>
      </c>
      <c r="I111" s="36">
        <f t="shared" si="2"/>
        <v>0.91</v>
      </c>
      <c r="J111" s="44">
        <v>16000</v>
      </c>
      <c r="K111" s="45">
        <f t="shared" si="3"/>
        <v>14560000</v>
      </c>
      <c r="L111" s="45" t="s">
        <v>1030</v>
      </c>
      <c r="M111" s="44" t="s">
        <v>1184</v>
      </c>
    </row>
    <row r="112" spans="1:13" s="46" customFormat="1" ht="86.4" hidden="1" x14ac:dyDescent="0.3">
      <c r="A112" s="36">
        <v>45</v>
      </c>
      <c r="B112" s="36" t="s">
        <v>1183</v>
      </c>
      <c r="C112" s="36" t="s">
        <v>1184</v>
      </c>
      <c r="D112" s="36" t="s">
        <v>1263</v>
      </c>
      <c r="E112" s="41">
        <v>45733</v>
      </c>
      <c r="F112" s="42" t="s">
        <v>1264</v>
      </c>
      <c r="G112" s="43" t="s">
        <v>1265</v>
      </c>
      <c r="H112" s="36">
        <v>1760</v>
      </c>
      <c r="I112" s="36">
        <f t="shared" si="2"/>
        <v>1.76</v>
      </c>
      <c r="J112" s="44">
        <v>16000</v>
      </c>
      <c r="K112" s="45">
        <f t="shared" si="3"/>
        <v>28160000</v>
      </c>
      <c r="L112" s="45" t="s">
        <v>1030</v>
      </c>
      <c r="M112" s="44" t="s">
        <v>1184</v>
      </c>
    </row>
    <row r="113" spans="1:13" s="46" customFormat="1" ht="75.599999999999994" hidden="1" x14ac:dyDescent="0.3">
      <c r="A113" s="36">
        <v>46</v>
      </c>
      <c r="B113" s="36" t="s">
        <v>1183</v>
      </c>
      <c r="C113" s="36" t="s">
        <v>2214</v>
      </c>
      <c r="D113" s="36" t="s">
        <v>4022</v>
      </c>
      <c r="E113" s="41">
        <v>45733</v>
      </c>
      <c r="F113" s="42" t="s">
        <v>2598</v>
      </c>
      <c r="G113" s="43" t="s">
        <v>4023</v>
      </c>
      <c r="H113" s="36">
        <v>110</v>
      </c>
      <c r="I113" s="102">
        <f t="shared" si="2"/>
        <v>0.11</v>
      </c>
      <c r="J113" s="44">
        <v>16490</v>
      </c>
      <c r="K113" s="45">
        <f t="shared" si="3"/>
        <v>1813900</v>
      </c>
      <c r="L113" s="45" t="s">
        <v>1030</v>
      </c>
      <c r="M113" s="44" t="s">
        <v>3922</v>
      </c>
    </row>
    <row r="114" spans="1:13" s="46" customFormat="1" ht="75.599999999999994" hidden="1" x14ac:dyDescent="0.3">
      <c r="A114" s="36">
        <v>46</v>
      </c>
      <c r="B114" s="36" t="s">
        <v>1183</v>
      </c>
      <c r="C114" s="36" t="s">
        <v>2214</v>
      </c>
      <c r="D114" s="36" t="s">
        <v>4022</v>
      </c>
      <c r="E114" s="41">
        <v>45733</v>
      </c>
      <c r="F114" s="42" t="s">
        <v>4024</v>
      </c>
      <c r="G114" s="43" t="s">
        <v>4025</v>
      </c>
      <c r="H114" s="36">
        <v>380</v>
      </c>
      <c r="I114" s="102">
        <f t="shared" si="2"/>
        <v>0.38</v>
      </c>
      <c r="J114" s="44">
        <v>16490</v>
      </c>
      <c r="K114" s="45">
        <f t="shared" si="3"/>
        <v>6266200</v>
      </c>
      <c r="L114" s="45"/>
      <c r="M114" s="44" t="s">
        <v>3935</v>
      </c>
    </row>
    <row r="115" spans="1:13" s="46" customFormat="1" ht="75.599999999999994" hidden="1" x14ac:dyDescent="0.3">
      <c r="A115" s="36">
        <v>46</v>
      </c>
      <c r="B115" s="36" t="s">
        <v>1183</v>
      </c>
      <c r="C115" s="36" t="s">
        <v>2214</v>
      </c>
      <c r="D115" s="36" t="s">
        <v>4022</v>
      </c>
      <c r="E115" s="41">
        <v>45733</v>
      </c>
      <c r="F115" s="42" t="s">
        <v>4024</v>
      </c>
      <c r="G115" s="43" t="s">
        <v>4025</v>
      </c>
      <c r="H115" s="36">
        <v>20</v>
      </c>
      <c r="I115" s="102">
        <f t="shared" si="2"/>
        <v>0.02</v>
      </c>
      <c r="J115" s="44">
        <v>16490</v>
      </c>
      <c r="K115" s="45">
        <f t="shared" si="3"/>
        <v>329800</v>
      </c>
      <c r="L115" s="45"/>
      <c r="M115" s="44" t="s">
        <v>3935</v>
      </c>
    </row>
    <row r="116" spans="1:13" s="46" customFormat="1" ht="75.599999999999994" hidden="1" x14ac:dyDescent="0.3">
      <c r="A116" s="36">
        <v>46</v>
      </c>
      <c r="B116" s="36" t="s">
        <v>1183</v>
      </c>
      <c r="C116" s="36" t="s">
        <v>1606</v>
      </c>
      <c r="D116" s="36" t="s">
        <v>4022</v>
      </c>
      <c r="E116" s="41">
        <v>45733</v>
      </c>
      <c r="F116" s="42" t="s">
        <v>4026</v>
      </c>
      <c r="G116" s="43" t="s">
        <v>4027</v>
      </c>
      <c r="H116" s="36">
        <v>200</v>
      </c>
      <c r="I116" s="102">
        <f t="shared" si="2"/>
        <v>0.2</v>
      </c>
      <c r="J116" s="44">
        <v>16490</v>
      </c>
      <c r="K116" s="45">
        <f t="shared" si="3"/>
        <v>3298000</v>
      </c>
      <c r="L116" s="45"/>
      <c r="M116" s="44" t="s">
        <v>3935</v>
      </c>
    </row>
    <row r="117" spans="1:13" ht="75.599999999999994" hidden="1" x14ac:dyDescent="0.3">
      <c r="A117" s="36">
        <v>47</v>
      </c>
      <c r="B117" s="36" t="s">
        <v>1183</v>
      </c>
      <c r="C117" s="36" t="s">
        <v>2214</v>
      </c>
      <c r="D117" s="36" t="s">
        <v>4028</v>
      </c>
      <c r="E117" s="41">
        <v>45733</v>
      </c>
      <c r="F117" s="42" t="s">
        <v>2767</v>
      </c>
      <c r="G117" s="43" t="s">
        <v>4029</v>
      </c>
      <c r="H117" s="36">
        <v>50</v>
      </c>
      <c r="I117" s="36">
        <f t="shared" si="2"/>
        <v>0.05</v>
      </c>
      <c r="J117" s="44">
        <v>16490</v>
      </c>
      <c r="K117" s="45">
        <f t="shared" si="3"/>
        <v>824500</v>
      </c>
      <c r="L117" s="45" t="s">
        <v>1699</v>
      </c>
      <c r="M117" s="44" t="s">
        <v>3922</v>
      </c>
    </row>
    <row r="118" spans="1:13" ht="75.599999999999994" hidden="1" x14ac:dyDescent="0.3">
      <c r="A118" s="36">
        <v>47</v>
      </c>
      <c r="B118" s="36" t="s">
        <v>1183</v>
      </c>
      <c r="C118" s="36" t="s">
        <v>2214</v>
      </c>
      <c r="D118" s="36" t="s">
        <v>4028</v>
      </c>
      <c r="E118" s="41">
        <v>45733</v>
      </c>
      <c r="F118" s="42">
        <v>1508</v>
      </c>
      <c r="G118" s="43" t="s">
        <v>4030</v>
      </c>
      <c r="H118" s="36">
        <v>40</v>
      </c>
      <c r="I118" s="36">
        <f t="shared" si="2"/>
        <v>0.04</v>
      </c>
      <c r="J118" s="44">
        <v>16490</v>
      </c>
      <c r="K118" s="45">
        <f t="shared" si="3"/>
        <v>659600</v>
      </c>
      <c r="L118" s="45" t="s">
        <v>1699</v>
      </c>
      <c r="M118" s="44" t="s">
        <v>3922</v>
      </c>
    </row>
    <row r="119" spans="1:13" ht="75.599999999999994" hidden="1" x14ac:dyDescent="0.3">
      <c r="A119" s="36">
        <v>47</v>
      </c>
      <c r="B119" s="36" t="s">
        <v>1183</v>
      </c>
      <c r="C119" s="36" t="s">
        <v>2214</v>
      </c>
      <c r="D119" s="36" t="s">
        <v>4028</v>
      </c>
      <c r="E119" s="41">
        <v>45733</v>
      </c>
      <c r="F119" s="42" t="s">
        <v>2758</v>
      </c>
      <c r="G119" s="43" t="s">
        <v>4031</v>
      </c>
      <c r="H119" s="36">
        <v>40</v>
      </c>
      <c r="I119" s="36">
        <f t="shared" si="2"/>
        <v>0.04</v>
      </c>
      <c r="J119" s="44">
        <v>16490</v>
      </c>
      <c r="K119" s="45">
        <f t="shared" si="3"/>
        <v>659600</v>
      </c>
      <c r="L119" s="45" t="s">
        <v>1699</v>
      </c>
      <c r="M119" s="44" t="s">
        <v>3922</v>
      </c>
    </row>
    <row r="120" spans="1:13" ht="75.599999999999994" hidden="1" x14ac:dyDescent="0.3">
      <c r="A120" s="36">
        <v>47</v>
      </c>
      <c r="B120" s="36" t="s">
        <v>1183</v>
      </c>
      <c r="C120" s="36" t="s">
        <v>2214</v>
      </c>
      <c r="D120" s="36" t="s">
        <v>4028</v>
      </c>
      <c r="E120" s="41">
        <v>45733</v>
      </c>
      <c r="F120" s="42" t="s">
        <v>2752</v>
      </c>
      <c r="G120" s="43" t="s">
        <v>4032</v>
      </c>
      <c r="H120" s="36">
        <v>50</v>
      </c>
      <c r="I120" s="36">
        <f t="shared" si="2"/>
        <v>0.05</v>
      </c>
      <c r="J120" s="44">
        <v>16490</v>
      </c>
      <c r="K120" s="45">
        <f t="shared" si="3"/>
        <v>824500</v>
      </c>
      <c r="L120" s="45" t="s">
        <v>1699</v>
      </c>
      <c r="M120" s="44" t="s">
        <v>3922</v>
      </c>
    </row>
    <row r="121" spans="1:13" ht="75.599999999999994" hidden="1" x14ac:dyDescent="0.3">
      <c r="A121" s="36">
        <v>48</v>
      </c>
      <c r="B121" s="36" t="s">
        <v>1183</v>
      </c>
      <c r="C121" s="36" t="s">
        <v>2214</v>
      </c>
      <c r="D121" s="36" t="s">
        <v>4033</v>
      </c>
      <c r="E121" s="41">
        <v>45733</v>
      </c>
      <c r="F121" s="42" t="s">
        <v>2796</v>
      </c>
      <c r="G121" s="43" t="s">
        <v>4034</v>
      </c>
      <c r="H121" s="36">
        <v>10</v>
      </c>
      <c r="I121" s="36">
        <f t="shared" si="2"/>
        <v>0.01</v>
      </c>
      <c r="J121" s="44">
        <v>16490</v>
      </c>
      <c r="K121" s="45">
        <f t="shared" si="3"/>
        <v>164900</v>
      </c>
      <c r="L121" s="45" t="s">
        <v>1622</v>
      </c>
      <c r="M121" s="44" t="s">
        <v>3922</v>
      </c>
    </row>
    <row r="122" spans="1:13" ht="75.599999999999994" hidden="1" x14ac:dyDescent="0.3">
      <c r="A122" s="36">
        <v>49</v>
      </c>
      <c r="B122" s="36" t="s">
        <v>1183</v>
      </c>
      <c r="C122" s="36" t="s">
        <v>2214</v>
      </c>
      <c r="D122" s="36" t="s">
        <v>4035</v>
      </c>
      <c r="E122" s="41">
        <v>45733</v>
      </c>
      <c r="F122" s="42" t="s">
        <v>2893</v>
      </c>
      <c r="G122" s="43" t="s">
        <v>4036</v>
      </c>
      <c r="H122" s="36">
        <v>190</v>
      </c>
      <c r="I122" s="36">
        <f t="shared" si="2"/>
        <v>0.19</v>
      </c>
      <c r="J122" s="44">
        <v>16490</v>
      </c>
      <c r="K122" s="45">
        <f t="shared" si="3"/>
        <v>3133100</v>
      </c>
      <c r="L122" s="45" t="s">
        <v>2898</v>
      </c>
      <c r="M122" s="44" t="s">
        <v>3922</v>
      </c>
    </row>
    <row r="123" spans="1:13" ht="75.599999999999994" hidden="1" x14ac:dyDescent="0.3">
      <c r="A123" s="36">
        <v>49</v>
      </c>
      <c r="B123" s="36" t="s">
        <v>1183</v>
      </c>
      <c r="C123" s="36" t="s">
        <v>2214</v>
      </c>
      <c r="D123" s="36" t="s">
        <v>4035</v>
      </c>
      <c r="E123" s="41">
        <v>45733</v>
      </c>
      <c r="F123" s="42">
        <v>4488</v>
      </c>
      <c r="G123" s="43" t="s">
        <v>4037</v>
      </c>
      <c r="H123" s="36">
        <v>50</v>
      </c>
      <c r="I123" s="36">
        <f t="shared" si="2"/>
        <v>0.05</v>
      </c>
      <c r="J123" s="44">
        <v>16490</v>
      </c>
      <c r="K123" s="45">
        <f t="shared" si="3"/>
        <v>824500</v>
      </c>
      <c r="L123" s="45" t="s">
        <v>1699</v>
      </c>
      <c r="M123" s="44" t="s">
        <v>3922</v>
      </c>
    </row>
    <row r="124" spans="1:13" ht="75.599999999999994" hidden="1" x14ac:dyDescent="0.3">
      <c r="A124" s="36">
        <v>49</v>
      </c>
      <c r="B124" s="36" t="s">
        <v>1183</v>
      </c>
      <c r="C124" s="36" t="s">
        <v>2214</v>
      </c>
      <c r="D124" s="36" t="s">
        <v>4035</v>
      </c>
      <c r="E124" s="41">
        <v>45733</v>
      </c>
      <c r="F124" s="42">
        <v>4004</v>
      </c>
      <c r="G124" s="43" t="s">
        <v>4038</v>
      </c>
      <c r="H124" s="36">
        <v>50</v>
      </c>
      <c r="I124" s="36">
        <f t="shared" si="2"/>
        <v>0.05</v>
      </c>
      <c r="J124" s="44">
        <v>16490</v>
      </c>
      <c r="K124" s="45">
        <f t="shared" si="3"/>
        <v>824500</v>
      </c>
      <c r="L124" s="45" t="s">
        <v>1699</v>
      </c>
      <c r="M124" s="44" t="s">
        <v>3922</v>
      </c>
    </row>
    <row r="125" spans="1:13" ht="75.599999999999994" hidden="1" x14ac:dyDescent="0.3">
      <c r="A125" s="36">
        <v>50</v>
      </c>
      <c r="B125" s="36" t="s">
        <v>1183</v>
      </c>
      <c r="C125" s="36" t="s">
        <v>2214</v>
      </c>
      <c r="D125" s="36" t="s">
        <v>4039</v>
      </c>
      <c r="E125" s="41">
        <v>45733</v>
      </c>
      <c r="F125" s="42">
        <v>175</v>
      </c>
      <c r="G125" s="43" t="s">
        <v>4040</v>
      </c>
      <c r="H125" s="36">
        <v>800</v>
      </c>
      <c r="I125" s="36">
        <f t="shared" si="2"/>
        <v>0.8</v>
      </c>
      <c r="J125" s="44">
        <v>16490</v>
      </c>
      <c r="K125" s="45">
        <f t="shared" si="3"/>
        <v>13192000</v>
      </c>
      <c r="L125" s="45" t="s">
        <v>1699</v>
      </c>
      <c r="M125" s="44" t="s">
        <v>3922</v>
      </c>
    </row>
    <row r="126" spans="1:13" ht="75.599999999999994" hidden="1" x14ac:dyDescent="0.3">
      <c r="A126" s="36">
        <v>50</v>
      </c>
      <c r="B126" s="36" t="s">
        <v>1183</v>
      </c>
      <c r="C126" s="36" t="s">
        <v>2214</v>
      </c>
      <c r="D126" s="36" t="s">
        <v>4039</v>
      </c>
      <c r="E126" s="41">
        <v>45733</v>
      </c>
      <c r="F126" s="42" t="s">
        <v>2855</v>
      </c>
      <c r="G126" s="43" t="s">
        <v>4041</v>
      </c>
      <c r="H126" s="36">
        <v>280</v>
      </c>
      <c r="I126" s="36">
        <f t="shared" si="2"/>
        <v>0.28000000000000003</v>
      </c>
      <c r="J126" s="44">
        <v>16490</v>
      </c>
      <c r="K126" s="45">
        <f t="shared" si="3"/>
        <v>4617200</v>
      </c>
      <c r="L126" s="45" t="s">
        <v>1030</v>
      </c>
      <c r="M126" s="44" t="s">
        <v>3922</v>
      </c>
    </row>
    <row r="127" spans="1:13" ht="75.599999999999994" hidden="1" x14ac:dyDescent="0.3">
      <c r="A127" s="36">
        <v>50</v>
      </c>
      <c r="B127" s="36" t="s">
        <v>1183</v>
      </c>
      <c r="C127" s="36" t="s">
        <v>2214</v>
      </c>
      <c r="D127" s="36" t="s">
        <v>4039</v>
      </c>
      <c r="E127" s="41">
        <v>45733</v>
      </c>
      <c r="F127" s="42" t="s">
        <v>2860</v>
      </c>
      <c r="G127" s="43" t="s">
        <v>4042</v>
      </c>
      <c r="H127" s="36">
        <v>190</v>
      </c>
      <c r="I127" s="36">
        <f t="shared" si="2"/>
        <v>0.19</v>
      </c>
      <c r="J127" s="44">
        <v>16490</v>
      </c>
      <c r="K127" s="45">
        <f t="shared" si="3"/>
        <v>3133100</v>
      </c>
      <c r="L127" s="45" t="s">
        <v>1030</v>
      </c>
      <c r="M127" s="44" t="s">
        <v>3922</v>
      </c>
    </row>
    <row r="128" spans="1:13" ht="75.599999999999994" hidden="1" x14ac:dyDescent="0.3">
      <c r="A128" s="36">
        <v>50</v>
      </c>
      <c r="B128" s="36" t="s">
        <v>1183</v>
      </c>
      <c r="C128" s="36" t="s">
        <v>2214</v>
      </c>
      <c r="D128" s="36" t="s">
        <v>4039</v>
      </c>
      <c r="E128" s="41">
        <v>45733</v>
      </c>
      <c r="F128" s="42" t="s">
        <v>2835</v>
      </c>
      <c r="G128" s="43" t="s">
        <v>4043</v>
      </c>
      <c r="H128" s="36">
        <v>100</v>
      </c>
      <c r="I128" s="36">
        <f t="shared" si="2"/>
        <v>0.1</v>
      </c>
      <c r="J128" s="44">
        <v>16490</v>
      </c>
      <c r="K128" s="45">
        <f t="shared" si="3"/>
        <v>1649000</v>
      </c>
      <c r="L128" s="45" t="s">
        <v>1699</v>
      </c>
      <c r="M128" s="44" t="s">
        <v>3922</v>
      </c>
    </row>
    <row r="129" spans="1:13" ht="75.599999999999994" hidden="1" x14ac:dyDescent="0.3">
      <c r="A129" s="36">
        <v>50</v>
      </c>
      <c r="B129" s="36" t="s">
        <v>1183</v>
      </c>
      <c r="C129" s="36" t="s">
        <v>2214</v>
      </c>
      <c r="D129" s="36" t="s">
        <v>4039</v>
      </c>
      <c r="E129" s="41">
        <v>45733</v>
      </c>
      <c r="F129" s="42" t="s">
        <v>2841</v>
      </c>
      <c r="G129" s="43" t="s">
        <v>4044</v>
      </c>
      <c r="H129" s="36">
        <v>60</v>
      </c>
      <c r="I129" s="36">
        <f t="shared" si="2"/>
        <v>0.06</v>
      </c>
      <c r="J129" s="44">
        <v>16490</v>
      </c>
      <c r="K129" s="45">
        <f t="shared" si="3"/>
        <v>989400</v>
      </c>
      <c r="L129" s="45" t="s">
        <v>1030</v>
      </c>
      <c r="M129" s="44" t="s">
        <v>3922</v>
      </c>
    </row>
    <row r="130" spans="1:13" ht="75.599999999999994" hidden="1" x14ac:dyDescent="0.3">
      <c r="A130" s="36">
        <v>50</v>
      </c>
      <c r="B130" s="36" t="s">
        <v>1183</v>
      </c>
      <c r="C130" s="36" t="s">
        <v>2214</v>
      </c>
      <c r="D130" s="36" t="s">
        <v>4039</v>
      </c>
      <c r="E130" s="41">
        <v>45733</v>
      </c>
      <c r="F130" s="42" t="s">
        <v>2850</v>
      </c>
      <c r="G130" s="43" t="s">
        <v>4045</v>
      </c>
      <c r="H130" s="36">
        <v>450</v>
      </c>
      <c r="I130" s="36">
        <f t="shared" si="2"/>
        <v>0.45</v>
      </c>
      <c r="J130" s="44">
        <v>16490</v>
      </c>
      <c r="K130" s="45">
        <f t="shared" si="3"/>
        <v>7420500</v>
      </c>
      <c r="L130" s="45" t="s">
        <v>1699</v>
      </c>
      <c r="M130" s="44" t="s">
        <v>3922</v>
      </c>
    </row>
    <row r="131" spans="1:13" ht="86.4" hidden="1" x14ac:dyDescent="0.3">
      <c r="A131" s="36">
        <v>51</v>
      </c>
      <c r="B131" s="36" t="s">
        <v>1183</v>
      </c>
      <c r="C131" s="36" t="s">
        <v>1184</v>
      </c>
      <c r="D131" s="36" t="s">
        <v>1266</v>
      </c>
      <c r="E131" s="41">
        <v>45733</v>
      </c>
      <c r="F131" s="42" t="s">
        <v>1267</v>
      </c>
      <c r="G131" s="43" t="s">
        <v>1268</v>
      </c>
      <c r="H131" s="36">
        <v>1500</v>
      </c>
      <c r="I131" s="36">
        <f t="shared" si="2"/>
        <v>1.5</v>
      </c>
      <c r="J131" s="44">
        <v>16000</v>
      </c>
      <c r="K131" s="45">
        <f t="shared" si="3"/>
        <v>24000000</v>
      </c>
      <c r="L131" s="45" t="s">
        <v>1030</v>
      </c>
      <c r="M131" s="44" t="s">
        <v>1184</v>
      </c>
    </row>
    <row r="132" spans="1:13" ht="75.599999999999994" hidden="1" x14ac:dyDescent="0.3">
      <c r="A132" s="36">
        <v>52</v>
      </c>
      <c r="B132" s="36" t="s">
        <v>1183</v>
      </c>
      <c r="C132" s="36" t="s">
        <v>2214</v>
      </c>
      <c r="D132" s="36" t="s">
        <v>4046</v>
      </c>
      <c r="E132" s="41">
        <v>45733</v>
      </c>
      <c r="F132" s="42" t="s">
        <v>2875</v>
      </c>
      <c r="G132" s="43" t="s">
        <v>4047</v>
      </c>
      <c r="H132" s="36">
        <v>40</v>
      </c>
      <c r="I132" s="36">
        <f t="shared" ref="I132:I195" si="4">H132/1000</f>
        <v>0.04</v>
      </c>
      <c r="J132" s="44">
        <v>16490</v>
      </c>
      <c r="K132" s="45">
        <f t="shared" si="3"/>
        <v>659600</v>
      </c>
      <c r="L132" s="45" t="s">
        <v>1030</v>
      </c>
      <c r="M132" s="44" t="s">
        <v>3922</v>
      </c>
    </row>
    <row r="133" spans="1:13" ht="75.599999999999994" hidden="1" x14ac:dyDescent="0.3">
      <c r="A133" s="36">
        <v>52</v>
      </c>
      <c r="B133" s="36" t="s">
        <v>1183</v>
      </c>
      <c r="C133" s="36" t="s">
        <v>2214</v>
      </c>
      <c r="D133" s="36" t="s">
        <v>4046</v>
      </c>
      <c r="E133" s="41">
        <v>45733</v>
      </c>
      <c r="F133" s="42">
        <v>6164</v>
      </c>
      <c r="G133" s="43" t="s">
        <v>4048</v>
      </c>
      <c r="H133" s="36">
        <v>30</v>
      </c>
      <c r="I133" s="36">
        <f t="shared" si="4"/>
        <v>0.03</v>
      </c>
      <c r="J133" s="44">
        <v>16490</v>
      </c>
      <c r="K133" s="45">
        <f t="shared" ref="K133:K196" si="5">(J133*H133)</f>
        <v>494700</v>
      </c>
      <c r="L133" s="45" t="s">
        <v>1699</v>
      </c>
      <c r="M133" s="44" t="s">
        <v>3922</v>
      </c>
    </row>
    <row r="134" spans="1:13" ht="75.599999999999994" hidden="1" x14ac:dyDescent="0.3">
      <c r="A134" s="36">
        <v>52</v>
      </c>
      <c r="B134" s="36" t="s">
        <v>1183</v>
      </c>
      <c r="C134" s="36" t="s">
        <v>2214</v>
      </c>
      <c r="D134" s="36" t="s">
        <v>4046</v>
      </c>
      <c r="E134" s="41">
        <v>45733</v>
      </c>
      <c r="F134" s="42">
        <v>6194</v>
      </c>
      <c r="G134" s="43" t="s">
        <v>4049</v>
      </c>
      <c r="H134" s="36">
        <v>60</v>
      </c>
      <c r="I134" s="36">
        <f t="shared" si="4"/>
        <v>0.06</v>
      </c>
      <c r="J134" s="44">
        <v>16490</v>
      </c>
      <c r="K134" s="45">
        <f t="shared" si="5"/>
        <v>989400</v>
      </c>
      <c r="L134" s="45" t="s">
        <v>1622</v>
      </c>
      <c r="M134" s="44" t="s">
        <v>3922</v>
      </c>
    </row>
    <row r="135" spans="1:13" ht="75.599999999999994" hidden="1" x14ac:dyDescent="0.3">
      <c r="A135" s="36">
        <v>52</v>
      </c>
      <c r="B135" s="36" t="s">
        <v>1183</v>
      </c>
      <c r="C135" s="36" t="s">
        <v>2214</v>
      </c>
      <c r="D135" s="36" t="s">
        <v>4046</v>
      </c>
      <c r="E135" s="41">
        <v>45733</v>
      </c>
      <c r="F135" s="42" t="s">
        <v>2870</v>
      </c>
      <c r="G135" s="43" t="s">
        <v>4050</v>
      </c>
      <c r="H135" s="36">
        <v>40</v>
      </c>
      <c r="I135" s="36">
        <f t="shared" si="4"/>
        <v>0.04</v>
      </c>
      <c r="J135" s="44">
        <v>16490</v>
      </c>
      <c r="K135" s="45">
        <f t="shared" si="5"/>
        <v>659600</v>
      </c>
      <c r="L135" s="45" t="s">
        <v>1699</v>
      </c>
      <c r="M135" s="44" t="s">
        <v>3922</v>
      </c>
    </row>
    <row r="136" spans="1:13" ht="75.599999999999994" hidden="1" x14ac:dyDescent="0.3">
      <c r="A136" s="36">
        <v>53</v>
      </c>
      <c r="B136" s="36" t="s">
        <v>1183</v>
      </c>
      <c r="C136" s="36" t="s">
        <v>2214</v>
      </c>
      <c r="D136" s="36" t="s">
        <v>4051</v>
      </c>
      <c r="E136" s="41">
        <v>45733</v>
      </c>
      <c r="F136" s="42">
        <v>4871</v>
      </c>
      <c r="G136" s="43" t="s">
        <v>4052</v>
      </c>
      <c r="H136" s="36">
        <v>20</v>
      </c>
      <c r="I136" s="36">
        <f t="shared" si="4"/>
        <v>0.02</v>
      </c>
      <c r="J136" s="44">
        <v>16490</v>
      </c>
      <c r="K136" s="45">
        <f t="shared" si="5"/>
        <v>329800</v>
      </c>
      <c r="L136" s="45" t="s">
        <v>1030</v>
      </c>
      <c r="M136" s="44" t="s">
        <v>3922</v>
      </c>
    </row>
    <row r="137" spans="1:13" ht="75.599999999999994" hidden="1" x14ac:dyDescent="0.3">
      <c r="A137" s="36">
        <v>53</v>
      </c>
      <c r="B137" s="36" t="s">
        <v>1183</v>
      </c>
      <c r="C137" s="36" t="s">
        <v>2214</v>
      </c>
      <c r="D137" s="36" t="s">
        <v>4051</v>
      </c>
      <c r="E137" s="41">
        <v>45733</v>
      </c>
      <c r="F137" s="42" t="s">
        <v>2830</v>
      </c>
      <c r="G137" s="43" t="s">
        <v>4053</v>
      </c>
      <c r="H137" s="36">
        <v>170</v>
      </c>
      <c r="I137" s="36">
        <f t="shared" si="4"/>
        <v>0.17</v>
      </c>
      <c r="J137" s="44">
        <v>16490</v>
      </c>
      <c r="K137" s="45">
        <f t="shared" si="5"/>
        <v>2803300</v>
      </c>
      <c r="L137" s="45" t="s">
        <v>1699</v>
      </c>
      <c r="M137" s="44" t="s">
        <v>3922</v>
      </c>
    </row>
    <row r="138" spans="1:13" ht="86.4" hidden="1" x14ac:dyDescent="0.3">
      <c r="A138" s="36">
        <v>54</v>
      </c>
      <c r="B138" s="36" t="s">
        <v>1183</v>
      </c>
      <c r="C138" s="36" t="s">
        <v>1184</v>
      </c>
      <c r="D138" s="36" t="s">
        <v>1269</v>
      </c>
      <c r="E138" s="41">
        <v>45733</v>
      </c>
      <c r="F138" s="42" t="s">
        <v>1270</v>
      </c>
      <c r="G138" s="43" t="s">
        <v>1271</v>
      </c>
      <c r="H138" s="36">
        <v>1980</v>
      </c>
      <c r="I138" s="36">
        <f t="shared" si="4"/>
        <v>1.98</v>
      </c>
      <c r="J138" s="44">
        <v>16000</v>
      </c>
      <c r="K138" s="45">
        <f t="shared" si="5"/>
        <v>31680000</v>
      </c>
      <c r="L138" s="45" t="s">
        <v>1030</v>
      </c>
      <c r="M138" s="44" t="s">
        <v>1184</v>
      </c>
    </row>
    <row r="139" spans="1:13" ht="86.4" hidden="1" x14ac:dyDescent="0.3">
      <c r="A139" s="36">
        <v>55</v>
      </c>
      <c r="B139" s="36" t="s">
        <v>1183</v>
      </c>
      <c r="C139" s="36" t="s">
        <v>1184</v>
      </c>
      <c r="D139" s="36" t="s">
        <v>1272</v>
      </c>
      <c r="E139" s="41">
        <v>45733</v>
      </c>
      <c r="F139" s="42" t="s">
        <v>1273</v>
      </c>
      <c r="G139" s="43" t="s">
        <v>1274</v>
      </c>
      <c r="H139" s="36">
        <v>2000</v>
      </c>
      <c r="I139" s="36">
        <f t="shared" si="4"/>
        <v>2</v>
      </c>
      <c r="J139" s="44">
        <v>16000</v>
      </c>
      <c r="K139" s="45">
        <f t="shared" si="5"/>
        <v>32000000</v>
      </c>
      <c r="L139" s="45" t="s">
        <v>1030</v>
      </c>
      <c r="M139" s="44" t="s">
        <v>1184</v>
      </c>
    </row>
    <row r="140" spans="1:13" ht="86.4" hidden="1" x14ac:dyDescent="0.3">
      <c r="A140" s="36">
        <v>56</v>
      </c>
      <c r="B140" s="36" t="s">
        <v>1183</v>
      </c>
      <c r="C140" s="36" t="s">
        <v>1184</v>
      </c>
      <c r="D140" s="36" t="s">
        <v>1275</v>
      </c>
      <c r="E140" s="41">
        <v>45734</v>
      </c>
      <c r="F140" s="42" t="s">
        <v>1276</v>
      </c>
      <c r="G140" s="43" t="s">
        <v>1277</v>
      </c>
      <c r="H140" s="36">
        <v>4860</v>
      </c>
      <c r="I140" s="36">
        <f t="shared" si="4"/>
        <v>4.8600000000000003</v>
      </c>
      <c r="J140" s="44">
        <v>16000</v>
      </c>
      <c r="K140" s="45">
        <f t="shared" si="5"/>
        <v>77760000</v>
      </c>
      <c r="L140" s="45" t="s">
        <v>1030</v>
      </c>
      <c r="M140" s="44" t="s">
        <v>1184</v>
      </c>
    </row>
    <row r="141" spans="1:13" ht="75.599999999999994" hidden="1" x14ac:dyDescent="0.3">
      <c r="A141" s="36">
        <v>57</v>
      </c>
      <c r="B141" s="36" t="s">
        <v>1183</v>
      </c>
      <c r="C141" s="36" t="s">
        <v>2214</v>
      </c>
      <c r="D141" s="36" t="s">
        <v>4054</v>
      </c>
      <c r="E141" s="41">
        <v>45734</v>
      </c>
      <c r="F141" s="42" t="s">
        <v>2577</v>
      </c>
      <c r="G141" s="43" t="s">
        <v>4055</v>
      </c>
      <c r="H141" s="36">
        <v>100</v>
      </c>
      <c r="I141" s="36">
        <f t="shared" si="4"/>
        <v>0.1</v>
      </c>
      <c r="J141" s="44">
        <v>16490</v>
      </c>
      <c r="K141" s="45">
        <f t="shared" si="5"/>
        <v>1649000</v>
      </c>
      <c r="L141" s="45" t="s">
        <v>1030</v>
      </c>
      <c r="M141" s="44" t="s">
        <v>3922</v>
      </c>
    </row>
    <row r="142" spans="1:13" ht="75.599999999999994" hidden="1" x14ac:dyDescent="0.3">
      <c r="A142" s="36">
        <v>57</v>
      </c>
      <c r="B142" s="36" t="s">
        <v>1183</v>
      </c>
      <c r="C142" s="36" t="s">
        <v>2214</v>
      </c>
      <c r="D142" s="36" t="s">
        <v>4054</v>
      </c>
      <c r="E142" s="41">
        <v>45734</v>
      </c>
      <c r="F142" s="42" t="s">
        <v>2583</v>
      </c>
      <c r="G142" s="43" t="s">
        <v>4056</v>
      </c>
      <c r="H142" s="36">
        <v>60</v>
      </c>
      <c r="I142" s="36">
        <f t="shared" si="4"/>
        <v>0.06</v>
      </c>
      <c r="J142" s="44">
        <v>16490</v>
      </c>
      <c r="K142" s="45">
        <f t="shared" si="5"/>
        <v>989400</v>
      </c>
      <c r="L142" s="45" t="s">
        <v>1030</v>
      </c>
      <c r="M142" s="44" t="s">
        <v>3922</v>
      </c>
    </row>
    <row r="143" spans="1:13" ht="75.599999999999994" hidden="1" x14ac:dyDescent="0.3">
      <c r="A143" s="36">
        <v>57</v>
      </c>
      <c r="B143" s="36" t="s">
        <v>1183</v>
      </c>
      <c r="C143" s="36" t="s">
        <v>2214</v>
      </c>
      <c r="D143" s="36" t="s">
        <v>4054</v>
      </c>
      <c r="E143" s="41">
        <v>45734</v>
      </c>
      <c r="F143" s="42" t="s">
        <v>2588</v>
      </c>
      <c r="G143" s="43" t="s">
        <v>4057</v>
      </c>
      <c r="H143" s="36">
        <v>100</v>
      </c>
      <c r="I143" s="36">
        <f t="shared" si="4"/>
        <v>0.1</v>
      </c>
      <c r="J143" s="44">
        <v>16490</v>
      </c>
      <c r="K143" s="45">
        <f t="shared" si="5"/>
        <v>1649000</v>
      </c>
      <c r="L143" s="45" t="s">
        <v>1622</v>
      </c>
      <c r="M143" s="44" t="s">
        <v>3922</v>
      </c>
    </row>
    <row r="144" spans="1:13" ht="86.4" hidden="1" x14ac:dyDescent="0.3">
      <c r="A144" s="36">
        <v>58</v>
      </c>
      <c r="B144" s="36" t="s">
        <v>1183</v>
      </c>
      <c r="C144" s="36" t="s">
        <v>1184</v>
      </c>
      <c r="D144" s="36" t="s">
        <v>1278</v>
      </c>
      <c r="E144" s="41">
        <v>45734</v>
      </c>
      <c r="F144" s="42" t="s">
        <v>1279</v>
      </c>
      <c r="G144" s="43" t="s">
        <v>1280</v>
      </c>
      <c r="H144" s="36">
        <v>2200</v>
      </c>
      <c r="I144" s="36">
        <f t="shared" si="4"/>
        <v>2.2000000000000002</v>
      </c>
      <c r="J144" s="44">
        <v>16000</v>
      </c>
      <c r="K144" s="45">
        <f t="shared" si="5"/>
        <v>35200000</v>
      </c>
      <c r="L144" s="45" t="s">
        <v>1030</v>
      </c>
      <c r="M144" s="44" t="s">
        <v>1184</v>
      </c>
    </row>
    <row r="145" spans="1:13" ht="86.4" hidden="1" x14ac:dyDescent="0.3">
      <c r="A145" s="36">
        <v>59</v>
      </c>
      <c r="B145" s="36" t="s">
        <v>1183</v>
      </c>
      <c r="C145" s="36" t="s">
        <v>1184</v>
      </c>
      <c r="D145" s="36" t="s">
        <v>1281</v>
      </c>
      <c r="E145" s="41">
        <v>45734</v>
      </c>
      <c r="F145" s="42" t="s">
        <v>29</v>
      </c>
      <c r="G145" s="43" t="s">
        <v>1282</v>
      </c>
      <c r="H145" s="36">
        <v>1190</v>
      </c>
      <c r="I145" s="36">
        <f t="shared" si="4"/>
        <v>1.19</v>
      </c>
      <c r="J145" s="44">
        <v>16000</v>
      </c>
      <c r="K145" s="45">
        <f t="shared" si="5"/>
        <v>19040000</v>
      </c>
      <c r="L145" s="45" t="s">
        <v>1030</v>
      </c>
      <c r="M145" s="44" t="s">
        <v>1184</v>
      </c>
    </row>
    <row r="146" spans="1:13" ht="75.599999999999994" hidden="1" x14ac:dyDescent="0.3">
      <c r="A146" s="36">
        <v>60</v>
      </c>
      <c r="B146" s="36" t="s">
        <v>1183</v>
      </c>
      <c r="C146" s="36" t="s">
        <v>2214</v>
      </c>
      <c r="D146" s="36" t="s">
        <v>4058</v>
      </c>
      <c r="E146" s="41">
        <v>45734</v>
      </c>
      <c r="F146" s="42" t="s">
        <v>2535</v>
      </c>
      <c r="G146" s="43" t="s">
        <v>4059</v>
      </c>
      <c r="H146" s="36">
        <v>100</v>
      </c>
      <c r="I146" s="36">
        <f t="shared" si="4"/>
        <v>0.1</v>
      </c>
      <c r="J146" s="44">
        <v>16490</v>
      </c>
      <c r="K146" s="45">
        <f t="shared" si="5"/>
        <v>1649000</v>
      </c>
      <c r="L146" s="45" t="s">
        <v>1699</v>
      </c>
      <c r="M146" s="44" t="s">
        <v>3922</v>
      </c>
    </row>
    <row r="147" spans="1:13" ht="75.599999999999994" hidden="1" x14ac:dyDescent="0.3">
      <c r="A147" s="36">
        <v>60</v>
      </c>
      <c r="B147" s="36" t="s">
        <v>1183</v>
      </c>
      <c r="C147" s="36" t="s">
        <v>2214</v>
      </c>
      <c r="D147" s="36" t="s">
        <v>4058</v>
      </c>
      <c r="E147" s="41">
        <v>45734</v>
      </c>
      <c r="F147" s="42" t="s">
        <v>2530</v>
      </c>
      <c r="G147" s="43" t="s">
        <v>4060</v>
      </c>
      <c r="H147" s="36">
        <v>40</v>
      </c>
      <c r="I147" s="36">
        <f t="shared" si="4"/>
        <v>0.04</v>
      </c>
      <c r="J147" s="44">
        <v>16490</v>
      </c>
      <c r="K147" s="45">
        <f t="shared" si="5"/>
        <v>659600</v>
      </c>
      <c r="L147" s="45" t="s">
        <v>1622</v>
      </c>
      <c r="M147" s="44" t="s">
        <v>3922</v>
      </c>
    </row>
    <row r="148" spans="1:13" ht="75.599999999999994" hidden="1" x14ac:dyDescent="0.3">
      <c r="A148" s="36">
        <v>60</v>
      </c>
      <c r="B148" s="36" t="s">
        <v>1183</v>
      </c>
      <c r="C148" s="36" t="s">
        <v>2214</v>
      </c>
      <c r="D148" s="36" t="s">
        <v>4058</v>
      </c>
      <c r="E148" s="41">
        <v>45734</v>
      </c>
      <c r="F148" s="42">
        <v>4436</v>
      </c>
      <c r="G148" s="43" t="s">
        <v>4061</v>
      </c>
      <c r="H148" s="36">
        <v>60</v>
      </c>
      <c r="I148" s="36">
        <f t="shared" si="4"/>
        <v>0.06</v>
      </c>
      <c r="J148" s="44">
        <v>16490</v>
      </c>
      <c r="K148" s="45">
        <f t="shared" si="5"/>
        <v>989400</v>
      </c>
      <c r="L148" s="45" t="s">
        <v>1030</v>
      </c>
      <c r="M148" s="44" t="s">
        <v>3922</v>
      </c>
    </row>
    <row r="149" spans="1:13" ht="75.599999999999994" hidden="1" x14ac:dyDescent="0.3">
      <c r="A149" s="36">
        <v>61</v>
      </c>
      <c r="B149" s="36" t="s">
        <v>1183</v>
      </c>
      <c r="C149" s="36" t="s">
        <v>2214</v>
      </c>
      <c r="D149" s="36" t="s">
        <v>4062</v>
      </c>
      <c r="E149" s="41">
        <v>45734</v>
      </c>
      <c r="F149" s="42">
        <v>6062</v>
      </c>
      <c r="G149" s="43" t="s">
        <v>4063</v>
      </c>
      <c r="H149" s="36">
        <v>800</v>
      </c>
      <c r="I149" s="36">
        <f t="shared" si="4"/>
        <v>0.8</v>
      </c>
      <c r="J149" s="44">
        <v>16490</v>
      </c>
      <c r="K149" s="45">
        <f t="shared" si="5"/>
        <v>13192000</v>
      </c>
      <c r="L149" s="45" t="s">
        <v>1699</v>
      </c>
      <c r="M149" s="44" t="s">
        <v>3922</v>
      </c>
    </row>
    <row r="150" spans="1:13" ht="75.599999999999994" hidden="1" x14ac:dyDescent="0.3">
      <c r="A150" s="36">
        <v>61</v>
      </c>
      <c r="B150" s="36" t="s">
        <v>1183</v>
      </c>
      <c r="C150" s="36" t="s">
        <v>2214</v>
      </c>
      <c r="D150" s="36" t="s">
        <v>4062</v>
      </c>
      <c r="E150" s="41">
        <v>45734</v>
      </c>
      <c r="F150" s="42" t="s">
        <v>2516</v>
      </c>
      <c r="G150" s="43" t="s">
        <v>4064</v>
      </c>
      <c r="H150" s="36">
        <v>400</v>
      </c>
      <c r="I150" s="36">
        <f t="shared" si="4"/>
        <v>0.4</v>
      </c>
      <c r="J150" s="44">
        <v>16490</v>
      </c>
      <c r="K150" s="45">
        <f t="shared" si="5"/>
        <v>6596000</v>
      </c>
      <c r="L150" s="45" t="s">
        <v>1699</v>
      </c>
      <c r="M150" s="44" t="s">
        <v>3922</v>
      </c>
    </row>
    <row r="151" spans="1:13" ht="75.599999999999994" hidden="1" x14ac:dyDescent="0.3">
      <c r="A151" s="36">
        <v>61</v>
      </c>
      <c r="B151" s="36" t="s">
        <v>1183</v>
      </c>
      <c r="C151" s="36" t="s">
        <v>2214</v>
      </c>
      <c r="D151" s="36" t="s">
        <v>4062</v>
      </c>
      <c r="E151" s="41">
        <v>45734</v>
      </c>
      <c r="F151" s="42" t="s">
        <v>2511</v>
      </c>
      <c r="G151" s="43" t="s">
        <v>4065</v>
      </c>
      <c r="H151" s="36">
        <v>150</v>
      </c>
      <c r="I151" s="36">
        <f t="shared" si="4"/>
        <v>0.15</v>
      </c>
      <c r="J151" s="44">
        <v>16490</v>
      </c>
      <c r="K151" s="45">
        <f t="shared" si="5"/>
        <v>2473500</v>
      </c>
      <c r="L151" s="45" t="s">
        <v>1622</v>
      </c>
      <c r="M151" s="44" t="s">
        <v>3922</v>
      </c>
    </row>
    <row r="152" spans="1:13" ht="75.599999999999994" hidden="1" x14ac:dyDescent="0.3">
      <c r="A152" s="36">
        <v>62</v>
      </c>
      <c r="B152" s="36" t="s">
        <v>1183</v>
      </c>
      <c r="C152" s="36" t="s">
        <v>2214</v>
      </c>
      <c r="D152" s="36" t="s">
        <v>4066</v>
      </c>
      <c r="E152" s="41">
        <v>45734</v>
      </c>
      <c r="F152" s="42" t="s">
        <v>3899</v>
      </c>
      <c r="G152" s="43" t="s">
        <v>4067</v>
      </c>
      <c r="H152" s="36">
        <v>660</v>
      </c>
      <c r="I152" s="36">
        <f t="shared" si="4"/>
        <v>0.66</v>
      </c>
      <c r="J152" s="44">
        <v>16490</v>
      </c>
      <c r="K152" s="45">
        <f t="shared" si="5"/>
        <v>10883400</v>
      </c>
      <c r="L152" s="45" t="s">
        <v>1030</v>
      </c>
      <c r="M152" s="44" t="s">
        <v>3922</v>
      </c>
    </row>
    <row r="153" spans="1:13" ht="75.599999999999994" hidden="1" x14ac:dyDescent="0.3">
      <c r="A153" s="36">
        <v>62</v>
      </c>
      <c r="B153" s="36" t="s">
        <v>1183</v>
      </c>
      <c r="C153" s="36" t="s">
        <v>2214</v>
      </c>
      <c r="D153" s="36" t="s">
        <v>4066</v>
      </c>
      <c r="E153" s="41">
        <v>45734</v>
      </c>
      <c r="F153" s="42">
        <v>859</v>
      </c>
      <c r="G153" s="43" t="s">
        <v>4068</v>
      </c>
      <c r="H153" s="36">
        <v>70</v>
      </c>
      <c r="I153" s="36">
        <f t="shared" si="4"/>
        <v>7.0000000000000007E-2</v>
      </c>
      <c r="J153" s="44">
        <v>16490</v>
      </c>
      <c r="K153" s="45">
        <f t="shared" si="5"/>
        <v>1154300</v>
      </c>
      <c r="L153" s="45" t="s">
        <v>1030</v>
      </c>
      <c r="M153" s="44" t="s">
        <v>3922</v>
      </c>
    </row>
    <row r="154" spans="1:13" ht="75.599999999999994" hidden="1" x14ac:dyDescent="0.3">
      <c r="A154" s="36">
        <v>62</v>
      </c>
      <c r="B154" s="36" t="s">
        <v>1183</v>
      </c>
      <c r="C154" s="36" t="s">
        <v>2214</v>
      </c>
      <c r="D154" s="36" t="s">
        <v>4066</v>
      </c>
      <c r="E154" s="41">
        <v>45734</v>
      </c>
      <c r="F154" s="42" t="s">
        <v>3881</v>
      </c>
      <c r="G154" s="43" t="s">
        <v>4069</v>
      </c>
      <c r="H154" s="36">
        <v>90</v>
      </c>
      <c r="I154" s="36">
        <f t="shared" si="4"/>
        <v>0.09</v>
      </c>
      <c r="J154" s="44">
        <v>16490</v>
      </c>
      <c r="K154" s="45">
        <f t="shared" si="5"/>
        <v>1484100</v>
      </c>
      <c r="L154" s="45" t="s">
        <v>1030</v>
      </c>
      <c r="M154" s="44" t="s">
        <v>3922</v>
      </c>
    </row>
    <row r="155" spans="1:13" ht="75.599999999999994" hidden="1" x14ac:dyDescent="0.3">
      <c r="A155" s="36">
        <v>62</v>
      </c>
      <c r="B155" s="36" t="s">
        <v>1183</v>
      </c>
      <c r="C155" s="36" t="s">
        <v>2214</v>
      </c>
      <c r="D155" s="36" t="s">
        <v>4066</v>
      </c>
      <c r="E155" s="41">
        <v>45734</v>
      </c>
      <c r="F155" s="42" t="s">
        <v>3871</v>
      </c>
      <c r="G155" s="43" t="s">
        <v>4070</v>
      </c>
      <c r="H155" s="36">
        <v>60</v>
      </c>
      <c r="I155" s="36">
        <f t="shared" si="4"/>
        <v>0.06</v>
      </c>
      <c r="J155" s="44">
        <v>16490</v>
      </c>
      <c r="K155" s="45">
        <f t="shared" si="5"/>
        <v>989400</v>
      </c>
      <c r="L155" s="45" t="s">
        <v>1030</v>
      </c>
      <c r="M155" s="44" t="s">
        <v>3922</v>
      </c>
    </row>
    <row r="156" spans="1:13" ht="75.599999999999994" hidden="1" x14ac:dyDescent="0.3">
      <c r="A156" s="36">
        <v>63</v>
      </c>
      <c r="B156" s="36" t="s">
        <v>1183</v>
      </c>
      <c r="C156" s="36" t="s">
        <v>2214</v>
      </c>
      <c r="D156" s="36" t="s">
        <v>4071</v>
      </c>
      <c r="E156" s="41">
        <v>45734</v>
      </c>
      <c r="F156" s="42">
        <v>6179</v>
      </c>
      <c r="G156" s="43" t="s">
        <v>4072</v>
      </c>
      <c r="H156" s="36">
        <v>30</v>
      </c>
      <c r="I156" s="36">
        <f t="shared" si="4"/>
        <v>0.03</v>
      </c>
      <c r="J156" s="44">
        <v>16490</v>
      </c>
      <c r="K156" s="45">
        <f t="shared" si="5"/>
        <v>494700</v>
      </c>
      <c r="L156" s="45" t="s">
        <v>1699</v>
      </c>
      <c r="M156" s="44" t="s">
        <v>3922</v>
      </c>
    </row>
    <row r="157" spans="1:13" ht="75.599999999999994" hidden="1" x14ac:dyDescent="0.3">
      <c r="A157" s="36">
        <v>63</v>
      </c>
      <c r="B157" s="36" t="s">
        <v>1183</v>
      </c>
      <c r="C157" s="36" t="s">
        <v>2214</v>
      </c>
      <c r="D157" s="36" t="s">
        <v>4071</v>
      </c>
      <c r="E157" s="41">
        <v>45734</v>
      </c>
      <c r="F157" s="42">
        <v>1041</v>
      </c>
      <c r="G157" s="43" t="s">
        <v>4073</v>
      </c>
      <c r="H157" s="36">
        <v>160</v>
      </c>
      <c r="I157" s="36">
        <f t="shared" si="4"/>
        <v>0.16</v>
      </c>
      <c r="J157" s="44">
        <v>16490</v>
      </c>
      <c r="K157" s="45">
        <f t="shared" si="5"/>
        <v>2638400</v>
      </c>
      <c r="L157" s="45" t="s">
        <v>1030</v>
      </c>
      <c r="M157" s="44" t="s">
        <v>3922</v>
      </c>
    </row>
    <row r="158" spans="1:13" ht="75.599999999999994" hidden="1" x14ac:dyDescent="0.3">
      <c r="A158" s="36">
        <v>63</v>
      </c>
      <c r="B158" s="36" t="s">
        <v>1183</v>
      </c>
      <c r="C158" s="36" t="s">
        <v>2214</v>
      </c>
      <c r="D158" s="36" t="s">
        <v>4071</v>
      </c>
      <c r="E158" s="41">
        <v>45734</v>
      </c>
      <c r="F158" s="42" t="s">
        <v>2633</v>
      </c>
      <c r="G158" s="43" t="s">
        <v>4074</v>
      </c>
      <c r="H158" s="36">
        <v>30</v>
      </c>
      <c r="I158" s="36">
        <f t="shared" si="4"/>
        <v>0.03</v>
      </c>
      <c r="J158" s="44">
        <v>16490</v>
      </c>
      <c r="K158" s="45">
        <f t="shared" si="5"/>
        <v>494700</v>
      </c>
      <c r="L158" s="45" t="s">
        <v>1699</v>
      </c>
      <c r="M158" s="44" t="s">
        <v>3922</v>
      </c>
    </row>
    <row r="159" spans="1:13" ht="75.599999999999994" hidden="1" x14ac:dyDescent="0.3">
      <c r="A159" s="36">
        <v>64</v>
      </c>
      <c r="B159" s="36" t="s">
        <v>1183</v>
      </c>
      <c r="C159" s="36" t="s">
        <v>2214</v>
      </c>
      <c r="D159" s="36" t="s">
        <v>4075</v>
      </c>
      <c r="E159" s="41">
        <v>45734</v>
      </c>
      <c r="F159" s="42">
        <v>6407</v>
      </c>
      <c r="G159" s="43" t="s">
        <v>4076</v>
      </c>
      <c r="H159" s="36">
        <v>50</v>
      </c>
      <c r="I159" s="36">
        <f t="shared" si="4"/>
        <v>0.05</v>
      </c>
      <c r="J159" s="44">
        <v>16490</v>
      </c>
      <c r="K159" s="45">
        <f t="shared" si="5"/>
        <v>824500</v>
      </c>
      <c r="L159" s="45" t="s">
        <v>1699</v>
      </c>
      <c r="M159" s="44" t="s">
        <v>3922</v>
      </c>
    </row>
    <row r="160" spans="1:13" ht="75.599999999999994" hidden="1" x14ac:dyDescent="0.3">
      <c r="A160" s="36">
        <v>64</v>
      </c>
      <c r="B160" s="36" t="s">
        <v>1183</v>
      </c>
      <c r="C160" s="36" t="s">
        <v>2214</v>
      </c>
      <c r="D160" s="36" t="s">
        <v>4075</v>
      </c>
      <c r="E160" s="41">
        <v>45734</v>
      </c>
      <c r="F160" s="42">
        <v>5741</v>
      </c>
      <c r="G160" s="43" t="s">
        <v>4077</v>
      </c>
      <c r="H160" s="36">
        <v>100</v>
      </c>
      <c r="I160" s="36">
        <f t="shared" si="4"/>
        <v>0.1</v>
      </c>
      <c r="J160" s="44">
        <v>16490</v>
      </c>
      <c r="K160" s="45">
        <f t="shared" si="5"/>
        <v>1649000</v>
      </c>
      <c r="L160" s="45" t="s">
        <v>1030</v>
      </c>
      <c r="M160" s="44" t="s">
        <v>3922</v>
      </c>
    </row>
    <row r="161" spans="1:14" ht="75.599999999999994" hidden="1" x14ac:dyDescent="0.3">
      <c r="A161" s="36">
        <v>64</v>
      </c>
      <c r="B161" s="36" t="s">
        <v>1183</v>
      </c>
      <c r="C161" s="36" t="s">
        <v>2214</v>
      </c>
      <c r="D161" s="36" t="s">
        <v>4075</v>
      </c>
      <c r="E161" s="41">
        <v>45734</v>
      </c>
      <c r="F161" s="42">
        <v>5761</v>
      </c>
      <c r="G161" s="43" t="s">
        <v>4078</v>
      </c>
      <c r="H161" s="36">
        <v>120</v>
      </c>
      <c r="I161" s="36">
        <f t="shared" si="4"/>
        <v>0.12</v>
      </c>
      <c r="J161" s="44">
        <v>16490</v>
      </c>
      <c r="K161" s="45">
        <f t="shared" si="5"/>
        <v>1978800</v>
      </c>
      <c r="L161" s="45" t="s">
        <v>1699</v>
      </c>
      <c r="M161" s="44" t="s">
        <v>3922</v>
      </c>
    </row>
    <row r="162" spans="1:14" ht="75.599999999999994" hidden="1" x14ac:dyDescent="0.3">
      <c r="A162" s="36">
        <v>64</v>
      </c>
      <c r="B162" s="36" t="s">
        <v>1183</v>
      </c>
      <c r="C162" s="36" t="s">
        <v>2214</v>
      </c>
      <c r="D162" s="36" t="s">
        <v>4075</v>
      </c>
      <c r="E162" s="41">
        <v>45734</v>
      </c>
      <c r="F162" s="42">
        <v>1191</v>
      </c>
      <c r="G162" s="43" t="s">
        <v>4079</v>
      </c>
      <c r="H162" s="36">
        <v>60</v>
      </c>
      <c r="I162" s="36">
        <f t="shared" si="4"/>
        <v>0.06</v>
      </c>
      <c r="J162" s="44">
        <v>16490</v>
      </c>
      <c r="K162" s="45">
        <f t="shared" si="5"/>
        <v>989400</v>
      </c>
      <c r="L162" s="45" t="s">
        <v>1699</v>
      </c>
      <c r="M162" s="44" t="s">
        <v>3922</v>
      </c>
    </row>
    <row r="163" spans="1:14" ht="75.599999999999994" hidden="1" x14ac:dyDescent="0.3">
      <c r="A163" s="36">
        <v>64</v>
      </c>
      <c r="B163" s="36" t="s">
        <v>1183</v>
      </c>
      <c r="C163" s="36" t="s">
        <v>2214</v>
      </c>
      <c r="D163" s="36" t="s">
        <v>4075</v>
      </c>
      <c r="E163" s="41">
        <v>45734</v>
      </c>
      <c r="F163" s="42">
        <v>1956</v>
      </c>
      <c r="G163" s="43" t="s">
        <v>4080</v>
      </c>
      <c r="H163" s="36">
        <v>310</v>
      </c>
      <c r="I163" s="36">
        <f t="shared" si="4"/>
        <v>0.31</v>
      </c>
      <c r="J163" s="44">
        <v>16490</v>
      </c>
      <c r="K163" s="45">
        <f t="shared" si="5"/>
        <v>5111900</v>
      </c>
      <c r="L163" s="45" t="s">
        <v>1030</v>
      </c>
      <c r="M163" s="44" t="s">
        <v>3922</v>
      </c>
    </row>
    <row r="164" spans="1:14" ht="86.4" hidden="1" x14ac:dyDescent="0.3">
      <c r="A164" s="36">
        <v>65</v>
      </c>
      <c r="B164" s="36" t="s">
        <v>1183</v>
      </c>
      <c r="C164" s="36" t="s">
        <v>1184</v>
      </c>
      <c r="D164" s="36" t="s">
        <v>1283</v>
      </c>
      <c r="E164" s="41">
        <v>45734</v>
      </c>
      <c r="F164" s="42" t="s">
        <v>44</v>
      </c>
      <c r="G164" s="43" t="s">
        <v>1284</v>
      </c>
      <c r="H164" s="36">
        <v>940</v>
      </c>
      <c r="I164" s="36">
        <f t="shared" si="4"/>
        <v>0.94</v>
      </c>
      <c r="J164" s="44">
        <v>16000</v>
      </c>
      <c r="K164" s="45">
        <f t="shared" si="5"/>
        <v>15040000</v>
      </c>
      <c r="L164" s="45" t="s">
        <v>1030</v>
      </c>
      <c r="M164" s="44" t="s">
        <v>1184</v>
      </c>
    </row>
    <row r="165" spans="1:14" ht="86.4" hidden="1" x14ac:dyDescent="0.3">
      <c r="A165" s="36">
        <v>66</v>
      </c>
      <c r="B165" s="36" t="s">
        <v>1183</v>
      </c>
      <c r="C165" s="36" t="s">
        <v>1184</v>
      </c>
      <c r="D165" s="36" t="s">
        <v>1285</v>
      </c>
      <c r="E165" s="41">
        <v>45734</v>
      </c>
      <c r="F165" s="42" t="s">
        <v>1286</v>
      </c>
      <c r="G165" s="43" t="s">
        <v>1287</v>
      </c>
      <c r="H165" s="36">
        <v>2300</v>
      </c>
      <c r="I165" s="36">
        <f t="shared" si="4"/>
        <v>2.2999999999999998</v>
      </c>
      <c r="J165" s="44">
        <v>16000</v>
      </c>
      <c r="K165" s="45">
        <f t="shared" si="5"/>
        <v>36800000</v>
      </c>
      <c r="L165" s="45" t="s">
        <v>1125</v>
      </c>
      <c r="M165" s="44" t="s">
        <v>1184</v>
      </c>
    </row>
    <row r="166" spans="1:14" ht="86.4" hidden="1" x14ac:dyDescent="0.3">
      <c r="A166" s="36">
        <v>67</v>
      </c>
      <c r="B166" s="36" t="s">
        <v>1183</v>
      </c>
      <c r="C166" s="36" t="s">
        <v>1184</v>
      </c>
      <c r="D166" s="36" t="s">
        <v>1288</v>
      </c>
      <c r="E166" s="41">
        <v>45734</v>
      </c>
      <c r="F166" s="42" t="s">
        <v>1289</v>
      </c>
      <c r="G166" s="43" t="s">
        <v>1290</v>
      </c>
      <c r="H166" s="36">
        <v>1650</v>
      </c>
      <c r="I166" s="36">
        <f t="shared" si="4"/>
        <v>1.65</v>
      </c>
      <c r="J166" s="44">
        <v>16000</v>
      </c>
      <c r="K166" s="45">
        <f t="shared" si="5"/>
        <v>26400000</v>
      </c>
      <c r="L166" s="45" t="s">
        <v>1030</v>
      </c>
      <c r="M166" s="44" t="s">
        <v>1184</v>
      </c>
    </row>
    <row r="167" spans="1:14" ht="86.4" hidden="1" x14ac:dyDescent="0.3">
      <c r="A167" s="36">
        <v>68</v>
      </c>
      <c r="B167" s="36" t="s">
        <v>1183</v>
      </c>
      <c r="C167" s="36" t="s">
        <v>1184</v>
      </c>
      <c r="D167" s="36" t="s">
        <v>1291</v>
      </c>
      <c r="E167" s="41">
        <v>45734</v>
      </c>
      <c r="F167" s="42" t="s">
        <v>1292</v>
      </c>
      <c r="G167" s="43" t="s">
        <v>1293</v>
      </c>
      <c r="H167" s="36">
        <v>2050</v>
      </c>
      <c r="I167" s="36">
        <f t="shared" si="4"/>
        <v>2.0499999999999998</v>
      </c>
      <c r="J167" s="44">
        <v>16000</v>
      </c>
      <c r="K167" s="45">
        <f t="shared" si="5"/>
        <v>32800000</v>
      </c>
      <c r="L167" s="45" t="s">
        <v>1030</v>
      </c>
      <c r="M167" s="44" t="s">
        <v>1184</v>
      </c>
    </row>
    <row r="168" spans="1:14" ht="75.599999999999994" hidden="1" x14ac:dyDescent="0.3">
      <c r="A168" s="36">
        <v>69</v>
      </c>
      <c r="B168" s="36" t="s">
        <v>1183</v>
      </c>
      <c r="C168" s="36" t="s">
        <v>2214</v>
      </c>
      <c r="D168" s="36" t="s">
        <v>4081</v>
      </c>
      <c r="E168" s="41">
        <v>45734</v>
      </c>
      <c r="F168" s="42" t="s">
        <v>2730</v>
      </c>
      <c r="G168" s="43" t="s">
        <v>4082</v>
      </c>
      <c r="H168" s="36">
        <v>400</v>
      </c>
      <c r="I168" s="36">
        <f t="shared" si="4"/>
        <v>0.4</v>
      </c>
      <c r="J168" s="44">
        <v>16490</v>
      </c>
      <c r="K168" s="45">
        <f t="shared" si="5"/>
        <v>6596000</v>
      </c>
      <c r="L168" s="45" t="s">
        <v>1699</v>
      </c>
      <c r="M168" s="44" t="s">
        <v>3922</v>
      </c>
    </row>
    <row r="169" spans="1:14" ht="75.599999999999994" hidden="1" x14ac:dyDescent="0.3">
      <c r="A169" s="36">
        <v>69</v>
      </c>
      <c r="B169" s="36" t="s">
        <v>1183</v>
      </c>
      <c r="C169" s="36" t="s">
        <v>2214</v>
      </c>
      <c r="D169" s="36" t="s">
        <v>4081</v>
      </c>
      <c r="E169" s="41">
        <v>45734</v>
      </c>
      <c r="F169" s="42">
        <v>3700</v>
      </c>
      <c r="G169" s="43" t="s">
        <v>4083</v>
      </c>
      <c r="H169" s="36">
        <v>300</v>
      </c>
      <c r="I169" s="36">
        <f t="shared" si="4"/>
        <v>0.3</v>
      </c>
      <c r="J169" s="44">
        <v>16490</v>
      </c>
      <c r="K169" s="45">
        <f t="shared" si="5"/>
        <v>4947000</v>
      </c>
      <c r="L169" s="45" t="s">
        <v>1699</v>
      </c>
      <c r="M169" s="44" t="s">
        <v>3922</v>
      </c>
    </row>
    <row r="170" spans="1:14" ht="75.599999999999994" hidden="1" x14ac:dyDescent="0.3">
      <c r="A170" s="36">
        <v>69</v>
      </c>
      <c r="B170" s="36" t="s">
        <v>1183</v>
      </c>
      <c r="C170" s="36" t="s">
        <v>2214</v>
      </c>
      <c r="D170" s="36" t="s">
        <v>4081</v>
      </c>
      <c r="E170" s="41">
        <v>45734</v>
      </c>
      <c r="F170" s="42">
        <v>2460</v>
      </c>
      <c r="G170" s="43" t="s">
        <v>4084</v>
      </c>
      <c r="H170" s="36">
        <v>300</v>
      </c>
      <c r="I170" s="36">
        <f t="shared" si="4"/>
        <v>0.3</v>
      </c>
      <c r="J170" s="44">
        <v>16490</v>
      </c>
      <c r="K170" s="45">
        <f t="shared" si="5"/>
        <v>4947000</v>
      </c>
      <c r="L170" s="45" t="s">
        <v>1699</v>
      </c>
      <c r="M170" s="44" t="s">
        <v>3922</v>
      </c>
    </row>
    <row r="171" spans="1:14" ht="75.599999999999994" hidden="1" x14ac:dyDescent="0.3">
      <c r="A171" s="36">
        <v>69</v>
      </c>
      <c r="B171" s="36" t="s">
        <v>1183</v>
      </c>
      <c r="C171" s="36" t="s">
        <v>2214</v>
      </c>
      <c r="D171" s="36" t="s">
        <v>4081</v>
      </c>
      <c r="E171" s="41">
        <v>45734</v>
      </c>
      <c r="F171" s="42">
        <v>5619</v>
      </c>
      <c r="G171" s="43" t="s">
        <v>4085</v>
      </c>
      <c r="H171" s="36">
        <v>230</v>
      </c>
      <c r="I171" s="36">
        <f t="shared" si="4"/>
        <v>0.23</v>
      </c>
      <c r="J171" s="44">
        <v>16490</v>
      </c>
      <c r="K171" s="45">
        <f t="shared" si="5"/>
        <v>3792700</v>
      </c>
      <c r="L171" s="45" t="s">
        <v>1622</v>
      </c>
      <c r="M171" s="44" t="s">
        <v>3922</v>
      </c>
    </row>
    <row r="172" spans="1:14" ht="75.599999999999994" hidden="1" x14ac:dyDescent="0.3">
      <c r="A172" s="36">
        <v>70</v>
      </c>
      <c r="B172" s="36" t="s">
        <v>1183</v>
      </c>
      <c r="C172" s="36" t="s">
        <v>2214</v>
      </c>
      <c r="D172" s="36" t="s">
        <v>4086</v>
      </c>
      <c r="E172" s="41">
        <v>45734</v>
      </c>
      <c r="F172" s="42" t="s">
        <v>2540</v>
      </c>
      <c r="G172" s="43" t="s">
        <v>4087</v>
      </c>
      <c r="H172" s="36">
        <v>30</v>
      </c>
      <c r="I172" s="36">
        <f t="shared" si="4"/>
        <v>0.03</v>
      </c>
      <c r="J172" s="44">
        <v>16490</v>
      </c>
      <c r="K172" s="45">
        <f t="shared" si="5"/>
        <v>494700</v>
      </c>
      <c r="L172" s="45" t="s">
        <v>1622</v>
      </c>
      <c r="M172" s="44" t="s">
        <v>3922</v>
      </c>
    </row>
    <row r="173" spans="1:14" ht="86.4" hidden="1" x14ac:dyDescent="0.3">
      <c r="A173" s="36">
        <v>71</v>
      </c>
      <c r="B173" s="36" t="s">
        <v>1183</v>
      </c>
      <c r="C173" s="36" t="s">
        <v>1184</v>
      </c>
      <c r="D173" s="36" t="s">
        <v>1294</v>
      </c>
      <c r="E173" s="41">
        <v>45734</v>
      </c>
      <c r="F173" s="42" t="s">
        <v>1295</v>
      </c>
      <c r="G173" s="43" t="s">
        <v>1296</v>
      </c>
      <c r="H173" s="36">
        <v>3500</v>
      </c>
      <c r="I173" s="36">
        <f t="shared" si="4"/>
        <v>3.5</v>
      </c>
      <c r="J173" s="44">
        <v>16000</v>
      </c>
      <c r="K173" s="45">
        <f t="shared" si="5"/>
        <v>56000000</v>
      </c>
      <c r="L173" s="108" t="s">
        <v>1124</v>
      </c>
      <c r="M173" s="44" t="s">
        <v>1184</v>
      </c>
      <c r="N173" t="s">
        <v>4088</v>
      </c>
    </row>
    <row r="174" spans="1:14" ht="86.4" hidden="1" x14ac:dyDescent="0.3">
      <c r="A174" s="36">
        <v>72</v>
      </c>
      <c r="B174" s="36" t="s">
        <v>1183</v>
      </c>
      <c r="C174" s="36" t="s">
        <v>1184</v>
      </c>
      <c r="D174" s="36" t="s">
        <v>1297</v>
      </c>
      <c r="E174" s="41">
        <v>45734</v>
      </c>
      <c r="F174" s="42" t="s">
        <v>1298</v>
      </c>
      <c r="G174" s="43" t="s">
        <v>1299</v>
      </c>
      <c r="H174" s="36">
        <v>1900</v>
      </c>
      <c r="I174" s="36">
        <f t="shared" si="4"/>
        <v>1.9</v>
      </c>
      <c r="J174" s="44">
        <v>16000</v>
      </c>
      <c r="K174" s="45">
        <f t="shared" si="5"/>
        <v>30400000</v>
      </c>
      <c r="L174" s="45" t="s">
        <v>1030</v>
      </c>
      <c r="M174" s="44" t="s">
        <v>1184</v>
      </c>
    </row>
    <row r="175" spans="1:14" ht="86.4" hidden="1" x14ac:dyDescent="0.3">
      <c r="A175" s="36">
        <v>73</v>
      </c>
      <c r="B175" s="36" t="s">
        <v>1183</v>
      </c>
      <c r="C175" s="36" t="s">
        <v>1184</v>
      </c>
      <c r="D175" s="36" t="s">
        <v>1300</v>
      </c>
      <c r="E175" s="41">
        <v>45734</v>
      </c>
      <c r="F175" s="42" t="s">
        <v>1301</v>
      </c>
      <c r="G175" s="43" t="s">
        <v>1302</v>
      </c>
      <c r="H175" s="36">
        <v>870</v>
      </c>
      <c r="I175" s="36">
        <f t="shared" si="4"/>
        <v>0.87</v>
      </c>
      <c r="J175" s="44">
        <v>16000</v>
      </c>
      <c r="K175" s="45">
        <f t="shared" si="5"/>
        <v>13920000</v>
      </c>
      <c r="L175" s="45" t="s">
        <v>1030</v>
      </c>
      <c r="M175" s="44" t="s">
        <v>1184</v>
      </c>
    </row>
    <row r="176" spans="1:14" ht="75.599999999999994" hidden="1" x14ac:dyDescent="0.3">
      <c r="A176" s="36">
        <v>74</v>
      </c>
      <c r="B176" s="36" t="s">
        <v>1183</v>
      </c>
      <c r="C176" s="36" t="s">
        <v>2214</v>
      </c>
      <c r="D176" s="36" t="s">
        <v>4089</v>
      </c>
      <c r="E176" s="41">
        <v>45734</v>
      </c>
      <c r="F176" s="42">
        <v>4991</v>
      </c>
      <c r="G176" s="43" t="s">
        <v>4090</v>
      </c>
      <c r="H176" s="36">
        <v>50</v>
      </c>
      <c r="I176" s="36">
        <f t="shared" si="4"/>
        <v>0.05</v>
      </c>
      <c r="J176" s="44">
        <v>16490</v>
      </c>
      <c r="K176" s="45">
        <f t="shared" si="5"/>
        <v>824500</v>
      </c>
      <c r="L176" s="45" t="s">
        <v>1622</v>
      </c>
      <c r="M176" s="44" t="s">
        <v>3922</v>
      </c>
    </row>
    <row r="177" spans="1:13" ht="75.599999999999994" hidden="1" x14ac:dyDescent="0.3">
      <c r="A177" s="36">
        <v>74</v>
      </c>
      <c r="B177" s="36" t="s">
        <v>1183</v>
      </c>
      <c r="C177" s="36" t="s">
        <v>2214</v>
      </c>
      <c r="D177" s="36" t="s">
        <v>4089</v>
      </c>
      <c r="E177" s="41">
        <v>45734</v>
      </c>
      <c r="F177" s="42">
        <v>2452</v>
      </c>
      <c r="G177" s="43" t="s">
        <v>4091</v>
      </c>
      <c r="H177" s="36">
        <v>30</v>
      </c>
      <c r="I177" s="36">
        <f t="shared" si="4"/>
        <v>0.03</v>
      </c>
      <c r="J177" s="44">
        <v>16490</v>
      </c>
      <c r="K177" s="45">
        <f t="shared" si="5"/>
        <v>494700</v>
      </c>
      <c r="L177" s="45" t="s">
        <v>1699</v>
      </c>
      <c r="M177" s="44" t="s">
        <v>3922</v>
      </c>
    </row>
    <row r="178" spans="1:13" ht="75.599999999999994" hidden="1" x14ac:dyDescent="0.3">
      <c r="A178" s="36">
        <v>74</v>
      </c>
      <c r="B178" s="36" t="s">
        <v>1183</v>
      </c>
      <c r="C178" s="36" t="s">
        <v>2214</v>
      </c>
      <c r="D178" s="36" t="s">
        <v>4089</v>
      </c>
      <c r="E178" s="41">
        <v>45734</v>
      </c>
      <c r="F178" s="42" t="s">
        <v>2628</v>
      </c>
      <c r="G178" s="43" t="s">
        <v>4092</v>
      </c>
      <c r="H178" s="36">
        <v>70</v>
      </c>
      <c r="I178" s="36">
        <f t="shared" si="4"/>
        <v>7.0000000000000007E-2</v>
      </c>
      <c r="J178" s="44">
        <v>16490</v>
      </c>
      <c r="K178" s="45">
        <f t="shared" si="5"/>
        <v>1154300</v>
      </c>
      <c r="L178" s="45" t="s">
        <v>1699</v>
      </c>
      <c r="M178" s="44" t="s">
        <v>3922</v>
      </c>
    </row>
    <row r="179" spans="1:13" ht="75.599999999999994" hidden="1" x14ac:dyDescent="0.3">
      <c r="A179" s="36">
        <v>74</v>
      </c>
      <c r="B179" s="36" t="s">
        <v>1183</v>
      </c>
      <c r="C179" s="36" t="s">
        <v>2214</v>
      </c>
      <c r="D179" s="36" t="s">
        <v>4089</v>
      </c>
      <c r="E179" s="41">
        <v>45734</v>
      </c>
      <c r="F179" s="42" t="s">
        <v>2604</v>
      </c>
      <c r="G179" s="43" t="s">
        <v>4093</v>
      </c>
      <c r="H179" s="36">
        <v>100</v>
      </c>
      <c r="I179" s="36">
        <f t="shared" si="4"/>
        <v>0.1</v>
      </c>
      <c r="J179" s="44">
        <v>16490</v>
      </c>
      <c r="K179" s="45">
        <f t="shared" si="5"/>
        <v>1649000</v>
      </c>
      <c r="L179" s="45" t="s">
        <v>1622</v>
      </c>
      <c r="M179" s="44" t="s">
        <v>3922</v>
      </c>
    </row>
    <row r="180" spans="1:13" ht="75.599999999999994" hidden="1" x14ac:dyDescent="0.3">
      <c r="A180" s="36">
        <v>74</v>
      </c>
      <c r="B180" s="36" t="s">
        <v>1183</v>
      </c>
      <c r="C180" s="36" t="s">
        <v>2214</v>
      </c>
      <c r="D180" s="36" t="s">
        <v>4089</v>
      </c>
      <c r="E180" s="41">
        <v>45734</v>
      </c>
      <c r="F180" s="42" t="s">
        <v>2610</v>
      </c>
      <c r="G180" s="43" t="s">
        <v>4094</v>
      </c>
      <c r="H180" s="36">
        <v>40</v>
      </c>
      <c r="I180" s="36">
        <f t="shared" si="4"/>
        <v>0.04</v>
      </c>
      <c r="J180" s="44">
        <v>16490</v>
      </c>
      <c r="K180" s="45">
        <f t="shared" si="5"/>
        <v>659600</v>
      </c>
      <c r="L180" s="45" t="s">
        <v>1622</v>
      </c>
      <c r="M180" s="44" t="s">
        <v>3922</v>
      </c>
    </row>
    <row r="181" spans="1:13" ht="75.599999999999994" hidden="1" x14ac:dyDescent="0.3">
      <c r="A181" s="36">
        <v>74</v>
      </c>
      <c r="B181" s="36" t="s">
        <v>1183</v>
      </c>
      <c r="C181" s="36" t="s">
        <v>2214</v>
      </c>
      <c r="D181" s="36" t="s">
        <v>4089</v>
      </c>
      <c r="E181" s="41">
        <v>45734</v>
      </c>
      <c r="F181" s="42" t="s">
        <v>2623</v>
      </c>
      <c r="G181" s="43" t="s">
        <v>4095</v>
      </c>
      <c r="H181" s="36">
        <v>180</v>
      </c>
      <c r="I181" s="36">
        <f t="shared" si="4"/>
        <v>0.18</v>
      </c>
      <c r="J181" s="44">
        <v>16490</v>
      </c>
      <c r="K181" s="45">
        <f t="shared" si="5"/>
        <v>2968200</v>
      </c>
      <c r="L181" s="45" t="s">
        <v>1699</v>
      </c>
      <c r="M181" s="44" t="s">
        <v>3922</v>
      </c>
    </row>
    <row r="182" spans="1:13" ht="86.4" hidden="1" x14ac:dyDescent="0.3">
      <c r="A182" s="36">
        <v>75</v>
      </c>
      <c r="B182" s="36" t="s">
        <v>1183</v>
      </c>
      <c r="C182" s="36" t="s">
        <v>1184</v>
      </c>
      <c r="D182" s="36" t="s">
        <v>1303</v>
      </c>
      <c r="E182" s="41">
        <v>45734</v>
      </c>
      <c r="F182" s="42" t="s">
        <v>1304</v>
      </c>
      <c r="G182" s="43" t="s">
        <v>1305</v>
      </c>
      <c r="H182" s="36">
        <v>2310</v>
      </c>
      <c r="I182" s="36">
        <f t="shared" si="4"/>
        <v>2.31</v>
      </c>
      <c r="J182" s="44">
        <v>16000</v>
      </c>
      <c r="K182" s="45">
        <f t="shared" si="5"/>
        <v>36960000</v>
      </c>
      <c r="L182" s="45" t="s">
        <v>1030</v>
      </c>
      <c r="M182" s="44" t="s">
        <v>1184</v>
      </c>
    </row>
    <row r="183" spans="1:13" ht="75.599999999999994" hidden="1" x14ac:dyDescent="0.3">
      <c r="A183" s="36">
        <v>76</v>
      </c>
      <c r="B183" s="36" t="s">
        <v>1183</v>
      </c>
      <c r="C183" s="36" t="s">
        <v>1184</v>
      </c>
      <c r="D183" s="36" t="s">
        <v>1306</v>
      </c>
      <c r="E183" s="41">
        <v>45735</v>
      </c>
      <c r="F183" s="42" t="s">
        <v>1307</v>
      </c>
      <c r="G183" s="43" t="s">
        <v>1308</v>
      </c>
      <c r="H183" s="36">
        <v>2900</v>
      </c>
      <c r="I183" s="36">
        <f t="shared" si="4"/>
        <v>2.9</v>
      </c>
      <c r="J183" s="44">
        <v>16000</v>
      </c>
      <c r="K183" s="45">
        <f t="shared" si="5"/>
        <v>46400000</v>
      </c>
      <c r="L183" s="45" t="s">
        <v>1030</v>
      </c>
      <c r="M183" s="44" t="s">
        <v>1184</v>
      </c>
    </row>
    <row r="184" spans="1:13" ht="75.599999999999994" hidden="1" x14ac:dyDescent="0.3">
      <c r="A184" s="36">
        <v>77</v>
      </c>
      <c r="B184" s="36" t="s">
        <v>1183</v>
      </c>
      <c r="C184" s="36" t="s">
        <v>1184</v>
      </c>
      <c r="D184" s="36" t="s">
        <v>1309</v>
      </c>
      <c r="E184" s="41">
        <v>45735</v>
      </c>
      <c r="F184" s="42" t="s">
        <v>1310</v>
      </c>
      <c r="G184" s="43" t="s">
        <v>1311</v>
      </c>
      <c r="H184" s="36">
        <v>3030</v>
      </c>
      <c r="I184" s="36">
        <f t="shared" si="4"/>
        <v>3.03</v>
      </c>
      <c r="J184" s="44">
        <v>12500</v>
      </c>
      <c r="K184" s="45">
        <f t="shared" si="5"/>
        <v>37875000</v>
      </c>
      <c r="L184" s="45" t="s">
        <v>1030</v>
      </c>
      <c r="M184" s="44" t="s">
        <v>1184</v>
      </c>
    </row>
    <row r="185" spans="1:13" ht="75.599999999999994" hidden="1" x14ac:dyDescent="0.3">
      <c r="A185" s="36">
        <v>78</v>
      </c>
      <c r="B185" s="36" t="s">
        <v>1183</v>
      </c>
      <c r="C185" s="36" t="s">
        <v>1184</v>
      </c>
      <c r="D185" s="36" t="s">
        <v>1312</v>
      </c>
      <c r="E185" s="41">
        <v>45735</v>
      </c>
      <c r="F185" s="42" t="s">
        <v>1313</v>
      </c>
      <c r="G185" s="43" t="s">
        <v>1314</v>
      </c>
      <c r="H185" s="36">
        <v>9230</v>
      </c>
      <c r="I185" s="36">
        <f t="shared" si="4"/>
        <v>9.23</v>
      </c>
      <c r="J185" s="44">
        <v>12500</v>
      </c>
      <c r="K185" s="45">
        <f t="shared" si="5"/>
        <v>115375000</v>
      </c>
      <c r="L185" s="108" t="s">
        <v>1315</v>
      </c>
      <c r="M185" s="44" t="s">
        <v>1184</v>
      </c>
    </row>
    <row r="186" spans="1:13" ht="75.599999999999994" hidden="1" x14ac:dyDescent="0.3">
      <c r="A186" s="36">
        <v>79</v>
      </c>
      <c r="B186" s="36" t="s">
        <v>1183</v>
      </c>
      <c r="C186" s="36" t="s">
        <v>2214</v>
      </c>
      <c r="D186" s="36" t="s">
        <v>4096</v>
      </c>
      <c r="E186" s="41">
        <v>45735</v>
      </c>
      <c r="F186" s="42">
        <v>2895</v>
      </c>
      <c r="G186" s="43" t="s">
        <v>4097</v>
      </c>
      <c r="H186" s="36">
        <v>220</v>
      </c>
      <c r="I186" s="36">
        <f t="shared" si="4"/>
        <v>0.22</v>
      </c>
      <c r="J186" s="44">
        <v>16490</v>
      </c>
      <c r="K186" s="45">
        <f t="shared" si="5"/>
        <v>3627800</v>
      </c>
      <c r="L186" s="45" t="s">
        <v>4098</v>
      </c>
      <c r="M186" s="44" t="s">
        <v>4099</v>
      </c>
    </row>
    <row r="187" spans="1:13" ht="86.4" hidden="1" x14ac:dyDescent="0.3">
      <c r="A187" s="36">
        <v>80</v>
      </c>
      <c r="B187" s="36" t="s">
        <v>1183</v>
      </c>
      <c r="C187" s="36" t="s">
        <v>1184</v>
      </c>
      <c r="D187" s="36" t="s">
        <v>1316</v>
      </c>
      <c r="E187" s="41">
        <v>45735</v>
      </c>
      <c r="F187" s="42" t="s">
        <v>1317</v>
      </c>
      <c r="G187" s="43" t="s">
        <v>1318</v>
      </c>
      <c r="H187" s="36">
        <v>6220</v>
      </c>
      <c r="I187" s="36">
        <f t="shared" si="4"/>
        <v>6.22</v>
      </c>
      <c r="J187" s="44">
        <v>16000</v>
      </c>
      <c r="K187" s="45">
        <f t="shared" si="5"/>
        <v>99520000</v>
      </c>
      <c r="L187" s="45" t="s">
        <v>1030</v>
      </c>
      <c r="M187" s="44" t="s">
        <v>1184</v>
      </c>
    </row>
    <row r="188" spans="1:13" ht="75.599999999999994" hidden="1" x14ac:dyDescent="0.3">
      <c r="A188" s="36">
        <v>81</v>
      </c>
      <c r="B188" s="36" t="s">
        <v>1183</v>
      </c>
      <c r="C188" s="36" t="s">
        <v>2214</v>
      </c>
      <c r="D188" s="36" t="s">
        <v>4100</v>
      </c>
      <c r="E188" s="41">
        <v>45735</v>
      </c>
      <c r="F188" s="42">
        <v>999</v>
      </c>
      <c r="G188" s="43" t="s">
        <v>4101</v>
      </c>
      <c r="H188" s="36">
        <v>120</v>
      </c>
      <c r="I188" s="36">
        <f t="shared" si="4"/>
        <v>0.12</v>
      </c>
      <c r="J188" s="44">
        <v>16490</v>
      </c>
      <c r="K188" s="45">
        <f t="shared" si="5"/>
        <v>1978800</v>
      </c>
      <c r="L188" s="45" t="s">
        <v>1622</v>
      </c>
      <c r="M188" s="44" t="s">
        <v>3922</v>
      </c>
    </row>
    <row r="189" spans="1:13" ht="75.599999999999994" hidden="1" x14ac:dyDescent="0.3">
      <c r="A189" s="36">
        <v>81</v>
      </c>
      <c r="B189" s="36" t="s">
        <v>1183</v>
      </c>
      <c r="C189" s="36" t="s">
        <v>2214</v>
      </c>
      <c r="D189" s="36" t="s">
        <v>4100</v>
      </c>
      <c r="E189" s="41">
        <v>45735</v>
      </c>
      <c r="F189" s="42" t="s">
        <v>4102</v>
      </c>
      <c r="G189" s="43" t="s">
        <v>4103</v>
      </c>
      <c r="H189" s="36">
        <v>120</v>
      </c>
      <c r="I189" s="36">
        <f t="shared" si="4"/>
        <v>0.12</v>
      </c>
      <c r="J189" s="44">
        <v>16490</v>
      </c>
      <c r="K189" s="45">
        <f t="shared" si="5"/>
        <v>1978800</v>
      </c>
      <c r="L189" s="45"/>
      <c r="M189" s="44" t="s">
        <v>3935</v>
      </c>
    </row>
    <row r="190" spans="1:13" ht="86.4" hidden="1" x14ac:dyDescent="0.3">
      <c r="A190" s="36">
        <v>82</v>
      </c>
      <c r="B190" s="36" t="s">
        <v>1183</v>
      </c>
      <c r="C190" s="36" t="s">
        <v>1184</v>
      </c>
      <c r="D190" s="36" t="s">
        <v>1319</v>
      </c>
      <c r="E190" s="41">
        <v>45735</v>
      </c>
      <c r="F190" s="42" t="s">
        <v>1320</v>
      </c>
      <c r="G190" s="43" t="s">
        <v>1321</v>
      </c>
      <c r="H190" s="36">
        <v>1760</v>
      </c>
      <c r="I190" s="36">
        <f t="shared" si="4"/>
        <v>1.76</v>
      </c>
      <c r="J190" s="44">
        <v>16000</v>
      </c>
      <c r="K190" s="45">
        <f t="shared" si="5"/>
        <v>28160000</v>
      </c>
      <c r="L190" s="45" t="s">
        <v>1030</v>
      </c>
      <c r="M190" s="44" t="s">
        <v>1184</v>
      </c>
    </row>
    <row r="191" spans="1:13" ht="75.599999999999994" hidden="1" x14ac:dyDescent="0.3">
      <c r="A191" s="36">
        <v>83</v>
      </c>
      <c r="B191" s="36" t="s">
        <v>1183</v>
      </c>
      <c r="C191" s="36" t="s">
        <v>1184</v>
      </c>
      <c r="D191" s="36" t="s">
        <v>1322</v>
      </c>
      <c r="E191" s="41">
        <v>45735</v>
      </c>
      <c r="F191" s="42" t="s">
        <v>1313</v>
      </c>
      <c r="G191" s="43" t="s">
        <v>1314</v>
      </c>
      <c r="H191" s="36">
        <v>1830</v>
      </c>
      <c r="I191" s="36">
        <f t="shared" si="4"/>
        <v>1.83</v>
      </c>
      <c r="J191" s="44">
        <v>12500</v>
      </c>
      <c r="K191" s="45">
        <f t="shared" si="5"/>
        <v>22875000</v>
      </c>
      <c r="L191" s="45" t="s">
        <v>1030</v>
      </c>
      <c r="M191" s="44" t="s">
        <v>1184</v>
      </c>
    </row>
    <row r="192" spans="1:13" ht="75.599999999999994" hidden="1" x14ac:dyDescent="0.3">
      <c r="A192" s="36">
        <v>84</v>
      </c>
      <c r="B192" s="36" t="s">
        <v>1183</v>
      </c>
      <c r="C192" s="36" t="s">
        <v>2214</v>
      </c>
      <c r="D192" s="36" t="s">
        <v>4104</v>
      </c>
      <c r="E192" s="41">
        <v>45735</v>
      </c>
      <c r="F192" s="42" t="s">
        <v>3470</v>
      </c>
      <c r="G192" s="43" t="s">
        <v>4105</v>
      </c>
      <c r="H192" s="36">
        <v>170</v>
      </c>
      <c r="I192" s="36">
        <f t="shared" si="4"/>
        <v>0.17</v>
      </c>
      <c r="J192" s="44">
        <v>16490</v>
      </c>
      <c r="K192" s="45">
        <f t="shared" si="5"/>
        <v>2803300</v>
      </c>
      <c r="L192" s="45" t="s">
        <v>1030</v>
      </c>
      <c r="M192" s="44" t="s">
        <v>3922</v>
      </c>
    </row>
    <row r="193" spans="1:13" ht="75.599999999999994" hidden="1" x14ac:dyDescent="0.3">
      <c r="A193" s="36">
        <v>84</v>
      </c>
      <c r="B193" s="36" t="s">
        <v>1183</v>
      </c>
      <c r="C193" s="36" t="s">
        <v>2214</v>
      </c>
      <c r="D193" s="36" t="s">
        <v>4104</v>
      </c>
      <c r="E193" s="41">
        <v>45735</v>
      </c>
      <c r="F193" s="42" t="s">
        <v>3475</v>
      </c>
      <c r="G193" s="43" t="s">
        <v>4106</v>
      </c>
      <c r="H193" s="36">
        <v>140</v>
      </c>
      <c r="I193" s="36">
        <f t="shared" si="4"/>
        <v>0.14000000000000001</v>
      </c>
      <c r="J193" s="44">
        <v>16490</v>
      </c>
      <c r="K193" s="45">
        <f t="shared" si="5"/>
        <v>2308600</v>
      </c>
      <c r="L193" s="45" t="s">
        <v>1699</v>
      </c>
      <c r="M193" s="44" t="s">
        <v>3922</v>
      </c>
    </row>
    <row r="194" spans="1:13" ht="75.599999999999994" hidden="1" x14ac:dyDescent="0.3">
      <c r="A194" s="36">
        <v>84</v>
      </c>
      <c r="B194" s="36" t="s">
        <v>1183</v>
      </c>
      <c r="C194" s="36" t="s">
        <v>2214</v>
      </c>
      <c r="D194" s="36" t="s">
        <v>4104</v>
      </c>
      <c r="E194" s="41">
        <v>45735</v>
      </c>
      <c r="F194" s="42">
        <v>3170</v>
      </c>
      <c r="G194" s="43" t="s">
        <v>4107</v>
      </c>
      <c r="H194" s="36">
        <v>220</v>
      </c>
      <c r="I194" s="36">
        <f t="shared" si="4"/>
        <v>0.22</v>
      </c>
      <c r="J194" s="44">
        <v>16490</v>
      </c>
      <c r="K194" s="45">
        <f t="shared" si="5"/>
        <v>3627800</v>
      </c>
      <c r="L194" s="45" t="s">
        <v>1030</v>
      </c>
      <c r="M194" s="44" t="s">
        <v>3922</v>
      </c>
    </row>
    <row r="195" spans="1:13" ht="75.599999999999994" hidden="1" x14ac:dyDescent="0.3">
      <c r="A195" s="36">
        <v>84</v>
      </c>
      <c r="B195" s="36" t="s">
        <v>1183</v>
      </c>
      <c r="C195" s="36" t="s">
        <v>2214</v>
      </c>
      <c r="D195" s="36" t="s">
        <v>4104</v>
      </c>
      <c r="E195" s="41">
        <v>45735</v>
      </c>
      <c r="F195" s="42" t="s">
        <v>3461</v>
      </c>
      <c r="G195" s="43" t="s">
        <v>4108</v>
      </c>
      <c r="H195" s="36">
        <v>170</v>
      </c>
      <c r="I195" s="36">
        <f t="shared" si="4"/>
        <v>0.17</v>
      </c>
      <c r="J195" s="44">
        <v>16490</v>
      </c>
      <c r="K195" s="45">
        <f t="shared" si="5"/>
        <v>2803300</v>
      </c>
      <c r="L195" s="45" t="s">
        <v>1030</v>
      </c>
      <c r="M195" s="44" t="s">
        <v>3922</v>
      </c>
    </row>
    <row r="196" spans="1:13" ht="75.599999999999994" hidden="1" x14ac:dyDescent="0.3">
      <c r="A196" s="36">
        <v>84</v>
      </c>
      <c r="B196" s="36" t="s">
        <v>1183</v>
      </c>
      <c r="C196" s="36" t="s">
        <v>2214</v>
      </c>
      <c r="D196" s="36" t="s">
        <v>4104</v>
      </c>
      <c r="E196" s="41">
        <v>45735</v>
      </c>
      <c r="F196" s="42">
        <v>4070</v>
      </c>
      <c r="G196" s="43" t="s">
        <v>4109</v>
      </c>
      <c r="H196" s="36">
        <v>220</v>
      </c>
      <c r="I196" s="36">
        <f t="shared" ref="I196:I259" si="6">H196/1000</f>
        <v>0.22</v>
      </c>
      <c r="J196" s="44">
        <v>16490</v>
      </c>
      <c r="K196" s="45">
        <f t="shared" si="5"/>
        <v>3627800</v>
      </c>
      <c r="L196" s="45" t="s">
        <v>1030</v>
      </c>
      <c r="M196" s="44" t="s">
        <v>3922</v>
      </c>
    </row>
    <row r="197" spans="1:13" ht="75.599999999999994" hidden="1" x14ac:dyDescent="0.3">
      <c r="A197" s="36">
        <v>84</v>
      </c>
      <c r="B197" s="36" t="s">
        <v>1183</v>
      </c>
      <c r="C197" s="36" t="s">
        <v>2214</v>
      </c>
      <c r="D197" s="36" t="s">
        <v>4104</v>
      </c>
      <c r="E197" s="41">
        <v>45735</v>
      </c>
      <c r="F197" s="42">
        <v>4670</v>
      </c>
      <c r="G197" s="43" t="s">
        <v>4110</v>
      </c>
      <c r="H197" s="36">
        <v>150</v>
      </c>
      <c r="I197" s="36">
        <f t="shared" si="6"/>
        <v>0.15</v>
      </c>
      <c r="J197" s="44">
        <v>16490</v>
      </c>
      <c r="K197" s="45">
        <f t="shared" ref="K197:K260" si="7">(J197*H197)</f>
        <v>2473500</v>
      </c>
      <c r="L197" s="45" t="s">
        <v>1622</v>
      </c>
      <c r="M197" s="44" t="s">
        <v>3922</v>
      </c>
    </row>
    <row r="198" spans="1:13" ht="75.599999999999994" hidden="1" x14ac:dyDescent="0.3">
      <c r="A198" s="36">
        <v>85</v>
      </c>
      <c r="B198" s="36" t="s">
        <v>1183</v>
      </c>
      <c r="C198" s="36" t="s">
        <v>2214</v>
      </c>
      <c r="D198" s="36" t="s">
        <v>4111</v>
      </c>
      <c r="E198" s="41">
        <v>45735</v>
      </c>
      <c r="F198" s="42">
        <v>2283</v>
      </c>
      <c r="G198" s="43" t="s">
        <v>4112</v>
      </c>
      <c r="H198" s="36">
        <v>150</v>
      </c>
      <c r="I198" s="36">
        <f t="shared" si="6"/>
        <v>0.15</v>
      </c>
      <c r="J198" s="44">
        <v>16490</v>
      </c>
      <c r="K198" s="45">
        <f t="shared" si="7"/>
        <v>2473500</v>
      </c>
      <c r="L198" s="45" t="s">
        <v>1699</v>
      </c>
      <c r="M198" s="44" t="s">
        <v>3922</v>
      </c>
    </row>
    <row r="199" spans="1:13" ht="75.599999999999994" hidden="1" x14ac:dyDescent="0.3">
      <c r="A199" s="36">
        <v>85</v>
      </c>
      <c r="B199" s="36" t="s">
        <v>1183</v>
      </c>
      <c r="C199" s="36" t="s">
        <v>2214</v>
      </c>
      <c r="D199" s="36" t="s">
        <v>4111</v>
      </c>
      <c r="E199" s="41">
        <v>45735</v>
      </c>
      <c r="F199" s="42" t="s">
        <v>3093</v>
      </c>
      <c r="G199" s="43" t="s">
        <v>4113</v>
      </c>
      <c r="H199" s="36">
        <v>90</v>
      </c>
      <c r="I199" s="36">
        <f t="shared" si="6"/>
        <v>0.09</v>
      </c>
      <c r="J199" s="44">
        <v>16490</v>
      </c>
      <c r="K199" s="45">
        <f t="shared" si="7"/>
        <v>1484100</v>
      </c>
      <c r="L199" s="45" t="s">
        <v>1030</v>
      </c>
      <c r="M199" s="44" t="s">
        <v>3922</v>
      </c>
    </row>
    <row r="200" spans="1:13" ht="75.599999999999994" hidden="1" x14ac:dyDescent="0.3">
      <c r="A200" s="36">
        <v>85</v>
      </c>
      <c r="B200" s="36" t="s">
        <v>1183</v>
      </c>
      <c r="C200" s="36" t="s">
        <v>2214</v>
      </c>
      <c r="D200" s="36" t="s">
        <v>4111</v>
      </c>
      <c r="E200" s="41">
        <v>45735</v>
      </c>
      <c r="F200" s="42" t="s">
        <v>3117</v>
      </c>
      <c r="G200" s="43" t="s">
        <v>4114</v>
      </c>
      <c r="H200" s="36">
        <v>250</v>
      </c>
      <c r="I200" s="36">
        <f t="shared" si="6"/>
        <v>0.25</v>
      </c>
      <c r="J200" s="44">
        <v>16490</v>
      </c>
      <c r="K200" s="45">
        <f t="shared" si="7"/>
        <v>4122500</v>
      </c>
      <c r="L200" s="45" t="s">
        <v>1699</v>
      </c>
      <c r="M200" s="44" t="s">
        <v>3922</v>
      </c>
    </row>
    <row r="201" spans="1:13" ht="75.599999999999994" hidden="1" x14ac:dyDescent="0.3">
      <c r="A201" s="36">
        <v>85</v>
      </c>
      <c r="B201" s="36" t="s">
        <v>1183</v>
      </c>
      <c r="C201" s="36" t="s">
        <v>2214</v>
      </c>
      <c r="D201" s="36" t="s">
        <v>4111</v>
      </c>
      <c r="E201" s="41">
        <v>45735</v>
      </c>
      <c r="F201" s="42">
        <v>139</v>
      </c>
      <c r="G201" s="43" t="s">
        <v>4115</v>
      </c>
      <c r="H201" s="36">
        <v>210</v>
      </c>
      <c r="I201" s="36">
        <f t="shared" si="6"/>
        <v>0.21</v>
      </c>
      <c r="J201" s="44">
        <v>16490</v>
      </c>
      <c r="K201" s="45">
        <f t="shared" si="7"/>
        <v>3462900</v>
      </c>
      <c r="L201" s="45" t="s">
        <v>1030</v>
      </c>
      <c r="M201" s="44" t="s">
        <v>3922</v>
      </c>
    </row>
    <row r="202" spans="1:13" ht="75.599999999999994" hidden="1" x14ac:dyDescent="0.3">
      <c r="A202" s="36">
        <v>85</v>
      </c>
      <c r="B202" s="36" t="s">
        <v>1183</v>
      </c>
      <c r="C202" s="36" t="s">
        <v>2214</v>
      </c>
      <c r="D202" s="36" t="s">
        <v>4111</v>
      </c>
      <c r="E202" s="41">
        <v>45735</v>
      </c>
      <c r="F202" s="42">
        <v>1148</v>
      </c>
      <c r="G202" s="43" t="s">
        <v>4116</v>
      </c>
      <c r="H202" s="36">
        <v>480</v>
      </c>
      <c r="I202" s="36">
        <f t="shared" si="6"/>
        <v>0.48</v>
      </c>
      <c r="J202" s="44">
        <v>16490</v>
      </c>
      <c r="K202" s="45">
        <f t="shared" si="7"/>
        <v>7915200</v>
      </c>
      <c r="L202" s="45" t="s">
        <v>1030</v>
      </c>
      <c r="M202" s="44" t="s">
        <v>3922</v>
      </c>
    </row>
    <row r="203" spans="1:13" ht="75.599999999999994" hidden="1" x14ac:dyDescent="0.3">
      <c r="A203" s="36">
        <v>85</v>
      </c>
      <c r="B203" s="36" t="s">
        <v>1183</v>
      </c>
      <c r="C203" s="36" t="s">
        <v>2214</v>
      </c>
      <c r="D203" s="36" t="s">
        <v>4111</v>
      </c>
      <c r="E203" s="41">
        <v>45735</v>
      </c>
      <c r="F203" s="42" t="s">
        <v>3102</v>
      </c>
      <c r="G203" s="43" t="s">
        <v>4117</v>
      </c>
      <c r="H203" s="36">
        <v>60</v>
      </c>
      <c r="I203" s="36">
        <f t="shared" si="6"/>
        <v>0.06</v>
      </c>
      <c r="J203" s="44">
        <v>16490</v>
      </c>
      <c r="K203" s="45">
        <f t="shared" si="7"/>
        <v>989400</v>
      </c>
      <c r="L203" s="45" t="s">
        <v>1699</v>
      </c>
      <c r="M203" s="44" t="s">
        <v>3922</v>
      </c>
    </row>
    <row r="204" spans="1:13" ht="75.599999999999994" hidden="1" x14ac:dyDescent="0.3">
      <c r="A204" s="36">
        <v>85</v>
      </c>
      <c r="B204" s="36" t="s">
        <v>1183</v>
      </c>
      <c r="C204" s="36" t="s">
        <v>2214</v>
      </c>
      <c r="D204" s="36" t="s">
        <v>4111</v>
      </c>
      <c r="E204" s="41">
        <v>45735</v>
      </c>
      <c r="F204" s="42" t="s">
        <v>3112</v>
      </c>
      <c r="G204" s="43" t="s">
        <v>4118</v>
      </c>
      <c r="H204" s="36">
        <v>200</v>
      </c>
      <c r="I204" s="36">
        <f t="shared" si="6"/>
        <v>0.2</v>
      </c>
      <c r="J204" s="44">
        <v>16490</v>
      </c>
      <c r="K204" s="45">
        <f t="shared" si="7"/>
        <v>3298000</v>
      </c>
      <c r="L204" s="45" t="s">
        <v>1699</v>
      </c>
      <c r="M204" s="44" t="s">
        <v>3922</v>
      </c>
    </row>
    <row r="205" spans="1:13" ht="75.599999999999994" hidden="1" x14ac:dyDescent="0.3">
      <c r="A205" s="36">
        <v>85</v>
      </c>
      <c r="B205" s="36" t="s">
        <v>1183</v>
      </c>
      <c r="C205" s="36" t="s">
        <v>2214</v>
      </c>
      <c r="D205" s="36" t="s">
        <v>4111</v>
      </c>
      <c r="E205" s="41">
        <v>45735</v>
      </c>
      <c r="F205" s="42" t="s">
        <v>4119</v>
      </c>
      <c r="G205" s="43" t="s">
        <v>4120</v>
      </c>
      <c r="H205" s="36">
        <v>200</v>
      </c>
      <c r="I205" s="36">
        <f t="shared" si="6"/>
        <v>0.2</v>
      </c>
      <c r="J205" s="44">
        <v>16490</v>
      </c>
      <c r="K205" s="45">
        <f t="shared" si="7"/>
        <v>3298000</v>
      </c>
      <c r="L205" s="45"/>
      <c r="M205" s="44" t="s">
        <v>3935</v>
      </c>
    </row>
    <row r="206" spans="1:13" ht="75.599999999999994" hidden="1" x14ac:dyDescent="0.3">
      <c r="A206" s="36">
        <v>85</v>
      </c>
      <c r="B206" s="36" t="s">
        <v>1183</v>
      </c>
      <c r="C206" s="36" t="s">
        <v>2214</v>
      </c>
      <c r="D206" s="36" t="s">
        <v>4111</v>
      </c>
      <c r="E206" s="41">
        <v>45735</v>
      </c>
      <c r="F206" s="42" t="s">
        <v>3107</v>
      </c>
      <c r="G206" s="43" t="s">
        <v>4121</v>
      </c>
      <c r="H206" s="36">
        <v>60</v>
      </c>
      <c r="I206" s="36">
        <f t="shared" si="6"/>
        <v>0.06</v>
      </c>
      <c r="J206" s="44">
        <v>16490</v>
      </c>
      <c r="K206" s="45">
        <f t="shared" si="7"/>
        <v>989400</v>
      </c>
      <c r="L206" s="45" t="s">
        <v>1699</v>
      </c>
      <c r="M206" s="44" t="s">
        <v>3922</v>
      </c>
    </row>
    <row r="207" spans="1:13" ht="75.599999999999994" hidden="1" x14ac:dyDescent="0.3">
      <c r="A207" s="36">
        <v>86</v>
      </c>
      <c r="B207" s="36" t="s">
        <v>1183</v>
      </c>
      <c r="C207" s="36" t="s">
        <v>2214</v>
      </c>
      <c r="D207" s="36" t="s">
        <v>4122</v>
      </c>
      <c r="E207" s="41">
        <v>45735</v>
      </c>
      <c r="F207" s="42">
        <v>2161</v>
      </c>
      <c r="G207" s="43" t="s">
        <v>4123</v>
      </c>
      <c r="H207" s="36">
        <v>100</v>
      </c>
      <c r="I207" s="36">
        <f t="shared" si="6"/>
        <v>0.1</v>
      </c>
      <c r="J207" s="44">
        <v>16490</v>
      </c>
      <c r="K207" s="45">
        <f t="shared" si="7"/>
        <v>1649000</v>
      </c>
      <c r="L207" s="45" t="s">
        <v>1622</v>
      </c>
      <c r="M207" s="44" t="s">
        <v>3922</v>
      </c>
    </row>
    <row r="208" spans="1:13" ht="86.4" hidden="1" x14ac:dyDescent="0.3">
      <c r="A208" s="36">
        <v>87</v>
      </c>
      <c r="B208" s="36" t="s">
        <v>1183</v>
      </c>
      <c r="C208" s="36" t="s">
        <v>1184</v>
      </c>
      <c r="D208" s="36" t="s">
        <v>1323</v>
      </c>
      <c r="E208" s="41">
        <v>45735</v>
      </c>
      <c r="F208" s="42" t="s">
        <v>1324</v>
      </c>
      <c r="G208" s="43" t="s">
        <v>1325</v>
      </c>
      <c r="H208" s="36">
        <v>440</v>
      </c>
      <c r="I208" s="36">
        <f t="shared" si="6"/>
        <v>0.44</v>
      </c>
      <c r="J208" s="44">
        <v>16000</v>
      </c>
      <c r="K208" s="45">
        <f t="shared" si="7"/>
        <v>7040000</v>
      </c>
      <c r="L208" s="45" t="s">
        <v>1030</v>
      </c>
      <c r="M208" s="44" t="s">
        <v>1184</v>
      </c>
    </row>
    <row r="209" spans="1:13" ht="86.4" hidden="1" x14ac:dyDescent="0.3">
      <c r="A209" s="36">
        <v>87</v>
      </c>
      <c r="B209" s="36" t="s">
        <v>1183</v>
      </c>
      <c r="C209" s="36" t="s">
        <v>1184</v>
      </c>
      <c r="D209" s="36" t="s">
        <v>1323</v>
      </c>
      <c r="E209" s="41">
        <v>45735</v>
      </c>
      <c r="F209" s="42" t="s">
        <v>1326</v>
      </c>
      <c r="G209" s="43" t="s">
        <v>1327</v>
      </c>
      <c r="H209" s="36">
        <v>1890</v>
      </c>
      <c r="I209" s="36">
        <f t="shared" si="6"/>
        <v>1.89</v>
      </c>
      <c r="J209" s="44">
        <v>16000</v>
      </c>
      <c r="K209" s="45">
        <f t="shared" si="7"/>
        <v>30240000</v>
      </c>
      <c r="L209" s="45" t="s">
        <v>1030</v>
      </c>
      <c r="M209" s="44" t="s">
        <v>1184</v>
      </c>
    </row>
    <row r="210" spans="1:13" ht="86.4" hidden="1" x14ac:dyDescent="0.3">
      <c r="A210" s="36">
        <v>87</v>
      </c>
      <c r="B210" s="36" t="s">
        <v>1183</v>
      </c>
      <c r="C210" s="36" t="s">
        <v>1184</v>
      </c>
      <c r="D210" s="36" t="s">
        <v>1323</v>
      </c>
      <c r="E210" s="41">
        <v>45735</v>
      </c>
      <c r="F210" s="42" t="s">
        <v>1328</v>
      </c>
      <c r="G210" s="43" t="s">
        <v>1329</v>
      </c>
      <c r="H210" s="36">
        <v>140</v>
      </c>
      <c r="I210" s="36">
        <f t="shared" si="6"/>
        <v>0.14000000000000001</v>
      </c>
      <c r="J210" s="44">
        <v>16000</v>
      </c>
      <c r="K210" s="45">
        <f t="shared" si="7"/>
        <v>2240000</v>
      </c>
      <c r="L210" s="45" t="s">
        <v>1030</v>
      </c>
      <c r="M210" s="44" t="s">
        <v>1184</v>
      </c>
    </row>
    <row r="211" spans="1:13" ht="75.599999999999994" hidden="1" x14ac:dyDescent="0.3">
      <c r="A211" s="36">
        <v>88</v>
      </c>
      <c r="B211" s="36" t="s">
        <v>1183</v>
      </c>
      <c r="C211" s="36" t="s">
        <v>2214</v>
      </c>
      <c r="D211" s="36" t="s">
        <v>4124</v>
      </c>
      <c r="E211" s="41">
        <v>45735</v>
      </c>
      <c r="F211" s="42">
        <v>2359</v>
      </c>
      <c r="G211" s="43" t="s">
        <v>4125</v>
      </c>
      <c r="H211" s="36">
        <v>130</v>
      </c>
      <c r="I211" s="36">
        <f t="shared" si="6"/>
        <v>0.13</v>
      </c>
      <c r="J211" s="44">
        <v>16490</v>
      </c>
      <c r="K211" s="45">
        <f t="shared" si="7"/>
        <v>2143700</v>
      </c>
      <c r="L211" s="45" t="s">
        <v>1622</v>
      </c>
      <c r="M211" s="44" t="s">
        <v>3922</v>
      </c>
    </row>
    <row r="212" spans="1:13" ht="75.599999999999994" hidden="1" x14ac:dyDescent="0.3">
      <c r="A212" s="36">
        <v>88</v>
      </c>
      <c r="B212" s="36" t="s">
        <v>1183</v>
      </c>
      <c r="C212" s="36" t="s">
        <v>2214</v>
      </c>
      <c r="D212" s="36" t="s">
        <v>4124</v>
      </c>
      <c r="E212" s="41">
        <v>45735</v>
      </c>
      <c r="F212" s="42" t="s">
        <v>4126</v>
      </c>
      <c r="G212" s="43" t="s">
        <v>4127</v>
      </c>
      <c r="H212" s="36">
        <v>100</v>
      </c>
      <c r="I212" s="36">
        <f t="shared" si="6"/>
        <v>0.1</v>
      </c>
      <c r="J212" s="44">
        <v>16490</v>
      </c>
      <c r="K212" s="45">
        <f t="shared" si="7"/>
        <v>1649000</v>
      </c>
      <c r="L212" s="45"/>
      <c r="M212" s="44" t="s">
        <v>3935</v>
      </c>
    </row>
    <row r="213" spans="1:13" ht="75.599999999999994" hidden="1" x14ac:dyDescent="0.3">
      <c r="A213" s="36">
        <v>88</v>
      </c>
      <c r="B213" s="36" t="s">
        <v>1183</v>
      </c>
      <c r="C213" s="36" t="s">
        <v>2214</v>
      </c>
      <c r="D213" s="36" t="s">
        <v>4124</v>
      </c>
      <c r="E213" s="41">
        <v>45735</v>
      </c>
      <c r="F213" s="42" t="s">
        <v>3216</v>
      </c>
      <c r="G213" s="43" t="s">
        <v>4128</v>
      </c>
      <c r="H213" s="36">
        <v>30</v>
      </c>
      <c r="I213" s="36">
        <f t="shared" si="6"/>
        <v>0.03</v>
      </c>
      <c r="J213" s="44">
        <v>16490</v>
      </c>
      <c r="K213" s="45">
        <f t="shared" si="7"/>
        <v>494700</v>
      </c>
      <c r="L213" s="45" t="s">
        <v>1622</v>
      </c>
      <c r="M213" s="44" t="s">
        <v>3922</v>
      </c>
    </row>
    <row r="214" spans="1:13" ht="75.599999999999994" hidden="1" x14ac:dyDescent="0.3">
      <c r="A214" s="36">
        <v>88</v>
      </c>
      <c r="B214" s="36" t="s">
        <v>1183</v>
      </c>
      <c r="C214" s="36" t="s">
        <v>2214</v>
      </c>
      <c r="D214" s="36" t="s">
        <v>4124</v>
      </c>
      <c r="E214" s="41">
        <v>45735</v>
      </c>
      <c r="F214" s="42" t="s">
        <v>3221</v>
      </c>
      <c r="G214" s="43" t="s">
        <v>4129</v>
      </c>
      <c r="H214" s="36">
        <v>220</v>
      </c>
      <c r="I214" s="36">
        <f t="shared" si="6"/>
        <v>0.22</v>
      </c>
      <c r="J214" s="44">
        <v>16490</v>
      </c>
      <c r="K214" s="45">
        <f t="shared" si="7"/>
        <v>3627800</v>
      </c>
      <c r="L214" s="45" t="s">
        <v>1030</v>
      </c>
      <c r="M214" s="44" t="s">
        <v>3922</v>
      </c>
    </row>
    <row r="215" spans="1:13" ht="75.599999999999994" hidden="1" x14ac:dyDescent="0.3">
      <c r="A215" s="36">
        <v>88</v>
      </c>
      <c r="B215" s="36" t="s">
        <v>1183</v>
      </c>
      <c r="C215" s="36" t="s">
        <v>2214</v>
      </c>
      <c r="D215" s="36" t="s">
        <v>4124</v>
      </c>
      <c r="E215" s="41">
        <v>45735</v>
      </c>
      <c r="F215" s="42">
        <v>5827</v>
      </c>
      <c r="G215" s="43" t="s">
        <v>4130</v>
      </c>
      <c r="H215" s="36">
        <v>140</v>
      </c>
      <c r="I215" s="36">
        <f t="shared" si="6"/>
        <v>0.14000000000000001</v>
      </c>
      <c r="J215" s="44">
        <v>16490</v>
      </c>
      <c r="K215" s="45">
        <f t="shared" si="7"/>
        <v>2308600</v>
      </c>
      <c r="L215" s="45" t="s">
        <v>1699</v>
      </c>
      <c r="M215" s="44" t="s">
        <v>3922</v>
      </c>
    </row>
    <row r="216" spans="1:13" ht="75.599999999999994" hidden="1" x14ac:dyDescent="0.3">
      <c r="A216" s="36">
        <v>89</v>
      </c>
      <c r="B216" s="36" t="s">
        <v>1183</v>
      </c>
      <c r="C216" s="36" t="s">
        <v>2214</v>
      </c>
      <c r="D216" s="36" t="s">
        <v>4131</v>
      </c>
      <c r="E216" s="41">
        <v>45735</v>
      </c>
      <c r="F216" s="42" t="s">
        <v>3185</v>
      </c>
      <c r="G216" s="43" t="s">
        <v>4132</v>
      </c>
      <c r="H216" s="36">
        <v>150</v>
      </c>
      <c r="I216" s="36">
        <f t="shared" si="6"/>
        <v>0.15</v>
      </c>
      <c r="J216" s="44">
        <v>16490</v>
      </c>
      <c r="K216" s="45">
        <f t="shared" si="7"/>
        <v>2473500</v>
      </c>
      <c r="L216" s="45" t="s">
        <v>1622</v>
      </c>
      <c r="M216" s="44" t="s">
        <v>3922</v>
      </c>
    </row>
    <row r="217" spans="1:13" ht="75.599999999999994" hidden="1" x14ac:dyDescent="0.3">
      <c r="A217" s="36">
        <v>89</v>
      </c>
      <c r="B217" s="36" t="s">
        <v>1183</v>
      </c>
      <c r="C217" s="36" t="s">
        <v>2214</v>
      </c>
      <c r="D217" s="36" t="s">
        <v>4131</v>
      </c>
      <c r="E217" s="41">
        <v>45735</v>
      </c>
      <c r="F217" s="42" t="s">
        <v>4133</v>
      </c>
      <c r="G217" s="43" t="s">
        <v>4134</v>
      </c>
      <c r="H217" s="36">
        <v>100</v>
      </c>
      <c r="I217" s="36">
        <f t="shared" si="6"/>
        <v>0.1</v>
      </c>
      <c r="J217" s="44">
        <v>16490</v>
      </c>
      <c r="K217" s="45">
        <f t="shared" si="7"/>
        <v>1649000</v>
      </c>
      <c r="L217" s="45"/>
      <c r="M217" s="44" t="s">
        <v>3935</v>
      </c>
    </row>
    <row r="218" spans="1:13" ht="75.599999999999994" hidden="1" x14ac:dyDescent="0.3">
      <c r="A218" s="36">
        <v>89</v>
      </c>
      <c r="B218" s="36" t="s">
        <v>1183</v>
      </c>
      <c r="C218" s="36" t="s">
        <v>2214</v>
      </c>
      <c r="D218" s="36" t="s">
        <v>4131</v>
      </c>
      <c r="E218" s="41">
        <v>45735</v>
      </c>
      <c r="F218" s="42" t="s">
        <v>3191</v>
      </c>
      <c r="G218" s="43" t="s">
        <v>4135</v>
      </c>
      <c r="H218" s="36">
        <v>260</v>
      </c>
      <c r="I218" s="36">
        <f t="shared" si="6"/>
        <v>0.26</v>
      </c>
      <c r="J218" s="44">
        <v>16490</v>
      </c>
      <c r="K218" s="45">
        <f t="shared" si="7"/>
        <v>4287400</v>
      </c>
      <c r="L218" s="45" t="s">
        <v>1622</v>
      </c>
      <c r="M218" s="44" t="s">
        <v>3922</v>
      </c>
    </row>
    <row r="219" spans="1:13" ht="75.599999999999994" hidden="1" x14ac:dyDescent="0.3">
      <c r="A219" s="36">
        <v>89</v>
      </c>
      <c r="B219" s="36" t="s">
        <v>1183</v>
      </c>
      <c r="C219" s="36" t="s">
        <v>2214</v>
      </c>
      <c r="D219" s="36" t="s">
        <v>4131</v>
      </c>
      <c r="E219" s="41">
        <v>45735</v>
      </c>
      <c r="F219" s="42" t="s">
        <v>3196</v>
      </c>
      <c r="G219" s="43" t="s">
        <v>4136</v>
      </c>
      <c r="H219" s="36">
        <v>150</v>
      </c>
      <c r="I219" s="36">
        <f t="shared" si="6"/>
        <v>0.15</v>
      </c>
      <c r="J219" s="44">
        <v>16490</v>
      </c>
      <c r="K219" s="45">
        <f t="shared" si="7"/>
        <v>2473500</v>
      </c>
      <c r="L219" s="45" t="s">
        <v>1622</v>
      </c>
      <c r="M219" s="44" t="s">
        <v>3922</v>
      </c>
    </row>
    <row r="220" spans="1:13" ht="75.599999999999994" hidden="1" x14ac:dyDescent="0.3">
      <c r="A220" s="36">
        <v>90</v>
      </c>
      <c r="B220" s="36" t="s">
        <v>1183</v>
      </c>
      <c r="C220" s="36" t="s">
        <v>1184</v>
      </c>
      <c r="D220" s="36" t="s">
        <v>1330</v>
      </c>
      <c r="E220" s="41">
        <v>45735</v>
      </c>
      <c r="F220" s="42" t="s">
        <v>1331</v>
      </c>
      <c r="G220" s="43" t="s">
        <v>1332</v>
      </c>
      <c r="H220" s="36">
        <v>900</v>
      </c>
      <c r="I220" s="36">
        <f t="shared" si="6"/>
        <v>0.9</v>
      </c>
      <c r="J220" s="44">
        <v>12500</v>
      </c>
      <c r="K220" s="45">
        <f t="shared" si="7"/>
        <v>11250000</v>
      </c>
      <c r="L220" s="45" t="s">
        <v>1030</v>
      </c>
      <c r="M220" s="44" t="s">
        <v>1184</v>
      </c>
    </row>
    <row r="221" spans="1:13" ht="75.599999999999994" hidden="1" x14ac:dyDescent="0.3">
      <c r="A221" s="36">
        <v>91</v>
      </c>
      <c r="B221" s="36" t="s">
        <v>1183</v>
      </c>
      <c r="C221" s="36" t="s">
        <v>2214</v>
      </c>
      <c r="D221" s="36" t="s">
        <v>4137</v>
      </c>
      <c r="E221" s="41">
        <v>45735</v>
      </c>
      <c r="F221" s="42">
        <v>2895</v>
      </c>
      <c r="G221" s="43" t="s">
        <v>4097</v>
      </c>
      <c r="H221" s="36">
        <v>130</v>
      </c>
      <c r="I221" s="36">
        <f t="shared" si="6"/>
        <v>0.13</v>
      </c>
      <c r="J221" s="44">
        <v>16490</v>
      </c>
      <c r="K221" s="45">
        <f t="shared" si="7"/>
        <v>2143700</v>
      </c>
      <c r="L221" s="45" t="s">
        <v>1699</v>
      </c>
      <c r="M221" s="44" t="s">
        <v>3922</v>
      </c>
    </row>
    <row r="222" spans="1:13" ht="75.599999999999994" hidden="1" x14ac:dyDescent="0.3">
      <c r="A222" s="36">
        <v>92</v>
      </c>
      <c r="B222" s="36" t="s">
        <v>1183</v>
      </c>
      <c r="C222" s="36" t="s">
        <v>2214</v>
      </c>
      <c r="D222" s="36" t="s">
        <v>1333</v>
      </c>
      <c r="E222" s="41">
        <v>45738</v>
      </c>
      <c r="F222" s="42" t="s">
        <v>3625</v>
      </c>
      <c r="G222" s="43" t="s">
        <v>4138</v>
      </c>
      <c r="H222" s="36">
        <v>110</v>
      </c>
      <c r="I222" s="36">
        <f t="shared" si="6"/>
        <v>0.11</v>
      </c>
      <c r="J222" s="44">
        <v>16490</v>
      </c>
      <c r="K222" s="45">
        <f t="shared" si="7"/>
        <v>1813900</v>
      </c>
      <c r="L222" s="45" t="s">
        <v>1030</v>
      </c>
      <c r="M222" s="44" t="s">
        <v>3922</v>
      </c>
    </row>
    <row r="223" spans="1:13" ht="75.599999999999994" hidden="1" x14ac:dyDescent="0.3">
      <c r="A223" s="36">
        <v>92</v>
      </c>
      <c r="B223" s="36" t="s">
        <v>1183</v>
      </c>
      <c r="C223" s="36" t="s">
        <v>2214</v>
      </c>
      <c r="D223" s="36" t="s">
        <v>1333</v>
      </c>
      <c r="E223" s="41">
        <v>45738</v>
      </c>
      <c r="F223" s="42">
        <v>6102</v>
      </c>
      <c r="G223" s="43" t="s">
        <v>4139</v>
      </c>
      <c r="H223" s="36">
        <v>110</v>
      </c>
      <c r="I223" s="36">
        <f t="shared" si="6"/>
        <v>0.11</v>
      </c>
      <c r="J223" s="44">
        <v>16490</v>
      </c>
      <c r="K223" s="45">
        <f t="shared" si="7"/>
        <v>1813900</v>
      </c>
      <c r="L223" s="45" t="s">
        <v>1030</v>
      </c>
      <c r="M223" s="44" t="s">
        <v>3922</v>
      </c>
    </row>
    <row r="224" spans="1:13" ht="86.4" hidden="1" x14ac:dyDescent="0.3">
      <c r="A224" s="36">
        <v>92</v>
      </c>
      <c r="B224" s="36" t="s">
        <v>1183</v>
      </c>
      <c r="C224" s="36" t="s">
        <v>2214</v>
      </c>
      <c r="D224" s="36" t="s">
        <v>1333</v>
      </c>
      <c r="E224" s="41">
        <v>45738</v>
      </c>
      <c r="F224" s="42">
        <v>4207</v>
      </c>
      <c r="G224" s="43" t="s">
        <v>4140</v>
      </c>
      <c r="H224" s="36">
        <v>280</v>
      </c>
      <c r="I224" s="36">
        <f t="shared" si="6"/>
        <v>0.28000000000000003</v>
      </c>
      <c r="J224" s="44">
        <v>16490</v>
      </c>
      <c r="K224" s="45">
        <f t="shared" si="7"/>
        <v>4617200</v>
      </c>
      <c r="L224" s="45" t="s">
        <v>1030</v>
      </c>
      <c r="M224" s="44" t="s">
        <v>3922</v>
      </c>
    </row>
    <row r="225" spans="1:13" ht="86.4" hidden="1" x14ac:dyDescent="0.3">
      <c r="A225" s="36">
        <v>92</v>
      </c>
      <c r="B225" s="36" t="s">
        <v>1183</v>
      </c>
      <c r="C225" s="36" t="s">
        <v>2214</v>
      </c>
      <c r="D225" s="36" t="s">
        <v>1333</v>
      </c>
      <c r="E225" s="41">
        <v>45738</v>
      </c>
      <c r="F225" s="42">
        <v>6463</v>
      </c>
      <c r="G225" s="43" t="s">
        <v>4141</v>
      </c>
      <c r="H225" s="36">
        <v>280</v>
      </c>
      <c r="I225" s="36">
        <f t="shared" si="6"/>
        <v>0.28000000000000003</v>
      </c>
      <c r="J225" s="44">
        <v>16490</v>
      </c>
      <c r="K225" s="45">
        <f t="shared" si="7"/>
        <v>4617200</v>
      </c>
      <c r="L225" s="45" t="s">
        <v>1030</v>
      </c>
      <c r="M225" s="44" t="s">
        <v>3922</v>
      </c>
    </row>
    <row r="226" spans="1:13" ht="75.599999999999994" hidden="1" x14ac:dyDescent="0.3">
      <c r="A226" s="36">
        <v>92</v>
      </c>
      <c r="B226" s="36" t="s">
        <v>1183</v>
      </c>
      <c r="C226" s="36" t="s">
        <v>1184</v>
      </c>
      <c r="D226" s="36" t="s">
        <v>1333</v>
      </c>
      <c r="E226" s="41">
        <v>45738</v>
      </c>
      <c r="F226" s="42" t="s">
        <v>1334</v>
      </c>
      <c r="G226" s="43" t="s">
        <v>1335</v>
      </c>
      <c r="H226" s="36">
        <v>2424</v>
      </c>
      <c r="I226" s="36">
        <f t="shared" si="6"/>
        <v>2.4239999999999999</v>
      </c>
      <c r="J226" s="44">
        <v>12500</v>
      </c>
      <c r="K226" s="45">
        <f t="shared" si="7"/>
        <v>30300000</v>
      </c>
      <c r="L226" s="45" t="s">
        <v>1030</v>
      </c>
      <c r="M226" s="44" t="s">
        <v>1184</v>
      </c>
    </row>
    <row r="227" spans="1:13" ht="75.599999999999994" hidden="1" x14ac:dyDescent="0.3">
      <c r="A227" s="36">
        <v>92</v>
      </c>
      <c r="B227" s="36" t="s">
        <v>1183</v>
      </c>
      <c r="C227" s="36" t="s">
        <v>2214</v>
      </c>
      <c r="D227" s="36" t="s">
        <v>1333</v>
      </c>
      <c r="E227" s="41">
        <v>45738</v>
      </c>
      <c r="F227" s="42">
        <v>4545</v>
      </c>
      <c r="G227" s="43" t="s">
        <v>4142</v>
      </c>
      <c r="H227" s="36">
        <v>280</v>
      </c>
      <c r="I227" s="36">
        <f t="shared" si="6"/>
        <v>0.28000000000000003</v>
      </c>
      <c r="J227" s="44">
        <v>16490</v>
      </c>
      <c r="K227" s="45">
        <f t="shared" si="7"/>
        <v>4617200</v>
      </c>
      <c r="L227" s="45" t="s">
        <v>1030</v>
      </c>
      <c r="M227" s="44" t="s">
        <v>3922</v>
      </c>
    </row>
    <row r="228" spans="1:13" ht="75.599999999999994" hidden="1" x14ac:dyDescent="0.3">
      <c r="A228" s="36">
        <v>92</v>
      </c>
      <c r="B228" s="36" t="s">
        <v>1183</v>
      </c>
      <c r="C228" s="36" t="s">
        <v>2214</v>
      </c>
      <c r="D228" s="36" t="s">
        <v>1333</v>
      </c>
      <c r="E228" s="41">
        <v>45738</v>
      </c>
      <c r="F228" s="42">
        <v>5385</v>
      </c>
      <c r="G228" s="43" t="s">
        <v>4143</v>
      </c>
      <c r="H228" s="36">
        <v>70</v>
      </c>
      <c r="I228" s="36">
        <f t="shared" si="6"/>
        <v>7.0000000000000007E-2</v>
      </c>
      <c r="J228" s="44">
        <v>16490</v>
      </c>
      <c r="K228" s="45">
        <f t="shared" si="7"/>
        <v>1154300</v>
      </c>
      <c r="L228" s="45" t="s">
        <v>1030</v>
      </c>
      <c r="M228" s="44" t="s">
        <v>3922</v>
      </c>
    </row>
    <row r="229" spans="1:13" ht="75.599999999999994" hidden="1" x14ac:dyDescent="0.3">
      <c r="A229" s="36">
        <v>92</v>
      </c>
      <c r="B229" s="36" t="s">
        <v>1183</v>
      </c>
      <c r="C229" s="36" t="s">
        <v>2214</v>
      </c>
      <c r="D229" s="36" t="s">
        <v>1333</v>
      </c>
      <c r="E229" s="41">
        <v>45738</v>
      </c>
      <c r="F229" s="42">
        <v>6239</v>
      </c>
      <c r="G229" s="43" t="s">
        <v>4144</v>
      </c>
      <c r="H229" s="36">
        <v>60</v>
      </c>
      <c r="I229" s="36">
        <f t="shared" si="6"/>
        <v>0.06</v>
      </c>
      <c r="J229" s="44">
        <v>16490</v>
      </c>
      <c r="K229" s="45">
        <f t="shared" si="7"/>
        <v>989400</v>
      </c>
      <c r="L229" s="45" t="s">
        <v>1030</v>
      </c>
      <c r="M229" s="44" t="s">
        <v>3922</v>
      </c>
    </row>
    <row r="230" spans="1:13" ht="75.599999999999994" hidden="1" x14ac:dyDescent="0.3">
      <c r="A230" s="36">
        <v>92</v>
      </c>
      <c r="B230" s="36" t="s">
        <v>1183</v>
      </c>
      <c r="C230" s="36" t="s">
        <v>2214</v>
      </c>
      <c r="D230" s="36" t="s">
        <v>1333</v>
      </c>
      <c r="E230" s="41">
        <v>45738</v>
      </c>
      <c r="F230" s="42" t="s">
        <v>3643</v>
      </c>
      <c r="G230" s="43" t="s">
        <v>4145</v>
      </c>
      <c r="H230" s="36">
        <v>50</v>
      </c>
      <c r="I230" s="36">
        <f t="shared" si="6"/>
        <v>0.05</v>
      </c>
      <c r="J230" s="44">
        <v>16490</v>
      </c>
      <c r="K230" s="45">
        <f t="shared" si="7"/>
        <v>824500</v>
      </c>
      <c r="L230" s="45" t="s">
        <v>1622</v>
      </c>
      <c r="M230" s="44" t="s">
        <v>3922</v>
      </c>
    </row>
    <row r="231" spans="1:13" ht="75.599999999999994" hidden="1" x14ac:dyDescent="0.3">
      <c r="A231" s="36">
        <v>92</v>
      </c>
      <c r="B231" s="36" t="s">
        <v>1183</v>
      </c>
      <c r="C231" s="36" t="s">
        <v>2214</v>
      </c>
      <c r="D231" s="36" t="s">
        <v>1333</v>
      </c>
      <c r="E231" s="41">
        <v>45738</v>
      </c>
      <c r="F231" s="42">
        <v>3879</v>
      </c>
      <c r="G231" s="43" t="s">
        <v>4146</v>
      </c>
      <c r="H231" s="36">
        <v>180</v>
      </c>
      <c r="I231" s="36">
        <f t="shared" si="6"/>
        <v>0.18</v>
      </c>
      <c r="J231" s="44">
        <v>16490</v>
      </c>
      <c r="K231" s="45">
        <f t="shared" si="7"/>
        <v>2968200</v>
      </c>
      <c r="L231" s="45" t="s">
        <v>1622</v>
      </c>
      <c r="M231" s="44" t="s">
        <v>3922</v>
      </c>
    </row>
    <row r="232" spans="1:13" ht="75.599999999999994" hidden="1" x14ac:dyDescent="0.3">
      <c r="A232" s="36">
        <v>92</v>
      </c>
      <c r="B232" s="36" t="s">
        <v>1183</v>
      </c>
      <c r="C232" s="36" t="s">
        <v>2214</v>
      </c>
      <c r="D232" s="36" t="s">
        <v>1333</v>
      </c>
      <c r="E232" s="41">
        <v>45738</v>
      </c>
      <c r="F232" s="42" t="s">
        <v>3605</v>
      </c>
      <c r="G232" s="43" t="s">
        <v>4147</v>
      </c>
      <c r="H232" s="36">
        <v>170</v>
      </c>
      <c r="I232" s="36">
        <f t="shared" si="6"/>
        <v>0.17</v>
      </c>
      <c r="J232" s="44">
        <v>16490</v>
      </c>
      <c r="K232" s="45">
        <f t="shared" si="7"/>
        <v>2803300</v>
      </c>
      <c r="L232" s="45" t="s">
        <v>1030</v>
      </c>
      <c r="M232" s="44" t="s">
        <v>3922</v>
      </c>
    </row>
    <row r="233" spans="1:13" ht="75.599999999999994" hidden="1" x14ac:dyDescent="0.3">
      <c r="A233" s="36">
        <v>92</v>
      </c>
      <c r="B233" s="36" t="s">
        <v>1183</v>
      </c>
      <c r="C233" s="36" t="s">
        <v>2214</v>
      </c>
      <c r="D233" s="36" t="s">
        <v>1333</v>
      </c>
      <c r="E233" s="41">
        <v>45738</v>
      </c>
      <c r="F233" s="42" t="s">
        <v>3620</v>
      </c>
      <c r="G233" s="43" t="s">
        <v>4148</v>
      </c>
      <c r="H233" s="36">
        <v>280</v>
      </c>
      <c r="I233" s="36">
        <f t="shared" si="6"/>
        <v>0.28000000000000003</v>
      </c>
      <c r="J233" s="44">
        <v>16490</v>
      </c>
      <c r="K233" s="45">
        <f t="shared" si="7"/>
        <v>4617200</v>
      </c>
      <c r="L233" s="45" t="s">
        <v>1030</v>
      </c>
      <c r="M233" s="44" t="s">
        <v>3922</v>
      </c>
    </row>
    <row r="234" spans="1:13" ht="75.599999999999994" hidden="1" x14ac:dyDescent="0.3">
      <c r="A234" s="36">
        <v>92</v>
      </c>
      <c r="B234" s="36" t="s">
        <v>1183</v>
      </c>
      <c r="C234" s="36" t="s">
        <v>2214</v>
      </c>
      <c r="D234" s="36" t="s">
        <v>1333</v>
      </c>
      <c r="E234" s="41">
        <v>45738</v>
      </c>
      <c r="F234" s="42" t="s">
        <v>3634</v>
      </c>
      <c r="G234" s="43" t="s">
        <v>4149</v>
      </c>
      <c r="H234" s="36">
        <v>60</v>
      </c>
      <c r="I234" s="36">
        <f t="shared" si="6"/>
        <v>0.06</v>
      </c>
      <c r="J234" s="44">
        <v>16490</v>
      </c>
      <c r="K234" s="45">
        <f t="shared" si="7"/>
        <v>989400</v>
      </c>
      <c r="L234" s="45" t="s">
        <v>1030</v>
      </c>
      <c r="M234" s="44" t="s">
        <v>3922</v>
      </c>
    </row>
    <row r="235" spans="1:13" ht="75.599999999999994" hidden="1" x14ac:dyDescent="0.3">
      <c r="A235" s="36">
        <v>92</v>
      </c>
      <c r="B235" s="36" t="s">
        <v>1183</v>
      </c>
      <c r="C235" s="36" t="s">
        <v>2214</v>
      </c>
      <c r="D235" s="36" t="s">
        <v>1333</v>
      </c>
      <c r="E235" s="41">
        <v>45738</v>
      </c>
      <c r="F235" s="42">
        <v>810</v>
      </c>
      <c r="G235" s="43" t="s">
        <v>4150</v>
      </c>
      <c r="H235" s="36">
        <v>230</v>
      </c>
      <c r="I235" s="36">
        <f t="shared" si="6"/>
        <v>0.23</v>
      </c>
      <c r="J235" s="44">
        <v>16490</v>
      </c>
      <c r="K235" s="45">
        <f t="shared" si="7"/>
        <v>3792700</v>
      </c>
      <c r="L235" s="45" t="s">
        <v>1699</v>
      </c>
      <c r="M235" s="44" t="s">
        <v>3922</v>
      </c>
    </row>
    <row r="236" spans="1:13" ht="75.599999999999994" hidden="1" x14ac:dyDescent="0.3">
      <c r="A236" s="36">
        <v>93</v>
      </c>
      <c r="B236" s="36" t="s">
        <v>1183</v>
      </c>
      <c r="C236" s="36" t="s">
        <v>2214</v>
      </c>
      <c r="D236" s="36" t="s">
        <v>4151</v>
      </c>
      <c r="E236" s="41">
        <v>45738</v>
      </c>
      <c r="F236" s="42" t="s">
        <v>3733</v>
      </c>
      <c r="G236" s="43" t="s">
        <v>4152</v>
      </c>
      <c r="H236" s="36">
        <v>220</v>
      </c>
      <c r="I236" s="36">
        <f t="shared" si="6"/>
        <v>0.22</v>
      </c>
      <c r="J236" s="44">
        <v>16490</v>
      </c>
      <c r="K236" s="45">
        <f t="shared" si="7"/>
        <v>3627800</v>
      </c>
      <c r="L236" s="45" t="s">
        <v>1030</v>
      </c>
      <c r="M236" s="44" t="s">
        <v>3922</v>
      </c>
    </row>
    <row r="237" spans="1:13" ht="75.599999999999994" hidden="1" x14ac:dyDescent="0.3">
      <c r="A237" s="36">
        <v>93</v>
      </c>
      <c r="B237" s="36" t="s">
        <v>1183</v>
      </c>
      <c r="C237" s="36" t="s">
        <v>2214</v>
      </c>
      <c r="D237" s="36" t="s">
        <v>4151</v>
      </c>
      <c r="E237" s="41">
        <v>45738</v>
      </c>
      <c r="F237" s="42">
        <v>1135</v>
      </c>
      <c r="G237" s="43" t="s">
        <v>4153</v>
      </c>
      <c r="H237" s="36">
        <v>60</v>
      </c>
      <c r="I237" s="36">
        <f t="shared" si="6"/>
        <v>0.06</v>
      </c>
      <c r="J237" s="44">
        <v>16490</v>
      </c>
      <c r="K237" s="45">
        <f t="shared" si="7"/>
        <v>989400</v>
      </c>
      <c r="L237" s="45" t="s">
        <v>1030</v>
      </c>
      <c r="M237" s="44" t="s">
        <v>3922</v>
      </c>
    </row>
    <row r="238" spans="1:13" ht="75.599999999999994" hidden="1" x14ac:dyDescent="0.3">
      <c r="A238" s="36">
        <v>93</v>
      </c>
      <c r="B238" s="36" t="s">
        <v>1183</v>
      </c>
      <c r="C238" s="36" t="s">
        <v>2214</v>
      </c>
      <c r="D238" s="36" t="s">
        <v>4151</v>
      </c>
      <c r="E238" s="41">
        <v>45738</v>
      </c>
      <c r="F238" s="42">
        <v>1456</v>
      </c>
      <c r="G238" s="43" t="s">
        <v>4154</v>
      </c>
      <c r="H238" s="36">
        <v>230</v>
      </c>
      <c r="I238" s="36">
        <f t="shared" si="6"/>
        <v>0.23</v>
      </c>
      <c r="J238" s="44">
        <v>16490</v>
      </c>
      <c r="K238" s="45">
        <f t="shared" si="7"/>
        <v>3792700</v>
      </c>
      <c r="L238" s="45" t="s">
        <v>1622</v>
      </c>
      <c r="M238" s="44" t="s">
        <v>3922</v>
      </c>
    </row>
    <row r="239" spans="1:13" ht="75.599999999999994" hidden="1" x14ac:dyDescent="0.3">
      <c r="A239" s="36">
        <v>93</v>
      </c>
      <c r="B239" s="36" t="s">
        <v>1183</v>
      </c>
      <c r="C239" s="36" t="s">
        <v>2214</v>
      </c>
      <c r="D239" s="36" t="s">
        <v>4151</v>
      </c>
      <c r="E239" s="41">
        <v>45738</v>
      </c>
      <c r="F239" s="42" t="s">
        <v>3743</v>
      </c>
      <c r="G239" s="43" t="s">
        <v>4155</v>
      </c>
      <c r="H239" s="36">
        <v>70</v>
      </c>
      <c r="I239" s="36">
        <f t="shared" si="6"/>
        <v>7.0000000000000007E-2</v>
      </c>
      <c r="J239" s="44">
        <v>16490</v>
      </c>
      <c r="K239" s="45">
        <f t="shared" si="7"/>
        <v>1154300</v>
      </c>
      <c r="L239" s="45" t="s">
        <v>1030</v>
      </c>
      <c r="M239" s="44" t="s">
        <v>3922</v>
      </c>
    </row>
    <row r="240" spans="1:13" ht="75.599999999999994" hidden="1" x14ac:dyDescent="0.3">
      <c r="A240" s="36">
        <v>94</v>
      </c>
      <c r="B240" s="36" t="s">
        <v>1183</v>
      </c>
      <c r="C240" s="36" t="s">
        <v>2214</v>
      </c>
      <c r="D240" s="36" t="s">
        <v>1336</v>
      </c>
      <c r="E240" s="41">
        <v>45738</v>
      </c>
      <c r="F240" s="42">
        <v>5372</v>
      </c>
      <c r="G240" s="43" t="s">
        <v>4156</v>
      </c>
      <c r="H240" s="36">
        <v>60</v>
      </c>
      <c r="I240" s="36">
        <f t="shared" si="6"/>
        <v>0.06</v>
      </c>
      <c r="J240" s="44">
        <v>16490</v>
      </c>
      <c r="K240" s="45">
        <f t="shared" si="7"/>
        <v>989400</v>
      </c>
      <c r="L240" s="45" t="s">
        <v>1030</v>
      </c>
      <c r="M240" s="44" t="s">
        <v>3922</v>
      </c>
    </row>
    <row r="241" spans="1:13" ht="75.599999999999994" hidden="1" x14ac:dyDescent="0.3">
      <c r="A241" s="36">
        <v>94</v>
      </c>
      <c r="B241" s="36" t="s">
        <v>1183</v>
      </c>
      <c r="C241" s="36" t="s">
        <v>2214</v>
      </c>
      <c r="D241" s="36" t="s">
        <v>1336</v>
      </c>
      <c r="E241" s="41">
        <v>45738</v>
      </c>
      <c r="F241" s="42" t="s">
        <v>3835</v>
      </c>
      <c r="G241" s="43" t="s">
        <v>4157</v>
      </c>
      <c r="H241" s="36">
        <v>100</v>
      </c>
      <c r="I241" s="36">
        <f t="shared" si="6"/>
        <v>0.1</v>
      </c>
      <c r="J241" s="44">
        <v>16490</v>
      </c>
      <c r="K241" s="45">
        <f t="shared" si="7"/>
        <v>1649000</v>
      </c>
      <c r="L241" s="45" t="s">
        <v>1622</v>
      </c>
      <c r="M241" s="44" t="s">
        <v>3922</v>
      </c>
    </row>
    <row r="242" spans="1:13" ht="75.599999999999994" hidden="1" x14ac:dyDescent="0.3">
      <c r="A242" s="36">
        <v>94</v>
      </c>
      <c r="B242" s="36" t="s">
        <v>1183</v>
      </c>
      <c r="C242" s="36" t="s">
        <v>2214</v>
      </c>
      <c r="D242" s="36" t="s">
        <v>1336</v>
      </c>
      <c r="E242" s="41">
        <v>45738</v>
      </c>
      <c r="F242" s="42">
        <v>4324</v>
      </c>
      <c r="G242" s="43" t="s">
        <v>4158</v>
      </c>
      <c r="H242" s="36">
        <v>80</v>
      </c>
      <c r="I242" s="36">
        <f t="shared" si="6"/>
        <v>0.08</v>
      </c>
      <c r="J242" s="44">
        <v>16490</v>
      </c>
      <c r="K242" s="45">
        <f t="shared" si="7"/>
        <v>1319200</v>
      </c>
      <c r="L242" s="45" t="s">
        <v>1030</v>
      </c>
      <c r="M242" s="44" t="s">
        <v>3922</v>
      </c>
    </row>
    <row r="243" spans="1:13" ht="86.4" hidden="1" x14ac:dyDescent="0.3">
      <c r="A243" s="36">
        <v>94</v>
      </c>
      <c r="B243" s="36" t="s">
        <v>1183</v>
      </c>
      <c r="C243" s="36" t="s">
        <v>1184</v>
      </c>
      <c r="D243" s="36" t="s">
        <v>1336</v>
      </c>
      <c r="E243" s="41">
        <v>45738</v>
      </c>
      <c r="F243" s="42" t="s">
        <v>1337</v>
      </c>
      <c r="G243" s="43" t="s">
        <v>1338</v>
      </c>
      <c r="H243" s="36">
        <v>200</v>
      </c>
      <c r="I243" s="36">
        <f t="shared" si="6"/>
        <v>0.2</v>
      </c>
      <c r="J243" s="44">
        <v>16000</v>
      </c>
      <c r="K243" s="45">
        <f t="shared" si="7"/>
        <v>3200000</v>
      </c>
      <c r="L243" s="45" t="s">
        <v>1030</v>
      </c>
      <c r="M243" s="44" t="s">
        <v>1184</v>
      </c>
    </row>
    <row r="244" spans="1:13" ht="64.8" hidden="1" x14ac:dyDescent="0.3">
      <c r="A244" s="36">
        <v>95</v>
      </c>
      <c r="B244" s="36" t="s">
        <v>1339</v>
      </c>
      <c r="C244" s="36" t="s">
        <v>1184</v>
      </c>
      <c r="D244" s="36" t="s">
        <v>1340</v>
      </c>
      <c r="E244" s="41">
        <v>45738</v>
      </c>
      <c r="F244" s="42" t="s">
        <v>51</v>
      </c>
      <c r="G244" s="43" t="s">
        <v>1341</v>
      </c>
      <c r="H244" s="36">
        <v>1970</v>
      </c>
      <c r="I244" s="36">
        <f t="shared" si="6"/>
        <v>1.97</v>
      </c>
      <c r="J244" s="44">
        <v>8900</v>
      </c>
      <c r="K244" s="45">
        <f t="shared" si="7"/>
        <v>17533000</v>
      </c>
      <c r="L244" s="45" t="s">
        <v>1030</v>
      </c>
      <c r="M244" s="44" t="s">
        <v>1184</v>
      </c>
    </row>
    <row r="245" spans="1:13" ht="64.8" hidden="1" x14ac:dyDescent="0.3">
      <c r="A245" s="36">
        <v>96</v>
      </c>
      <c r="B245" s="36" t="s">
        <v>1339</v>
      </c>
      <c r="C245" s="36" t="s">
        <v>1184</v>
      </c>
      <c r="D245" s="36" t="s">
        <v>1342</v>
      </c>
      <c r="E245" s="41">
        <v>45738</v>
      </c>
      <c r="F245" s="42" t="s">
        <v>1343</v>
      </c>
      <c r="G245" s="43" t="s">
        <v>1344</v>
      </c>
      <c r="H245" s="36">
        <v>650</v>
      </c>
      <c r="I245" s="36">
        <f t="shared" si="6"/>
        <v>0.65</v>
      </c>
      <c r="J245" s="44">
        <v>8900</v>
      </c>
      <c r="K245" s="45">
        <f t="shared" si="7"/>
        <v>5785000</v>
      </c>
      <c r="L245" s="45" t="s">
        <v>1030</v>
      </c>
      <c r="M245" s="44" t="s">
        <v>1184</v>
      </c>
    </row>
    <row r="246" spans="1:13" ht="64.8" hidden="1" x14ac:dyDescent="0.3">
      <c r="A246" s="36">
        <v>96</v>
      </c>
      <c r="B246" s="36" t="s">
        <v>1339</v>
      </c>
      <c r="C246" s="36" t="s">
        <v>1184</v>
      </c>
      <c r="D246" s="36" t="s">
        <v>1342</v>
      </c>
      <c r="E246" s="41">
        <v>45738</v>
      </c>
      <c r="F246" s="42" t="s">
        <v>1167</v>
      </c>
      <c r="G246" s="43" t="s">
        <v>1345</v>
      </c>
      <c r="H246" s="36">
        <v>600</v>
      </c>
      <c r="I246" s="36">
        <f t="shared" si="6"/>
        <v>0.6</v>
      </c>
      <c r="J246" s="44">
        <v>8900</v>
      </c>
      <c r="K246" s="45">
        <f t="shared" si="7"/>
        <v>5340000</v>
      </c>
      <c r="L246" s="45" t="s">
        <v>1168</v>
      </c>
      <c r="M246" s="44" t="s">
        <v>1184</v>
      </c>
    </row>
    <row r="247" spans="1:13" ht="75.599999999999994" hidden="1" x14ac:dyDescent="0.3">
      <c r="A247" s="36">
        <v>97</v>
      </c>
      <c r="B247" s="36" t="s">
        <v>1183</v>
      </c>
      <c r="C247" s="36" t="s">
        <v>2214</v>
      </c>
      <c r="D247" s="36" t="s">
        <v>4159</v>
      </c>
      <c r="E247" s="41">
        <v>45738</v>
      </c>
      <c r="F247" s="42" t="s">
        <v>3577</v>
      </c>
      <c r="G247" s="43" t="s">
        <v>4160</v>
      </c>
      <c r="H247" s="36">
        <v>30</v>
      </c>
      <c r="I247" s="36">
        <f t="shared" si="6"/>
        <v>0.03</v>
      </c>
      <c r="J247" s="44">
        <v>16490</v>
      </c>
      <c r="K247" s="45">
        <f t="shared" si="7"/>
        <v>494700</v>
      </c>
      <c r="L247" s="45" t="s">
        <v>1622</v>
      </c>
      <c r="M247" s="44" t="s">
        <v>3922</v>
      </c>
    </row>
    <row r="248" spans="1:13" ht="75.599999999999994" hidden="1" x14ac:dyDescent="0.3">
      <c r="A248" s="36">
        <v>97</v>
      </c>
      <c r="B248" s="36" t="s">
        <v>1183</v>
      </c>
      <c r="C248" s="36" t="s">
        <v>2214</v>
      </c>
      <c r="D248" s="36" t="s">
        <v>4159</v>
      </c>
      <c r="E248" s="41">
        <v>45738</v>
      </c>
      <c r="F248" s="42">
        <v>907</v>
      </c>
      <c r="G248" s="43" t="s">
        <v>4161</v>
      </c>
      <c r="H248" s="36">
        <v>100</v>
      </c>
      <c r="I248" s="36">
        <f t="shared" si="6"/>
        <v>0.1</v>
      </c>
      <c r="J248" s="44">
        <v>16490</v>
      </c>
      <c r="K248" s="45">
        <f t="shared" si="7"/>
        <v>1649000</v>
      </c>
      <c r="L248" s="45" t="s">
        <v>1030</v>
      </c>
      <c r="M248" s="44" t="s">
        <v>3922</v>
      </c>
    </row>
    <row r="249" spans="1:13" ht="75.599999999999994" hidden="1" x14ac:dyDescent="0.3">
      <c r="A249" s="36">
        <v>97</v>
      </c>
      <c r="B249" s="36" t="s">
        <v>1183</v>
      </c>
      <c r="C249" s="36" t="s">
        <v>2214</v>
      </c>
      <c r="D249" s="36" t="s">
        <v>4159</v>
      </c>
      <c r="E249" s="41">
        <v>45738</v>
      </c>
      <c r="F249" s="42" t="s">
        <v>3899</v>
      </c>
      <c r="G249" s="43" t="s">
        <v>4067</v>
      </c>
      <c r="H249" s="36">
        <v>80</v>
      </c>
      <c r="I249" s="36">
        <f t="shared" si="6"/>
        <v>0.08</v>
      </c>
      <c r="J249" s="44">
        <v>16490</v>
      </c>
      <c r="K249" s="45">
        <f t="shared" si="7"/>
        <v>1319200</v>
      </c>
      <c r="L249" s="45" t="s">
        <v>4098</v>
      </c>
      <c r="M249" s="44" t="s">
        <v>4099</v>
      </c>
    </row>
    <row r="250" spans="1:13" ht="75.599999999999994" hidden="1" x14ac:dyDescent="0.3">
      <c r="A250" s="36">
        <v>97</v>
      </c>
      <c r="B250" s="36" t="s">
        <v>1183</v>
      </c>
      <c r="C250" s="36" t="s">
        <v>2214</v>
      </c>
      <c r="D250" s="36" t="s">
        <v>4159</v>
      </c>
      <c r="E250" s="41">
        <v>45738</v>
      </c>
      <c r="F250" s="42">
        <v>3310</v>
      </c>
      <c r="G250" s="43" t="s">
        <v>4162</v>
      </c>
      <c r="H250" s="36">
        <v>120</v>
      </c>
      <c r="I250" s="36">
        <f t="shared" si="6"/>
        <v>0.12</v>
      </c>
      <c r="J250" s="44">
        <v>16490</v>
      </c>
      <c r="K250" s="45">
        <f t="shared" si="7"/>
        <v>1978800</v>
      </c>
      <c r="L250" s="45" t="s">
        <v>1699</v>
      </c>
      <c r="M250" s="44" t="s">
        <v>3922</v>
      </c>
    </row>
    <row r="251" spans="1:13" ht="75.599999999999994" hidden="1" x14ac:dyDescent="0.3">
      <c r="A251" s="36">
        <v>97</v>
      </c>
      <c r="B251" s="36" t="s">
        <v>1183</v>
      </c>
      <c r="C251" s="36" t="s">
        <v>2214</v>
      </c>
      <c r="D251" s="36" t="s">
        <v>4159</v>
      </c>
      <c r="E251" s="41">
        <v>45738</v>
      </c>
      <c r="F251" s="42" t="s">
        <v>4163</v>
      </c>
      <c r="G251" s="43" t="s">
        <v>4164</v>
      </c>
      <c r="H251" s="36">
        <v>1000</v>
      </c>
      <c r="I251" s="36">
        <f t="shared" si="6"/>
        <v>1</v>
      </c>
      <c r="J251" s="44">
        <v>16490</v>
      </c>
      <c r="K251" s="45">
        <f t="shared" si="7"/>
        <v>16490000</v>
      </c>
      <c r="L251" s="45"/>
      <c r="M251" s="44" t="s">
        <v>3935</v>
      </c>
    </row>
    <row r="252" spans="1:13" ht="75.599999999999994" hidden="1" x14ac:dyDescent="0.3">
      <c r="A252" s="36">
        <v>97</v>
      </c>
      <c r="B252" s="36" t="s">
        <v>1183</v>
      </c>
      <c r="C252" s="36" t="s">
        <v>2214</v>
      </c>
      <c r="D252" s="36" t="s">
        <v>4159</v>
      </c>
      <c r="E252" s="41">
        <v>45738</v>
      </c>
      <c r="F252" s="42">
        <v>6369</v>
      </c>
      <c r="G252" s="43" t="s">
        <v>4165</v>
      </c>
      <c r="H252" s="36">
        <v>40</v>
      </c>
      <c r="I252" s="36">
        <f t="shared" si="6"/>
        <v>0.04</v>
      </c>
      <c r="J252" s="44">
        <v>16490</v>
      </c>
      <c r="K252" s="45">
        <f t="shared" si="7"/>
        <v>659600</v>
      </c>
      <c r="L252" s="45" t="s">
        <v>1699</v>
      </c>
      <c r="M252" s="44" t="s">
        <v>3922</v>
      </c>
    </row>
    <row r="253" spans="1:13" ht="75.599999999999994" hidden="1" x14ac:dyDescent="0.3">
      <c r="A253" s="36">
        <v>97</v>
      </c>
      <c r="B253" s="36" t="s">
        <v>1183</v>
      </c>
      <c r="C253" s="36" t="s">
        <v>2214</v>
      </c>
      <c r="D253" s="36" t="s">
        <v>4159</v>
      </c>
      <c r="E253" s="41">
        <v>45738</v>
      </c>
      <c r="F253" s="42" t="s">
        <v>3899</v>
      </c>
      <c r="G253" s="43" t="s">
        <v>4067</v>
      </c>
      <c r="H253" s="36">
        <v>70</v>
      </c>
      <c r="I253" s="36">
        <f t="shared" si="6"/>
        <v>7.0000000000000007E-2</v>
      </c>
      <c r="J253" s="44">
        <v>16490</v>
      </c>
      <c r="K253" s="45">
        <f t="shared" si="7"/>
        <v>1154300</v>
      </c>
      <c r="L253" s="45" t="s">
        <v>4098</v>
      </c>
      <c r="M253" s="44" t="s">
        <v>4099</v>
      </c>
    </row>
    <row r="254" spans="1:13" ht="75.599999999999994" hidden="1" x14ac:dyDescent="0.3">
      <c r="A254" s="36">
        <v>97</v>
      </c>
      <c r="B254" s="36" t="s">
        <v>1183</v>
      </c>
      <c r="C254" s="36" t="s">
        <v>2214</v>
      </c>
      <c r="D254" s="36" t="s">
        <v>4159</v>
      </c>
      <c r="E254" s="41">
        <v>45738</v>
      </c>
      <c r="F254" s="42" t="s">
        <v>3583</v>
      </c>
      <c r="G254" s="43" t="s">
        <v>4166</v>
      </c>
      <c r="H254" s="36">
        <v>70</v>
      </c>
      <c r="I254" s="36">
        <f t="shared" si="6"/>
        <v>7.0000000000000007E-2</v>
      </c>
      <c r="J254" s="44">
        <v>16490</v>
      </c>
      <c r="K254" s="45">
        <f t="shared" si="7"/>
        <v>1154300</v>
      </c>
      <c r="L254" s="45" t="s">
        <v>1699</v>
      </c>
      <c r="M254" s="44" t="s">
        <v>3922</v>
      </c>
    </row>
    <row r="255" spans="1:13" ht="75.599999999999994" hidden="1" x14ac:dyDescent="0.3">
      <c r="A255" s="36">
        <v>97</v>
      </c>
      <c r="B255" s="36" t="s">
        <v>1183</v>
      </c>
      <c r="C255" s="36" t="s">
        <v>2214</v>
      </c>
      <c r="D255" s="36" t="s">
        <v>4159</v>
      </c>
      <c r="E255" s="41">
        <v>45738</v>
      </c>
      <c r="F255" s="42">
        <v>3090</v>
      </c>
      <c r="G255" s="43" t="s">
        <v>4167</v>
      </c>
      <c r="H255" s="36">
        <v>10</v>
      </c>
      <c r="I255" s="36">
        <f t="shared" si="6"/>
        <v>0.01</v>
      </c>
      <c r="J255" s="44">
        <v>16490</v>
      </c>
      <c r="K255" s="45">
        <f t="shared" si="7"/>
        <v>164900</v>
      </c>
      <c r="L255" s="45" t="s">
        <v>1622</v>
      </c>
      <c r="M255" s="44" t="s">
        <v>3922</v>
      </c>
    </row>
    <row r="256" spans="1:13" ht="75.599999999999994" hidden="1" x14ac:dyDescent="0.3">
      <c r="A256" s="36">
        <v>98</v>
      </c>
      <c r="B256" s="36" t="s">
        <v>1183</v>
      </c>
      <c r="C256" s="36" t="s">
        <v>1184</v>
      </c>
      <c r="D256" s="36" t="s">
        <v>1346</v>
      </c>
      <c r="E256" s="41">
        <v>45738</v>
      </c>
      <c r="F256" s="42" t="s">
        <v>1347</v>
      </c>
      <c r="G256" s="43" t="s">
        <v>1348</v>
      </c>
      <c r="H256" s="36">
        <v>1000</v>
      </c>
      <c r="I256" s="36">
        <f t="shared" si="6"/>
        <v>1</v>
      </c>
      <c r="J256" s="44">
        <v>12500</v>
      </c>
      <c r="K256" s="45">
        <f t="shared" si="7"/>
        <v>12500000</v>
      </c>
      <c r="L256" s="45" t="s">
        <v>1349</v>
      </c>
      <c r="M256" s="44" t="s">
        <v>1184</v>
      </c>
    </row>
    <row r="257" spans="1:13" ht="86.4" hidden="1" x14ac:dyDescent="0.3">
      <c r="A257" s="36">
        <v>99</v>
      </c>
      <c r="B257" s="36" t="s">
        <v>1183</v>
      </c>
      <c r="C257" s="36" t="s">
        <v>1184</v>
      </c>
      <c r="D257" s="36" t="s">
        <v>1350</v>
      </c>
      <c r="E257" s="41">
        <v>45738</v>
      </c>
      <c r="F257" s="42" t="s">
        <v>1343</v>
      </c>
      <c r="G257" s="43" t="s">
        <v>1351</v>
      </c>
      <c r="H257" s="36">
        <v>1768</v>
      </c>
      <c r="I257" s="36">
        <f t="shared" si="6"/>
        <v>1.768</v>
      </c>
      <c r="J257" s="44">
        <v>16000</v>
      </c>
      <c r="K257" s="45">
        <f t="shared" si="7"/>
        <v>28288000</v>
      </c>
      <c r="L257" s="45" t="s">
        <v>1030</v>
      </c>
      <c r="M257" s="44" t="s">
        <v>1184</v>
      </c>
    </row>
    <row r="258" spans="1:13" ht="75.599999999999994" hidden="1" x14ac:dyDescent="0.3">
      <c r="A258" s="36">
        <v>99</v>
      </c>
      <c r="B258" s="36" t="s">
        <v>1183</v>
      </c>
      <c r="C258" s="36" t="s">
        <v>2214</v>
      </c>
      <c r="D258" s="36" t="s">
        <v>1350</v>
      </c>
      <c r="E258" s="41">
        <v>45738</v>
      </c>
      <c r="F258" s="42">
        <v>5342</v>
      </c>
      <c r="G258" s="43" t="s">
        <v>4168</v>
      </c>
      <c r="H258" s="36">
        <v>20</v>
      </c>
      <c r="I258" s="36">
        <f t="shared" si="6"/>
        <v>0.02</v>
      </c>
      <c r="J258" s="44">
        <v>16000</v>
      </c>
      <c r="K258" s="45">
        <f t="shared" si="7"/>
        <v>320000</v>
      </c>
      <c r="L258" s="45" t="s">
        <v>1030</v>
      </c>
      <c r="M258" s="44" t="s">
        <v>3922</v>
      </c>
    </row>
    <row r="259" spans="1:13" ht="75.599999999999994" hidden="1" x14ac:dyDescent="0.3">
      <c r="A259" s="36">
        <v>100</v>
      </c>
      <c r="B259" s="36" t="s">
        <v>1183</v>
      </c>
      <c r="C259" s="36" t="s">
        <v>2214</v>
      </c>
      <c r="D259" s="36" t="s">
        <v>4169</v>
      </c>
      <c r="E259" s="41">
        <v>45738</v>
      </c>
      <c r="F259" s="42" t="s">
        <v>3857</v>
      </c>
      <c r="G259" s="43" t="s">
        <v>4170</v>
      </c>
      <c r="H259" s="36">
        <v>520</v>
      </c>
      <c r="I259" s="36">
        <f t="shared" si="6"/>
        <v>0.52</v>
      </c>
      <c r="J259" s="44">
        <v>16490</v>
      </c>
      <c r="K259" s="45">
        <f t="shared" si="7"/>
        <v>8574800</v>
      </c>
      <c r="L259" s="45" t="s">
        <v>1030</v>
      </c>
      <c r="M259" s="44" t="s">
        <v>3922</v>
      </c>
    </row>
    <row r="260" spans="1:13" ht="75.599999999999994" hidden="1" x14ac:dyDescent="0.3">
      <c r="A260" s="36">
        <v>100</v>
      </c>
      <c r="B260" s="36" t="s">
        <v>1183</v>
      </c>
      <c r="C260" s="36" t="s">
        <v>2214</v>
      </c>
      <c r="D260" s="36" t="s">
        <v>4169</v>
      </c>
      <c r="E260" s="41">
        <v>45738</v>
      </c>
      <c r="F260" s="42" t="s">
        <v>2297</v>
      </c>
      <c r="G260" s="43" t="s">
        <v>4171</v>
      </c>
      <c r="H260" s="36">
        <v>60</v>
      </c>
      <c r="I260" s="36">
        <f t="shared" ref="I260:I323" si="8">H260/1000</f>
        <v>0.06</v>
      </c>
      <c r="J260" s="44">
        <v>16490</v>
      </c>
      <c r="K260" s="45">
        <f t="shared" si="7"/>
        <v>989400</v>
      </c>
      <c r="L260" s="45" t="s">
        <v>1030</v>
      </c>
      <c r="M260" s="44" t="s">
        <v>3922</v>
      </c>
    </row>
    <row r="261" spans="1:13" ht="75.599999999999994" hidden="1" x14ac:dyDescent="0.3">
      <c r="A261" s="36">
        <v>101</v>
      </c>
      <c r="B261" s="36" t="s">
        <v>1183</v>
      </c>
      <c r="C261" s="36" t="s">
        <v>2214</v>
      </c>
      <c r="D261" s="36" t="s">
        <v>4172</v>
      </c>
      <c r="E261" s="41">
        <v>45738</v>
      </c>
      <c r="F261" s="42" t="s">
        <v>3691</v>
      </c>
      <c r="G261" s="43" t="s">
        <v>4173</v>
      </c>
      <c r="H261" s="36">
        <v>170</v>
      </c>
      <c r="I261" s="36">
        <f t="shared" si="8"/>
        <v>0.17</v>
      </c>
      <c r="J261" s="44">
        <v>16490</v>
      </c>
      <c r="K261" s="45">
        <f t="shared" ref="K261:K324" si="9">(J261*H261)</f>
        <v>2803300</v>
      </c>
      <c r="L261" s="45" t="s">
        <v>1030</v>
      </c>
      <c r="M261" s="44" t="s">
        <v>3922</v>
      </c>
    </row>
    <row r="262" spans="1:13" ht="75.599999999999994" hidden="1" x14ac:dyDescent="0.3">
      <c r="A262" s="36">
        <v>101</v>
      </c>
      <c r="B262" s="36" t="s">
        <v>1183</v>
      </c>
      <c r="C262" s="36" t="s">
        <v>2214</v>
      </c>
      <c r="D262" s="36" t="s">
        <v>4172</v>
      </c>
      <c r="E262" s="41">
        <v>45738</v>
      </c>
      <c r="F262" s="42" t="s">
        <v>3666</v>
      </c>
      <c r="G262" s="43" t="s">
        <v>4174</v>
      </c>
      <c r="H262" s="36">
        <v>100</v>
      </c>
      <c r="I262" s="36">
        <f t="shared" si="8"/>
        <v>0.1</v>
      </c>
      <c r="J262" s="44">
        <v>16490</v>
      </c>
      <c r="K262" s="45">
        <f t="shared" si="9"/>
        <v>1649000</v>
      </c>
      <c r="L262" s="45" t="s">
        <v>1622</v>
      </c>
      <c r="M262" s="44" t="s">
        <v>3922</v>
      </c>
    </row>
    <row r="263" spans="1:13" ht="75.599999999999994" hidden="1" x14ac:dyDescent="0.3">
      <c r="A263" s="36">
        <v>101</v>
      </c>
      <c r="B263" s="36" t="s">
        <v>1183</v>
      </c>
      <c r="C263" s="36" t="s">
        <v>2214</v>
      </c>
      <c r="D263" s="36" t="s">
        <v>4172</v>
      </c>
      <c r="E263" s="41">
        <v>45738</v>
      </c>
      <c r="F263" s="42">
        <v>3258</v>
      </c>
      <c r="G263" s="43" t="s">
        <v>4175</v>
      </c>
      <c r="H263" s="36">
        <v>160</v>
      </c>
      <c r="I263" s="36">
        <f t="shared" si="8"/>
        <v>0.16</v>
      </c>
      <c r="J263" s="44">
        <v>16490</v>
      </c>
      <c r="K263" s="45">
        <f t="shared" si="9"/>
        <v>2638400</v>
      </c>
      <c r="L263" s="45" t="s">
        <v>1699</v>
      </c>
      <c r="M263" s="44" t="s">
        <v>3922</v>
      </c>
    </row>
    <row r="264" spans="1:13" ht="75.599999999999994" hidden="1" x14ac:dyDescent="0.3">
      <c r="A264" s="36">
        <v>101</v>
      </c>
      <c r="B264" s="36" t="s">
        <v>1183</v>
      </c>
      <c r="C264" s="36" t="s">
        <v>2214</v>
      </c>
      <c r="D264" s="36" t="s">
        <v>4172</v>
      </c>
      <c r="E264" s="41">
        <v>45738</v>
      </c>
      <c r="F264" s="42" t="s">
        <v>4176</v>
      </c>
      <c r="G264" s="43" t="s">
        <v>4177</v>
      </c>
      <c r="H264" s="36">
        <v>500</v>
      </c>
      <c r="I264" s="36">
        <f t="shared" si="8"/>
        <v>0.5</v>
      </c>
      <c r="J264" s="44">
        <v>16490</v>
      </c>
      <c r="K264" s="45">
        <f t="shared" si="9"/>
        <v>8245000</v>
      </c>
      <c r="L264" s="45"/>
      <c r="M264" s="44" t="s">
        <v>3935</v>
      </c>
    </row>
    <row r="265" spans="1:13" ht="75.599999999999994" hidden="1" x14ac:dyDescent="0.3">
      <c r="A265" s="36">
        <v>101</v>
      </c>
      <c r="B265" s="36" t="s">
        <v>1183</v>
      </c>
      <c r="C265" s="36" t="s">
        <v>2214</v>
      </c>
      <c r="D265" s="36" t="s">
        <v>4172</v>
      </c>
      <c r="E265" s="41">
        <v>45738</v>
      </c>
      <c r="F265" s="42">
        <v>4986</v>
      </c>
      <c r="G265" s="43" t="s">
        <v>4178</v>
      </c>
      <c r="H265" s="36">
        <v>60</v>
      </c>
      <c r="I265" s="36">
        <f t="shared" si="8"/>
        <v>0.06</v>
      </c>
      <c r="J265" s="44">
        <v>16490</v>
      </c>
      <c r="K265" s="45">
        <f t="shared" si="9"/>
        <v>989400</v>
      </c>
      <c r="L265" s="45" t="s">
        <v>1030</v>
      </c>
      <c r="M265" s="44" t="s">
        <v>3922</v>
      </c>
    </row>
    <row r="266" spans="1:13" ht="75.599999999999994" hidden="1" x14ac:dyDescent="0.3">
      <c r="A266" s="36">
        <v>101</v>
      </c>
      <c r="B266" s="36" t="s">
        <v>1183</v>
      </c>
      <c r="C266" s="36" t="s">
        <v>2214</v>
      </c>
      <c r="D266" s="36" t="s">
        <v>4172</v>
      </c>
      <c r="E266" s="41">
        <v>45738</v>
      </c>
      <c r="F266" s="42">
        <v>358</v>
      </c>
      <c r="G266" s="43" t="s">
        <v>4179</v>
      </c>
      <c r="H266" s="36">
        <v>160</v>
      </c>
      <c r="I266" s="36">
        <f t="shared" si="8"/>
        <v>0.16</v>
      </c>
      <c r="J266" s="44">
        <v>16490</v>
      </c>
      <c r="K266" s="45">
        <f t="shared" si="9"/>
        <v>2638400</v>
      </c>
      <c r="L266" s="45" t="s">
        <v>1699</v>
      </c>
      <c r="M266" s="44" t="s">
        <v>3922</v>
      </c>
    </row>
    <row r="267" spans="1:13" ht="75.599999999999994" hidden="1" x14ac:dyDescent="0.3">
      <c r="A267" s="36">
        <v>101</v>
      </c>
      <c r="B267" s="36" t="s">
        <v>1183</v>
      </c>
      <c r="C267" s="36" t="s">
        <v>2214</v>
      </c>
      <c r="D267" s="36" t="s">
        <v>4172</v>
      </c>
      <c r="E267" s="41">
        <v>45738</v>
      </c>
      <c r="F267" s="42" t="s">
        <v>4180</v>
      </c>
      <c r="G267" s="43" t="s">
        <v>4181</v>
      </c>
      <c r="H267" s="36">
        <v>100</v>
      </c>
      <c r="I267" s="36">
        <f t="shared" si="8"/>
        <v>0.1</v>
      </c>
      <c r="J267" s="44">
        <v>16490</v>
      </c>
      <c r="K267" s="45">
        <f t="shared" si="9"/>
        <v>1649000</v>
      </c>
      <c r="L267" s="45"/>
      <c r="M267" s="44" t="s">
        <v>3935</v>
      </c>
    </row>
    <row r="268" spans="1:13" ht="75.599999999999994" hidden="1" x14ac:dyDescent="0.3">
      <c r="A268" s="36">
        <v>101</v>
      </c>
      <c r="B268" s="36" t="s">
        <v>1183</v>
      </c>
      <c r="C268" s="36" t="s">
        <v>2214</v>
      </c>
      <c r="D268" s="36" t="s">
        <v>4172</v>
      </c>
      <c r="E268" s="41">
        <v>45738</v>
      </c>
      <c r="F268" s="42">
        <v>4913</v>
      </c>
      <c r="G268" s="43" t="s">
        <v>4182</v>
      </c>
      <c r="H268" s="36">
        <v>50</v>
      </c>
      <c r="I268" s="36">
        <f t="shared" si="8"/>
        <v>0.05</v>
      </c>
      <c r="J268" s="44">
        <v>16490</v>
      </c>
      <c r="K268" s="45">
        <f t="shared" si="9"/>
        <v>824500</v>
      </c>
      <c r="L268" s="45" t="s">
        <v>1622</v>
      </c>
      <c r="M268" s="44" t="s">
        <v>3922</v>
      </c>
    </row>
    <row r="269" spans="1:13" ht="75.599999999999994" hidden="1" x14ac:dyDescent="0.3">
      <c r="A269" s="36">
        <v>101</v>
      </c>
      <c r="B269" s="36" t="s">
        <v>1183</v>
      </c>
      <c r="C269" s="36" t="s">
        <v>2214</v>
      </c>
      <c r="D269" s="36" t="s">
        <v>4172</v>
      </c>
      <c r="E269" s="41">
        <v>45738</v>
      </c>
      <c r="F269" s="42">
        <v>4932</v>
      </c>
      <c r="G269" s="43" t="s">
        <v>4183</v>
      </c>
      <c r="H269" s="36">
        <v>120</v>
      </c>
      <c r="I269" s="36">
        <f t="shared" si="8"/>
        <v>0.12</v>
      </c>
      <c r="J269" s="44">
        <v>16490</v>
      </c>
      <c r="K269" s="45">
        <f t="shared" si="9"/>
        <v>1978800</v>
      </c>
      <c r="L269" s="45" t="s">
        <v>1699</v>
      </c>
      <c r="M269" s="44" t="s">
        <v>3922</v>
      </c>
    </row>
    <row r="270" spans="1:13" ht="75.599999999999994" hidden="1" x14ac:dyDescent="0.3">
      <c r="A270" s="36">
        <v>101</v>
      </c>
      <c r="B270" s="36" t="s">
        <v>1183</v>
      </c>
      <c r="C270" s="36" t="s">
        <v>2214</v>
      </c>
      <c r="D270" s="36" t="s">
        <v>4172</v>
      </c>
      <c r="E270" s="41">
        <v>45738</v>
      </c>
      <c r="F270" s="42">
        <v>3120</v>
      </c>
      <c r="G270" s="43" t="s">
        <v>4184</v>
      </c>
      <c r="H270" s="36">
        <v>110</v>
      </c>
      <c r="I270" s="36">
        <f t="shared" si="8"/>
        <v>0.11</v>
      </c>
      <c r="J270" s="44">
        <v>16490</v>
      </c>
      <c r="K270" s="45">
        <f t="shared" si="9"/>
        <v>1813900</v>
      </c>
      <c r="L270" s="45" t="s">
        <v>1030</v>
      </c>
      <c r="M270" s="44" t="s">
        <v>3922</v>
      </c>
    </row>
    <row r="271" spans="1:13" ht="75.599999999999994" hidden="1" x14ac:dyDescent="0.3">
      <c r="A271" s="36">
        <v>101</v>
      </c>
      <c r="B271" s="36" t="s">
        <v>1183</v>
      </c>
      <c r="C271" s="36" t="s">
        <v>2214</v>
      </c>
      <c r="D271" s="36" t="s">
        <v>4172</v>
      </c>
      <c r="E271" s="41">
        <v>45738</v>
      </c>
      <c r="F271" s="42">
        <v>5604</v>
      </c>
      <c r="G271" s="43" t="s">
        <v>4185</v>
      </c>
      <c r="H271" s="36">
        <v>70</v>
      </c>
      <c r="I271" s="36">
        <f t="shared" si="8"/>
        <v>7.0000000000000007E-2</v>
      </c>
      <c r="J271" s="44">
        <v>16490</v>
      </c>
      <c r="K271" s="45">
        <f t="shared" si="9"/>
        <v>1154300</v>
      </c>
      <c r="L271" s="45" t="s">
        <v>1622</v>
      </c>
      <c r="M271" s="44" t="s">
        <v>3922</v>
      </c>
    </row>
    <row r="272" spans="1:13" ht="75.599999999999994" hidden="1" x14ac:dyDescent="0.3">
      <c r="A272" s="36">
        <v>101</v>
      </c>
      <c r="B272" s="36" t="s">
        <v>1183</v>
      </c>
      <c r="C272" s="36" t="s">
        <v>2214</v>
      </c>
      <c r="D272" s="36" t="s">
        <v>4172</v>
      </c>
      <c r="E272" s="41">
        <v>45738</v>
      </c>
      <c r="F272" s="42" t="s">
        <v>3657</v>
      </c>
      <c r="G272" s="43" t="s">
        <v>4186</v>
      </c>
      <c r="H272" s="36">
        <v>60</v>
      </c>
      <c r="I272" s="36">
        <f t="shared" si="8"/>
        <v>0.06</v>
      </c>
      <c r="J272" s="44">
        <v>16490</v>
      </c>
      <c r="K272" s="45">
        <f t="shared" si="9"/>
        <v>989400</v>
      </c>
      <c r="L272" s="45" t="s">
        <v>1030</v>
      </c>
      <c r="M272" s="44" t="s">
        <v>3922</v>
      </c>
    </row>
    <row r="273" spans="1:14" ht="75.599999999999994" hidden="1" x14ac:dyDescent="0.3">
      <c r="A273" s="36">
        <v>101</v>
      </c>
      <c r="B273" s="36" t="s">
        <v>1183</v>
      </c>
      <c r="C273" s="36" t="s">
        <v>2214</v>
      </c>
      <c r="D273" s="36" t="s">
        <v>4172</v>
      </c>
      <c r="E273" s="41">
        <v>45738</v>
      </c>
      <c r="F273" s="42">
        <v>3177</v>
      </c>
      <c r="G273" s="43" t="s">
        <v>4187</v>
      </c>
      <c r="H273" s="36">
        <v>20</v>
      </c>
      <c r="I273" s="36">
        <f t="shared" si="8"/>
        <v>0.02</v>
      </c>
      <c r="J273" s="44">
        <v>16490</v>
      </c>
      <c r="K273" s="45">
        <f t="shared" si="9"/>
        <v>329800</v>
      </c>
      <c r="L273" s="45" t="s">
        <v>1030</v>
      </c>
      <c r="M273" s="44" t="s">
        <v>3922</v>
      </c>
    </row>
    <row r="274" spans="1:14" ht="64.8" hidden="1" x14ac:dyDescent="0.3">
      <c r="A274" s="36">
        <v>102</v>
      </c>
      <c r="B274" s="36" t="s">
        <v>1339</v>
      </c>
      <c r="C274" s="36" t="s">
        <v>1184</v>
      </c>
      <c r="D274" s="36" t="s">
        <v>1352</v>
      </c>
      <c r="E274" s="41">
        <v>45741</v>
      </c>
      <c r="F274" s="42" t="s">
        <v>1353</v>
      </c>
      <c r="G274" s="43" t="s">
        <v>1354</v>
      </c>
      <c r="H274" s="36">
        <v>11962</v>
      </c>
      <c r="I274" s="36">
        <f t="shared" si="8"/>
        <v>11.962</v>
      </c>
      <c r="J274" s="44">
        <v>8900</v>
      </c>
      <c r="K274" s="45">
        <f t="shared" si="9"/>
        <v>106461800</v>
      </c>
      <c r="L274" s="45" t="s">
        <v>1030</v>
      </c>
      <c r="M274" s="44" t="s">
        <v>1184</v>
      </c>
    </row>
    <row r="275" spans="1:14" ht="64.8" hidden="1" x14ac:dyDescent="0.3">
      <c r="A275" s="36">
        <v>103</v>
      </c>
      <c r="B275" s="36" t="s">
        <v>1339</v>
      </c>
      <c r="C275" s="36" t="s">
        <v>1184</v>
      </c>
      <c r="D275" s="36" t="s">
        <v>1355</v>
      </c>
      <c r="E275" s="41">
        <v>45738</v>
      </c>
      <c r="F275" s="42" t="s">
        <v>1356</v>
      </c>
      <c r="G275" s="43" t="s">
        <v>1357</v>
      </c>
      <c r="H275" s="36">
        <v>1000</v>
      </c>
      <c r="I275" s="36">
        <f t="shared" si="8"/>
        <v>1</v>
      </c>
      <c r="J275" s="44">
        <v>8900</v>
      </c>
      <c r="K275" s="45">
        <f t="shared" si="9"/>
        <v>8900000</v>
      </c>
      <c r="L275" s="45" t="s">
        <v>1358</v>
      </c>
      <c r="M275" s="44" t="s">
        <v>1584</v>
      </c>
    </row>
    <row r="276" spans="1:14" ht="64.8" hidden="1" x14ac:dyDescent="0.3">
      <c r="A276" s="36">
        <v>104</v>
      </c>
      <c r="B276" s="36" t="s">
        <v>1339</v>
      </c>
      <c r="C276" s="36" t="s">
        <v>1184</v>
      </c>
      <c r="D276" s="36" t="s">
        <v>1359</v>
      </c>
      <c r="E276" s="41">
        <v>45738</v>
      </c>
      <c r="F276" s="42" t="s">
        <v>1360</v>
      </c>
      <c r="G276" s="43" t="s">
        <v>1361</v>
      </c>
      <c r="H276" s="36">
        <v>6420</v>
      </c>
      <c r="I276" s="36">
        <f t="shared" si="8"/>
        <v>6.42</v>
      </c>
      <c r="J276" s="44">
        <v>8900</v>
      </c>
      <c r="K276" s="45">
        <f t="shared" si="9"/>
        <v>57138000</v>
      </c>
      <c r="L276" s="45" t="s">
        <v>1030</v>
      </c>
      <c r="M276" s="44" t="s">
        <v>1184</v>
      </c>
    </row>
    <row r="277" spans="1:14" ht="64.8" hidden="1" x14ac:dyDescent="0.3">
      <c r="A277" s="36">
        <v>105</v>
      </c>
      <c r="B277" s="36" t="s">
        <v>1339</v>
      </c>
      <c r="C277" s="36" t="s">
        <v>1184</v>
      </c>
      <c r="D277" s="36" t="s">
        <v>1362</v>
      </c>
      <c r="E277" s="41">
        <v>45738</v>
      </c>
      <c r="F277" s="42" t="s">
        <v>1363</v>
      </c>
      <c r="G277" s="43" t="s">
        <v>1364</v>
      </c>
      <c r="H277" s="36">
        <v>11771</v>
      </c>
      <c r="I277" s="36">
        <f t="shared" si="8"/>
        <v>11.771000000000001</v>
      </c>
      <c r="J277" s="44">
        <v>8900</v>
      </c>
      <c r="K277" s="45">
        <f t="shared" si="9"/>
        <v>104761900</v>
      </c>
      <c r="L277" s="45" t="s">
        <v>1030</v>
      </c>
      <c r="M277" s="44" t="s">
        <v>1184</v>
      </c>
    </row>
    <row r="278" spans="1:14" ht="64.8" hidden="1" x14ac:dyDescent="0.3">
      <c r="A278" s="36">
        <v>106</v>
      </c>
      <c r="B278" s="36" t="s">
        <v>1339</v>
      </c>
      <c r="C278" s="36" t="s">
        <v>1184</v>
      </c>
      <c r="D278" s="36" t="s">
        <v>1365</v>
      </c>
      <c r="E278" s="41">
        <v>45738</v>
      </c>
      <c r="F278" s="42" t="s">
        <v>1045</v>
      </c>
      <c r="G278" s="43" t="s">
        <v>1366</v>
      </c>
      <c r="H278" s="36">
        <v>10280</v>
      </c>
      <c r="I278" s="36">
        <f t="shared" si="8"/>
        <v>10.28</v>
      </c>
      <c r="J278" s="44">
        <v>8900</v>
      </c>
      <c r="K278" s="45">
        <f t="shared" si="9"/>
        <v>91492000</v>
      </c>
      <c r="L278" s="45" t="s">
        <v>1030</v>
      </c>
      <c r="M278" s="44" t="s">
        <v>1184</v>
      </c>
    </row>
    <row r="279" spans="1:14" ht="75.599999999999994" hidden="1" x14ac:dyDescent="0.3">
      <c r="A279" s="36">
        <v>107</v>
      </c>
      <c r="B279" s="36" t="s">
        <v>1183</v>
      </c>
      <c r="C279" s="36" t="s">
        <v>2214</v>
      </c>
      <c r="D279" s="36" t="s">
        <v>1367</v>
      </c>
      <c r="E279" s="41">
        <v>45738</v>
      </c>
      <c r="F279" s="42" t="s">
        <v>4188</v>
      </c>
      <c r="G279" s="43" t="s">
        <v>4189</v>
      </c>
      <c r="H279" s="36">
        <v>480</v>
      </c>
      <c r="I279" s="36">
        <f t="shared" si="8"/>
        <v>0.48</v>
      </c>
      <c r="J279" s="44">
        <v>16490</v>
      </c>
      <c r="K279" s="45">
        <f t="shared" si="9"/>
        <v>7915200</v>
      </c>
      <c r="L279" s="45"/>
      <c r="M279" s="44" t="s">
        <v>3935</v>
      </c>
    </row>
    <row r="280" spans="1:14" ht="75.599999999999994" hidden="1" x14ac:dyDescent="0.3">
      <c r="A280" s="36">
        <v>107</v>
      </c>
      <c r="B280" s="36" t="s">
        <v>1183</v>
      </c>
      <c r="C280" s="36" t="s">
        <v>2214</v>
      </c>
      <c r="D280" s="36" t="s">
        <v>1367</v>
      </c>
      <c r="E280" s="41">
        <v>45738</v>
      </c>
      <c r="F280" s="42" t="s">
        <v>3229</v>
      </c>
      <c r="G280" s="43" t="s">
        <v>4190</v>
      </c>
      <c r="H280" s="36">
        <v>250</v>
      </c>
      <c r="I280" s="36">
        <f t="shared" si="8"/>
        <v>0.25</v>
      </c>
      <c r="J280" s="44">
        <v>16490</v>
      </c>
      <c r="K280" s="45">
        <f t="shared" si="9"/>
        <v>4122500</v>
      </c>
      <c r="L280" s="45" t="s">
        <v>1622</v>
      </c>
      <c r="M280" s="44" t="s">
        <v>3922</v>
      </c>
    </row>
    <row r="281" spans="1:14" ht="86.4" hidden="1" x14ac:dyDescent="0.3">
      <c r="A281" s="36">
        <v>107</v>
      </c>
      <c r="B281" s="36" t="s">
        <v>1183</v>
      </c>
      <c r="C281" s="36" t="s">
        <v>1184</v>
      </c>
      <c r="D281" s="36" t="s">
        <v>1367</v>
      </c>
      <c r="E281" s="41">
        <v>45738</v>
      </c>
      <c r="F281" s="42" t="s">
        <v>1368</v>
      </c>
      <c r="G281" s="43" t="s">
        <v>1369</v>
      </c>
      <c r="H281" s="36">
        <v>600</v>
      </c>
      <c r="I281" s="36">
        <f t="shared" si="8"/>
        <v>0.6</v>
      </c>
      <c r="J281" s="44">
        <v>16000</v>
      </c>
      <c r="K281" s="45">
        <f t="shared" si="9"/>
        <v>9600000</v>
      </c>
      <c r="L281" s="45" t="s">
        <v>1370</v>
      </c>
      <c r="M281" s="44" t="s">
        <v>1184</v>
      </c>
    </row>
    <row r="282" spans="1:14" ht="64.8" hidden="1" x14ac:dyDescent="0.3">
      <c r="A282" s="36">
        <v>108</v>
      </c>
      <c r="B282" s="36" t="s">
        <v>1339</v>
      </c>
      <c r="C282" s="36" t="s">
        <v>1184</v>
      </c>
      <c r="D282" s="36" t="s">
        <v>1371</v>
      </c>
      <c r="E282" s="41">
        <v>45738</v>
      </c>
      <c r="F282" s="42" t="s">
        <v>1372</v>
      </c>
      <c r="G282" s="43" t="s">
        <v>1373</v>
      </c>
      <c r="H282" s="36">
        <v>2200</v>
      </c>
      <c r="I282" s="36">
        <f t="shared" si="8"/>
        <v>2.2000000000000002</v>
      </c>
      <c r="J282" s="44">
        <v>8900</v>
      </c>
      <c r="K282" s="45">
        <f t="shared" si="9"/>
        <v>19580000</v>
      </c>
      <c r="L282" s="108" t="s">
        <v>1374</v>
      </c>
      <c r="M282" s="44" t="s">
        <v>1184</v>
      </c>
    </row>
    <row r="283" spans="1:14" ht="75.599999999999994" hidden="1" x14ac:dyDescent="0.3">
      <c r="A283" s="36">
        <v>109</v>
      </c>
      <c r="B283" s="36" t="s">
        <v>1183</v>
      </c>
      <c r="C283" s="36" t="s">
        <v>2214</v>
      </c>
      <c r="D283" s="36" t="s">
        <v>1375</v>
      </c>
      <c r="E283" s="41">
        <v>45738</v>
      </c>
      <c r="F283" s="42">
        <v>2351</v>
      </c>
      <c r="G283" s="43" t="s">
        <v>4191</v>
      </c>
      <c r="H283" s="36">
        <v>50</v>
      </c>
      <c r="I283" s="36">
        <f t="shared" si="8"/>
        <v>0.05</v>
      </c>
      <c r="J283" s="44">
        <v>16000</v>
      </c>
      <c r="K283" s="45">
        <f t="shared" si="9"/>
        <v>800000</v>
      </c>
      <c r="L283" s="45" t="s">
        <v>1622</v>
      </c>
      <c r="M283" s="44" t="s">
        <v>3922</v>
      </c>
      <c r="N283" t="s">
        <v>4088</v>
      </c>
    </row>
    <row r="284" spans="1:14" ht="86.4" hidden="1" x14ac:dyDescent="0.3">
      <c r="A284" s="36">
        <v>109</v>
      </c>
      <c r="B284" s="36" t="s">
        <v>1183</v>
      </c>
      <c r="C284" s="36" t="s">
        <v>1184</v>
      </c>
      <c r="D284" s="36" t="s">
        <v>1375</v>
      </c>
      <c r="E284" s="41">
        <v>45738</v>
      </c>
      <c r="F284" s="42" t="s">
        <v>1376</v>
      </c>
      <c r="G284" s="43" t="s">
        <v>1377</v>
      </c>
      <c r="H284" s="36">
        <v>550</v>
      </c>
      <c r="I284" s="36">
        <f t="shared" si="8"/>
        <v>0.55000000000000004</v>
      </c>
      <c r="J284" s="44">
        <v>16000</v>
      </c>
      <c r="K284" s="45">
        <f t="shared" si="9"/>
        <v>8800000</v>
      </c>
      <c r="L284" s="45" t="s">
        <v>1030</v>
      </c>
      <c r="M284" s="44" t="s">
        <v>1184</v>
      </c>
      <c r="N284" t="s">
        <v>4088</v>
      </c>
    </row>
    <row r="285" spans="1:14" ht="75.599999999999994" hidden="1" x14ac:dyDescent="0.3">
      <c r="A285" s="36">
        <v>109</v>
      </c>
      <c r="B285" s="36" t="s">
        <v>1183</v>
      </c>
      <c r="C285" s="36" t="s">
        <v>2214</v>
      </c>
      <c r="D285" s="36" t="s">
        <v>1375</v>
      </c>
      <c r="E285" s="41">
        <v>45738</v>
      </c>
      <c r="F285" s="42">
        <v>3023</v>
      </c>
      <c r="G285" s="43" t="s">
        <v>4192</v>
      </c>
      <c r="H285" s="36">
        <v>110</v>
      </c>
      <c r="I285" s="36">
        <f t="shared" si="8"/>
        <v>0.11</v>
      </c>
      <c r="J285" s="44">
        <v>16000</v>
      </c>
      <c r="K285" s="45">
        <f t="shared" si="9"/>
        <v>1760000</v>
      </c>
      <c r="L285" s="45" t="s">
        <v>1030</v>
      </c>
      <c r="M285" s="44" t="s">
        <v>3922</v>
      </c>
      <c r="N285" t="s">
        <v>4088</v>
      </c>
    </row>
    <row r="286" spans="1:14" ht="75.599999999999994" hidden="1" x14ac:dyDescent="0.3">
      <c r="A286" s="36">
        <v>109</v>
      </c>
      <c r="B286" s="36" t="s">
        <v>1183</v>
      </c>
      <c r="C286" s="36" t="s">
        <v>2214</v>
      </c>
      <c r="D286" s="36" t="s">
        <v>1375</v>
      </c>
      <c r="E286" s="41">
        <v>45738</v>
      </c>
      <c r="F286" s="42" t="s">
        <v>3235</v>
      </c>
      <c r="G286" s="43" t="s">
        <v>4193</v>
      </c>
      <c r="H286" s="36">
        <v>110</v>
      </c>
      <c r="I286" s="36">
        <f t="shared" si="8"/>
        <v>0.11</v>
      </c>
      <c r="J286" s="44">
        <v>16000</v>
      </c>
      <c r="K286" s="45">
        <f t="shared" si="9"/>
        <v>1760000</v>
      </c>
      <c r="L286" s="45" t="s">
        <v>1030</v>
      </c>
      <c r="M286" s="44" t="s">
        <v>3922</v>
      </c>
      <c r="N286" t="s">
        <v>4088</v>
      </c>
    </row>
    <row r="287" spans="1:14" ht="75.599999999999994" hidden="1" x14ac:dyDescent="0.3">
      <c r="A287" s="36">
        <v>109</v>
      </c>
      <c r="B287" s="36" t="s">
        <v>1183</v>
      </c>
      <c r="C287" s="36" t="s">
        <v>2214</v>
      </c>
      <c r="D287" s="36" t="s">
        <v>1375</v>
      </c>
      <c r="E287" s="41">
        <v>45738</v>
      </c>
      <c r="F287" s="42" t="s">
        <v>4194</v>
      </c>
      <c r="G287" s="43" t="s">
        <v>4195</v>
      </c>
      <c r="H287" s="36">
        <v>100</v>
      </c>
      <c r="I287" s="36">
        <f t="shared" si="8"/>
        <v>0.1</v>
      </c>
      <c r="J287" s="44">
        <v>16000</v>
      </c>
      <c r="K287" s="45">
        <f t="shared" si="9"/>
        <v>1600000</v>
      </c>
      <c r="L287" s="45"/>
      <c r="M287" s="44" t="s">
        <v>3935</v>
      </c>
      <c r="N287" t="s">
        <v>4088</v>
      </c>
    </row>
    <row r="288" spans="1:14" ht="86.4" hidden="1" x14ac:dyDescent="0.3">
      <c r="A288" s="36">
        <v>109</v>
      </c>
      <c r="B288" s="36" t="s">
        <v>1183</v>
      </c>
      <c r="C288" s="36" t="s">
        <v>1184</v>
      </c>
      <c r="D288" s="36" t="s">
        <v>1375</v>
      </c>
      <c r="E288" s="41">
        <v>45738</v>
      </c>
      <c r="F288" s="42" t="s">
        <v>1378</v>
      </c>
      <c r="G288" s="43" t="s">
        <v>1379</v>
      </c>
      <c r="H288" s="36">
        <v>500</v>
      </c>
      <c r="I288" s="36">
        <f t="shared" si="8"/>
        <v>0.5</v>
      </c>
      <c r="J288" s="44">
        <v>16000</v>
      </c>
      <c r="K288" s="45">
        <f t="shared" si="9"/>
        <v>8000000</v>
      </c>
      <c r="L288" s="45" t="s">
        <v>1030</v>
      </c>
      <c r="M288" s="44" t="s">
        <v>1184</v>
      </c>
      <c r="N288" t="s">
        <v>4088</v>
      </c>
    </row>
    <row r="289" spans="1:14" ht="75.599999999999994" hidden="1" x14ac:dyDescent="0.3">
      <c r="A289" s="36">
        <v>109</v>
      </c>
      <c r="B289" s="36" t="s">
        <v>1183</v>
      </c>
      <c r="C289" s="36" t="s">
        <v>2214</v>
      </c>
      <c r="D289" s="36" t="s">
        <v>1375</v>
      </c>
      <c r="E289" s="41">
        <v>45738</v>
      </c>
      <c r="F289" s="42" t="s">
        <v>3272</v>
      </c>
      <c r="G289" s="43" t="s">
        <v>4196</v>
      </c>
      <c r="H289" s="36">
        <v>50</v>
      </c>
      <c r="I289" s="36">
        <f t="shared" si="8"/>
        <v>0.05</v>
      </c>
      <c r="J289" s="44">
        <v>16000</v>
      </c>
      <c r="K289" s="45">
        <f t="shared" si="9"/>
        <v>800000</v>
      </c>
      <c r="L289" s="45" t="s">
        <v>1622</v>
      </c>
      <c r="M289" s="44" t="s">
        <v>3922</v>
      </c>
      <c r="N289" t="s">
        <v>4088</v>
      </c>
    </row>
    <row r="290" spans="1:14" ht="75.599999999999994" hidden="1" x14ac:dyDescent="0.3">
      <c r="A290" s="36">
        <v>109</v>
      </c>
      <c r="B290" s="36" t="s">
        <v>1183</v>
      </c>
      <c r="C290" s="36" t="s">
        <v>2214</v>
      </c>
      <c r="D290" s="36" t="s">
        <v>1375</v>
      </c>
      <c r="E290" s="41">
        <v>45738</v>
      </c>
      <c r="F290" s="42" t="s">
        <v>3281</v>
      </c>
      <c r="G290" s="43" t="s">
        <v>4197</v>
      </c>
      <c r="H290" s="36">
        <v>90</v>
      </c>
      <c r="I290" s="36">
        <f t="shared" si="8"/>
        <v>0.09</v>
      </c>
      <c r="J290" s="44">
        <v>16000</v>
      </c>
      <c r="K290" s="45">
        <f t="shared" si="9"/>
        <v>1440000</v>
      </c>
      <c r="L290" s="45" t="s">
        <v>1699</v>
      </c>
      <c r="M290" s="44" t="s">
        <v>3922</v>
      </c>
      <c r="N290" t="s">
        <v>4088</v>
      </c>
    </row>
    <row r="291" spans="1:14" ht="75.599999999999994" hidden="1" x14ac:dyDescent="0.3">
      <c r="A291" s="36">
        <v>109</v>
      </c>
      <c r="B291" s="36" t="s">
        <v>1183</v>
      </c>
      <c r="C291" s="36" t="s">
        <v>2214</v>
      </c>
      <c r="D291" s="36" t="s">
        <v>1375</v>
      </c>
      <c r="E291" s="41">
        <v>45738</v>
      </c>
      <c r="F291" s="42">
        <v>141</v>
      </c>
      <c r="G291" s="43" t="s">
        <v>4198</v>
      </c>
      <c r="H291" s="36">
        <v>80</v>
      </c>
      <c r="I291" s="36">
        <f t="shared" si="8"/>
        <v>0.08</v>
      </c>
      <c r="J291" s="44">
        <v>16000</v>
      </c>
      <c r="K291" s="45">
        <f t="shared" si="9"/>
        <v>1280000</v>
      </c>
      <c r="L291" s="45" t="s">
        <v>1699</v>
      </c>
      <c r="M291" s="44" t="s">
        <v>3922</v>
      </c>
      <c r="N291" t="s">
        <v>4088</v>
      </c>
    </row>
    <row r="292" spans="1:14" ht="75.599999999999994" hidden="1" x14ac:dyDescent="0.3">
      <c r="A292" s="36">
        <v>109</v>
      </c>
      <c r="B292" s="36" t="s">
        <v>1183</v>
      </c>
      <c r="C292" s="36" t="s">
        <v>1184</v>
      </c>
      <c r="D292" s="36" t="s">
        <v>1375</v>
      </c>
      <c r="E292" s="41">
        <v>45738</v>
      </c>
      <c r="F292" s="42" t="s">
        <v>1380</v>
      </c>
      <c r="G292" s="43" t="s">
        <v>1381</v>
      </c>
      <c r="H292" s="36">
        <v>1420</v>
      </c>
      <c r="I292" s="36">
        <f t="shared" si="8"/>
        <v>1.42</v>
      </c>
      <c r="J292" s="44">
        <v>12500</v>
      </c>
      <c r="K292" s="45">
        <f t="shared" si="9"/>
        <v>17750000</v>
      </c>
      <c r="L292" s="108" t="s">
        <v>1382</v>
      </c>
      <c r="M292" s="44" t="s">
        <v>1184</v>
      </c>
      <c r="N292" t="s">
        <v>4088</v>
      </c>
    </row>
    <row r="293" spans="1:14" ht="86.4" hidden="1" x14ac:dyDescent="0.3">
      <c r="A293" s="36">
        <v>109</v>
      </c>
      <c r="B293" s="36" t="s">
        <v>1183</v>
      </c>
      <c r="C293" s="36" t="s">
        <v>1184</v>
      </c>
      <c r="D293" s="36" t="s">
        <v>1375</v>
      </c>
      <c r="E293" s="41">
        <v>45738</v>
      </c>
      <c r="F293" s="42" t="s">
        <v>1383</v>
      </c>
      <c r="G293" s="43" t="s">
        <v>1384</v>
      </c>
      <c r="H293" s="36">
        <v>520</v>
      </c>
      <c r="I293" s="36">
        <f t="shared" si="8"/>
        <v>0.52</v>
      </c>
      <c r="J293" s="44">
        <v>16000</v>
      </c>
      <c r="K293" s="45">
        <f t="shared" si="9"/>
        <v>8320000</v>
      </c>
      <c r="L293" s="45" t="s">
        <v>1030</v>
      </c>
      <c r="M293" s="44" t="s">
        <v>1184</v>
      </c>
      <c r="N293" t="s">
        <v>4088</v>
      </c>
    </row>
    <row r="294" spans="1:14" ht="75.599999999999994" hidden="1" x14ac:dyDescent="0.3">
      <c r="A294" s="36">
        <v>109</v>
      </c>
      <c r="B294" s="36" t="s">
        <v>1183</v>
      </c>
      <c r="C294" s="36" t="s">
        <v>2214</v>
      </c>
      <c r="D294" s="36" t="s">
        <v>1375</v>
      </c>
      <c r="E294" s="41">
        <v>45738</v>
      </c>
      <c r="F294" s="42">
        <v>5235</v>
      </c>
      <c r="G294" s="43" t="s">
        <v>4199</v>
      </c>
      <c r="H294" s="36">
        <v>50</v>
      </c>
      <c r="I294" s="36">
        <f t="shared" si="8"/>
        <v>0.05</v>
      </c>
      <c r="J294" s="44">
        <v>16000</v>
      </c>
      <c r="K294" s="45">
        <f t="shared" si="9"/>
        <v>800000</v>
      </c>
      <c r="L294" s="45" t="s">
        <v>1622</v>
      </c>
      <c r="M294" s="44" t="s">
        <v>3922</v>
      </c>
      <c r="N294" t="s">
        <v>4088</v>
      </c>
    </row>
    <row r="295" spans="1:14" ht="75.599999999999994" hidden="1" x14ac:dyDescent="0.3">
      <c r="A295" s="36">
        <v>109</v>
      </c>
      <c r="B295" s="36" t="s">
        <v>1183</v>
      </c>
      <c r="C295" s="36" t="s">
        <v>2214</v>
      </c>
      <c r="D295" s="36" t="s">
        <v>1375</v>
      </c>
      <c r="E295" s="41">
        <v>45738</v>
      </c>
      <c r="F295" s="42">
        <v>6056</v>
      </c>
      <c r="G295" s="43" t="s">
        <v>4200</v>
      </c>
      <c r="H295" s="36">
        <v>80</v>
      </c>
      <c r="I295" s="36">
        <f t="shared" si="8"/>
        <v>0.08</v>
      </c>
      <c r="J295" s="44">
        <v>16000</v>
      </c>
      <c r="K295" s="45">
        <f t="shared" si="9"/>
        <v>1280000</v>
      </c>
      <c r="L295" s="45" t="s">
        <v>1622</v>
      </c>
      <c r="M295" s="44" t="s">
        <v>3922</v>
      </c>
      <c r="N295" t="s">
        <v>4088</v>
      </c>
    </row>
    <row r="296" spans="1:14" ht="75.599999999999994" hidden="1" x14ac:dyDescent="0.3">
      <c r="A296" s="36">
        <v>109</v>
      </c>
      <c r="B296" s="36" t="s">
        <v>1183</v>
      </c>
      <c r="C296" s="36" t="s">
        <v>2214</v>
      </c>
      <c r="D296" s="36" t="s">
        <v>1375</v>
      </c>
      <c r="E296" s="41">
        <v>45738</v>
      </c>
      <c r="F296" s="42">
        <v>1562</v>
      </c>
      <c r="G296" s="43" t="s">
        <v>4201</v>
      </c>
      <c r="H296" s="36">
        <v>50</v>
      </c>
      <c r="I296" s="36">
        <f t="shared" si="8"/>
        <v>0.05</v>
      </c>
      <c r="J296" s="44">
        <v>16000</v>
      </c>
      <c r="K296" s="45">
        <f t="shared" si="9"/>
        <v>800000</v>
      </c>
      <c r="L296" s="45" t="s">
        <v>1622</v>
      </c>
      <c r="M296" s="44" t="s">
        <v>3922</v>
      </c>
      <c r="N296" t="s">
        <v>4088</v>
      </c>
    </row>
    <row r="297" spans="1:14" ht="75.599999999999994" hidden="1" x14ac:dyDescent="0.3">
      <c r="A297" s="36">
        <v>109</v>
      </c>
      <c r="B297" s="36" t="s">
        <v>1183</v>
      </c>
      <c r="C297" s="36" t="s">
        <v>2214</v>
      </c>
      <c r="D297" s="36" t="s">
        <v>1375</v>
      </c>
      <c r="E297" s="41">
        <v>45738</v>
      </c>
      <c r="F297" s="42" t="s">
        <v>3794</v>
      </c>
      <c r="G297" s="43" t="s">
        <v>4202</v>
      </c>
      <c r="H297" s="36">
        <v>60</v>
      </c>
      <c r="I297" s="36">
        <f t="shared" si="8"/>
        <v>0.06</v>
      </c>
      <c r="J297" s="44">
        <v>16490</v>
      </c>
      <c r="K297" s="45">
        <f t="shared" si="9"/>
        <v>989400</v>
      </c>
      <c r="L297" s="45" t="s">
        <v>1622</v>
      </c>
      <c r="M297" s="44" t="s">
        <v>3922</v>
      </c>
      <c r="N297" t="s">
        <v>4088</v>
      </c>
    </row>
    <row r="298" spans="1:14" ht="86.4" hidden="1" x14ac:dyDescent="0.3">
      <c r="A298" s="36">
        <v>109</v>
      </c>
      <c r="B298" s="36" t="s">
        <v>1183</v>
      </c>
      <c r="C298" s="36" t="s">
        <v>1184</v>
      </c>
      <c r="D298" s="36" t="s">
        <v>1375</v>
      </c>
      <c r="E298" s="41">
        <v>45738</v>
      </c>
      <c r="F298" s="42" t="s">
        <v>1385</v>
      </c>
      <c r="G298" s="43" t="s">
        <v>1386</v>
      </c>
      <c r="H298" s="36">
        <v>280</v>
      </c>
      <c r="I298" s="36">
        <f t="shared" si="8"/>
        <v>0.28000000000000003</v>
      </c>
      <c r="J298" s="44">
        <v>16000</v>
      </c>
      <c r="K298" s="45">
        <f t="shared" si="9"/>
        <v>4480000</v>
      </c>
      <c r="L298" s="45" t="s">
        <v>1030</v>
      </c>
      <c r="M298" s="44" t="s">
        <v>1184</v>
      </c>
      <c r="N298" t="s">
        <v>4088</v>
      </c>
    </row>
    <row r="299" spans="1:14" ht="86.4" hidden="1" x14ac:dyDescent="0.3">
      <c r="A299" s="36">
        <v>109</v>
      </c>
      <c r="B299" s="36" t="s">
        <v>1183</v>
      </c>
      <c r="C299" s="36" t="s">
        <v>1184</v>
      </c>
      <c r="D299" s="36" t="s">
        <v>1375</v>
      </c>
      <c r="E299" s="41">
        <v>45738</v>
      </c>
      <c r="F299" s="42" t="s">
        <v>1387</v>
      </c>
      <c r="G299" s="43" t="s">
        <v>1388</v>
      </c>
      <c r="H299" s="36">
        <v>400</v>
      </c>
      <c r="I299" s="36">
        <f t="shared" si="8"/>
        <v>0.4</v>
      </c>
      <c r="J299" s="44">
        <v>16000</v>
      </c>
      <c r="K299" s="45">
        <f t="shared" si="9"/>
        <v>6400000</v>
      </c>
      <c r="L299" s="45" t="s">
        <v>1030</v>
      </c>
      <c r="M299" s="44" t="s">
        <v>1184</v>
      </c>
      <c r="N299" t="s">
        <v>4088</v>
      </c>
    </row>
    <row r="300" spans="1:14" ht="75.599999999999994" hidden="1" x14ac:dyDescent="0.3">
      <c r="A300" s="36">
        <v>109</v>
      </c>
      <c r="B300" s="36" t="s">
        <v>1183</v>
      </c>
      <c r="C300" s="36" t="s">
        <v>2214</v>
      </c>
      <c r="D300" s="36" t="s">
        <v>1375</v>
      </c>
      <c r="E300" s="41">
        <v>45738</v>
      </c>
      <c r="F300" s="42" t="s">
        <v>4203</v>
      </c>
      <c r="G300" s="43" t="s">
        <v>4204</v>
      </c>
      <c r="H300" s="36">
        <v>800</v>
      </c>
      <c r="I300" s="36">
        <f t="shared" si="8"/>
        <v>0.8</v>
      </c>
      <c r="J300" s="44">
        <v>16000</v>
      </c>
      <c r="K300" s="45">
        <f t="shared" si="9"/>
        <v>12800000</v>
      </c>
      <c r="L300" s="45"/>
      <c r="M300" s="44" t="s">
        <v>3935</v>
      </c>
      <c r="N300" t="s">
        <v>4088</v>
      </c>
    </row>
    <row r="301" spans="1:14" ht="75.599999999999994" hidden="1" x14ac:dyDescent="0.3">
      <c r="A301" s="36">
        <v>109</v>
      </c>
      <c r="B301" s="36" t="s">
        <v>1183</v>
      </c>
      <c r="C301" s="36" t="s">
        <v>2214</v>
      </c>
      <c r="D301" s="36" t="s">
        <v>1375</v>
      </c>
      <c r="E301" s="41">
        <v>45738</v>
      </c>
      <c r="F301" s="42" t="s">
        <v>3254</v>
      </c>
      <c r="G301" s="43" t="s">
        <v>4205</v>
      </c>
      <c r="H301" s="36">
        <v>110</v>
      </c>
      <c r="I301" s="36">
        <f t="shared" si="8"/>
        <v>0.11</v>
      </c>
      <c r="J301" s="44">
        <v>16000</v>
      </c>
      <c r="K301" s="45">
        <f t="shared" si="9"/>
        <v>1760000</v>
      </c>
      <c r="L301" s="45" t="s">
        <v>1030</v>
      </c>
      <c r="M301" s="44" t="s">
        <v>3922</v>
      </c>
      <c r="N301" t="s">
        <v>4088</v>
      </c>
    </row>
    <row r="302" spans="1:14" ht="75.599999999999994" hidden="1" x14ac:dyDescent="0.3">
      <c r="A302" s="36">
        <v>109</v>
      </c>
      <c r="B302" s="36" t="s">
        <v>1183</v>
      </c>
      <c r="C302" s="36" t="s">
        <v>2214</v>
      </c>
      <c r="D302" s="36" t="s">
        <v>1375</v>
      </c>
      <c r="E302" s="41">
        <v>45738</v>
      </c>
      <c r="F302" s="42" t="s">
        <v>3286</v>
      </c>
      <c r="G302" s="43" t="s">
        <v>4206</v>
      </c>
      <c r="H302" s="36">
        <v>80</v>
      </c>
      <c r="I302" s="36">
        <f t="shared" si="8"/>
        <v>0.08</v>
      </c>
      <c r="J302" s="44">
        <v>16000</v>
      </c>
      <c r="K302" s="45">
        <f t="shared" si="9"/>
        <v>1280000</v>
      </c>
      <c r="L302" s="45" t="s">
        <v>1699</v>
      </c>
      <c r="M302" s="44" t="s">
        <v>3922</v>
      </c>
      <c r="N302" t="s">
        <v>4088</v>
      </c>
    </row>
    <row r="303" spans="1:14" ht="64.8" hidden="1" x14ac:dyDescent="0.3">
      <c r="A303" s="36">
        <v>110</v>
      </c>
      <c r="B303" s="36" t="s">
        <v>1339</v>
      </c>
      <c r="C303" s="36" t="s">
        <v>1184</v>
      </c>
      <c r="D303" s="36" t="s">
        <v>1389</v>
      </c>
      <c r="E303" s="41">
        <v>45738</v>
      </c>
      <c r="F303" s="42" t="s">
        <v>1390</v>
      </c>
      <c r="G303" s="43" t="s">
        <v>1391</v>
      </c>
      <c r="H303" s="36">
        <v>5060</v>
      </c>
      <c r="I303" s="36">
        <f t="shared" si="8"/>
        <v>5.0599999999999996</v>
      </c>
      <c r="J303" s="44">
        <v>8900</v>
      </c>
      <c r="K303" s="45">
        <f t="shared" si="9"/>
        <v>45034000</v>
      </c>
      <c r="L303" s="45" t="s">
        <v>1030</v>
      </c>
      <c r="M303" s="44" t="s">
        <v>1184</v>
      </c>
    </row>
    <row r="304" spans="1:14" ht="75.599999999999994" hidden="1" x14ac:dyDescent="0.3">
      <c r="A304" s="36">
        <v>111</v>
      </c>
      <c r="B304" s="36" t="s">
        <v>1183</v>
      </c>
      <c r="C304" s="36" t="s">
        <v>2214</v>
      </c>
      <c r="D304" s="36" t="s">
        <v>4207</v>
      </c>
      <c r="E304" s="41">
        <v>45738</v>
      </c>
      <c r="F304" s="42" t="s">
        <v>3696</v>
      </c>
      <c r="G304" s="43" t="s">
        <v>4208</v>
      </c>
      <c r="H304" s="36">
        <v>60</v>
      </c>
      <c r="I304" s="36">
        <f t="shared" si="8"/>
        <v>0.06</v>
      </c>
      <c r="J304" s="44">
        <v>16490</v>
      </c>
      <c r="K304" s="45">
        <f t="shared" si="9"/>
        <v>989400</v>
      </c>
      <c r="L304" s="45" t="s">
        <v>1622</v>
      </c>
      <c r="M304" s="44" t="s">
        <v>3922</v>
      </c>
    </row>
    <row r="305" spans="1:13" ht="64.8" hidden="1" x14ac:dyDescent="0.3">
      <c r="A305" s="36">
        <v>112</v>
      </c>
      <c r="B305" s="36" t="s">
        <v>1339</v>
      </c>
      <c r="C305" s="36" t="s">
        <v>1184</v>
      </c>
      <c r="D305" s="36" t="s">
        <v>1392</v>
      </c>
      <c r="E305" s="41">
        <v>45738</v>
      </c>
      <c r="F305" s="42" t="s">
        <v>1393</v>
      </c>
      <c r="G305" s="43" t="s">
        <v>1394</v>
      </c>
      <c r="H305" s="36">
        <v>5070</v>
      </c>
      <c r="I305" s="36">
        <f t="shared" si="8"/>
        <v>5.07</v>
      </c>
      <c r="J305" s="44">
        <v>8900</v>
      </c>
      <c r="K305" s="45">
        <f t="shared" si="9"/>
        <v>45123000</v>
      </c>
      <c r="L305" s="45" t="s">
        <v>1030</v>
      </c>
      <c r="M305" s="44" t="s">
        <v>1184</v>
      </c>
    </row>
    <row r="306" spans="1:13" ht="64.8" hidden="1" x14ac:dyDescent="0.3">
      <c r="A306" s="36">
        <v>113</v>
      </c>
      <c r="B306" s="36" t="s">
        <v>1339</v>
      </c>
      <c r="C306" s="36" t="s">
        <v>1184</v>
      </c>
      <c r="D306" s="36" t="s">
        <v>1395</v>
      </c>
      <c r="E306" s="41">
        <v>45738</v>
      </c>
      <c r="F306" s="42" t="s">
        <v>1356</v>
      </c>
      <c r="G306" s="43" t="s">
        <v>1357</v>
      </c>
      <c r="H306" s="36">
        <v>800</v>
      </c>
      <c r="I306" s="36">
        <f t="shared" si="8"/>
        <v>0.8</v>
      </c>
      <c r="J306" s="44">
        <v>8900</v>
      </c>
      <c r="K306" s="45">
        <f t="shared" si="9"/>
        <v>7120000</v>
      </c>
      <c r="L306" s="45" t="s">
        <v>1030</v>
      </c>
      <c r="M306" s="44" t="s">
        <v>1184</v>
      </c>
    </row>
    <row r="307" spans="1:13" ht="75.599999999999994" hidden="1" x14ac:dyDescent="0.3">
      <c r="A307" s="36">
        <v>114</v>
      </c>
      <c r="B307" s="36" t="s">
        <v>1183</v>
      </c>
      <c r="C307" s="36" t="s">
        <v>1184</v>
      </c>
      <c r="D307" s="36" t="s">
        <v>1396</v>
      </c>
      <c r="E307" s="41">
        <v>45738</v>
      </c>
      <c r="F307" s="42" t="s">
        <v>1397</v>
      </c>
      <c r="G307" s="43" t="s">
        <v>1398</v>
      </c>
      <c r="H307" s="36">
        <v>190</v>
      </c>
      <c r="I307" s="36">
        <f t="shared" si="8"/>
        <v>0.19</v>
      </c>
      <c r="J307" s="44">
        <v>16490</v>
      </c>
      <c r="K307" s="45">
        <f t="shared" si="9"/>
        <v>3133100</v>
      </c>
      <c r="L307" s="45" t="s">
        <v>1030</v>
      </c>
      <c r="M307" s="44" t="s">
        <v>1184</v>
      </c>
    </row>
    <row r="308" spans="1:13" ht="75.599999999999994" hidden="1" x14ac:dyDescent="0.3">
      <c r="A308" s="36">
        <v>114</v>
      </c>
      <c r="B308" s="36" t="s">
        <v>1183</v>
      </c>
      <c r="C308" s="36" t="s">
        <v>2214</v>
      </c>
      <c r="D308" s="36" t="s">
        <v>1396</v>
      </c>
      <c r="E308" s="41">
        <v>45738</v>
      </c>
      <c r="F308" s="42" t="s">
        <v>3510</v>
      </c>
      <c r="G308" s="43" t="s">
        <v>4209</v>
      </c>
      <c r="H308" s="36">
        <v>80</v>
      </c>
      <c r="I308" s="36">
        <f t="shared" si="8"/>
        <v>0.08</v>
      </c>
      <c r="J308" s="44">
        <v>16490</v>
      </c>
      <c r="K308" s="45">
        <f t="shared" si="9"/>
        <v>1319200</v>
      </c>
      <c r="L308" s="45" t="s">
        <v>1030</v>
      </c>
      <c r="M308" s="44" t="s">
        <v>3922</v>
      </c>
    </row>
    <row r="309" spans="1:13" ht="75.599999999999994" hidden="1" x14ac:dyDescent="0.3">
      <c r="A309" s="36">
        <v>114</v>
      </c>
      <c r="B309" s="36" t="s">
        <v>1183</v>
      </c>
      <c r="C309" s="36" t="s">
        <v>1184</v>
      </c>
      <c r="D309" s="36" t="s">
        <v>1396</v>
      </c>
      <c r="E309" s="41">
        <v>45738</v>
      </c>
      <c r="F309" s="42" t="s">
        <v>1399</v>
      </c>
      <c r="G309" s="43" t="s">
        <v>1400</v>
      </c>
      <c r="H309" s="36">
        <v>190</v>
      </c>
      <c r="I309" s="36">
        <f t="shared" si="8"/>
        <v>0.19</v>
      </c>
      <c r="J309" s="44">
        <v>16490</v>
      </c>
      <c r="K309" s="45">
        <f t="shared" si="9"/>
        <v>3133100</v>
      </c>
      <c r="L309" s="45" t="s">
        <v>1030</v>
      </c>
      <c r="M309" s="44" t="s">
        <v>1184</v>
      </c>
    </row>
    <row r="310" spans="1:13" ht="75.599999999999994" hidden="1" x14ac:dyDescent="0.3">
      <c r="A310" s="36">
        <v>114</v>
      </c>
      <c r="B310" s="36" t="s">
        <v>1183</v>
      </c>
      <c r="C310" s="36" t="s">
        <v>2214</v>
      </c>
      <c r="D310" s="36" t="s">
        <v>1396</v>
      </c>
      <c r="E310" s="41">
        <v>45738</v>
      </c>
      <c r="F310" s="42">
        <v>3054</v>
      </c>
      <c r="G310" s="43" t="s">
        <v>4210</v>
      </c>
      <c r="H310" s="36">
        <v>30</v>
      </c>
      <c r="I310" s="36">
        <f t="shared" si="8"/>
        <v>0.03</v>
      </c>
      <c r="J310" s="44">
        <v>16490</v>
      </c>
      <c r="K310" s="45">
        <f t="shared" si="9"/>
        <v>494700</v>
      </c>
      <c r="L310" s="45" t="s">
        <v>1622</v>
      </c>
      <c r="M310" s="44" t="s">
        <v>3922</v>
      </c>
    </row>
    <row r="311" spans="1:13" ht="75.599999999999994" hidden="1" x14ac:dyDescent="0.3">
      <c r="A311" s="36">
        <v>114</v>
      </c>
      <c r="B311" s="36" t="s">
        <v>1183</v>
      </c>
      <c r="C311" s="36" t="s">
        <v>2214</v>
      </c>
      <c r="D311" s="36" t="s">
        <v>1396</v>
      </c>
      <c r="E311" s="41">
        <v>45738</v>
      </c>
      <c r="F311" s="42" t="s">
        <v>3558</v>
      </c>
      <c r="G311" s="43" t="s">
        <v>4211</v>
      </c>
      <c r="H311" s="36">
        <v>40</v>
      </c>
      <c r="I311" s="36">
        <f t="shared" si="8"/>
        <v>0.04</v>
      </c>
      <c r="J311" s="44">
        <v>16490</v>
      </c>
      <c r="K311" s="45">
        <f t="shared" si="9"/>
        <v>659600</v>
      </c>
      <c r="L311" s="45" t="s">
        <v>1622</v>
      </c>
      <c r="M311" s="44" t="s">
        <v>3922</v>
      </c>
    </row>
    <row r="312" spans="1:13" ht="75.599999999999994" hidden="1" x14ac:dyDescent="0.3">
      <c r="A312" s="36">
        <v>114</v>
      </c>
      <c r="B312" s="36" t="s">
        <v>1183</v>
      </c>
      <c r="C312" s="36" t="s">
        <v>2214</v>
      </c>
      <c r="D312" s="36" t="s">
        <v>1396</v>
      </c>
      <c r="E312" s="41">
        <v>45738</v>
      </c>
      <c r="F312" s="42">
        <v>5055</v>
      </c>
      <c r="G312" s="43" t="s">
        <v>4212</v>
      </c>
      <c r="H312" s="36">
        <v>10</v>
      </c>
      <c r="I312" s="36">
        <f t="shared" si="8"/>
        <v>0.01</v>
      </c>
      <c r="J312" s="44">
        <v>16490</v>
      </c>
      <c r="K312" s="45">
        <f t="shared" si="9"/>
        <v>164900</v>
      </c>
      <c r="L312" s="45" t="s">
        <v>1030</v>
      </c>
      <c r="M312" s="44" t="s">
        <v>3922</v>
      </c>
    </row>
    <row r="313" spans="1:13" ht="75.599999999999994" hidden="1" x14ac:dyDescent="0.3">
      <c r="A313" s="36">
        <v>114</v>
      </c>
      <c r="B313" s="36" t="s">
        <v>1183</v>
      </c>
      <c r="C313" s="36" t="s">
        <v>2214</v>
      </c>
      <c r="D313" s="36" t="s">
        <v>1396</v>
      </c>
      <c r="E313" s="41">
        <v>45738</v>
      </c>
      <c r="F313" s="42" t="s">
        <v>3545</v>
      </c>
      <c r="G313" s="43" t="s">
        <v>4213</v>
      </c>
      <c r="H313" s="36">
        <v>30</v>
      </c>
      <c r="I313" s="36">
        <f t="shared" si="8"/>
        <v>0.03</v>
      </c>
      <c r="J313" s="44">
        <v>16490</v>
      </c>
      <c r="K313" s="45">
        <f t="shared" si="9"/>
        <v>494700</v>
      </c>
      <c r="L313" s="45" t="s">
        <v>1030</v>
      </c>
      <c r="M313" s="44" t="s">
        <v>3922</v>
      </c>
    </row>
    <row r="314" spans="1:13" ht="75.599999999999994" hidden="1" x14ac:dyDescent="0.3">
      <c r="A314" s="36">
        <v>114</v>
      </c>
      <c r="B314" s="36" t="s">
        <v>1183</v>
      </c>
      <c r="C314" s="36" t="s">
        <v>2214</v>
      </c>
      <c r="D314" s="36" t="s">
        <v>1396</v>
      </c>
      <c r="E314" s="41">
        <v>45738</v>
      </c>
      <c r="F314" s="42">
        <v>4859</v>
      </c>
      <c r="G314" s="43" t="s">
        <v>4214</v>
      </c>
      <c r="H314" s="36">
        <v>50</v>
      </c>
      <c r="I314" s="36">
        <f t="shared" si="8"/>
        <v>0.05</v>
      </c>
      <c r="J314" s="44">
        <v>16490</v>
      </c>
      <c r="K314" s="45">
        <f t="shared" si="9"/>
        <v>824500</v>
      </c>
      <c r="L314" s="45" t="s">
        <v>1622</v>
      </c>
      <c r="M314" s="44" t="s">
        <v>3922</v>
      </c>
    </row>
    <row r="315" spans="1:13" ht="75.599999999999994" hidden="1" x14ac:dyDescent="0.3">
      <c r="A315" s="36">
        <v>114</v>
      </c>
      <c r="B315" s="36" t="s">
        <v>1183</v>
      </c>
      <c r="C315" s="36" t="s">
        <v>2214</v>
      </c>
      <c r="D315" s="36" t="s">
        <v>1396</v>
      </c>
      <c r="E315" s="41">
        <v>45738</v>
      </c>
      <c r="F315" s="42">
        <v>5029</v>
      </c>
      <c r="G315" s="43" t="s">
        <v>4215</v>
      </c>
      <c r="H315" s="36">
        <v>70</v>
      </c>
      <c r="I315" s="36">
        <f t="shared" si="8"/>
        <v>7.0000000000000007E-2</v>
      </c>
      <c r="J315" s="44">
        <v>16490</v>
      </c>
      <c r="K315" s="45">
        <f t="shared" si="9"/>
        <v>1154300</v>
      </c>
      <c r="L315" s="45" t="s">
        <v>1030</v>
      </c>
      <c r="M315" s="44" t="s">
        <v>3922</v>
      </c>
    </row>
    <row r="316" spans="1:13" ht="75.599999999999994" hidden="1" x14ac:dyDescent="0.3">
      <c r="A316" s="36">
        <v>114</v>
      </c>
      <c r="B316" s="36" t="s">
        <v>1183</v>
      </c>
      <c r="C316" s="36" t="s">
        <v>2214</v>
      </c>
      <c r="D316" s="36" t="s">
        <v>1396</v>
      </c>
      <c r="E316" s="41">
        <v>45738</v>
      </c>
      <c r="F316" s="42">
        <v>5451</v>
      </c>
      <c r="G316" s="43" t="s">
        <v>4216</v>
      </c>
      <c r="H316" s="36">
        <v>120</v>
      </c>
      <c r="I316" s="36">
        <f t="shared" si="8"/>
        <v>0.12</v>
      </c>
      <c r="J316" s="44">
        <v>16490</v>
      </c>
      <c r="K316" s="45">
        <f t="shared" si="9"/>
        <v>1978800</v>
      </c>
      <c r="L316" s="45" t="s">
        <v>1699</v>
      </c>
      <c r="M316" s="44" t="s">
        <v>3922</v>
      </c>
    </row>
    <row r="317" spans="1:13" ht="75.599999999999994" hidden="1" x14ac:dyDescent="0.3">
      <c r="A317" s="36">
        <v>114</v>
      </c>
      <c r="B317" s="36" t="s">
        <v>1183</v>
      </c>
      <c r="C317" s="36" t="s">
        <v>1184</v>
      </c>
      <c r="D317" s="36" t="s">
        <v>1396</v>
      </c>
      <c r="E317" s="41">
        <v>45738</v>
      </c>
      <c r="F317" s="42" t="s">
        <v>1401</v>
      </c>
      <c r="G317" s="43" t="s">
        <v>1402</v>
      </c>
      <c r="H317" s="36">
        <v>200</v>
      </c>
      <c r="I317" s="36">
        <f t="shared" si="8"/>
        <v>0.2</v>
      </c>
      <c r="J317" s="44">
        <v>16490</v>
      </c>
      <c r="K317" s="45">
        <f t="shared" si="9"/>
        <v>3298000</v>
      </c>
      <c r="L317" s="45" t="s">
        <v>1030</v>
      </c>
      <c r="M317" s="44" t="s">
        <v>1184</v>
      </c>
    </row>
    <row r="318" spans="1:13" ht="75.599999999999994" hidden="1" x14ac:dyDescent="0.3">
      <c r="A318" s="36">
        <v>114</v>
      </c>
      <c r="B318" s="36" t="s">
        <v>1183</v>
      </c>
      <c r="C318" s="36" t="s">
        <v>2214</v>
      </c>
      <c r="D318" s="36" t="s">
        <v>1396</v>
      </c>
      <c r="E318" s="41">
        <v>45738</v>
      </c>
      <c r="F318" s="42" t="s">
        <v>3485</v>
      </c>
      <c r="G318" s="43" t="s">
        <v>4217</v>
      </c>
      <c r="H318" s="36">
        <v>270</v>
      </c>
      <c r="I318" s="36">
        <f t="shared" si="8"/>
        <v>0.27</v>
      </c>
      <c r="J318" s="44">
        <v>16490</v>
      </c>
      <c r="K318" s="45">
        <f t="shared" si="9"/>
        <v>4452300</v>
      </c>
      <c r="L318" s="45" t="s">
        <v>1699</v>
      </c>
      <c r="M318" s="44" t="s">
        <v>3922</v>
      </c>
    </row>
    <row r="319" spans="1:13" ht="75.599999999999994" hidden="1" x14ac:dyDescent="0.3">
      <c r="A319" s="36">
        <v>114</v>
      </c>
      <c r="B319" s="36" t="s">
        <v>1183</v>
      </c>
      <c r="C319" s="36" t="s">
        <v>2214</v>
      </c>
      <c r="D319" s="36" t="s">
        <v>1396</v>
      </c>
      <c r="E319" s="41">
        <v>45738</v>
      </c>
      <c r="F319" s="42">
        <v>5256</v>
      </c>
      <c r="G319" s="43" t="s">
        <v>4218</v>
      </c>
      <c r="H319" s="36">
        <v>150</v>
      </c>
      <c r="I319" s="36">
        <f t="shared" si="8"/>
        <v>0.15</v>
      </c>
      <c r="J319" s="44">
        <v>16490</v>
      </c>
      <c r="K319" s="45">
        <f t="shared" si="9"/>
        <v>2473500</v>
      </c>
      <c r="L319" s="45" t="s">
        <v>1699</v>
      </c>
      <c r="M319" s="44" t="s">
        <v>3922</v>
      </c>
    </row>
    <row r="320" spans="1:13" ht="75.599999999999994" hidden="1" x14ac:dyDescent="0.3">
      <c r="A320" s="36">
        <v>114</v>
      </c>
      <c r="B320" s="36" t="s">
        <v>1183</v>
      </c>
      <c r="C320" s="36" t="s">
        <v>2214</v>
      </c>
      <c r="D320" s="36" t="s">
        <v>1396</v>
      </c>
      <c r="E320" s="41">
        <v>45738</v>
      </c>
      <c r="F320" s="42">
        <v>2763</v>
      </c>
      <c r="G320" s="43" t="s">
        <v>4219</v>
      </c>
      <c r="H320" s="36">
        <v>50</v>
      </c>
      <c r="I320" s="36">
        <f t="shared" si="8"/>
        <v>0.05</v>
      </c>
      <c r="J320" s="44">
        <v>16490</v>
      </c>
      <c r="K320" s="45">
        <f t="shared" si="9"/>
        <v>824500</v>
      </c>
      <c r="L320" s="45" t="s">
        <v>1622</v>
      </c>
      <c r="M320" s="44" t="s">
        <v>3922</v>
      </c>
    </row>
    <row r="321" spans="1:13" ht="75.599999999999994" hidden="1" x14ac:dyDescent="0.3">
      <c r="A321" s="36">
        <v>114</v>
      </c>
      <c r="B321" s="36" t="s">
        <v>1183</v>
      </c>
      <c r="C321" s="36" t="s">
        <v>2214</v>
      </c>
      <c r="D321" s="36" t="s">
        <v>1396</v>
      </c>
      <c r="E321" s="41">
        <v>45738</v>
      </c>
      <c r="F321" s="42">
        <v>4847</v>
      </c>
      <c r="G321" s="43" t="s">
        <v>4220</v>
      </c>
      <c r="H321" s="36">
        <v>10</v>
      </c>
      <c r="I321" s="36">
        <f t="shared" si="8"/>
        <v>0.01</v>
      </c>
      <c r="J321" s="44">
        <v>16490</v>
      </c>
      <c r="K321" s="45">
        <f t="shared" si="9"/>
        <v>164900</v>
      </c>
      <c r="L321" s="45" t="s">
        <v>1030</v>
      </c>
      <c r="M321" s="44" t="s">
        <v>3922</v>
      </c>
    </row>
    <row r="322" spans="1:13" ht="75.599999999999994" hidden="1" x14ac:dyDescent="0.3">
      <c r="A322" s="36">
        <v>114</v>
      </c>
      <c r="B322" s="36" t="s">
        <v>1183</v>
      </c>
      <c r="C322" s="36" t="s">
        <v>2214</v>
      </c>
      <c r="D322" s="36" t="s">
        <v>1396</v>
      </c>
      <c r="E322" s="41">
        <v>45738</v>
      </c>
      <c r="F322" s="42" t="s">
        <v>3520</v>
      </c>
      <c r="G322" s="43" t="s">
        <v>4221</v>
      </c>
      <c r="H322" s="36">
        <v>130</v>
      </c>
      <c r="I322" s="36">
        <f t="shared" si="8"/>
        <v>0.13</v>
      </c>
      <c r="J322" s="44">
        <v>16490</v>
      </c>
      <c r="K322" s="45">
        <f t="shared" si="9"/>
        <v>2143700</v>
      </c>
      <c r="L322" s="45" t="s">
        <v>1622</v>
      </c>
      <c r="M322" s="44" t="s">
        <v>3922</v>
      </c>
    </row>
    <row r="323" spans="1:13" ht="75.599999999999994" hidden="1" x14ac:dyDescent="0.3">
      <c r="A323" s="36">
        <v>114</v>
      </c>
      <c r="B323" s="36" t="s">
        <v>1183</v>
      </c>
      <c r="C323" s="36" t="s">
        <v>2214</v>
      </c>
      <c r="D323" s="36" t="s">
        <v>1396</v>
      </c>
      <c r="E323" s="41">
        <v>45738</v>
      </c>
      <c r="F323" s="42" t="s">
        <v>3551</v>
      </c>
      <c r="G323" s="43" t="s">
        <v>4222</v>
      </c>
      <c r="H323" s="36">
        <v>20</v>
      </c>
      <c r="I323" s="36">
        <f t="shared" si="8"/>
        <v>0.02</v>
      </c>
      <c r="J323" s="44">
        <v>16490</v>
      </c>
      <c r="K323" s="45">
        <f t="shared" si="9"/>
        <v>329800</v>
      </c>
      <c r="L323" s="45" t="s">
        <v>1622</v>
      </c>
      <c r="M323" s="44" t="s">
        <v>3922</v>
      </c>
    </row>
    <row r="324" spans="1:13" ht="75.599999999999994" hidden="1" x14ac:dyDescent="0.3">
      <c r="A324" s="36">
        <v>114</v>
      </c>
      <c r="B324" s="36" t="s">
        <v>1183</v>
      </c>
      <c r="C324" s="36" t="s">
        <v>2214</v>
      </c>
      <c r="D324" s="36" t="s">
        <v>1396</v>
      </c>
      <c r="E324" s="41">
        <v>45738</v>
      </c>
      <c r="F324" s="42">
        <v>4981</v>
      </c>
      <c r="G324" s="43" t="s">
        <v>4223</v>
      </c>
      <c r="H324" s="36">
        <v>30</v>
      </c>
      <c r="I324" s="36">
        <f t="shared" ref="I324:I387" si="10">H324/1000</f>
        <v>0.03</v>
      </c>
      <c r="J324" s="44">
        <v>16490</v>
      </c>
      <c r="K324" s="45">
        <f t="shared" si="9"/>
        <v>494700</v>
      </c>
      <c r="L324" s="45" t="s">
        <v>1622</v>
      </c>
      <c r="M324" s="44" t="s">
        <v>3922</v>
      </c>
    </row>
    <row r="325" spans="1:13" ht="64.8" hidden="1" x14ac:dyDescent="0.3">
      <c r="A325" s="36">
        <v>115</v>
      </c>
      <c r="B325" s="36" t="s">
        <v>1339</v>
      </c>
      <c r="C325" s="36" t="s">
        <v>1184</v>
      </c>
      <c r="D325" s="36" t="s">
        <v>1403</v>
      </c>
      <c r="E325" s="41">
        <v>45738</v>
      </c>
      <c r="F325" s="42" t="s">
        <v>1404</v>
      </c>
      <c r="G325" s="43" t="s">
        <v>1405</v>
      </c>
      <c r="H325" s="36">
        <v>390</v>
      </c>
      <c r="I325" s="36">
        <f t="shared" si="10"/>
        <v>0.39</v>
      </c>
      <c r="J325" s="44">
        <v>8900</v>
      </c>
      <c r="K325" s="45">
        <f t="shared" ref="K325:K388" si="11">(J325*H325)</f>
        <v>3471000</v>
      </c>
      <c r="L325" s="45" t="s">
        <v>1030</v>
      </c>
      <c r="M325" s="44" t="s">
        <v>1184</v>
      </c>
    </row>
    <row r="326" spans="1:13" ht="64.8" hidden="1" x14ac:dyDescent="0.3">
      <c r="A326" s="36">
        <v>116</v>
      </c>
      <c r="B326" s="36" t="s">
        <v>1339</v>
      </c>
      <c r="C326" s="36" t="s">
        <v>1184</v>
      </c>
      <c r="D326" s="36" t="s">
        <v>1406</v>
      </c>
      <c r="E326" s="41">
        <v>45738</v>
      </c>
      <c r="F326" s="42" t="s">
        <v>1407</v>
      </c>
      <c r="G326" s="43" t="s">
        <v>1408</v>
      </c>
      <c r="H326" s="36">
        <v>2787</v>
      </c>
      <c r="I326" s="36">
        <f t="shared" si="10"/>
        <v>2.7869999999999999</v>
      </c>
      <c r="J326" s="44">
        <v>8900</v>
      </c>
      <c r="K326" s="45">
        <f t="shared" si="11"/>
        <v>24804300</v>
      </c>
      <c r="L326" s="45" t="s">
        <v>1030</v>
      </c>
      <c r="M326" s="44" t="s">
        <v>1184</v>
      </c>
    </row>
    <row r="327" spans="1:13" ht="86.4" hidden="1" x14ac:dyDescent="0.3">
      <c r="A327" s="36">
        <v>117</v>
      </c>
      <c r="B327" s="36" t="s">
        <v>1183</v>
      </c>
      <c r="C327" s="36" t="s">
        <v>1184</v>
      </c>
      <c r="D327" s="36" t="s">
        <v>1409</v>
      </c>
      <c r="E327" s="41">
        <v>45740</v>
      </c>
      <c r="F327" s="42" t="s">
        <v>1410</v>
      </c>
      <c r="G327" s="43" t="s">
        <v>1411</v>
      </c>
      <c r="H327" s="36">
        <v>390</v>
      </c>
      <c r="I327" s="36">
        <f t="shared" si="10"/>
        <v>0.39</v>
      </c>
      <c r="J327" s="44">
        <v>16000</v>
      </c>
      <c r="K327" s="45">
        <f t="shared" si="11"/>
        <v>6240000</v>
      </c>
      <c r="L327" s="45" t="s">
        <v>1030</v>
      </c>
      <c r="M327" s="44" t="s">
        <v>1184</v>
      </c>
    </row>
    <row r="328" spans="1:13" ht="86.4" hidden="1" x14ac:dyDescent="0.3">
      <c r="A328" s="36">
        <v>117</v>
      </c>
      <c r="B328" s="36" t="s">
        <v>1183</v>
      </c>
      <c r="C328" s="36" t="s">
        <v>1184</v>
      </c>
      <c r="D328" s="36" t="s">
        <v>1409</v>
      </c>
      <c r="E328" s="41">
        <v>45740</v>
      </c>
      <c r="F328" s="42" t="s">
        <v>1412</v>
      </c>
      <c r="G328" s="43" t="s">
        <v>1413</v>
      </c>
      <c r="H328" s="36">
        <v>220</v>
      </c>
      <c r="I328" s="36">
        <f t="shared" si="10"/>
        <v>0.22</v>
      </c>
      <c r="J328" s="44">
        <v>16000</v>
      </c>
      <c r="K328" s="45">
        <f t="shared" si="11"/>
        <v>3520000</v>
      </c>
      <c r="L328" s="45" t="s">
        <v>1030</v>
      </c>
      <c r="M328" s="44" t="s">
        <v>1184</v>
      </c>
    </row>
    <row r="329" spans="1:13" ht="75.599999999999994" hidden="1" x14ac:dyDescent="0.3">
      <c r="A329" s="36">
        <v>117</v>
      </c>
      <c r="B329" s="36" t="s">
        <v>1183</v>
      </c>
      <c r="C329" s="36" t="s">
        <v>1184</v>
      </c>
      <c r="D329" s="36" t="s">
        <v>1409</v>
      </c>
      <c r="E329" s="41">
        <v>45740</v>
      </c>
      <c r="F329" s="42" t="s">
        <v>1414</v>
      </c>
      <c r="G329" s="43" t="s">
        <v>1415</v>
      </c>
      <c r="H329" s="36">
        <v>8500</v>
      </c>
      <c r="I329" s="36">
        <f t="shared" si="10"/>
        <v>8.5</v>
      </c>
      <c r="J329" s="44">
        <v>12500</v>
      </c>
      <c r="K329" s="45">
        <f t="shared" si="11"/>
        <v>106250000</v>
      </c>
      <c r="L329" s="45" t="s">
        <v>1030</v>
      </c>
      <c r="M329" s="44" t="s">
        <v>1184</v>
      </c>
    </row>
    <row r="330" spans="1:13" ht="75.599999999999994" hidden="1" x14ac:dyDescent="0.3">
      <c r="A330" s="36">
        <v>118</v>
      </c>
      <c r="B330" s="36" t="s">
        <v>1183</v>
      </c>
      <c r="C330" s="36" t="s">
        <v>2214</v>
      </c>
      <c r="D330" s="36" t="s">
        <v>4224</v>
      </c>
      <c r="E330" s="41">
        <v>45740</v>
      </c>
      <c r="F330" s="42" t="s">
        <v>3348</v>
      </c>
      <c r="G330" s="43" t="s">
        <v>4225</v>
      </c>
      <c r="H330" s="36">
        <v>80</v>
      </c>
      <c r="I330" s="36">
        <f t="shared" si="10"/>
        <v>0.08</v>
      </c>
      <c r="J330" s="44">
        <v>16000</v>
      </c>
      <c r="K330" s="45">
        <f t="shared" si="11"/>
        <v>1280000</v>
      </c>
      <c r="L330" s="45" t="s">
        <v>2898</v>
      </c>
      <c r="M330" s="44" t="s">
        <v>3922</v>
      </c>
    </row>
    <row r="331" spans="1:13" ht="75.599999999999994" hidden="1" x14ac:dyDescent="0.3">
      <c r="A331" s="36">
        <v>118</v>
      </c>
      <c r="B331" s="36" t="s">
        <v>1183</v>
      </c>
      <c r="C331" s="36" t="s">
        <v>2214</v>
      </c>
      <c r="D331" s="36" t="s">
        <v>4224</v>
      </c>
      <c r="E331" s="41">
        <v>45740</v>
      </c>
      <c r="F331" s="42" t="s">
        <v>3354</v>
      </c>
      <c r="G331" s="43" t="s">
        <v>4226</v>
      </c>
      <c r="H331" s="36">
        <v>60</v>
      </c>
      <c r="I331" s="36">
        <f t="shared" si="10"/>
        <v>0.06</v>
      </c>
      <c r="J331" s="44">
        <v>16000</v>
      </c>
      <c r="K331" s="45">
        <f t="shared" si="11"/>
        <v>960000</v>
      </c>
      <c r="L331" s="45" t="s">
        <v>1030</v>
      </c>
      <c r="M331" s="44" t="s">
        <v>3922</v>
      </c>
    </row>
    <row r="332" spans="1:13" ht="75.599999999999994" hidden="1" x14ac:dyDescent="0.3">
      <c r="A332" s="36">
        <v>118</v>
      </c>
      <c r="B332" s="36" t="s">
        <v>1183</v>
      </c>
      <c r="C332" s="36" t="s">
        <v>2214</v>
      </c>
      <c r="D332" s="36" t="s">
        <v>4224</v>
      </c>
      <c r="E332" s="41">
        <v>45740</v>
      </c>
      <c r="F332" s="42">
        <v>5769</v>
      </c>
      <c r="G332" s="43" t="s">
        <v>4227</v>
      </c>
      <c r="H332" s="36">
        <v>280</v>
      </c>
      <c r="I332" s="36">
        <f t="shared" si="10"/>
        <v>0.28000000000000003</v>
      </c>
      <c r="J332" s="44">
        <v>16000</v>
      </c>
      <c r="K332" s="45">
        <f t="shared" si="11"/>
        <v>4480000</v>
      </c>
      <c r="L332" s="45" t="s">
        <v>1699</v>
      </c>
      <c r="M332" s="44" t="s">
        <v>3922</v>
      </c>
    </row>
    <row r="333" spans="1:13" ht="75.599999999999994" hidden="1" x14ac:dyDescent="0.3">
      <c r="A333" s="36">
        <v>118</v>
      </c>
      <c r="B333" s="36" t="s">
        <v>1183</v>
      </c>
      <c r="C333" s="36" t="s">
        <v>2214</v>
      </c>
      <c r="D333" s="36" t="s">
        <v>4224</v>
      </c>
      <c r="E333" s="41">
        <v>45740</v>
      </c>
      <c r="F333" s="42">
        <v>2263</v>
      </c>
      <c r="G333" s="43" t="s">
        <v>4228</v>
      </c>
      <c r="H333" s="36">
        <v>170</v>
      </c>
      <c r="I333" s="36">
        <f t="shared" si="10"/>
        <v>0.17</v>
      </c>
      <c r="J333" s="44">
        <v>16000</v>
      </c>
      <c r="K333" s="45">
        <f t="shared" si="11"/>
        <v>2720000</v>
      </c>
      <c r="L333" s="45" t="s">
        <v>1030</v>
      </c>
      <c r="M333" s="44" t="s">
        <v>3922</v>
      </c>
    </row>
    <row r="334" spans="1:13" ht="86.4" hidden="1" x14ac:dyDescent="0.3">
      <c r="A334" s="36">
        <v>119</v>
      </c>
      <c r="B334" s="36" t="s">
        <v>1183</v>
      </c>
      <c r="C334" s="36" t="s">
        <v>1184</v>
      </c>
      <c r="D334" s="36" t="s">
        <v>1416</v>
      </c>
      <c r="E334" s="41">
        <v>45740</v>
      </c>
      <c r="F334" s="42" t="s">
        <v>1417</v>
      </c>
      <c r="G334" s="43" t="s">
        <v>1418</v>
      </c>
      <c r="H334" s="36">
        <v>1110</v>
      </c>
      <c r="I334" s="36">
        <f t="shared" si="10"/>
        <v>1.1100000000000001</v>
      </c>
      <c r="J334" s="44">
        <v>16000</v>
      </c>
      <c r="K334" s="45">
        <f t="shared" si="11"/>
        <v>17760000</v>
      </c>
      <c r="L334" s="45" t="s">
        <v>1030</v>
      </c>
      <c r="M334" s="44" t="s">
        <v>1184</v>
      </c>
    </row>
    <row r="335" spans="1:13" ht="86.4" hidden="1" x14ac:dyDescent="0.3">
      <c r="A335" s="36">
        <v>120</v>
      </c>
      <c r="B335" s="36" t="s">
        <v>1183</v>
      </c>
      <c r="C335" s="36" t="s">
        <v>1184</v>
      </c>
      <c r="D335" s="36" t="s">
        <v>1419</v>
      </c>
      <c r="E335" s="41">
        <v>45740</v>
      </c>
      <c r="F335" s="42" t="s">
        <v>1420</v>
      </c>
      <c r="G335" s="43" t="s">
        <v>1421</v>
      </c>
      <c r="H335" s="36">
        <v>50</v>
      </c>
      <c r="I335" s="36">
        <f t="shared" si="10"/>
        <v>0.05</v>
      </c>
      <c r="J335" s="44">
        <v>16490</v>
      </c>
      <c r="K335" s="45">
        <f t="shared" si="11"/>
        <v>824500</v>
      </c>
      <c r="L335" s="45" t="s">
        <v>1030</v>
      </c>
      <c r="M335" s="44" t="s">
        <v>1184</v>
      </c>
    </row>
    <row r="336" spans="1:13" ht="86.4" hidden="1" x14ac:dyDescent="0.3">
      <c r="A336" s="36">
        <v>120</v>
      </c>
      <c r="B336" s="36" t="s">
        <v>1183</v>
      </c>
      <c r="C336" s="36" t="s">
        <v>1184</v>
      </c>
      <c r="D336" s="36" t="s">
        <v>1419</v>
      </c>
      <c r="E336" s="41">
        <v>45740</v>
      </c>
      <c r="F336" s="42" t="s">
        <v>1422</v>
      </c>
      <c r="G336" s="43" t="s">
        <v>1423</v>
      </c>
      <c r="H336" s="36">
        <v>50</v>
      </c>
      <c r="I336" s="36">
        <f t="shared" si="10"/>
        <v>0.05</v>
      </c>
      <c r="J336" s="44">
        <v>16490</v>
      </c>
      <c r="K336" s="45">
        <f t="shared" si="11"/>
        <v>824500</v>
      </c>
      <c r="L336" s="45" t="s">
        <v>1030</v>
      </c>
      <c r="M336" s="44" t="s">
        <v>1184</v>
      </c>
    </row>
    <row r="337" spans="1:13" ht="86.4" hidden="1" x14ac:dyDescent="0.3">
      <c r="A337" s="36">
        <v>121</v>
      </c>
      <c r="B337" s="36" t="s">
        <v>1183</v>
      </c>
      <c r="C337" s="36" t="s">
        <v>1184</v>
      </c>
      <c r="D337" s="36" t="s">
        <v>1424</v>
      </c>
      <c r="E337" s="41">
        <v>45740</v>
      </c>
      <c r="F337" s="42" t="s">
        <v>1425</v>
      </c>
      <c r="G337" s="43" t="s">
        <v>1426</v>
      </c>
      <c r="H337" s="36">
        <v>1430</v>
      </c>
      <c r="I337" s="36">
        <f t="shared" si="10"/>
        <v>1.43</v>
      </c>
      <c r="J337" s="44">
        <v>16000</v>
      </c>
      <c r="K337" s="45">
        <f t="shared" si="11"/>
        <v>22880000</v>
      </c>
      <c r="L337" s="45" t="s">
        <v>1030</v>
      </c>
      <c r="M337" s="44" t="s">
        <v>1184</v>
      </c>
    </row>
    <row r="338" spans="1:13" ht="75.599999999999994" hidden="1" x14ac:dyDescent="0.3">
      <c r="A338" s="36">
        <v>121</v>
      </c>
      <c r="B338" s="36" t="s">
        <v>1183</v>
      </c>
      <c r="C338" s="36" t="s">
        <v>2214</v>
      </c>
      <c r="D338" s="36" t="s">
        <v>1424</v>
      </c>
      <c r="E338" s="41">
        <v>45740</v>
      </c>
      <c r="F338" s="42">
        <v>1777</v>
      </c>
      <c r="G338" s="43" t="s">
        <v>4229</v>
      </c>
      <c r="H338" s="36">
        <v>110</v>
      </c>
      <c r="I338" s="36">
        <f t="shared" si="10"/>
        <v>0.11</v>
      </c>
      <c r="J338" s="44">
        <v>16490</v>
      </c>
      <c r="K338" s="45">
        <f t="shared" si="11"/>
        <v>1813900</v>
      </c>
      <c r="L338" s="45" t="s">
        <v>1030</v>
      </c>
      <c r="M338" s="44" t="s">
        <v>3922</v>
      </c>
    </row>
    <row r="339" spans="1:13" ht="86.4" hidden="1" x14ac:dyDescent="0.3">
      <c r="A339" s="36">
        <v>122</v>
      </c>
      <c r="B339" s="36" t="s">
        <v>1183</v>
      </c>
      <c r="C339" s="36" t="s">
        <v>1184</v>
      </c>
      <c r="D339" s="36" t="s">
        <v>1427</v>
      </c>
      <c r="E339" s="41">
        <v>45740</v>
      </c>
      <c r="F339" s="42" t="s">
        <v>1428</v>
      </c>
      <c r="G339" s="43" t="s">
        <v>1429</v>
      </c>
      <c r="H339" s="36">
        <v>70</v>
      </c>
      <c r="I339" s="36">
        <f t="shared" si="10"/>
        <v>7.0000000000000007E-2</v>
      </c>
      <c r="J339" s="44">
        <v>16490</v>
      </c>
      <c r="K339" s="45">
        <f t="shared" si="11"/>
        <v>1154300</v>
      </c>
      <c r="L339" s="45" t="s">
        <v>1030</v>
      </c>
      <c r="M339" s="44" t="s">
        <v>1184</v>
      </c>
    </row>
    <row r="340" spans="1:13" ht="75.599999999999994" hidden="1" x14ac:dyDescent="0.3">
      <c r="A340" s="36">
        <v>123</v>
      </c>
      <c r="B340" s="36" t="s">
        <v>1183</v>
      </c>
      <c r="C340" s="36" t="s">
        <v>2214</v>
      </c>
      <c r="D340" s="36" t="s">
        <v>4230</v>
      </c>
      <c r="E340" s="41">
        <v>45740</v>
      </c>
      <c r="F340" s="42" t="s">
        <v>3871</v>
      </c>
      <c r="G340" s="43" t="s">
        <v>4070</v>
      </c>
      <c r="H340" s="36">
        <v>70</v>
      </c>
      <c r="I340" s="36">
        <f t="shared" si="10"/>
        <v>7.0000000000000007E-2</v>
      </c>
      <c r="J340" s="44">
        <v>16490</v>
      </c>
      <c r="K340" s="45">
        <f t="shared" si="11"/>
        <v>1154300</v>
      </c>
      <c r="L340" s="45" t="s">
        <v>4098</v>
      </c>
      <c r="M340" s="44" t="s">
        <v>4099</v>
      </c>
    </row>
    <row r="341" spans="1:13" ht="75.599999999999994" hidden="1" x14ac:dyDescent="0.3">
      <c r="A341" s="36">
        <v>123</v>
      </c>
      <c r="B341" s="36" t="s">
        <v>1183</v>
      </c>
      <c r="C341" s="36" t="s">
        <v>2214</v>
      </c>
      <c r="D341" s="36" t="s">
        <v>4230</v>
      </c>
      <c r="E341" s="41">
        <v>45740</v>
      </c>
      <c r="F341" s="42" t="s">
        <v>3890</v>
      </c>
      <c r="G341" s="43" t="s">
        <v>4231</v>
      </c>
      <c r="H341" s="36">
        <v>20</v>
      </c>
      <c r="I341" s="36">
        <f t="shared" si="10"/>
        <v>0.02</v>
      </c>
      <c r="J341" s="44">
        <v>16490</v>
      </c>
      <c r="K341" s="45">
        <f t="shared" si="11"/>
        <v>329800</v>
      </c>
      <c r="L341" s="45" t="s">
        <v>1030</v>
      </c>
      <c r="M341" s="44" t="s">
        <v>3922</v>
      </c>
    </row>
    <row r="342" spans="1:13" ht="75.599999999999994" hidden="1" x14ac:dyDescent="0.3">
      <c r="A342" s="36">
        <v>123</v>
      </c>
      <c r="B342" s="36" t="s">
        <v>1183</v>
      </c>
      <c r="C342" s="36" t="s">
        <v>2214</v>
      </c>
      <c r="D342" s="36" t="s">
        <v>4230</v>
      </c>
      <c r="E342" s="41">
        <v>45740</v>
      </c>
      <c r="F342" s="42" t="s">
        <v>3343</v>
      </c>
      <c r="G342" s="43" t="s">
        <v>4232</v>
      </c>
      <c r="H342" s="36">
        <v>200</v>
      </c>
      <c r="I342" s="36">
        <f t="shared" si="10"/>
        <v>0.2</v>
      </c>
      <c r="J342" s="44">
        <v>16490</v>
      </c>
      <c r="K342" s="45">
        <f t="shared" si="11"/>
        <v>3298000</v>
      </c>
      <c r="L342" s="45" t="s">
        <v>1622</v>
      </c>
      <c r="M342" s="44" t="s">
        <v>3922</v>
      </c>
    </row>
    <row r="343" spans="1:13" ht="75.599999999999994" hidden="1" x14ac:dyDescent="0.3">
      <c r="A343" s="36">
        <v>124</v>
      </c>
      <c r="B343" s="36" t="s">
        <v>1183</v>
      </c>
      <c r="C343" s="36" t="s">
        <v>2214</v>
      </c>
      <c r="D343" s="36" t="s">
        <v>1430</v>
      </c>
      <c r="E343" s="41">
        <v>45740</v>
      </c>
      <c r="F343" s="42">
        <v>5618</v>
      </c>
      <c r="G343" s="43" t="s">
        <v>4233</v>
      </c>
      <c r="H343" s="36">
        <v>50</v>
      </c>
      <c r="I343" s="36">
        <f t="shared" si="10"/>
        <v>0.05</v>
      </c>
      <c r="J343" s="44">
        <v>16490</v>
      </c>
      <c r="K343" s="45">
        <f t="shared" si="11"/>
        <v>824500</v>
      </c>
      <c r="L343" s="45" t="s">
        <v>1622</v>
      </c>
      <c r="M343" s="44" t="s">
        <v>3922</v>
      </c>
    </row>
    <row r="344" spans="1:13" ht="75.599999999999994" hidden="1" x14ac:dyDescent="0.3">
      <c r="A344" s="36">
        <v>124</v>
      </c>
      <c r="B344" s="36" t="s">
        <v>1183</v>
      </c>
      <c r="C344" s="36" t="s">
        <v>2214</v>
      </c>
      <c r="D344" s="36" t="s">
        <v>1430</v>
      </c>
      <c r="E344" s="41">
        <v>45740</v>
      </c>
      <c r="F344" s="42" t="s">
        <v>2209</v>
      </c>
      <c r="G344" s="43" t="s">
        <v>4234</v>
      </c>
      <c r="H344" s="36">
        <v>20</v>
      </c>
      <c r="I344" s="36">
        <f t="shared" si="10"/>
        <v>0.02</v>
      </c>
      <c r="J344" s="44">
        <v>16490</v>
      </c>
      <c r="K344" s="45">
        <f t="shared" si="11"/>
        <v>329800</v>
      </c>
      <c r="L344" s="45" t="s">
        <v>1622</v>
      </c>
      <c r="M344" s="44" t="s">
        <v>3922</v>
      </c>
    </row>
    <row r="345" spans="1:13" ht="75.599999999999994" hidden="1" x14ac:dyDescent="0.3">
      <c r="A345" s="36">
        <v>124</v>
      </c>
      <c r="B345" s="36" t="s">
        <v>1183</v>
      </c>
      <c r="C345" s="36" t="s">
        <v>2214</v>
      </c>
      <c r="D345" s="36" t="s">
        <v>1430</v>
      </c>
      <c r="E345" s="41">
        <v>45740</v>
      </c>
      <c r="F345" s="42" t="s">
        <v>2938</v>
      </c>
      <c r="G345" s="43" t="s">
        <v>4235</v>
      </c>
      <c r="H345" s="36">
        <v>80</v>
      </c>
      <c r="I345" s="36">
        <f t="shared" si="10"/>
        <v>0.08</v>
      </c>
      <c r="J345" s="44">
        <v>16490</v>
      </c>
      <c r="K345" s="45">
        <f t="shared" si="11"/>
        <v>1319200</v>
      </c>
      <c r="L345" s="45" t="s">
        <v>1622</v>
      </c>
      <c r="M345" s="44" t="s">
        <v>3922</v>
      </c>
    </row>
    <row r="346" spans="1:13" ht="75.599999999999994" hidden="1" x14ac:dyDescent="0.3">
      <c r="A346" s="36">
        <v>124</v>
      </c>
      <c r="B346" s="36" t="s">
        <v>1183</v>
      </c>
      <c r="C346" s="36" t="s">
        <v>2214</v>
      </c>
      <c r="D346" s="36" t="s">
        <v>1430</v>
      </c>
      <c r="E346" s="41">
        <v>45740</v>
      </c>
      <c r="F346" s="42">
        <v>1694</v>
      </c>
      <c r="G346" s="43" t="s">
        <v>4236</v>
      </c>
      <c r="H346" s="36">
        <v>200</v>
      </c>
      <c r="I346" s="36">
        <f t="shared" si="10"/>
        <v>0.2</v>
      </c>
      <c r="J346" s="44">
        <v>16490</v>
      </c>
      <c r="K346" s="45">
        <f t="shared" si="11"/>
        <v>3298000</v>
      </c>
      <c r="L346" s="45" t="s">
        <v>1622</v>
      </c>
      <c r="M346" s="44" t="s">
        <v>3922</v>
      </c>
    </row>
    <row r="347" spans="1:13" ht="86.4" hidden="1" x14ac:dyDescent="0.3">
      <c r="A347" s="36">
        <v>124</v>
      </c>
      <c r="B347" s="36" t="s">
        <v>1183</v>
      </c>
      <c r="C347" s="36" t="s">
        <v>2214</v>
      </c>
      <c r="D347" s="36" t="s">
        <v>1430</v>
      </c>
      <c r="E347" s="41">
        <v>45740</v>
      </c>
      <c r="F347" s="42" t="s">
        <v>4237</v>
      </c>
      <c r="G347" s="43" t="s">
        <v>4238</v>
      </c>
      <c r="H347" s="36">
        <v>1200</v>
      </c>
      <c r="I347" s="36">
        <f t="shared" si="10"/>
        <v>1.2</v>
      </c>
      <c r="J347" s="44">
        <v>16000</v>
      </c>
      <c r="K347" s="45">
        <f t="shared" si="11"/>
        <v>19200000</v>
      </c>
      <c r="L347" s="45"/>
      <c r="M347" s="44" t="s">
        <v>3935</v>
      </c>
    </row>
    <row r="348" spans="1:13" ht="86.4" hidden="1" x14ac:dyDescent="0.3">
      <c r="A348" s="36">
        <v>124</v>
      </c>
      <c r="B348" s="36" t="s">
        <v>1183</v>
      </c>
      <c r="C348" s="36" t="s">
        <v>1184</v>
      </c>
      <c r="D348" s="36" t="s">
        <v>1430</v>
      </c>
      <c r="E348" s="41">
        <v>45740</v>
      </c>
      <c r="F348" s="42" t="s">
        <v>1431</v>
      </c>
      <c r="G348" s="43" t="s">
        <v>1432</v>
      </c>
      <c r="H348" s="36">
        <v>563</v>
      </c>
      <c r="I348" s="36">
        <f t="shared" si="10"/>
        <v>0.56299999999999994</v>
      </c>
      <c r="J348" s="44">
        <v>16000</v>
      </c>
      <c r="K348" s="45">
        <f t="shared" si="11"/>
        <v>9008000</v>
      </c>
      <c r="L348" s="45" t="s">
        <v>1030</v>
      </c>
      <c r="M348" s="44" t="s">
        <v>1184</v>
      </c>
    </row>
    <row r="349" spans="1:13" ht="75.599999999999994" hidden="1" x14ac:dyDescent="0.3">
      <c r="A349" s="36">
        <v>124</v>
      </c>
      <c r="B349" s="36" t="s">
        <v>1183</v>
      </c>
      <c r="C349" s="36" t="s">
        <v>2214</v>
      </c>
      <c r="D349" s="36" t="s">
        <v>1430</v>
      </c>
      <c r="E349" s="41">
        <v>45740</v>
      </c>
      <c r="F349" s="42" t="s">
        <v>4239</v>
      </c>
      <c r="G349" s="43" t="s">
        <v>4240</v>
      </c>
      <c r="H349" s="36">
        <v>563</v>
      </c>
      <c r="I349" s="36">
        <f t="shared" si="10"/>
        <v>0.56299999999999994</v>
      </c>
      <c r="J349" s="44">
        <v>16000</v>
      </c>
      <c r="K349" s="45">
        <f t="shared" si="11"/>
        <v>9008000</v>
      </c>
      <c r="L349" s="45"/>
      <c r="M349" s="44" t="s">
        <v>3935</v>
      </c>
    </row>
    <row r="350" spans="1:13" ht="86.4" hidden="1" x14ac:dyDescent="0.3">
      <c r="A350" s="36">
        <v>124</v>
      </c>
      <c r="B350" s="36" t="s">
        <v>1183</v>
      </c>
      <c r="C350" s="36" t="s">
        <v>1184</v>
      </c>
      <c r="D350" s="36" t="s">
        <v>1430</v>
      </c>
      <c r="E350" s="41">
        <v>45740</v>
      </c>
      <c r="F350" s="42" t="s">
        <v>1433</v>
      </c>
      <c r="G350" s="43" t="s">
        <v>1434</v>
      </c>
      <c r="H350" s="36">
        <v>3950</v>
      </c>
      <c r="I350" s="36">
        <f t="shared" si="10"/>
        <v>3.95</v>
      </c>
      <c r="J350" s="44">
        <v>16000</v>
      </c>
      <c r="K350" s="45">
        <f t="shared" si="11"/>
        <v>63200000</v>
      </c>
      <c r="L350" s="45" t="s">
        <v>1030</v>
      </c>
      <c r="M350" s="44" t="s">
        <v>1184</v>
      </c>
    </row>
    <row r="351" spans="1:13" ht="75.599999999999994" hidden="1" x14ac:dyDescent="0.3">
      <c r="A351" s="36">
        <v>124</v>
      </c>
      <c r="B351" s="36" t="s">
        <v>1183</v>
      </c>
      <c r="C351" s="36" t="s">
        <v>2214</v>
      </c>
      <c r="D351" s="36" t="s">
        <v>1430</v>
      </c>
      <c r="E351" s="41">
        <v>45740</v>
      </c>
      <c r="F351" s="42" t="s">
        <v>2303</v>
      </c>
      <c r="G351" s="43" t="s">
        <v>4241</v>
      </c>
      <c r="H351" s="36">
        <v>50</v>
      </c>
      <c r="I351" s="36">
        <f t="shared" si="10"/>
        <v>0.05</v>
      </c>
      <c r="J351" s="44">
        <v>16490</v>
      </c>
      <c r="K351" s="45">
        <f t="shared" si="11"/>
        <v>824500</v>
      </c>
      <c r="L351" s="45" t="s">
        <v>1622</v>
      </c>
      <c r="M351" s="44" t="s">
        <v>3922</v>
      </c>
    </row>
    <row r="352" spans="1:13" ht="97.2" hidden="1" x14ac:dyDescent="0.3">
      <c r="A352" s="36">
        <v>124</v>
      </c>
      <c r="B352" s="36" t="s">
        <v>1183</v>
      </c>
      <c r="C352" s="36" t="s">
        <v>1184</v>
      </c>
      <c r="D352" s="36" t="s">
        <v>1430</v>
      </c>
      <c r="E352" s="41">
        <v>45740</v>
      </c>
      <c r="F352" s="109" t="s">
        <v>1435</v>
      </c>
      <c r="G352" s="43" t="s">
        <v>1436</v>
      </c>
      <c r="H352" s="36">
        <v>720</v>
      </c>
      <c r="I352" s="36">
        <f t="shared" si="10"/>
        <v>0.72</v>
      </c>
      <c r="J352" s="44">
        <v>16000</v>
      </c>
      <c r="K352" s="45">
        <f t="shared" si="11"/>
        <v>11520000</v>
      </c>
      <c r="L352" s="45" t="s">
        <v>1030</v>
      </c>
      <c r="M352" s="44" t="s">
        <v>1184</v>
      </c>
    </row>
    <row r="353" spans="1:14" ht="86.4" hidden="1" x14ac:dyDescent="0.3">
      <c r="A353" s="36">
        <v>124</v>
      </c>
      <c r="B353" s="36" t="s">
        <v>1183</v>
      </c>
      <c r="C353" s="36" t="s">
        <v>1184</v>
      </c>
      <c r="D353" s="36" t="s">
        <v>1430</v>
      </c>
      <c r="E353" s="41">
        <v>45740</v>
      </c>
      <c r="F353" s="42" t="s">
        <v>1437</v>
      </c>
      <c r="G353" s="43" t="s">
        <v>1438</v>
      </c>
      <c r="H353" s="36">
        <v>390</v>
      </c>
      <c r="I353" s="36">
        <f t="shared" si="10"/>
        <v>0.39</v>
      </c>
      <c r="J353" s="44">
        <v>16000</v>
      </c>
      <c r="K353" s="45">
        <f t="shared" si="11"/>
        <v>6240000</v>
      </c>
      <c r="L353" s="45" t="s">
        <v>1030</v>
      </c>
      <c r="M353" s="44" t="s">
        <v>1184</v>
      </c>
    </row>
    <row r="354" spans="1:14" ht="86.4" hidden="1" x14ac:dyDescent="0.3">
      <c r="A354" s="36">
        <v>124</v>
      </c>
      <c r="B354" s="36" t="s">
        <v>1183</v>
      </c>
      <c r="C354" s="36" t="s">
        <v>2214</v>
      </c>
      <c r="D354" s="36" t="s">
        <v>1430</v>
      </c>
      <c r="E354" s="41">
        <v>45740</v>
      </c>
      <c r="F354" s="42" t="s">
        <v>4242</v>
      </c>
      <c r="G354" s="43" t="s">
        <v>4243</v>
      </c>
      <c r="H354" s="36">
        <v>180</v>
      </c>
      <c r="I354" s="36">
        <f t="shared" si="10"/>
        <v>0.18</v>
      </c>
      <c r="J354" s="44">
        <v>16000</v>
      </c>
      <c r="K354" s="45">
        <f t="shared" si="11"/>
        <v>2880000</v>
      </c>
      <c r="L354" s="45"/>
      <c r="M354" s="44" t="s">
        <v>3935</v>
      </c>
    </row>
    <row r="355" spans="1:14" ht="75.599999999999994" hidden="1" x14ac:dyDescent="0.3">
      <c r="A355" s="36">
        <v>124</v>
      </c>
      <c r="B355" s="36" t="s">
        <v>1183</v>
      </c>
      <c r="C355" s="36" t="s">
        <v>2214</v>
      </c>
      <c r="D355" s="36" t="s">
        <v>1430</v>
      </c>
      <c r="E355" s="41">
        <v>45740</v>
      </c>
      <c r="F355" s="42">
        <v>109</v>
      </c>
      <c r="G355" s="43" t="s">
        <v>4244</v>
      </c>
      <c r="H355" s="36">
        <v>60</v>
      </c>
      <c r="I355" s="36">
        <f t="shared" si="10"/>
        <v>0.06</v>
      </c>
      <c r="J355" s="44">
        <v>16490</v>
      </c>
      <c r="K355" s="45">
        <f t="shared" si="11"/>
        <v>989400</v>
      </c>
      <c r="L355" s="45" t="s">
        <v>1622</v>
      </c>
      <c r="M355" s="44" t="s">
        <v>3922</v>
      </c>
    </row>
    <row r="356" spans="1:14" ht="75.599999999999994" hidden="1" x14ac:dyDescent="0.3">
      <c r="A356" s="36">
        <v>125</v>
      </c>
      <c r="B356" s="36" t="s">
        <v>1183</v>
      </c>
      <c r="C356" s="36" t="s">
        <v>2214</v>
      </c>
      <c r="D356" s="36" t="s">
        <v>1439</v>
      </c>
      <c r="E356" s="41">
        <v>45740</v>
      </c>
      <c r="F356" s="42">
        <v>4750</v>
      </c>
      <c r="G356" s="43" t="s">
        <v>4245</v>
      </c>
      <c r="H356" s="36">
        <v>330</v>
      </c>
      <c r="I356" s="36">
        <f t="shared" si="10"/>
        <v>0.33</v>
      </c>
      <c r="J356" s="44">
        <v>16490</v>
      </c>
      <c r="K356" s="45">
        <f t="shared" si="11"/>
        <v>5441700</v>
      </c>
      <c r="L356" s="45" t="s">
        <v>1030</v>
      </c>
      <c r="M356" s="44" t="s">
        <v>3922</v>
      </c>
    </row>
    <row r="357" spans="1:14" ht="75.599999999999994" hidden="1" x14ac:dyDescent="0.3">
      <c r="A357" s="36">
        <v>125</v>
      </c>
      <c r="B357" s="36" t="s">
        <v>1183</v>
      </c>
      <c r="C357" s="36" t="s">
        <v>1184</v>
      </c>
      <c r="D357" s="36" t="s">
        <v>1439</v>
      </c>
      <c r="E357" s="41">
        <v>45740</v>
      </c>
      <c r="F357" s="42" t="s">
        <v>1440</v>
      </c>
      <c r="G357" s="43" t="s">
        <v>1441</v>
      </c>
      <c r="H357" s="36">
        <v>4790</v>
      </c>
      <c r="I357" s="36">
        <f t="shared" si="10"/>
        <v>4.79</v>
      </c>
      <c r="J357" s="44">
        <v>12500</v>
      </c>
      <c r="K357" s="45">
        <f t="shared" si="11"/>
        <v>59875000</v>
      </c>
      <c r="L357" s="45" t="s">
        <v>1030</v>
      </c>
      <c r="M357" s="44" t="s">
        <v>1184</v>
      </c>
    </row>
    <row r="358" spans="1:14" ht="75.599999999999994" hidden="1" x14ac:dyDescent="0.3">
      <c r="A358" s="36">
        <v>126</v>
      </c>
      <c r="B358" s="36" t="s">
        <v>1183</v>
      </c>
      <c r="C358" s="36" t="s">
        <v>2214</v>
      </c>
      <c r="D358" s="36" t="s">
        <v>1442</v>
      </c>
      <c r="E358" s="41">
        <v>45740</v>
      </c>
      <c r="F358" s="42" t="s">
        <v>2976</v>
      </c>
      <c r="G358" s="43" t="s">
        <v>4246</v>
      </c>
      <c r="H358" s="36">
        <v>100</v>
      </c>
      <c r="I358" s="36">
        <f t="shared" si="10"/>
        <v>0.1</v>
      </c>
      <c r="J358" s="44">
        <v>16490</v>
      </c>
      <c r="K358" s="45">
        <f t="shared" si="11"/>
        <v>1649000</v>
      </c>
      <c r="L358" s="45" t="s">
        <v>1622</v>
      </c>
      <c r="M358" s="44" t="s">
        <v>3922</v>
      </c>
    </row>
    <row r="359" spans="1:14" ht="75.599999999999994" hidden="1" x14ac:dyDescent="0.3">
      <c r="A359" s="36">
        <v>126</v>
      </c>
      <c r="B359" s="36" t="s">
        <v>1183</v>
      </c>
      <c r="C359" s="36" t="s">
        <v>1184</v>
      </c>
      <c r="D359" s="36" t="s">
        <v>1442</v>
      </c>
      <c r="E359" s="41">
        <v>45740</v>
      </c>
      <c r="F359" s="42" t="s">
        <v>1443</v>
      </c>
      <c r="G359" s="43" t="s">
        <v>1444</v>
      </c>
      <c r="H359" s="36">
        <v>4860</v>
      </c>
      <c r="I359" s="36">
        <f t="shared" si="10"/>
        <v>4.8600000000000003</v>
      </c>
      <c r="J359" s="44">
        <v>12500</v>
      </c>
      <c r="K359" s="45">
        <f t="shared" si="11"/>
        <v>60750000</v>
      </c>
      <c r="L359" s="45" t="s">
        <v>1030</v>
      </c>
      <c r="M359" s="44" t="s">
        <v>1184</v>
      </c>
    </row>
    <row r="360" spans="1:14" ht="75.599999999999994" hidden="1" x14ac:dyDescent="0.3">
      <c r="A360" s="36">
        <v>126</v>
      </c>
      <c r="B360" s="36" t="s">
        <v>1183</v>
      </c>
      <c r="C360" s="36" t="s">
        <v>2214</v>
      </c>
      <c r="D360" s="36" t="s">
        <v>1442</v>
      </c>
      <c r="E360" s="41">
        <v>45740</v>
      </c>
      <c r="F360" s="42" t="s">
        <v>2966</v>
      </c>
      <c r="G360" s="43" t="s">
        <v>4247</v>
      </c>
      <c r="H360" s="36">
        <v>130</v>
      </c>
      <c r="I360" s="36">
        <f t="shared" si="10"/>
        <v>0.13</v>
      </c>
      <c r="J360" s="44">
        <v>16490</v>
      </c>
      <c r="K360" s="45">
        <f t="shared" si="11"/>
        <v>2143700</v>
      </c>
      <c r="L360" s="45" t="s">
        <v>1622</v>
      </c>
      <c r="M360" s="44" t="s">
        <v>3922</v>
      </c>
    </row>
    <row r="361" spans="1:14" ht="75.599999999999994" hidden="1" x14ac:dyDescent="0.3">
      <c r="A361" s="36">
        <v>126</v>
      </c>
      <c r="B361" s="36" t="s">
        <v>1183</v>
      </c>
      <c r="C361" s="36" t="s">
        <v>2214</v>
      </c>
      <c r="D361" s="36" t="s">
        <v>1442</v>
      </c>
      <c r="E361" s="41">
        <v>45740</v>
      </c>
      <c r="F361" s="42" t="s">
        <v>2971</v>
      </c>
      <c r="G361" s="43" t="s">
        <v>4248</v>
      </c>
      <c r="H361" s="36">
        <v>160</v>
      </c>
      <c r="I361" s="36">
        <f t="shared" si="10"/>
        <v>0.16</v>
      </c>
      <c r="J361" s="44">
        <v>16490</v>
      </c>
      <c r="K361" s="45">
        <f t="shared" si="11"/>
        <v>2638400</v>
      </c>
      <c r="L361" s="45" t="s">
        <v>1622</v>
      </c>
      <c r="M361" s="44" t="s">
        <v>3922</v>
      </c>
    </row>
    <row r="362" spans="1:14" ht="86.4" hidden="1" x14ac:dyDescent="0.3">
      <c r="A362" s="36">
        <v>127</v>
      </c>
      <c r="B362" s="36" t="s">
        <v>1183</v>
      </c>
      <c r="C362" s="36" t="s">
        <v>1184</v>
      </c>
      <c r="D362" s="36" t="s">
        <v>1445</v>
      </c>
      <c r="E362" s="41">
        <v>45740</v>
      </c>
      <c r="F362" s="42" t="s">
        <v>1446</v>
      </c>
      <c r="G362" s="43" t="s">
        <v>1447</v>
      </c>
      <c r="H362" s="36">
        <v>110</v>
      </c>
      <c r="I362" s="36">
        <f t="shared" si="10"/>
        <v>0.11</v>
      </c>
      <c r="J362" s="44">
        <v>16000</v>
      </c>
      <c r="K362" s="45">
        <f t="shared" si="11"/>
        <v>1760000</v>
      </c>
      <c r="L362" s="45" t="s">
        <v>1030</v>
      </c>
      <c r="M362" s="44" t="s">
        <v>1184</v>
      </c>
    </row>
    <row r="363" spans="1:14" ht="86.4" hidden="1" x14ac:dyDescent="0.3">
      <c r="A363" s="36">
        <v>127</v>
      </c>
      <c r="B363" s="36" t="s">
        <v>1183</v>
      </c>
      <c r="C363" s="36" t="s">
        <v>1184</v>
      </c>
      <c r="D363" s="36" t="s">
        <v>1445</v>
      </c>
      <c r="E363" s="41">
        <v>45740</v>
      </c>
      <c r="F363" s="42" t="s">
        <v>1446</v>
      </c>
      <c r="G363" s="43" t="s">
        <v>1447</v>
      </c>
      <c r="H363" s="36">
        <v>110</v>
      </c>
      <c r="I363" s="36">
        <f t="shared" si="10"/>
        <v>0.11</v>
      </c>
      <c r="J363" s="44">
        <v>16000</v>
      </c>
      <c r="K363" s="45">
        <f t="shared" si="11"/>
        <v>1760000</v>
      </c>
      <c r="L363" s="45" t="s">
        <v>1030</v>
      </c>
      <c r="M363" s="44" t="s">
        <v>1184</v>
      </c>
    </row>
    <row r="364" spans="1:14" ht="75.599999999999994" hidden="1" x14ac:dyDescent="0.3">
      <c r="A364" s="36">
        <v>128</v>
      </c>
      <c r="B364" s="36" t="s">
        <v>1183</v>
      </c>
      <c r="C364" s="36" t="s">
        <v>1184</v>
      </c>
      <c r="D364" s="36" t="s">
        <v>1448</v>
      </c>
      <c r="E364" s="41">
        <v>45740</v>
      </c>
      <c r="F364" s="42" t="s">
        <v>1449</v>
      </c>
      <c r="G364" s="43" t="s">
        <v>1450</v>
      </c>
      <c r="H364" s="36">
        <v>360</v>
      </c>
      <c r="I364" s="36">
        <f t="shared" si="10"/>
        <v>0.36</v>
      </c>
      <c r="J364" s="44">
        <v>12500</v>
      </c>
      <c r="K364" s="45">
        <f t="shared" si="11"/>
        <v>4500000</v>
      </c>
      <c r="L364" s="108" t="s">
        <v>1082</v>
      </c>
      <c r="M364" s="44" t="s">
        <v>1184</v>
      </c>
      <c r="N364" t="s">
        <v>4088</v>
      </c>
    </row>
    <row r="365" spans="1:14" ht="75.599999999999994" hidden="1" x14ac:dyDescent="0.3">
      <c r="A365" s="36">
        <v>128</v>
      </c>
      <c r="B365" s="36" t="s">
        <v>1183</v>
      </c>
      <c r="C365" s="36" t="s">
        <v>2214</v>
      </c>
      <c r="D365" s="36" t="s">
        <v>1448</v>
      </c>
      <c r="E365" s="41">
        <v>45740</v>
      </c>
      <c r="F365" s="42" t="s">
        <v>3034</v>
      </c>
      <c r="G365" s="43" t="s">
        <v>4249</v>
      </c>
      <c r="H365" s="36">
        <v>150</v>
      </c>
      <c r="I365" s="36">
        <f t="shared" si="10"/>
        <v>0.15</v>
      </c>
      <c r="J365" s="44">
        <v>16490</v>
      </c>
      <c r="K365" s="45">
        <f t="shared" si="11"/>
        <v>2473500</v>
      </c>
      <c r="L365" s="45" t="s">
        <v>1125</v>
      </c>
      <c r="M365" s="44" t="s">
        <v>3922</v>
      </c>
      <c r="N365" t="s">
        <v>4088</v>
      </c>
    </row>
    <row r="366" spans="1:14" ht="75.599999999999994" hidden="1" x14ac:dyDescent="0.3">
      <c r="A366" s="36">
        <v>128</v>
      </c>
      <c r="B366" s="36" t="s">
        <v>1183</v>
      </c>
      <c r="C366" s="36" t="s">
        <v>2214</v>
      </c>
      <c r="D366" s="36" t="s">
        <v>1448</v>
      </c>
      <c r="E366" s="41">
        <v>45740</v>
      </c>
      <c r="F366" s="42" t="s">
        <v>3039</v>
      </c>
      <c r="G366" s="43" t="s">
        <v>4250</v>
      </c>
      <c r="H366" s="36">
        <v>90</v>
      </c>
      <c r="I366" s="36">
        <f t="shared" si="10"/>
        <v>0.09</v>
      </c>
      <c r="J366" s="44">
        <v>16490</v>
      </c>
      <c r="K366" s="45">
        <f t="shared" si="11"/>
        <v>1484100</v>
      </c>
      <c r="L366" s="45" t="s">
        <v>1125</v>
      </c>
      <c r="M366" s="44" t="s">
        <v>3922</v>
      </c>
      <c r="N366" t="s">
        <v>4088</v>
      </c>
    </row>
    <row r="367" spans="1:14" ht="75.599999999999994" hidden="1" x14ac:dyDescent="0.3">
      <c r="A367" s="36">
        <v>129</v>
      </c>
      <c r="B367" s="36" t="s">
        <v>1183</v>
      </c>
      <c r="C367" s="36" t="s">
        <v>1184</v>
      </c>
      <c r="D367" s="36" t="s">
        <v>1451</v>
      </c>
      <c r="E367" s="41">
        <v>45740</v>
      </c>
      <c r="F367" s="42" t="s">
        <v>21</v>
      </c>
      <c r="G367" s="43" t="s">
        <v>1452</v>
      </c>
      <c r="H367" s="36">
        <v>970</v>
      </c>
      <c r="I367" s="36">
        <f t="shared" si="10"/>
        <v>0.97</v>
      </c>
      <c r="J367" s="44">
        <v>12500</v>
      </c>
      <c r="K367" s="45">
        <f t="shared" si="11"/>
        <v>12125000</v>
      </c>
      <c r="L367" s="45" t="s">
        <v>1030</v>
      </c>
      <c r="M367" s="44" t="s">
        <v>1184</v>
      </c>
    </row>
    <row r="368" spans="1:14" ht="75.599999999999994" hidden="1" x14ac:dyDescent="0.3">
      <c r="A368" s="36">
        <v>130</v>
      </c>
      <c r="B368" s="36" t="s">
        <v>1183</v>
      </c>
      <c r="C368" s="36" t="s">
        <v>2214</v>
      </c>
      <c r="D368" s="36" t="s">
        <v>1453</v>
      </c>
      <c r="E368" s="41">
        <v>45740</v>
      </c>
      <c r="F368" s="42" t="s">
        <v>3435</v>
      </c>
      <c r="G368" s="43" t="s">
        <v>4251</v>
      </c>
      <c r="H368" s="36">
        <v>130</v>
      </c>
      <c r="I368" s="36">
        <f t="shared" si="10"/>
        <v>0.13</v>
      </c>
      <c r="J368" s="44">
        <v>16490</v>
      </c>
      <c r="K368" s="45">
        <f t="shared" si="11"/>
        <v>2143700</v>
      </c>
      <c r="L368" s="45" t="s">
        <v>1622</v>
      </c>
      <c r="M368" s="44" t="s">
        <v>3922</v>
      </c>
    </row>
    <row r="369" spans="1:13" ht="75.599999999999994" hidden="1" x14ac:dyDescent="0.3">
      <c r="A369" s="36">
        <v>130</v>
      </c>
      <c r="B369" s="36" t="s">
        <v>1183</v>
      </c>
      <c r="C369" s="36" t="s">
        <v>2214</v>
      </c>
      <c r="D369" s="36" t="s">
        <v>1453</v>
      </c>
      <c r="E369" s="41">
        <v>45740</v>
      </c>
      <c r="F369" s="42" t="s">
        <v>4252</v>
      </c>
      <c r="G369" s="43" t="s">
        <v>4253</v>
      </c>
      <c r="H369" s="36">
        <v>200</v>
      </c>
      <c r="I369" s="36">
        <f t="shared" si="10"/>
        <v>0.2</v>
      </c>
      <c r="J369" s="44">
        <v>16490</v>
      </c>
      <c r="K369" s="45">
        <f t="shared" si="11"/>
        <v>3298000</v>
      </c>
      <c r="L369" s="45"/>
      <c r="M369" s="44" t="s">
        <v>3935</v>
      </c>
    </row>
    <row r="370" spans="1:13" ht="75.599999999999994" hidden="1" x14ac:dyDescent="0.3">
      <c r="A370" s="36">
        <v>130</v>
      </c>
      <c r="B370" s="36" t="s">
        <v>1183</v>
      </c>
      <c r="C370" s="36" t="s">
        <v>2214</v>
      </c>
      <c r="D370" s="36" t="s">
        <v>1453</v>
      </c>
      <c r="E370" s="41">
        <v>45740</v>
      </c>
      <c r="F370" s="42">
        <v>6359</v>
      </c>
      <c r="G370" s="43" t="s">
        <v>4254</v>
      </c>
      <c r="H370" s="36">
        <v>130</v>
      </c>
      <c r="I370" s="36">
        <f t="shared" si="10"/>
        <v>0.13</v>
      </c>
      <c r="J370" s="44">
        <v>16490</v>
      </c>
      <c r="K370" s="45">
        <f t="shared" si="11"/>
        <v>2143700</v>
      </c>
      <c r="L370" s="45" t="s">
        <v>1622</v>
      </c>
      <c r="M370" s="44" t="s">
        <v>3922</v>
      </c>
    </row>
    <row r="371" spans="1:13" ht="75.599999999999994" hidden="1" x14ac:dyDescent="0.3">
      <c r="A371" s="36">
        <v>130</v>
      </c>
      <c r="B371" s="36" t="s">
        <v>1183</v>
      </c>
      <c r="C371" s="36" t="s">
        <v>2214</v>
      </c>
      <c r="D371" s="36" t="s">
        <v>1453</v>
      </c>
      <c r="E371" s="41">
        <v>45740</v>
      </c>
      <c r="F371" s="42" t="s">
        <v>3402</v>
      </c>
      <c r="G371" s="43" t="s">
        <v>4255</v>
      </c>
      <c r="H371" s="36">
        <v>290</v>
      </c>
      <c r="I371" s="36">
        <f t="shared" si="10"/>
        <v>0.28999999999999998</v>
      </c>
      <c r="J371" s="44">
        <v>16490</v>
      </c>
      <c r="K371" s="45">
        <f t="shared" si="11"/>
        <v>4782100</v>
      </c>
      <c r="L371" s="45" t="s">
        <v>1699</v>
      </c>
      <c r="M371" s="44" t="s">
        <v>3922</v>
      </c>
    </row>
    <row r="372" spans="1:13" ht="75.599999999999994" hidden="1" x14ac:dyDescent="0.3">
      <c r="A372" s="36">
        <v>130</v>
      </c>
      <c r="B372" s="36" t="s">
        <v>1183</v>
      </c>
      <c r="C372" s="36" t="s">
        <v>2214</v>
      </c>
      <c r="D372" s="36" t="s">
        <v>1453</v>
      </c>
      <c r="E372" s="41">
        <v>45740</v>
      </c>
      <c r="F372" s="42">
        <v>4506</v>
      </c>
      <c r="G372" s="43" t="s">
        <v>4256</v>
      </c>
      <c r="H372" s="36">
        <v>80</v>
      </c>
      <c r="I372" s="36">
        <f t="shared" si="10"/>
        <v>0.08</v>
      </c>
      <c r="J372" s="44">
        <v>16490</v>
      </c>
      <c r="K372" s="45">
        <f t="shared" si="11"/>
        <v>1319200</v>
      </c>
      <c r="L372" s="45" t="s">
        <v>1030</v>
      </c>
      <c r="M372" s="44" t="s">
        <v>3922</v>
      </c>
    </row>
    <row r="373" spans="1:13" ht="75.599999999999994" hidden="1" x14ac:dyDescent="0.3">
      <c r="A373" s="36">
        <v>130</v>
      </c>
      <c r="B373" s="36" t="s">
        <v>1183</v>
      </c>
      <c r="C373" s="36" t="s">
        <v>2214</v>
      </c>
      <c r="D373" s="36" t="s">
        <v>1453</v>
      </c>
      <c r="E373" s="41">
        <v>45740</v>
      </c>
      <c r="F373" s="42" t="s">
        <v>3426</v>
      </c>
      <c r="G373" s="43" t="s">
        <v>4257</v>
      </c>
      <c r="H373" s="36">
        <v>80</v>
      </c>
      <c r="I373" s="36">
        <f t="shared" si="10"/>
        <v>0.08</v>
      </c>
      <c r="J373" s="44">
        <v>16490</v>
      </c>
      <c r="K373" s="45">
        <f t="shared" si="11"/>
        <v>1319200</v>
      </c>
      <c r="L373" s="45" t="s">
        <v>1030</v>
      </c>
      <c r="M373" s="44" t="s">
        <v>3922</v>
      </c>
    </row>
    <row r="374" spans="1:13" ht="75.599999999999994" hidden="1" x14ac:dyDescent="0.3">
      <c r="A374" s="36">
        <v>130</v>
      </c>
      <c r="B374" s="36" t="s">
        <v>1183</v>
      </c>
      <c r="C374" s="36" t="s">
        <v>2214</v>
      </c>
      <c r="D374" s="36" t="s">
        <v>1453</v>
      </c>
      <c r="E374" s="41">
        <v>45740</v>
      </c>
      <c r="F374" s="42">
        <v>4213</v>
      </c>
      <c r="G374" s="43" t="s">
        <v>4258</v>
      </c>
      <c r="H374" s="36">
        <v>150</v>
      </c>
      <c r="I374" s="36">
        <f t="shared" si="10"/>
        <v>0.15</v>
      </c>
      <c r="J374" s="44">
        <v>16490</v>
      </c>
      <c r="K374" s="45">
        <f t="shared" si="11"/>
        <v>2473500</v>
      </c>
      <c r="L374" s="45" t="s">
        <v>1622</v>
      </c>
      <c r="M374" s="44" t="s">
        <v>3922</v>
      </c>
    </row>
    <row r="375" spans="1:13" ht="75.599999999999994" hidden="1" x14ac:dyDescent="0.3">
      <c r="A375" s="36">
        <v>130</v>
      </c>
      <c r="B375" s="36" t="s">
        <v>1183</v>
      </c>
      <c r="C375" s="36" t="s">
        <v>2214</v>
      </c>
      <c r="D375" s="36" t="s">
        <v>1453</v>
      </c>
      <c r="E375" s="41">
        <v>45740</v>
      </c>
      <c r="F375" s="42" t="s">
        <v>3412</v>
      </c>
      <c r="G375" s="43" t="s">
        <v>4259</v>
      </c>
      <c r="H375" s="36">
        <v>280</v>
      </c>
      <c r="I375" s="36">
        <f t="shared" si="10"/>
        <v>0.28000000000000003</v>
      </c>
      <c r="J375" s="44">
        <v>16490</v>
      </c>
      <c r="K375" s="45">
        <f t="shared" si="11"/>
        <v>4617200</v>
      </c>
      <c r="L375" s="45" t="s">
        <v>1030</v>
      </c>
      <c r="M375" s="44" t="s">
        <v>3922</v>
      </c>
    </row>
    <row r="376" spans="1:13" ht="75.599999999999994" hidden="1" x14ac:dyDescent="0.3">
      <c r="A376" s="36">
        <v>130</v>
      </c>
      <c r="B376" s="36" t="s">
        <v>1183</v>
      </c>
      <c r="C376" s="36" t="s">
        <v>2214</v>
      </c>
      <c r="D376" s="36" t="s">
        <v>1453</v>
      </c>
      <c r="E376" s="41">
        <v>45740</v>
      </c>
      <c r="F376" s="42" t="s">
        <v>3407</v>
      </c>
      <c r="G376" s="43" t="s">
        <v>4260</v>
      </c>
      <c r="H376" s="36">
        <v>110</v>
      </c>
      <c r="I376" s="36">
        <f t="shared" si="10"/>
        <v>0.11</v>
      </c>
      <c r="J376" s="44">
        <v>16490</v>
      </c>
      <c r="K376" s="45">
        <f t="shared" si="11"/>
        <v>1813900</v>
      </c>
      <c r="L376" s="45" t="s">
        <v>1030</v>
      </c>
      <c r="M376" s="44" t="s">
        <v>3922</v>
      </c>
    </row>
    <row r="377" spans="1:13" ht="75.599999999999994" hidden="1" x14ac:dyDescent="0.3">
      <c r="A377" s="36">
        <v>130</v>
      </c>
      <c r="B377" s="36" t="s">
        <v>1183</v>
      </c>
      <c r="C377" s="36" t="s">
        <v>2214</v>
      </c>
      <c r="D377" s="36" t="s">
        <v>1453</v>
      </c>
      <c r="E377" s="41">
        <v>45740</v>
      </c>
      <c r="F377" s="42">
        <v>2731</v>
      </c>
      <c r="G377" s="43" t="s">
        <v>4261</v>
      </c>
      <c r="H377" s="36">
        <v>220</v>
      </c>
      <c r="I377" s="36">
        <f t="shared" si="10"/>
        <v>0.22</v>
      </c>
      <c r="J377" s="44">
        <v>16490</v>
      </c>
      <c r="K377" s="45">
        <f t="shared" si="11"/>
        <v>3627800</v>
      </c>
      <c r="L377" s="45" t="s">
        <v>1030</v>
      </c>
      <c r="M377" s="44" t="s">
        <v>3922</v>
      </c>
    </row>
    <row r="378" spans="1:13" ht="75.599999999999994" hidden="1" x14ac:dyDescent="0.3">
      <c r="A378" s="36">
        <v>130</v>
      </c>
      <c r="B378" s="36" t="s">
        <v>1183</v>
      </c>
      <c r="C378" s="36" t="s">
        <v>1184</v>
      </c>
      <c r="D378" s="36" t="s">
        <v>1453</v>
      </c>
      <c r="E378" s="41">
        <v>45740</v>
      </c>
      <c r="F378" s="42" t="s">
        <v>1454</v>
      </c>
      <c r="G378" s="43" t="s">
        <v>1455</v>
      </c>
      <c r="H378" s="36">
        <v>5920</v>
      </c>
      <c r="I378" s="36">
        <f t="shared" si="10"/>
        <v>5.92</v>
      </c>
      <c r="J378" s="44">
        <v>12500</v>
      </c>
      <c r="K378" s="45">
        <f t="shared" si="11"/>
        <v>74000000</v>
      </c>
      <c r="L378" s="45" t="s">
        <v>1030</v>
      </c>
      <c r="M378" s="44" t="s">
        <v>1184</v>
      </c>
    </row>
    <row r="379" spans="1:13" ht="75.599999999999994" hidden="1" x14ac:dyDescent="0.3">
      <c r="A379" s="36">
        <v>130</v>
      </c>
      <c r="B379" s="36" t="s">
        <v>1183</v>
      </c>
      <c r="C379" s="36" t="s">
        <v>2214</v>
      </c>
      <c r="D379" s="36" t="s">
        <v>1453</v>
      </c>
      <c r="E379" s="41">
        <v>45740</v>
      </c>
      <c r="F379" s="42">
        <v>4474</v>
      </c>
      <c r="G379" s="43" t="s">
        <v>4262</v>
      </c>
      <c r="H379" s="36">
        <v>80</v>
      </c>
      <c r="I379" s="36">
        <f t="shared" si="10"/>
        <v>0.08</v>
      </c>
      <c r="J379" s="44">
        <v>16490</v>
      </c>
      <c r="K379" s="45">
        <f t="shared" si="11"/>
        <v>1319200</v>
      </c>
      <c r="L379" s="45" t="s">
        <v>1622</v>
      </c>
      <c r="M379" s="44" t="s">
        <v>3922</v>
      </c>
    </row>
    <row r="380" spans="1:13" ht="75.599999999999994" hidden="1" x14ac:dyDescent="0.3">
      <c r="A380" s="36">
        <v>130</v>
      </c>
      <c r="B380" s="36" t="s">
        <v>1183</v>
      </c>
      <c r="C380" s="36" t="s">
        <v>2214</v>
      </c>
      <c r="D380" s="36" t="s">
        <v>1453</v>
      </c>
      <c r="E380" s="41">
        <v>45740</v>
      </c>
      <c r="F380" s="42" t="s">
        <v>3397</v>
      </c>
      <c r="G380" s="43" t="s">
        <v>4263</v>
      </c>
      <c r="H380" s="36">
        <v>60</v>
      </c>
      <c r="I380" s="36">
        <f t="shared" si="10"/>
        <v>0.06</v>
      </c>
      <c r="J380" s="44">
        <v>16490</v>
      </c>
      <c r="K380" s="45">
        <f t="shared" si="11"/>
        <v>989400</v>
      </c>
      <c r="L380" s="45" t="s">
        <v>1030</v>
      </c>
      <c r="M380" s="44" t="s">
        <v>3922</v>
      </c>
    </row>
    <row r="381" spans="1:13" ht="75.599999999999994" hidden="1" x14ac:dyDescent="0.3">
      <c r="A381" s="36">
        <v>130</v>
      </c>
      <c r="B381" s="36" t="s">
        <v>1183</v>
      </c>
      <c r="C381" s="36" t="s">
        <v>2214</v>
      </c>
      <c r="D381" s="36" t="s">
        <v>1453</v>
      </c>
      <c r="E381" s="41">
        <v>45740</v>
      </c>
      <c r="F381" s="42" t="s">
        <v>3421</v>
      </c>
      <c r="G381" s="43" t="s">
        <v>4264</v>
      </c>
      <c r="H381" s="36">
        <v>60</v>
      </c>
      <c r="I381" s="36">
        <f t="shared" si="10"/>
        <v>0.06</v>
      </c>
      <c r="J381" s="44">
        <v>16490</v>
      </c>
      <c r="K381" s="45">
        <f t="shared" si="11"/>
        <v>989400</v>
      </c>
      <c r="L381" s="45" t="s">
        <v>1030</v>
      </c>
      <c r="M381" s="44" t="s">
        <v>3922</v>
      </c>
    </row>
    <row r="382" spans="1:13" ht="75.599999999999994" hidden="1" x14ac:dyDescent="0.3">
      <c r="A382" s="36">
        <v>131</v>
      </c>
      <c r="B382" s="36" t="s">
        <v>1183</v>
      </c>
      <c r="C382" s="36" t="s">
        <v>2214</v>
      </c>
      <c r="D382" s="36" t="s">
        <v>1456</v>
      </c>
      <c r="E382" s="41">
        <v>45740</v>
      </c>
      <c r="F382" s="42">
        <v>4941</v>
      </c>
      <c r="G382" s="43" t="s">
        <v>4265</v>
      </c>
      <c r="H382" s="36">
        <v>150</v>
      </c>
      <c r="I382" s="36">
        <f t="shared" si="10"/>
        <v>0.15</v>
      </c>
      <c r="J382" s="44">
        <v>16490</v>
      </c>
      <c r="K382" s="45">
        <f t="shared" si="11"/>
        <v>2473500</v>
      </c>
      <c r="L382" s="45" t="s">
        <v>1030</v>
      </c>
      <c r="M382" s="44" t="s">
        <v>3922</v>
      </c>
    </row>
    <row r="383" spans="1:13" ht="86.4" hidden="1" x14ac:dyDescent="0.3">
      <c r="A383" s="36">
        <v>131</v>
      </c>
      <c r="B383" s="36" t="s">
        <v>1183</v>
      </c>
      <c r="C383" s="36" t="s">
        <v>1184</v>
      </c>
      <c r="D383" s="36" t="s">
        <v>1456</v>
      </c>
      <c r="E383" s="41">
        <v>45740</v>
      </c>
      <c r="F383" s="42" t="s">
        <v>1457</v>
      </c>
      <c r="G383" s="43" t="s">
        <v>1458</v>
      </c>
      <c r="H383" s="36">
        <v>200</v>
      </c>
      <c r="I383" s="36">
        <f t="shared" si="10"/>
        <v>0.2</v>
      </c>
      <c r="J383" s="44">
        <v>16000</v>
      </c>
      <c r="K383" s="45">
        <f t="shared" si="11"/>
        <v>3200000</v>
      </c>
      <c r="L383" s="108" t="s">
        <v>1162</v>
      </c>
      <c r="M383" s="44" t="s">
        <v>1184</v>
      </c>
    </row>
    <row r="384" spans="1:13" ht="75.599999999999994" hidden="1" x14ac:dyDescent="0.3">
      <c r="A384" s="36">
        <v>131</v>
      </c>
      <c r="B384" s="36" t="s">
        <v>1183</v>
      </c>
      <c r="C384" s="36" t="s">
        <v>2214</v>
      </c>
      <c r="D384" s="36" t="s">
        <v>1456</v>
      </c>
      <c r="E384" s="41">
        <v>45740</v>
      </c>
      <c r="F384" s="42">
        <v>1303</v>
      </c>
      <c r="G384" s="43" t="s">
        <v>4266</v>
      </c>
      <c r="H384" s="36">
        <v>170</v>
      </c>
      <c r="I384" s="36">
        <f t="shared" si="10"/>
        <v>0.17</v>
      </c>
      <c r="J384" s="44">
        <v>16490</v>
      </c>
      <c r="K384" s="45">
        <f t="shared" si="11"/>
        <v>2803300</v>
      </c>
      <c r="L384" s="45" t="s">
        <v>1030</v>
      </c>
      <c r="M384" s="44" t="s">
        <v>3922</v>
      </c>
    </row>
    <row r="385" spans="1:13" ht="86.4" hidden="1" x14ac:dyDescent="0.3">
      <c r="A385" s="36">
        <v>131</v>
      </c>
      <c r="B385" s="36" t="s">
        <v>1183</v>
      </c>
      <c r="C385" s="36" t="s">
        <v>1184</v>
      </c>
      <c r="D385" s="36" t="s">
        <v>1456</v>
      </c>
      <c r="E385" s="41">
        <v>45740</v>
      </c>
      <c r="F385" s="42" t="s">
        <v>1459</v>
      </c>
      <c r="G385" s="43" t="s">
        <v>1460</v>
      </c>
      <c r="H385" s="36">
        <v>1500</v>
      </c>
      <c r="I385" s="36">
        <f t="shared" si="10"/>
        <v>1.5</v>
      </c>
      <c r="J385" s="44">
        <v>16000</v>
      </c>
      <c r="K385" s="45">
        <f t="shared" si="11"/>
        <v>24000000</v>
      </c>
      <c r="L385" s="108" t="s">
        <v>1161</v>
      </c>
      <c r="M385" s="44" t="s">
        <v>1184</v>
      </c>
    </row>
    <row r="386" spans="1:13" ht="75.599999999999994" hidden="1" x14ac:dyDescent="0.3">
      <c r="A386" s="36">
        <v>132</v>
      </c>
      <c r="B386" s="36" t="s">
        <v>1183</v>
      </c>
      <c r="C386" s="36" t="s">
        <v>1184</v>
      </c>
      <c r="D386" s="36" t="s">
        <v>1461</v>
      </c>
      <c r="E386" s="41">
        <v>45740</v>
      </c>
      <c r="F386" s="42" t="s">
        <v>1462</v>
      </c>
      <c r="G386" s="43" t="s">
        <v>1463</v>
      </c>
      <c r="H386" s="36">
        <v>2800</v>
      </c>
      <c r="I386" s="36">
        <f t="shared" si="10"/>
        <v>2.8</v>
      </c>
      <c r="J386" s="44">
        <v>12500</v>
      </c>
      <c r="K386" s="45">
        <f t="shared" si="11"/>
        <v>35000000</v>
      </c>
      <c r="L386" s="45" t="s">
        <v>1030</v>
      </c>
      <c r="M386" s="44" t="s">
        <v>1184</v>
      </c>
    </row>
    <row r="387" spans="1:13" ht="75.599999999999994" hidden="1" x14ac:dyDescent="0.3">
      <c r="A387" s="36">
        <v>132</v>
      </c>
      <c r="B387" s="36" t="s">
        <v>1183</v>
      </c>
      <c r="C387" s="36" t="s">
        <v>2214</v>
      </c>
      <c r="D387" s="36" t="s">
        <v>1461</v>
      </c>
      <c r="E387" s="41">
        <v>45740</v>
      </c>
      <c r="F387" s="42" t="s">
        <v>2991</v>
      </c>
      <c r="G387" s="43" t="s">
        <v>4267</v>
      </c>
      <c r="H387" s="36">
        <v>60</v>
      </c>
      <c r="I387" s="36">
        <f t="shared" si="10"/>
        <v>0.06</v>
      </c>
      <c r="J387" s="44">
        <v>16490</v>
      </c>
      <c r="K387" s="45">
        <f t="shared" si="11"/>
        <v>989400</v>
      </c>
      <c r="L387" s="45" t="s">
        <v>1030</v>
      </c>
      <c r="M387" s="44" t="s">
        <v>3922</v>
      </c>
    </row>
    <row r="388" spans="1:13" ht="86.4" hidden="1" x14ac:dyDescent="0.3">
      <c r="A388" s="36">
        <v>133</v>
      </c>
      <c r="B388" s="36" t="s">
        <v>1183</v>
      </c>
      <c r="C388" s="36" t="s">
        <v>1184</v>
      </c>
      <c r="D388" s="36" t="s">
        <v>1464</v>
      </c>
      <c r="E388" s="41">
        <v>45740</v>
      </c>
      <c r="F388" s="42" t="s">
        <v>1465</v>
      </c>
      <c r="G388" s="43" t="s">
        <v>1466</v>
      </c>
      <c r="H388" s="36">
        <v>1110</v>
      </c>
      <c r="I388" s="36">
        <f t="shared" ref="I388:I451" si="12">H388/1000</f>
        <v>1.1100000000000001</v>
      </c>
      <c r="J388" s="44">
        <v>16000</v>
      </c>
      <c r="K388" s="45">
        <f t="shared" si="11"/>
        <v>17760000</v>
      </c>
      <c r="L388" s="108" t="s">
        <v>1080</v>
      </c>
      <c r="M388" s="44" t="s">
        <v>1184</v>
      </c>
    </row>
    <row r="389" spans="1:13" ht="97.2" hidden="1" x14ac:dyDescent="0.3">
      <c r="A389" s="36">
        <v>134</v>
      </c>
      <c r="B389" s="36" t="s">
        <v>1183</v>
      </c>
      <c r="C389" s="36" t="s">
        <v>1184</v>
      </c>
      <c r="D389" s="36" t="s">
        <v>1467</v>
      </c>
      <c r="E389" s="41">
        <v>45740</v>
      </c>
      <c r="F389" s="109" t="s">
        <v>1468</v>
      </c>
      <c r="G389" s="43" t="s">
        <v>1469</v>
      </c>
      <c r="H389" s="36">
        <v>200</v>
      </c>
      <c r="I389" s="36">
        <f t="shared" si="12"/>
        <v>0.2</v>
      </c>
      <c r="J389" s="44">
        <v>16000</v>
      </c>
      <c r="K389" s="45">
        <f t="shared" ref="K389:K452" si="13">(J389*H389)</f>
        <v>3200000</v>
      </c>
      <c r="L389" s="45" t="s">
        <v>1030</v>
      </c>
      <c r="M389" s="44" t="s">
        <v>1184</v>
      </c>
    </row>
    <row r="390" spans="1:13" ht="97.2" hidden="1" x14ac:dyDescent="0.3">
      <c r="A390" s="36">
        <v>134</v>
      </c>
      <c r="B390" s="36" t="s">
        <v>1183</v>
      </c>
      <c r="C390" s="36" t="s">
        <v>1184</v>
      </c>
      <c r="D390" s="36" t="s">
        <v>1467</v>
      </c>
      <c r="E390" s="41">
        <v>45740</v>
      </c>
      <c r="F390" s="109" t="s">
        <v>1470</v>
      </c>
      <c r="G390" s="43" t="s">
        <v>1471</v>
      </c>
      <c r="H390" s="36">
        <v>220</v>
      </c>
      <c r="I390" s="36">
        <f t="shared" si="12"/>
        <v>0.22</v>
      </c>
      <c r="J390" s="44">
        <v>16000</v>
      </c>
      <c r="K390" s="45">
        <f t="shared" si="13"/>
        <v>3520000</v>
      </c>
      <c r="L390" s="45" t="s">
        <v>1030</v>
      </c>
      <c r="M390" s="44" t="s">
        <v>1184</v>
      </c>
    </row>
    <row r="391" spans="1:13" ht="86.4" hidden="1" x14ac:dyDescent="0.3">
      <c r="A391" s="36">
        <v>135</v>
      </c>
      <c r="B391" s="36" t="s">
        <v>1183</v>
      </c>
      <c r="C391" s="36" t="s">
        <v>1184</v>
      </c>
      <c r="D391" s="36" t="s">
        <v>1472</v>
      </c>
      <c r="E391" s="41">
        <v>45740</v>
      </c>
      <c r="F391" s="42" t="s">
        <v>1473</v>
      </c>
      <c r="G391" s="43" t="s">
        <v>1474</v>
      </c>
      <c r="H391" s="36">
        <v>1930</v>
      </c>
      <c r="I391" s="36">
        <f t="shared" si="12"/>
        <v>1.93</v>
      </c>
      <c r="J391" s="44">
        <v>16000</v>
      </c>
      <c r="K391" s="45">
        <f t="shared" si="13"/>
        <v>30880000</v>
      </c>
      <c r="L391" s="45" t="s">
        <v>1030</v>
      </c>
      <c r="M391" s="44" t="s">
        <v>1184</v>
      </c>
    </row>
    <row r="392" spans="1:13" ht="75.599999999999994" hidden="1" x14ac:dyDescent="0.3">
      <c r="A392" s="36">
        <v>136</v>
      </c>
      <c r="B392" s="36" t="s">
        <v>1183</v>
      </c>
      <c r="C392" s="36" t="s">
        <v>1184</v>
      </c>
      <c r="D392" s="36" t="s">
        <v>1475</v>
      </c>
      <c r="E392" s="41">
        <v>45740</v>
      </c>
      <c r="F392" s="42" t="s">
        <v>1476</v>
      </c>
      <c r="G392" s="43" t="s">
        <v>1477</v>
      </c>
      <c r="H392" s="36">
        <v>1150</v>
      </c>
      <c r="I392" s="36">
        <f t="shared" si="12"/>
        <v>1.1499999999999999</v>
      </c>
      <c r="J392" s="44">
        <v>12500</v>
      </c>
      <c r="K392" s="45">
        <f t="shared" si="13"/>
        <v>14375000</v>
      </c>
      <c r="L392" s="45" t="s">
        <v>1030</v>
      </c>
      <c r="M392" s="44" t="s">
        <v>1184</v>
      </c>
    </row>
    <row r="393" spans="1:13" ht="75.599999999999994" hidden="1" x14ac:dyDescent="0.3">
      <c r="A393" s="36">
        <v>136</v>
      </c>
      <c r="B393" s="36" t="s">
        <v>1183</v>
      </c>
      <c r="C393" s="36" t="s">
        <v>2214</v>
      </c>
      <c r="D393" s="36" t="s">
        <v>1475</v>
      </c>
      <c r="E393" s="41">
        <v>45740</v>
      </c>
      <c r="F393" s="42">
        <v>6502</v>
      </c>
      <c r="G393" s="43" t="s">
        <v>4268</v>
      </c>
      <c r="H393" s="36">
        <v>260</v>
      </c>
      <c r="I393" s="36">
        <f t="shared" si="12"/>
        <v>0.26</v>
      </c>
      <c r="J393" s="44">
        <v>16490</v>
      </c>
      <c r="K393" s="45">
        <f t="shared" si="13"/>
        <v>4287400</v>
      </c>
      <c r="L393" s="45" t="s">
        <v>1622</v>
      </c>
      <c r="M393" s="44" t="s">
        <v>3922</v>
      </c>
    </row>
    <row r="394" spans="1:13" ht="75.599999999999994" hidden="1" x14ac:dyDescent="0.3">
      <c r="A394" s="36">
        <v>136</v>
      </c>
      <c r="B394" s="36" t="s">
        <v>1183</v>
      </c>
      <c r="C394" s="36" t="s">
        <v>2214</v>
      </c>
      <c r="D394" s="36" t="s">
        <v>1475</v>
      </c>
      <c r="E394" s="41">
        <v>45740</v>
      </c>
      <c r="F394" s="42" t="s">
        <v>3076</v>
      </c>
      <c r="G394" s="43" t="s">
        <v>4269</v>
      </c>
      <c r="H394" s="36">
        <v>60</v>
      </c>
      <c r="I394" s="36">
        <f t="shared" si="12"/>
        <v>0.06</v>
      </c>
      <c r="J394" s="44">
        <v>16490</v>
      </c>
      <c r="K394" s="45">
        <f t="shared" si="13"/>
        <v>989400</v>
      </c>
      <c r="L394" s="45" t="s">
        <v>1699</v>
      </c>
      <c r="M394" s="44" t="s">
        <v>3922</v>
      </c>
    </row>
    <row r="395" spans="1:13" ht="75.599999999999994" hidden="1" x14ac:dyDescent="0.3">
      <c r="A395" s="36">
        <v>137</v>
      </c>
      <c r="B395" s="36" t="s">
        <v>1183</v>
      </c>
      <c r="C395" s="36" t="s">
        <v>1184</v>
      </c>
      <c r="D395" s="36" t="s">
        <v>1478</v>
      </c>
      <c r="E395" s="41">
        <v>45740</v>
      </c>
      <c r="F395" s="42" t="s">
        <v>1479</v>
      </c>
      <c r="G395" s="43" t="s">
        <v>1480</v>
      </c>
      <c r="H395" s="36">
        <v>6432</v>
      </c>
      <c r="I395" s="36">
        <f t="shared" si="12"/>
        <v>6.4320000000000004</v>
      </c>
      <c r="J395" s="44">
        <v>12500</v>
      </c>
      <c r="K395" s="45">
        <f t="shared" si="13"/>
        <v>80400000</v>
      </c>
      <c r="L395" s="45" t="s">
        <v>1030</v>
      </c>
      <c r="M395" s="44" t="s">
        <v>1184</v>
      </c>
    </row>
    <row r="396" spans="1:13" ht="75.599999999999994" hidden="1" x14ac:dyDescent="0.3">
      <c r="A396" s="36">
        <v>137</v>
      </c>
      <c r="B396" s="36" t="s">
        <v>1183</v>
      </c>
      <c r="C396" s="36" t="s">
        <v>2214</v>
      </c>
      <c r="D396" s="36" t="s">
        <v>1478</v>
      </c>
      <c r="E396" s="41">
        <v>45740</v>
      </c>
      <c r="F396" s="42" t="s">
        <v>1578</v>
      </c>
      <c r="G396" s="43" t="s">
        <v>4270</v>
      </c>
      <c r="H396" s="36">
        <v>150</v>
      </c>
      <c r="I396" s="36">
        <f t="shared" si="12"/>
        <v>0.15</v>
      </c>
      <c r="J396" s="44">
        <v>16490</v>
      </c>
      <c r="K396" s="45">
        <f t="shared" si="13"/>
        <v>2473500</v>
      </c>
      <c r="L396" s="45"/>
      <c r="M396" s="44" t="s">
        <v>3935</v>
      </c>
    </row>
    <row r="397" spans="1:13" ht="75.599999999999994" hidden="1" x14ac:dyDescent="0.3">
      <c r="A397" s="36">
        <v>137</v>
      </c>
      <c r="B397" s="36" t="s">
        <v>1183</v>
      </c>
      <c r="C397" s="36" t="s">
        <v>2214</v>
      </c>
      <c r="D397" s="36" t="s">
        <v>1478</v>
      </c>
      <c r="E397" s="41">
        <v>45740</v>
      </c>
      <c r="F397" s="42" t="s">
        <v>2323</v>
      </c>
      <c r="G397" s="43" t="s">
        <v>4271</v>
      </c>
      <c r="H397" s="36">
        <v>150</v>
      </c>
      <c r="I397" s="36">
        <f t="shared" si="12"/>
        <v>0.15</v>
      </c>
      <c r="J397" s="44">
        <v>16490</v>
      </c>
      <c r="K397" s="45">
        <f t="shared" si="13"/>
        <v>2473500</v>
      </c>
      <c r="L397" s="45" t="s">
        <v>1622</v>
      </c>
      <c r="M397" s="44" t="s">
        <v>3922</v>
      </c>
    </row>
    <row r="398" spans="1:13" ht="75.599999999999994" hidden="1" x14ac:dyDescent="0.3">
      <c r="A398" s="36">
        <v>137</v>
      </c>
      <c r="B398" s="36" t="s">
        <v>1183</v>
      </c>
      <c r="C398" s="36" t="s">
        <v>2214</v>
      </c>
      <c r="D398" s="36" t="s">
        <v>1478</v>
      </c>
      <c r="E398" s="41">
        <v>45740</v>
      </c>
      <c r="F398" s="42" t="s">
        <v>2308</v>
      </c>
      <c r="G398" s="43" t="s">
        <v>4272</v>
      </c>
      <c r="H398" s="36">
        <v>150</v>
      </c>
      <c r="I398" s="36">
        <f t="shared" si="12"/>
        <v>0.15</v>
      </c>
      <c r="J398" s="44">
        <v>16490</v>
      </c>
      <c r="K398" s="45">
        <f t="shared" si="13"/>
        <v>2473500</v>
      </c>
      <c r="L398" s="45" t="s">
        <v>1622</v>
      </c>
      <c r="M398" s="44" t="s">
        <v>3922</v>
      </c>
    </row>
    <row r="399" spans="1:13" ht="75.599999999999994" hidden="1" x14ac:dyDescent="0.3">
      <c r="A399" s="36">
        <v>137</v>
      </c>
      <c r="B399" s="36" t="s">
        <v>1183</v>
      </c>
      <c r="C399" s="36" t="s">
        <v>2214</v>
      </c>
      <c r="D399" s="36" t="s">
        <v>1478</v>
      </c>
      <c r="E399" s="41">
        <v>45740</v>
      </c>
      <c r="F399" s="42">
        <v>2213</v>
      </c>
      <c r="G399" s="43" t="s">
        <v>4273</v>
      </c>
      <c r="H399" s="36">
        <v>350</v>
      </c>
      <c r="I399" s="36">
        <f t="shared" si="12"/>
        <v>0.35</v>
      </c>
      <c r="J399" s="44">
        <v>16490</v>
      </c>
      <c r="K399" s="45">
        <f t="shared" si="13"/>
        <v>5771500</v>
      </c>
      <c r="L399" s="45" t="s">
        <v>1622</v>
      </c>
      <c r="M399" s="44" t="s">
        <v>3922</v>
      </c>
    </row>
    <row r="400" spans="1:13" ht="86.4" hidden="1" x14ac:dyDescent="0.3">
      <c r="A400" s="36">
        <v>137</v>
      </c>
      <c r="B400" s="36" t="s">
        <v>1183</v>
      </c>
      <c r="C400" s="36" t="s">
        <v>1184</v>
      </c>
      <c r="D400" s="36" t="s">
        <v>1478</v>
      </c>
      <c r="E400" s="41">
        <v>45740</v>
      </c>
      <c r="F400" s="42" t="s">
        <v>1481</v>
      </c>
      <c r="G400" s="43" t="s">
        <v>1482</v>
      </c>
      <c r="H400" s="36">
        <v>960</v>
      </c>
      <c r="I400" s="36">
        <f t="shared" si="12"/>
        <v>0.96</v>
      </c>
      <c r="J400" s="44">
        <v>16000</v>
      </c>
      <c r="K400" s="45">
        <f t="shared" si="13"/>
        <v>15360000</v>
      </c>
      <c r="L400" s="45" t="s">
        <v>1030</v>
      </c>
      <c r="M400" s="44" t="s">
        <v>1184</v>
      </c>
    </row>
    <row r="401" spans="1:13" ht="75.599999999999994" hidden="1" x14ac:dyDescent="0.3">
      <c r="A401" s="36">
        <v>137</v>
      </c>
      <c r="B401" s="36" t="s">
        <v>1183</v>
      </c>
      <c r="C401" s="36" t="s">
        <v>2214</v>
      </c>
      <c r="D401" s="36" t="s">
        <v>1478</v>
      </c>
      <c r="E401" s="41">
        <v>45740</v>
      </c>
      <c r="F401" s="42" t="s">
        <v>2340</v>
      </c>
      <c r="G401" s="43" t="s">
        <v>4274</v>
      </c>
      <c r="H401" s="36">
        <v>200</v>
      </c>
      <c r="I401" s="36">
        <f t="shared" si="12"/>
        <v>0.2</v>
      </c>
      <c r="J401" s="44">
        <v>16490</v>
      </c>
      <c r="K401" s="45">
        <f t="shared" si="13"/>
        <v>3298000</v>
      </c>
      <c r="L401" s="45" t="s">
        <v>1699</v>
      </c>
      <c r="M401" s="44" t="s">
        <v>3922</v>
      </c>
    </row>
    <row r="402" spans="1:13" ht="75.599999999999994" hidden="1" x14ac:dyDescent="0.3">
      <c r="A402" s="36">
        <v>137</v>
      </c>
      <c r="B402" s="36" t="s">
        <v>1183</v>
      </c>
      <c r="C402" s="36" t="s">
        <v>2214</v>
      </c>
      <c r="D402" s="36" t="s">
        <v>1478</v>
      </c>
      <c r="E402" s="41">
        <v>45740</v>
      </c>
      <c r="F402" s="42" t="s">
        <v>2346</v>
      </c>
      <c r="G402" s="43" t="s">
        <v>4275</v>
      </c>
      <c r="H402" s="36">
        <v>180</v>
      </c>
      <c r="I402" s="36">
        <f t="shared" si="12"/>
        <v>0.18</v>
      </c>
      <c r="J402" s="44">
        <v>16490</v>
      </c>
      <c r="K402" s="45">
        <f t="shared" si="13"/>
        <v>2968200</v>
      </c>
      <c r="L402" s="45" t="s">
        <v>1699</v>
      </c>
      <c r="M402" s="44" t="s">
        <v>3922</v>
      </c>
    </row>
    <row r="403" spans="1:13" ht="75.599999999999994" hidden="1" x14ac:dyDescent="0.3">
      <c r="A403" s="36">
        <v>137</v>
      </c>
      <c r="B403" s="36" t="s">
        <v>1183</v>
      </c>
      <c r="C403" s="36" t="s">
        <v>2214</v>
      </c>
      <c r="D403" s="36" t="s">
        <v>1478</v>
      </c>
      <c r="E403" s="41">
        <v>45740</v>
      </c>
      <c r="F403" s="42">
        <v>496</v>
      </c>
      <c r="G403" s="43" t="s">
        <v>4276</v>
      </c>
      <c r="H403" s="36">
        <v>50</v>
      </c>
      <c r="I403" s="36">
        <f t="shared" si="12"/>
        <v>0.05</v>
      </c>
      <c r="J403" s="44">
        <v>16490</v>
      </c>
      <c r="K403" s="45">
        <f t="shared" si="13"/>
        <v>824500</v>
      </c>
      <c r="L403" s="45" t="s">
        <v>1622</v>
      </c>
      <c r="M403" s="44" t="s">
        <v>3922</v>
      </c>
    </row>
    <row r="404" spans="1:13" ht="75.599999999999994" hidden="1" x14ac:dyDescent="0.3">
      <c r="A404" s="36">
        <v>137</v>
      </c>
      <c r="B404" s="36" t="s">
        <v>1183</v>
      </c>
      <c r="C404" s="36" t="s">
        <v>2214</v>
      </c>
      <c r="D404" s="36" t="s">
        <v>1478</v>
      </c>
      <c r="E404" s="41">
        <v>45740</v>
      </c>
      <c r="F404" s="42">
        <v>3817</v>
      </c>
      <c r="G404" s="43" t="s">
        <v>4277</v>
      </c>
      <c r="H404" s="36">
        <v>150</v>
      </c>
      <c r="I404" s="36">
        <f t="shared" si="12"/>
        <v>0.15</v>
      </c>
      <c r="J404" s="44">
        <v>16490</v>
      </c>
      <c r="K404" s="45">
        <f t="shared" si="13"/>
        <v>2473500</v>
      </c>
      <c r="L404" s="45" t="s">
        <v>1622</v>
      </c>
      <c r="M404" s="44" t="s">
        <v>3922</v>
      </c>
    </row>
    <row r="405" spans="1:13" ht="75.599999999999994" hidden="1" x14ac:dyDescent="0.3">
      <c r="A405" s="36">
        <v>137</v>
      </c>
      <c r="B405" s="36" t="s">
        <v>1183</v>
      </c>
      <c r="C405" s="36" t="s">
        <v>2214</v>
      </c>
      <c r="D405" s="36" t="s">
        <v>1478</v>
      </c>
      <c r="E405" s="41">
        <v>45740</v>
      </c>
      <c r="F405" s="42" t="s">
        <v>2313</v>
      </c>
      <c r="G405" s="43" t="s">
        <v>4278</v>
      </c>
      <c r="H405" s="36">
        <v>20</v>
      </c>
      <c r="I405" s="36">
        <f t="shared" si="12"/>
        <v>0.02</v>
      </c>
      <c r="J405" s="44">
        <v>16490</v>
      </c>
      <c r="K405" s="45">
        <f t="shared" si="13"/>
        <v>329800</v>
      </c>
      <c r="L405" s="45" t="s">
        <v>1622</v>
      </c>
      <c r="M405" s="44" t="s">
        <v>3922</v>
      </c>
    </row>
    <row r="406" spans="1:13" ht="75.599999999999994" hidden="1" x14ac:dyDescent="0.3">
      <c r="A406" s="36">
        <v>137</v>
      </c>
      <c r="B406" s="36" t="s">
        <v>1183</v>
      </c>
      <c r="C406" s="36" t="s">
        <v>2214</v>
      </c>
      <c r="D406" s="36" t="s">
        <v>1478</v>
      </c>
      <c r="E406" s="41">
        <v>45740</v>
      </c>
      <c r="F406" s="42">
        <v>1677</v>
      </c>
      <c r="G406" s="43" t="s">
        <v>4279</v>
      </c>
      <c r="H406" s="36">
        <v>220</v>
      </c>
      <c r="I406" s="36">
        <f t="shared" si="12"/>
        <v>0.22</v>
      </c>
      <c r="J406" s="44">
        <v>16490</v>
      </c>
      <c r="K406" s="45">
        <f t="shared" si="13"/>
        <v>3627800</v>
      </c>
      <c r="L406" s="45" t="s">
        <v>1030</v>
      </c>
      <c r="M406" s="44" t="s">
        <v>3922</v>
      </c>
    </row>
    <row r="407" spans="1:13" ht="75.599999999999994" hidden="1" x14ac:dyDescent="0.3">
      <c r="A407" s="36">
        <v>138</v>
      </c>
      <c r="B407" s="36" t="s">
        <v>1183</v>
      </c>
      <c r="C407" s="36" t="s">
        <v>1184</v>
      </c>
      <c r="D407" s="36" t="s">
        <v>1483</v>
      </c>
      <c r="E407" s="41">
        <v>45740</v>
      </c>
      <c r="F407" s="42" t="s">
        <v>1484</v>
      </c>
      <c r="G407" s="43" t="s">
        <v>1485</v>
      </c>
      <c r="H407" s="36">
        <v>360</v>
      </c>
      <c r="I407" s="36">
        <f t="shared" si="12"/>
        <v>0.36</v>
      </c>
      <c r="J407" s="44">
        <v>12500</v>
      </c>
      <c r="K407" s="45">
        <f t="shared" si="13"/>
        <v>4500000</v>
      </c>
      <c r="L407" s="45" t="s">
        <v>1030</v>
      </c>
      <c r="M407" s="44" t="s">
        <v>1184</v>
      </c>
    </row>
    <row r="408" spans="1:13" ht="64.8" hidden="1" x14ac:dyDescent="0.3">
      <c r="A408" s="36">
        <v>138</v>
      </c>
      <c r="B408" s="36" t="s">
        <v>1183</v>
      </c>
      <c r="C408" s="36" t="s">
        <v>2214</v>
      </c>
      <c r="D408" s="36" t="s">
        <v>1483</v>
      </c>
      <c r="E408" s="41">
        <v>45740</v>
      </c>
      <c r="F408" s="42">
        <v>278</v>
      </c>
      <c r="G408" s="43" t="s">
        <v>4280</v>
      </c>
      <c r="H408" s="36">
        <v>70</v>
      </c>
      <c r="I408" s="36">
        <f t="shared" si="12"/>
        <v>7.0000000000000007E-2</v>
      </c>
      <c r="J408" s="44">
        <v>12500</v>
      </c>
      <c r="K408" s="45">
        <f t="shared" si="13"/>
        <v>875000</v>
      </c>
      <c r="L408" s="45" t="s">
        <v>1030</v>
      </c>
      <c r="M408" s="44" t="s">
        <v>3922</v>
      </c>
    </row>
    <row r="409" spans="1:13" ht="75.599999999999994" hidden="1" x14ac:dyDescent="0.3">
      <c r="A409" s="36">
        <v>139</v>
      </c>
      <c r="B409" s="36" t="s">
        <v>1183</v>
      </c>
      <c r="C409" s="36" t="s">
        <v>2214</v>
      </c>
      <c r="D409" s="36" t="s">
        <v>1486</v>
      </c>
      <c r="E409" s="41">
        <v>45740</v>
      </c>
      <c r="F409" s="42" t="s">
        <v>3333</v>
      </c>
      <c r="G409" s="43" t="s">
        <v>4281</v>
      </c>
      <c r="H409" s="36">
        <v>220</v>
      </c>
      <c r="I409" s="36">
        <f t="shared" si="12"/>
        <v>0.22</v>
      </c>
      <c r="J409" s="44">
        <v>16490</v>
      </c>
      <c r="K409" s="45">
        <f t="shared" si="13"/>
        <v>3627800</v>
      </c>
      <c r="L409" s="45" t="s">
        <v>1030</v>
      </c>
      <c r="M409" s="44" t="s">
        <v>3922</v>
      </c>
    </row>
    <row r="410" spans="1:13" ht="75.599999999999994" hidden="1" x14ac:dyDescent="0.3">
      <c r="A410" s="36">
        <v>139</v>
      </c>
      <c r="B410" s="36" t="s">
        <v>1183</v>
      </c>
      <c r="C410" s="36" t="s">
        <v>2214</v>
      </c>
      <c r="D410" s="36" t="s">
        <v>1486</v>
      </c>
      <c r="E410" s="41">
        <v>45740</v>
      </c>
      <c r="F410" s="42" t="s">
        <v>3300</v>
      </c>
      <c r="G410" s="43" t="s">
        <v>4282</v>
      </c>
      <c r="H410" s="36">
        <v>40</v>
      </c>
      <c r="I410" s="36">
        <f t="shared" si="12"/>
        <v>0.04</v>
      </c>
      <c r="J410" s="44">
        <v>16490</v>
      </c>
      <c r="K410" s="45">
        <f t="shared" si="13"/>
        <v>659600</v>
      </c>
      <c r="L410" s="45" t="s">
        <v>1622</v>
      </c>
      <c r="M410" s="44" t="s">
        <v>3922</v>
      </c>
    </row>
    <row r="411" spans="1:13" ht="75.599999999999994" hidden="1" x14ac:dyDescent="0.3">
      <c r="A411" s="36">
        <v>139</v>
      </c>
      <c r="B411" s="36" t="s">
        <v>1183</v>
      </c>
      <c r="C411" s="36" t="s">
        <v>2214</v>
      </c>
      <c r="D411" s="36" t="s">
        <v>1486</v>
      </c>
      <c r="E411" s="41">
        <v>45740</v>
      </c>
      <c r="F411" s="42">
        <v>1536</v>
      </c>
      <c r="G411" s="43" t="s">
        <v>4283</v>
      </c>
      <c r="H411" s="36">
        <v>70</v>
      </c>
      <c r="I411" s="36">
        <f t="shared" si="12"/>
        <v>7.0000000000000007E-2</v>
      </c>
      <c r="J411" s="44">
        <v>16490</v>
      </c>
      <c r="K411" s="45">
        <f t="shared" si="13"/>
        <v>1154300</v>
      </c>
      <c r="L411" s="45" t="s">
        <v>1030</v>
      </c>
      <c r="M411" s="44" t="s">
        <v>3922</v>
      </c>
    </row>
    <row r="412" spans="1:13" ht="75.599999999999994" hidden="1" x14ac:dyDescent="0.3">
      <c r="A412" s="36">
        <v>139</v>
      </c>
      <c r="B412" s="36" t="s">
        <v>1183</v>
      </c>
      <c r="C412" s="36" t="s">
        <v>2214</v>
      </c>
      <c r="D412" s="36" t="s">
        <v>1486</v>
      </c>
      <c r="E412" s="41">
        <v>45740</v>
      </c>
      <c r="F412" s="42" t="s">
        <v>3338</v>
      </c>
      <c r="G412" s="43" t="s">
        <v>4284</v>
      </c>
      <c r="H412" s="36">
        <v>40</v>
      </c>
      <c r="I412" s="36">
        <f t="shared" si="12"/>
        <v>0.04</v>
      </c>
      <c r="J412" s="44">
        <v>16490</v>
      </c>
      <c r="K412" s="45">
        <f t="shared" si="13"/>
        <v>659600</v>
      </c>
      <c r="L412" s="45" t="s">
        <v>1699</v>
      </c>
      <c r="M412" s="44" t="s">
        <v>3922</v>
      </c>
    </row>
    <row r="413" spans="1:13" ht="75.599999999999994" hidden="1" x14ac:dyDescent="0.3">
      <c r="A413" s="36">
        <v>139</v>
      </c>
      <c r="B413" s="36" t="s">
        <v>1183</v>
      </c>
      <c r="C413" s="36" t="s">
        <v>2214</v>
      </c>
      <c r="D413" s="36" t="s">
        <v>1486</v>
      </c>
      <c r="E413" s="41">
        <v>45740</v>
      </c>
      <c r="F413" s="42" t="s">
        <v>3309</v>
      </c>
      <c r="G413" s="43" t="s">
        <v>4285</v>
      </c>
      <c r="H413" s="36">
        <v>100</v>
      </c>
      <c r="I413" s="36">
        <f t="shared" si="12"/>
        <v>0.1</v>
      </c>
      <c r="J413" s="44">
        <v>16490</v>
      </c>
      <c r="K413" s="45">
        <f t="shared" si="13"/>
        <v>1649000</v>
      </c>
      <c r="L413" s="45" t="s">
        <v>1699</v>
      </c>
      <c r="M413" s="44" t="s">
        <v>3922</v>
      </c>
    </row>
    <row r="414" spans="1:13" ht="75.599999999999994" hidden="1" x14ac:dyDescent="0.3">
      <c r="A414" s="36">
        <v>139</v>
      </c>
      <c r="B414" s="36" t="s">
        <v>1183</v>
      </c>
      <c r="C414" s="36" t="s">
        <v>2214</v>
      </c>
      <c r="D414" s="36" t="s">
        <v>1486</v>
      </c>
      <c r="E414" s="41">
        <v>45740</v>
      </c>
      <c r="F414" s="42">
        <v>2730</v>
      </c>
      <c r="G414" s="43" t="s">
        <v>4286</v>
      </c>
      <c r="H414" s="36">
        <v>70</v>
      </c>
      <c r="I414" s="36">
        <f t="shared" si="12"/>
        <v>7.0000000000000007E-2</v>
      </c>
      <c r="J414" s="44">
        <v>16490</v>
      </c>
      <c r="K414" s="45">
        <f t="shared" si="13"/>
        <v>1154300</v>
      </c>
      <c r="L414" s="45" t="s">
        <v>1030</v>
      </c>
      <c r="M414" s="44" t="s">
        <v>3922</v>
      </c>
    </row>
    <row r="415" spans="1:13" ht="75.599999999999994" hidden="1" x14ac:dyDescent="0.3">
      <c r="A415" s="36">
        <v>139</v>
      </c>
      <c r="B415" s="36" t="s">
        <v>1183</v>
      </c>
      <c r="C415" s="36" t="s">
        <v>2214</v>
      </c>
      <c r="D415" s="36" t="s">
        <v>1486</v>
      </c>
      <c r="E415" s="41">
        <v>45740</v>
      </c>
      <c r="F415" s="42">
        <v>1532</v>
      </c>
      <c r="G415" s="43" t="s">
        <v>4287</v>
      </c>
      <c r="H415" s="36">
        <v>70</v>
      </c>
      <c r="I415" s="36">
        <f t="shared" si="12"/>
        <v>7.0000000000000007E-2</v>
      </c>
      <c r="J415" s="44">
        <v>16490</v>
      </c>
      <c r="K415" s="45">
        <f t="shared" si="13"/>
        <v>1154300</v>
      </c>
      <c r="L415" s="45" t="s">
        <v>1030</v>
      </c>
      <c r="M415" s="44" t="s">
        <v>3922</v>
      </c>
    </row>
    <row r="416" spans="1:13" ht="75.599999999999994" hidden="1" x14ac:dyDescent="0.3">
      <c r="A416" s="36">
        <v>139</v>
      </c>
      <c r="B416" s="36" t="s">
        <v>1183</v>
      </c>
      <c r="C416" s="36" t="s">
        <v>1184</v>
      </c>
      <c r="D416" s="36" t="s">
        <v>1486</v>
      </c>
      <c r="E416" s="41">
        <v>45740</v>
      </c>
      <c r="F416" s="42" t="s">
        <v>1487</v>
      </c>
      <c r="G416" s="43" t="s">
        <v>1488</v>
      </c>
      <c r="H416" s="36">
        <v>12000</v>
      </c>
      <c r="I416" s="36">
        <f t="shared" si="12"/>
        <v>12</v>
      </c>
      <c r="J416" s="44">
        <v>12500</v>
      </c>
      <c r="K416" s="45">
        <f t="shared" si="13"/>
        <v>150000000</v>
      </c>
      <c r="L416" s="45" t="s">
        <v>1030</v>
      </c>
      <c r="M416" s="44" t="s">
        <v>1184</v>
      </c>
    </row>
    <row r="417" spans="1:14" ht="86.4" hidden="1" x14ac:dyDescent="0.3">
      <c r="A417" s="36">
        <v>140</v>
      </c>
      <c r="B417" s="36" t="s">
        <v>1183</v>
      </c>
      <c r="C417" s="36" t="s">
        <v>1184</v>
      </c>
      <c r="D417" s="36" t="s">
        <v>1489</v>
      </c>
      <c r="E417" s="41">
        <v>45740</v>
      </c>
      <c r="F417" s="42" t="s">
        <v>1490</v>
      </c>
      <c r="G417" s="43" t="s">
        <v>1491</v>
      </c>
      <c r="H417" s="36">
        <v>500</v>
      </c>
      <c r="I417" s="36">
        <f t="shared" si="12"/>
        <v>0.5</v>
      </c>
      <c r="J417" s="44">
        <v>16000</v>
      </c>
      <c r="K417" s="45">
        <f t="shared" si="13"/>
        <v>8000000</v>
      </c>
      <c r="L417" s="45" t="s">
        <v>1030</v>
      </c>
      <c r="M417" s="44" t="s">
        <v>1184</v>
      </c>
    </row>
    <row r="418" spans="1:14" ht="75.599999999999994" hidden="1" x14ac:dyDescent="0.3">
      <c r="A418" s="36">
        <v>141</v>
      </c>
      <c r="B418" s="36" t="s">
        <v>1183</v>
      </c>
      <c r="C418" s="36" t="s">
        <v>2214</v>
      </c>
      <c r="D418" s="36" t="s">
        <v>1492</v>
      </c>
      <c r="E418" s="41">
        <v>45740</v>
      </c>
      <c r="F418" s="42" t="s">
        <v>3392</v>
      </c>
      <c r="G418" s="43" t="s">
        <v>4288</v>
      </c>
      <c r="H418" s="36">
        <v>70</v>
      </c>
      <c r="I418" s="36">
        <f t="shared" si="12"/>
        <v>7.0000000000000007E-2</v>
      </c>
      <c r="J418" s="44">
        <v>16000</v>
      </c>
      <c r="K418" s="45">
        <f t="shared" si="13"/>
        <v>1120000</v>
      </c>
      <c r="L418" s="45" t="s">
        <v>1622</v>
      </c>
      <c r="M418" s="44" t="s">
        <v>3922</v>
      </c>
    </row>
    <row r="419" spans="1:14" ht="86.4" hidden="1" x14ac:dyDescent="0.3">
      <c r="A419" s="36">
        <v>141</v>
      </c>
      <c r="B419" s="36" t="s">
        <v>1183</v>
      </c>
      <c r="C419" s="36" t="s">
        <v>1184</v>
      </c>
      <c r="D419" s="36" t="s">
        <v>1492</v>
      </c>
      <c r="E419" s="41">
        <v>45740</v>
      </c>
      <c r="F419" s="42" t="s">
        <v>1493</v>
      </c>
      <c r="G419" s="43" t="s">
        <v>1494</v>
      </c>
      <c r="H419" s="36">
        <v>300</v>
      </c>
      <c r="I419" s="110">
        <f t="shared" si="12"/>
        <v>0.3</v>
      </c>
      <c r="J419" s="44">
        <v>16000</v>
      </c>
      <c r="K419" s="45">
        <f t="shared" si="13"/>
        <v>4800000</v>
      </c>
      <c r="L419" s="45" t="s">
        <v>1030</v>
      </c>
      <c r="M419" s="44" t="s">
        <v>1184</v>
      </c>
    </row>
    <row r="420" spans="1:14" ht="75.599999999999994" hidden="1" x14ac:dyDescent="0.3">
      <c r="A420" s="36">
        <v>141</v>
      </c>
      <c r="B420" s="36" t="s">
        <v>1183</v>
      </c>
      <c r="C420" s="36" t="s">
        <v>1184</v>
      </c>
      <c r="D420" s="36" t="s">
        <v>1492</v>
      </c>
      <c r="E420" s="41">
        <v>45740</v>
      </c>
      <c r="F420" s="42" t="s">
        <v>1495</v>
      </c>
      <c r="G420" s="43" t="s">
        <v>1496</v>
      </c>
      <c r="H420" s="36">
        <v>3080</v>
      </c>
      <c r="I420" s="36">
        <f t="shared" si="12"/>
        <v>3.08</v>
      </c>
      <c r="J420" s="44">
        <v>12500</v>
      </c>
      <c r="K420" s="45">
        <f t="shared" si="13"/>
        <v>38500000</v>
      </c>
      <c r="L420" s="45" t="s">
        <v>1030</v>
      </c>
      <c r="M420" s="44" t="s">
        <v>1184</v>
      </c>
    </row>
    <row r="421" spans="1:14" ht="75.599999999999994" hidden="1" x14ac:dyDescent="0.3">
      <c r="A421" s="36">
        <v>141</v>
      </c>
      <c r="B421" s="36" t="s">
        <v>1183</v>
      </c>
      <c r="C421" s="36" t="s">
        <v>2214</v>
      </c>
      <c r="D421" s="36" t="s">
        <v>1492</v>
      </c>
      <c r="E421" s="41">
        <v>45740</v>
      </c>
      <c r="F421" s="42" t="s">
        <v>3382</v>
      </c>
      <c r="G421" s="43" t="s">
        <v>4289</v>
      </c>
      <c r="H421" s="36">
        <v>150</v>
      </c>
      <c r="I421" s="36">
        <f t="shared" si="12"/>
        <v>0.15</v>
      </c>
      <c r="J421" s="44">
        <v>16000</v>
      </c>
      <c r="K421" s="45">
        <f t="shared" si="13"/>
        <v>2400000</v>
      </c>
      <c r="L421" s="45" t="s">
        <v>1622</v>
      </c>
      <c r="M421" s="44" t="s">
        <v>3922</v>
      </c>
    </row>
    <row r="422" spans="1:14" ht="75.599999999999994" hidden="1" x14ac:dyDescent="0.3">
      <c r="A422" s="36">
        <v>141</v>
      </c>
      <c r="B422" s="36" t="s">
        <v>1183</v>
      </c>
      <c r="C422" s="36" t="s">
        <v>2214</v>
      </c>
      <c r="D422" s="36" t="s">
        <v>1492</v>
      </c>
      <c r="E422" s="41">
        <v>45740</v>
      </c>
      <c r="F422" s="42" t="s">
        <v>3373</v>
      </c>
      <c r="G422" s="43" t="s">
        <v>4290</v>
      </c>
      <c r="H422" s="36">
        <v>250</v>
      </c>
      <c r="I422" s="36">
        <f t="shared" si="12"/>
        <v>0.25</v>
      </c>
      <c r="J422" s="44">
        <v>16000</v>
      </c>
      <c r="K422" s="45">
        <f t="shared" si="13"/>
        <v>4000000</v>
      </c>
      <c r="L422" s="45" t="s">
        <v>1622</v>
      </c>
      <c r="M422" s="44" t="s">
        <v>3922</v>
      </c>
    </row>
    <row r="423" spans="1:14" ht="75.599999999999994" hidden="1" x14ac:dyDescent="0.3">
      <c r="A423" s="36">
        <v>141</v>
      </c>
      <c r="B423" s="36" t="s">
        <v>1183</v>
      </c>
      <c r="C423" s="36" t="s">
        <v>2214</v>
      </c>
      <c r="D423" s="36" t="s">
        <v>1492</v>
      </c>
      <c r="E423" s="41">
        <v>45740</v>
      </c>
      <c r="F423" s="42">
        <v>3075</v>
      </c>
      <c r="G423" s="43" t="s">
        <v>4291</v>
      </c>
      <c r="H423" s="36">
        <v>260</v>
      </c>
      <c r="I423" s="36">
        <f t="shared" si="12"/>
        <v>0.26</v>
      </c>
      <c r="J423" s="44">
        <v>16000</v>
      </c>
      <c r="K423" s="45">
        <f t="shared" si="13"/>
        <v>4160000</v>
      </c>
      <c r="L423" s="45" t="s">
        <v>1699</v>
      </c>
      <c r="M423" s="44" t="s">
        <v>3922</v>
      </c>
    </row>
    <row r="424" spans="1:14" ht="75.599999999999994" hidden="1" x14ac:dyDescent="0.3">
      <c r="A424" s="36">
        <v>141</v>
      </c>
      <c r="B424" s="36" t="s">
        <v>1183</v>
      </c>
      <c r="C424" s="36" t="s">
        <v>2214</v>
      </c>
      <c r="D424" s="36" t="s">
        <v>1492</v>
      </c>
      <c r="E424" s="41">
        <v>45740</v>
      </c>
      <c r="F424" s="42" t="s">
        <v>3387</v>
      </c>
      <c r="G424" s="43" t="s">
        <v>4292</v>
      </c>
      <c r="H424" s="36">
        <v>120</v>
      </c>
      <c r="I424" s="36">
        <f t="shared" si="12"/>
        <v>0.12</v>
      </c>
      <c r="J424" s="44">
        <v>16000</v>
      </c>
      <c r="K424" s="45">
        <f t="shared" si="13"/>
        <v>1920000</v>
      </c>
      <c r="L424" s="45" t="s">
        <v>1622</v>
      </c>
      <c r="M424" s="44" t="s">
        <v>3922</v>
      </c>
    </row>
    <row r="425" spans="1:14" ht="75.599999999999994" hidden="1" x14ac:dyDescent="0.3">
      <c r="A425" s="36">
        <v>142</v>
      </c>
      <c r="B425" s="36" t="s">
        <v>1183</v>
      </c>
      <c r="C425" s="36" t="s">
        <v>1184</v>
      </c>
      <c r="D425" s="36" t="s">
        <v>1497</v>
      </c>
      <c r="E425" s="41">
        <v>45740</v>
      </c>
      <c r="F425" s="42" t="s">
        <v>1498</v>
      </c>
      <c r="G425" s="43" t="s">
        <v>1499</v>
      </c>
      <c r="H425" s="36">
        <v>4890</v>
      </c>
      <c r="I425" s="36">
        <f t="shared" si="12"/>
        <v>4.8899999999999997</v>
      </c>
      <c r="J425" s="44">
        <v>12500</v>
      </c>
      <c r="K425" s="45">
        <f t="shared" si="13"/>
        <v>61125000</v>
      </c>
      <c r="L425" s="45" t="s">
        <v>1030</v>
      </c>
      <c r="M425" s="44" t="s">
        <v>1184</v>
      </c>
    </row>
    <row r="426" spans="1:14" ht="75.599999999999994" hidden="1" x14ac:dyDescent="0.3">
      <c r="A426" s="36">
        <v>143</v>
      </c>
      <c r="B426" s="36" t="s">
        <v>1183</v>
      </c>
      <c r="C426" s="36" t="s">
        <v>1184</v>
      </c>
      <c r="D426" s="36" t="s">
        <v>1500</v>
      </c>
      <c r="E426" s="41">
        <v>45740</v>
      </c>
      <c r="F426" s="42" t="s">
        <v>1501</v>
      </c>
      <c r="G426" s="43" t="s">
        <v>1502</v>
      </c>
      <c r="H426" s="36">
        <v>180</v>
      </c>
      <c r="I426" s="36">
        <f t="shared" si="12"/>
        <v>0.18</v>
      </c>
      <c r="J426" s="44">
        <v>16490</v>
      </c>
      <c r="K426" s="45">
        <f t="shared" si="13"/>
        <v>2968200</v>
      </c>
      <c r="L426" s="45" t="s">
        <v>1370</v>
      </c>
      <c r="M426" s="44" t="s">
        <v>1184</v>
      </c>
    </row>
    <row r="427" spans="1:14" ht="75.599999999999994" hidden="1" x14ac:dyDescent="0.3">
      <c r="A427" s="36">
        <v>144</v>
      </c>
      <c r="B427" s="36" t="s">
        <v>1183</v>
      </c>
      <c r="C427" s="36" t="s">
        <v>2214</v>
      </c>
      <c r="D427" s="36" t="s">
        <v>4293</v>
      </c>
      <c r="E427" s="41">
        <v>45740</v>
      </c>
      <c r="F427" s="42" t="s">
        <v>2268</v>
      </c>
      <c r="G427" s="43" t="s">
        <v>4294</v>
      </c>
      <c r="H427" s="36">
        <v>280</v>
      </c>
      <c r="I427" s="36">
        <f t="shared" si="12"/>
        <v>0.28000000000000003</v>
      </c>
      <c r="J427" s="44">
        <v>16490</v>
      </c>
      <c r="K427" s="45">
        <f t="shared" si="13"/>
        <v>4617200</v>
      </c>
      <c r="L427" s="45" t="s">
        <v>1030</v>
      </c>
      <c r="M427" s="44" t="s">
        <v>3922</v>
      </c>
      <c r="N427" t="s">
        <v>4088</v>
      </c>
    </row>
    <row r="428" spans="1:14" ht="75.599999999999994" hidden="1" x14ac:dyDescent="0.3">
      <c r="A428" s="36">
        <v>144</v>
      </c>
      <c r="B428" s="36" t="s">
        <v>1183</v>
      </c>
      <c r="C428" s="36" t="s">
        <v>2214</v>
      </c>
      <c r="D428" s="36" t="s">
        <v>4293</v>
      </c>
      <c r="E428" s="41">
        <v>45740</v>
      </c>
      <c r="F428" s="42">
        <v>6094</v>
      </c>
      <c r="G428" s="43" t="s">
        <v>4295</v>
      </c>
      <c r="H428" s="36">
        <v>170</v>
      </c>
      <c r="I428" s="36">
        <f t="shared" si="12"/>
        <v>0.17</v>
      </c>
      <c r="J428" s="44">
        <v>16490</v>
      </c>
      <c r="K428" s="45">
        <f t="shared" si="13"/>
        <v>2803300</v>
      </c>
      <c r="L428" s="45" t="s">
        <v>1030</v>
      </c>
      <c r="M428" s="44" t="s">
        <v>3922</v>
      </c>
      <c r="N428" t="s">
        <v>4088</v>
      </c>
    </row>
    <row r="429" spans="1:14" ht="75.599999999999994" hidden="1" x14ac:dyDescent="0.3">
      <c r="A429" s="36">
        <v>144</v>
      </c>
      <c r="B429" s="36" t="s">
        <v>1183</v>
      </c>
      <c r="C429" s="36" t="s">
        <v>2214</v>
      </c>
      <c r="D429" s="36" t="s">
        <v>4293</v>
      </c>
      <c r="E429" s="41">
        <v>45740</v>
      </c>
      <c r="F429" s="42" t="s">
        <v>2236</v>
      </c>
      <c r="G429" s="43" t="s">
        <v>4296</v>
      </c>
      <c r="H429" s="36">
        <v>110</v>
      </c>
      <c r="I429" s="36">
        <f t="shared" si="12"/>
        <v>0.11</v>
      </c>
      <c r="J429" s="44">
        <v>16490</v>
      </c>
      <c r="K429" s="45">
        <f t="shared" si="13"/>
        <v>1813900</v>
      </c>
      <c r="L429" s="45" t="s">
        <v>1030</v>
      </c>
      <c r="M429" s="44" t="s">
        <v>3922</v>
      </c>
      <c r="N429" t="s">
        <v>4088</v>
      </c>
    </row>
    <row r="430" spans="1:14" ht="75.599999999999994" hidden="1" x14ac:dyDescent="0.3">
      <c r="A430" s="36">
        <v>144</v>
      </c>
      <c r="B430" s="36" t="s">
        <v>1183</v>
      </c>
      <c r="C430" s="36" t="s">
        <v>2214</v>
      </c>
      <c r="D430" s="36" t="s">
        <v>4293</v>
      </c>
      <c r="E430" s="41">
        <v>45740</v>
      </c>
      <c r="F430" s="42" t="s">
        <v>2245</v>
      </c>
      <c r="G430" s="43" t="s">
        <v>4297</v>
      </c>
      <c r="H430" s="36">
        <v>280</v>
      </c>
      <c r="I430" s="36">
        <f t="shared" si="12"/>
        <v>0.28000000000000003</v>
      </c>
      <c r="J430" s="44">
        <v>16490</v>
      </c>
      <c r="K430" s="45">
        <f t="shared" si="13"/>
        <v>4617200</v>
      </c>
      <c r="L430" s="45" t="s">
        <v>1030</v>
      </c>
      <c r="M430" s="44" t="s">
        <v>3922</v>
      </c>
      <c r="N430" t="s">
        <v>4088</v>
      </c>
    </row>
    <row r="431" spans="1:14" ht="75.599999999999994" hidden="1" x14ac:dyDescent="0.3">
      <c r="A431" s="36">
        <v>144</v>
      </c>
      <c r="B431" s="36" t="s">
        <v>1183</v>
      </c>
      <c r="C431" s="36" t="s">
        <v>2214</v>
      </c>
      <c r="D431" s="36" t="s">
        <v>4293</v>
      </c>
      <c r="E431" s="41">
        <v>45740</v>
      </c>
      <c r="F431" s="42">
        <v>4378</v>
      </c>
      <c r="G431" s="43" t="s">
        <v>4298</v>
      </c>
      <c r="H431" s="36">
        <v>60</v>
      </c>
      <c r="I431" s="36">
        <f t="shared" si="12"/>
        <v>0.06</v>
      </c>
      <c r="J431" s="44">
        <v>16490</v>
      </c>
      <c r="K431" s="45">
        <f t="shared" si="13"/>
        <v>989400</v>
      </c>
      <c r="L431" s="45" t="s">
        <v>1622</v>
      </c>
      <c r="M431" s="44" t="s">
        <v>3922</v>
      </c>
      <c r="N431" t="s">
        <v>4088</v>
      </c>
    </row>
    <row r="432" spans="1:14" ht="75.599999999999994" hidden="1" x14ac:dyDescent="0.3">
      <c r="A432" s="36">
        <v>144</v>
      </c>
      <c r="B432" s="36" t="s">
        <v>1183</v>
      </c>
      <c r="C432" s="36" t="s">
        <v>2214</v>
      </c>
      <c r="D432" s="36" t="s">
        <v>4293</v>
      </c>
      <c r="E432" s="41">
        <v>45740</v>
      </c>
      <c r="F432" s="42" t="s">
        <v>2231</v>
      </c>
      <c r="G432" s="43" t="s">
        <v>4299</v>
      </c>
      <c r="H432" s="36">
        <v>180</v>
      </c>
      <c r="I432" s="36">
        <f t="shared" si="12"/>
        <v>0.18</v>
      </c>
      <c r="J432" s="44">
        <v>16490</v>
      </c>
      <c r="K432" s="45">
        <f t="shared" si="13"/>
        <v>2968200</v>
      </c>
      <c r="L432" s="45" t="s">
        <v>1622</v>
      </c>
      <c r="M432" s="44" t="s">
        <v>3922</v>
      </c>
      <c r="N432" t="s">
        <v>4088</v>
      </c>
    </row>
    <row r="433" spans="1:14" ht="75.599999999999994" hidden="1" x14ac:dyDescent="0.3">
      <c r="A433" s="36">
        <v>144</v>
      </c>
      <c r="B433" s="36" t="s">
        <v>1183</v>
      </c>
      <c r="C433" s="36" t="s">
        <v>2214</v>
      </c>
      <c r="D433" s="36" t="s">
        <v>4293</v>
      </c>
      <c r="E433" s="41">
        <v>45740</v>
      </c>
      <c r="F433" s="42">
        <v>3354</v>
      </c>
      <c r="G433" s="43" t="s">
        <v>4300</v>
      </c>
      <c r="H433" s="36">
        <v>110</v>
      </c>
      <c r="I433" s="36">
        <f t="shared" si="12"/>
        <v>0.11</v>
      </c>
      <c r="J433" s="44">
        <v>16490</v>
      </c>
      <c r="K433" s="45">
        <f t="shared" si="13"/>
        <v>1813900</v>
      </c>
      <c r="L433" s="45" t="s">
        <v>1030</v>
      </c>
      <c r="M433" s="44" t="s">
        <v>3922</v>
      </c>
      <c r="N433" t="s">
        <v>4088</v>
      </c>
    </row>
    <row r="434" spans="1:14" ht="75.599999999999994" hidden="1" x14ac:dyDescent="0.3">
      <c r="A434" s="36">
        <v>144</v>
      </c>
      <c r="B434" s="36" t="s">
        <v>1183</v>
      </c>
      <c r="C434" s="36" t="s">
        <v>2214</v>
      </c>
      <c r="D434" s="36" t="s">
        <v>4293</v>
      </c>
      <c r="E434" s="41">
        <v>45740</v>
      </c>
      <c r="F434" s="42">
        <v>2587</v>
      </c>
      <c r="G434" s="43" t="s">
        <v>4301</v>
      </c>
      <c r="H434" s="36">
        <v>120</v>
      </c>
      <c r="I434" s="36">
        <f t="shared" si="12"/>
        <v>0.12</v>
      </c>
      <c r="J434" s="44">
        <v>16490</v>
      </c>
      <c r="K434" s="45">
        <f t="shared" si="13"/>
        <v>1978800</v>
      </c>
      <c r="L434" s="45" t="s">
        <v>1622</v>
      </c>
      <c r="M434" s="44" t="s">
        <v>3922</v>
      </c>
      <c r="N434" t="s">
        <v>4088</v>
      </c>
    </row>
    <row r="435" spans="1:14" ht="75.599999999999994" hidden="1" x14ac:dyDescent="0.3">
      <c r="A435" s="36">
        <v>144</v>
      </c>
      <c r="B435" s="36" t="s">
        <v>1183</v>
      </c>
      <c r="C435" s="36" t="s">
        <v>2214</v>
      </c>
      <c r="D435" s="36" t="s">
        <v>4293</v>
      </c>
      <c r="E435" s="41">
        <v>45740</v>
      </c>
      <c r="F435" s="42" t="s">
        <v>2254</v>
      </c>
      <c r="G435" s="43" t="s">
        <v>4302</v>
      </c>
      <c r="H435" s="36">
        <v>50</v>
      </c>
      <c r="I435" s="36">
        <f t="shared" si="12"/>
        <v>0.05</v>
      </c>
      <c r="J435" s="44">
        <v>16490</v>
      </c>
      <c r="K435" s="45">
        <f t="shared" si="13"/>
        <v>824500</v>
      </c>
      <c r="L435" s="45" t="s">
        <v>1622</v>
      </c>
      <c r="M435" s="44" t="s">
        <v>3922</v>
      </c>
      <c r="N435" t="s">
        <v>4088</v>
      </c>
    </row>
    <row r="436" spans="1:14" ht="75.599999999999994" hidden="1" x14ac:dyDescent="0.3">
      <c r="A436" s="36">
        <v>144</v>
      </c>
      <c r="B436" s="36" t="s">
        <v>1183</v>
      </c>
      <c r="C436" s="36" t="s">
        <v>2214</v>
      </c>
      <c r="D436" s="36" t="s">
        <v>4293</v>
      </c>
      <c r="E436" s="41">
        <v>45740</v>
      </c>
      <c r="F436" s="42" t="s">
        <v>2263</v>
      </c>
      <c r="G436" s="43" t="s">
        <v>4303</v>
      </c>
      <c r="H436" s="36">
        <v>110</v>
      </c>
      <c r="I436" s="36">
        <f t="shared" si="12"/>
        <v>0.11</v>
      </c>
      <c r="J436" s="44">
        <v>16490</v>
      </c>
      <c r="K436" s="45">
        <f t="shared" si="13"/>
        <v>1813900</v>
      </c>
      <c r="L436" s="45" t="s">
        <v>1030</v>
      </c>
      <c r="M436" s="44" t="s">
        <v>3922</v>
      </c>
      <c r="N436" t="s">
        <v>4088</v>
      </c>
    </row>
    <row r="437" spans="1:14" ht="75.599999999999994" hidden="1" x14ac:dyDescent="0.3">
      <c r="A437" s="36">
        <v>144</v>
      </c>
      <c r="B437" s="36" t="s">
        <v>1183</v>
      </c>
      <c r="C437" s="36" t="s">
        <v>2214</v>
      </c>
      <c r="D437" s="36" t="s">
        <v>4293</v>
      </c>
      <c r="E437" s="41">
        <v>45740</v>
      </c>
      <c r="F437" s="42" t="s">
        <v>2273</v>
      </c>
      <c r="G437" s="43" t="s">
        <v>4304</v>
      </c>
      <c r="H437" s="36">
        <v>220</v>
      </c>
      <c r="I437" s="36">
        <f t="shared" si="12"/>
        <v>0.22</v>
      </c>
      <c r="J437" s="44">
        <v>16490</v>
      </c>
      <c r="K437" s="45">
        <f t="shared" si="13"/>
        <v>3627800</v>
      </c>
      <c r="L437" s="45" t="s">
        <v>1030</v>
      </c>
      <c r="M437" s="44" t="s">
        <v>3922</v>
      </c>
      <c r="N437" t="s">
        <v>4088</v>
      </c>
    </row>
    <row r="438" spans="1:14" ht="75.599999999999994" hidden="1" x14ac:dyDescent="0.3">
      <c r="A438" s="36">
        <v>144</v>
      </c>
      <c r="B438" s="36" t="s">
        <v>1183</v>
      </c>
      <c r="C438" s="36" t="s">
        <v>2214</v>
      </c>
      <c r="D438" s="36" t="s">
        <v>4293</v>
      </c>
      <c r="E438" s="41">
        <v>45740</v>
      </c>
      <c r="F438" s="42">
        <v>5357</v>
      </c>
      <c r="G438" s="43" t="s">
        <v>4305</v>
      </c>
      <c r="H438" s="36">
        <v>360</v>
      </c>
      <c r="I438" s="36">
        <f t="shared" si="12"/>
        <v>0.36</v>
      </c>
      <c r="J438" s="44">
        <v>16490</v>
      </c>
      <c r="K438" s="45">
        <f t="shared" si="13"/>
        <v>5936400</v>
      </c>
      <c r="L438" s="45" t="s">
        <v>1622</v>
      </c>
      <c r="M438" s="44" t="s">
        <v>3922</v>
      </c>
      <c r="N438" t="s">
        <v>4088</v>
      </c>
    </row>
    <row r="439" spans="1:14" ht="64.8" hidden="1" x14ac:dyDescent="0.3">
      <c r="A439" s="36">
        <v>145</v>
      </c>
      <c r="B439" s="36" t="s">
        <v>1339</v>
      </c>
      <c r="C439" s="36" t="s">
        <v>1184</v>
      </c>
      <c r="D439" s="36" t="s">
        <v>1503</v>
      </c>
      <c r="E439" s="41">
        <v>45740</v>
      </c>
      <c r="F439" s="42" t="s">
        <v>1504</v>
      </c>
      <c r="G439" s="43" t="s">
        <v>1505</v>
      </c>
      <c r="H439" s="36">
        <v>11930</v>
      </c>
      <c r="I439" s="36">
        <f t="shared" si="12"/>
        <v>11.93</v>
      </c>
      <c r="J439" s="44">
        <v>8900</v>
      </c>
      <c r="K439" s="45">
        <f t="shared" si="13"/>
        <v>106177000</v>
      </c>
      <c r="L439" s="45" t="s">
        <v>1030</v>
      </c>
      <c r="M439" s="44" t="s">
        <v>1184</v>
      </c>
    </row>
    <row r="440" spans="1:14" ht="86.4" hidden="1" x14ac:dyDescent="0.3">
      <c r="A440" s="36">
        <v>146</v>
      </c>
      <c r="B440" s="36" t="s">
        <v>1183</v>
      </c>
      <c r="C440" s="36" t="s">
        <v>1184</v>
      </c>
      <c r="D440" s="36" t="s">
        <v>1506</v>
      </c>
      <c r="E440" s="41">
        <v>45740</v>
      </c>
      <c r="F440" s="42" t="s">
        <v>1507</v>
      </c>
      <c r="G440" s="43" t="s">
        <v>1508</v>
      </c>
      <c r="H440" s="36">
        <v>1370</v>
      </c>
      <c r="I440" s="36">
        <f t="shared" si="12"/>
        <v>1.37</v>
      </c>
      <c r="J440" s="44">
        <v>16000</v>
      </c>
      <c r="K440" s="45">
        <f t="shared" si="13"/>
        <v>21920000</v>
      </c>
      <c r="L440" s="45" t="s">
        <v>1030</v>
      </c>
      <c r="M440" s="44" t="s">
        <v>1184</v>
      </c>
    </row>
    <row r="441" spans="1:14" ht="86.4" hidden="1" x14ac:dyDescent="0.3">
      <c r="A441" s="36">
        <v>147</v>
      </c>
      <c r="B441" s="36" t="s">
        <v>1183</v>
      </c>
      <c r="C441" s="36" t="s">
        <v>1184</v>
      </c>
      <c r="D441" s="36" t="s">
        <v>1509</v>
      </c>
      <c r="E441" s="41">
        <v>45740</v>
      </c>
      <c r="F441" s="42" t="s">
        <v>1510</v>
      </c>
      <c r="G441" s="43" t="s">
        <v>1511</v>
      </c>
      <c r="H441" s="36">
        <v>480</v>
      </c>
      <c r="I441" s="36">
        <f t="shared" si="12"/>
        <v>0.48</v>
      </c>
      <c r="J441" s="44">
        <v>16000</v>
      </c>
      <c r="K441" s="45">
        <f t="shared" si="13"/>
        <v>7680000</v>
      </c>
      <c r="L441" s="45" t="s">
        <v>1030</v>
      </c>
      <c r="M441" s="44" t="s">
        <v>1184</v>
      </c>
    </row>
    <row r="442" spans="1:14" ht="75.599999999999994" hidden="1" x14ac:dyDescent="0.3">
      <c r="A442" s="36">
        <v>147</v>
      </c>
      <c r="B442" s="36" t="s">
        <v>1183</v>
      </c>
      <c r="C442" s="36" t="s">
        <v>2214</v>
      </c>
      <c r="D442" s="36" t="s">
        <v>1509</v>
      </c>
      <c r="E442" s="41">
        <v>45740</v>
      </c>
      <c r="F442" s="42" t="s">
        <v>2352</v>
      </c>
      <c r="G442" s="43" t="s">
        <v>4306</v>
      </c>
      <c r="H442" s="36">
        <v>200</v>
      </c>
      <c r="I442" s="36">
        <f t="shared" si="12"/>
        <v>0.2</v>
      </c>
      <c r="J442" s="44">
        <v>16490</v>
      </c>
      <c r="K442" s="45">
        <f t="shared" si="13"/>
        <v>3298000</v>
      </c>
      <c r="L442" s="45" t="s">
        <v>1030</v>
      </c>
      <c r="M442" s="44" t="s">
        <v>3922</v>
      </c>
    </row>
    <row r="443" spans="1:14" ht="75.599999999999994" hidden="1" x14ac:dyDescent="0.3">
      <c r="A443" s="36">
        <v>147</v>
      </c>
      <c r="B443" s="36" t="s">
        <v>1183</v>
      </c>
      <c r="C443" s="36" t="s">
        <v>2214</v>
      </c>
      <c r="D443" s="36" t="s">
        <v>1509</v>
      </c>
      <c r="E443" s="41">
        <v>45740</v>
      </c>
      <c r="F443" s="42">
        <v>6224</v>
      </c>
      <c r="G443" s="43" t="s">
        <v>4307</v>
      </c>
      <c r="H443" s="36">
        <v>150</v>
      </c>
      <c r="I443" s="36">
        <f t="shared" si="12"/>
        <v>0.15</v>
      </c>
      <c r="J443" s="44">
        <v>16490</v>
      </c>
      <c r="K443" s="45">
        <f t="shared" si="13"/>
        <v>2473500</v>
      </c>
      <c r="L443" s="45" t="s">
        <v>1622</v>
      </c>
      <c r="M443" s="44" t="s">
        <v>3922</v>
      </c>
    </row>
    <row r="444" spans="1:14" ht="75.599999999999994" hidden="1" x14ac:dyDescent="0.3">
      <c r="A444" s="36">
        <v>147</v>
      </c>
      <c r="B444" s="36" t="s">
        <v>1183</v>
      </c>
      <c r="C444" s="36" t="s">
        <v>2214</v>
      </c>
      <c r="D444" s="36" t="s">
        <v>1509</v>
      </c>
      <c r="E444" s="41">
        <v>45740</v>
      </c>
      <c r="F444" s="42" t="s">
        <v>2398</v>
      </c>
      <c r="G444" s="43" t="s">
        <v>4308</v>
      </c>
      <c r="H444" s="36">
        <v>150</v>
      </c>
      <c r="I444" s="36">
        <f t="shared" si="12"/>
        <v>0.15</v>
      </c>
      <c r="J444" s="44">
        <v>16490</v>
      </c>
      <c r="K444" s="45">
        <f t="shared" si="13"/>
        <v>2473500</v>
      </c>
      <c r="L444" s="45" t="s">
        <v>1622</v>
      </c>
      <c r="M444" s="44" t="s">
        <v>3922</v>
      </c>
    </row>
    <row r="445" spans="1:14" ht="75.599999999999994" hidden="1" x14ac:dyDescent="0.3">
      <c r="A445" s="36">
        <v>147</v>
      </c>
      <c r="B445" s="36" t="s">
        <v>1183</v>
      </c>
      <c r="C445" s="36" t="s">
        <v>1184</v>
      </c>
      <c r="D445" s="36" t="s">
        <v>1509</v>
      </c>
      <c r="E445" s="41">
        <v>45740</v>
      </c>
      <c r="F445" s="42" t="s">
        <v>1512</v>
      </c>
      <c r="G445" s="43" t="s">
        <v>1513</v>
      </c>
      <c r="H445" s="36">
        <v>12010</v>
      </c>
      <c r="I445" s="36">
        <f t="shared" si="12"/>
        <v>12.01</v>
      </c>
      <c r="J445" s="44">
        <v>12500</v>
      </c>
      <c r="K445" s="45">
        <f t="shared" si="13"/>
        <v>150125000</v>
      </c>
      <c r="L445" s="45" t="s">
        <v>1099</v>
      </c>
      <c r="M445" s="44" t="s">
        <v>1184</v>
      </c>
    </row>
    <row r="446" spans="1:14" ht="75.599999999999994" hidden="1" x14ac:dyDescent="0.3">
      <c r="A446" s="36">
        <v>147</v>
      </c>
      <c r="B446" s="36" t="s">
        <v>1183</v>
      </c>
      <c r="C446" s="36" t="s">
        <v>2214</v>
      </c>
      <c r="D446" s="36" t="s">
        <v>1509</v>
      </c>
      <c r="E446" s="41">
        <v>45740</v>
      </c>
      <c r="F446" s="42" t="s">
        <v>2361</v>
      </c>
      <c r="G446" s="43" t="s">
        <v>4309</v>
      </c>
      <c r="H446" s="36">
        <v>150</v>
      </c>
      <c r="I446" s="36">
        <f t="shared" si="12"/>
        <v>0.15</v>
      </c>
      <c r="J446" s="44">
        <v>16490</v>
      </c>
      <c r="K446" s="45">
        <f t="shared" si="13"/>
        <v>2473500</v>
      </c>
      <c r="L446" s="45" t="s">
        <v>1622</v>
      </c>
      <c r="M446" s="44" t="s">
        <v>3922</v>
      </c>
    </row>
    <row r="447" spans="1:14" ht="75.599999999999994" hidden="1" x14ac:dyDescent="0.3">
      <c r="A447" s="36">
        <v>147</v>
      </c>
      <c r="B447" s="36" t="s">
        <v>1183</v>
      </c>
      <c r="C447" s="36" t="s">
        <v>2214</v>
      </c>
      <c r="D447" s="36" t="s">
        <v>1509</v>
      </c>
      <c r="E447" s="41">
        <v>45740</v>
      </c>
      <c r="F447" s="42" t="s">
        <v>2366</v>
      </c>
      <c r="G447" s="43" t="s">
        <v>4310</v>
      </c>
      <c r="H447" s="36">
        <v>110</v>
      </c>
      <c r="I447" s="36">
        <f t="shared" si="12"/>
        <v>0.11</v>
      </c>
      <c r="J447" s="44">
        <v>16490</v>
      </c>
      <c r="K447" s="45">
        <f t="shared" si="13"/>
        <v>1813900</v>
      </c>
      <c r="L447" s="45" t="s">
        <v>1030</v>
      </c>
      <c r="M447" s="44" t="s">
        <v>3922</v>
      </c>
    </row>
    <row r="448" spans="1:14" ht="75.599999999999994" hidden="1" x14ac:dyDescent="0.3">
      <c r="A448" s="36">
        <v>147</v>
      </c>
      <c r="B448" s="36" t="s">
        <v>1183</v>
      </c>
      <c r="C448" s="36" t="s">
        <v>2214</v>
      </c>
      <c r="D448" s="36" t="s">
        <v>1509</v>
      </c>
      <c r="E448" s="41">
        <v>45740</v>
      </c>
      <c r="F448" s="42" t="s">
        <v>2371</v>
      </c>
      <c r="G448" s="43" t="s">
        <v>4311</v>
      </c>
      <c r="H448" s="36">
        <v>170</v>
      </c>
      <c r="I448" s="36">
        <f t="shared" si="12"/>
        <v>0.17</v>
      </c>
      <c r="J448" s="44">
        <v>16490</v>
      </c>
      <c r="K448" s="45">
        <f t="shared" si="13"/>
        <v>2803300</v>
      </c>
      <c r="L448" s="45" t="s">
        <v>1030</v>
      </c>
      <c r="M448" s="44" t="s">
        <v>3922</v>
      </c>
    </row>
    <row r="449" spans="1:13" ht="75.599999999999994" hidden="1" x14ac:dyDescent="0.3">
      <c r="A449" s="36">
        <v>147</v>
      </c>
      <c r="B449" s="36" t="s">
        <v>1183</v>
      </c>
      <c r="C449" s="36" t="s">
        <v>2214</v>
      </c>
      <c r="D449" s="36" t="s">
        <v>1509</v>
      </c>
      <c r="E449" s="41">
        <v>45740</v>
      </c>
      <c r="F449" s="42" t="s">
        <v>2376</v>
      </c>
      <c r="G449" s="43" t="s">
        <v>4312</v>
      </c>
      <c r="H449" s="36">
        <v>170</v>
      </c>
      <c r="I449" s="36">
        <f t="shared" si="12"/>
        <v>0.17</v>
      </c>
      <c r="J449" s="44">
        <v>16490</v>
      </c>
      <c r="K449" s="45">
        <f t="shared" si="13"/>
        <v>2803300</v>
      </c>
      <c r="L449" s="45" t="s">
        <v>1030</v>
      </c>
      <c r="M449" s="44" t="s">
        <v>3922</v>
      </c>
    </row>
    <row r="450" spans="1:13" ht="75.599999999999994" hidden="1" x14ac:dyDescent="0.3">
      <c r="A450" s="36">
        <v>147</v>
      </c>
      <c r="B450" s="36" t="s">
        <v>1183</v>
      </c>
      <c r="C450" s="36" t="s">
        <v>2214</v>
      </c>
      <c r="D450" s="36" t="s">
        <v>1509</v>
      </c>
      <c r="E450" s="41">
        <v>45740</v>
      </c>
      <c r="F450" s="42" t="s">
        <v>2404</v>
      </c>
      <c r="G450" s="43" t="s">
        <v>4313</v>
      </c>
      <c r="H450" s="36">
        <v>190</v>
      </c>
      <c r="I450" s="36">
        <f t="shared" si="12"/>
        <v>0.19</v>
      </c>
      <c r="J450" s="44">
        <v>16490</v>
      </c>
      <c r="K450" s="45">
        <f t="shared" si="13"/>
        <v>3133100</v>
      </c>
      <c r="L450" s="45" t="s">
        <v>1622</v>
      </c>
      <c r="M450" s="44" t="s">
        <v>3922</v>
      </c>
    </row>
    <row r="451" spans="1:13" ht="75.599999999999994" hidden="1" x14ac:dyDescent="0.3">
      <c r="A451" s="36">
        <v>147</v>
      </c>
      <c r="B451" s="36" t="s">
        <v>1183</v>
      </c>
      <c r="C451" s="36" t="s">
        <v>2214</v>
      </c>
      <c r="D451" s="36" t="s">
        <v>1509</v>
      </c>
      <c r="E451" s="41">
        <v>45740</v>
      </c>
      <c r="F451" s="42" t="s">
        <v>2409</v>
      </c>
      <c r="G451" s="43" t="s">
        <v>4314</v>
      </c>
      <c r="H451" s="36">
        <v>100</v>
      </c>
      <c r="I451" s="36">
        <f t="shared" si="12"/>
        <v>0.1</v>
      </c>
      <c r="J451" s="44">
        <v>16490</v>
      </c>
      <c r="K451" s="45">
        <f t="shared" si="13"/>
        <v>1649000</v>
      </c>
      <c r="L451" s="45" t="s">
        <v>1622</v>
      </c>
      <c r="M451" s="44" t="s">
        <v>3922</v>
      </c>
    </row>
    <row r="452" spans="1:13" ht="75.599999999999994" hidden="1" x14ac:dyDescent="0.3">
      <c r="A452" s="36">
        <v>147</v>
      </c>
      <c r="B452" s="36" t="s">
        <v>1183</v>
      </c>
      <c r="C452" s="36" t="s">
        <v>2214</v>
      </c>
      <c r="D452" s="36" t="s">
        <v>1509</v>
      </c>
      <c r="E452" s="41">
        <v>45740</v>
      </c>
      <c r="F452" s="42">
        <v>2253</v>
      </c>
      <c r="G452" s="43" t="s">
        <v>4315</v>
      </c>
      <c r="H452" s="36">
        <v>60</v>
      </c>
      <c r="I452" s="36">
        <f t="shared" ref="I452:I515" si="14">H452/1000</f>
        <v>0.06</v>
      </c>
      <c r="J452" s="44">
        <v>16490</v>
      </c>
      <c r="K452" s="45">
        <f t="shared" si="13"/>
        <v>989400</v>
      </c>
      <c r="L452" s="45" t="s">
        <v>1030</v>
      </c>
      <c r="M452" s="44" t="s">
        <v>3922</v>
      </c>
    </row>
    <row r="453" spans="1:13" ht="75.599999999999994" hidden="1" x14ac:dyDescent="0.3">
      <c r="A453" s="36">
        <v>147</v>
      </c>
      <c r="B453" s="36" t="s">
        <v>1183</v>
      </c>
      <c r="C453" s="36" t="s">
        <v>2214</v>
      </c>
      <c r="D453" s="36" t="s">
        <v>1509</v>
      </c>
      <c r="E453" s="41">
        <v>45740</v>
      </c>
      <c r="F453" s="42">
        <v>1392</v>
      </c>
      <c r="G453" s="43" t="s">
        <v>4316</v>
      </c>
      <c r="H453" s="36">
        <v>180</v>
      </c>
      <c r="I453" s="36">
        <f t="shared" si="14"/>
        <v>0.18</v>
      </c>
      <c r="J453" s="44">
        <v>16490</v>
      </c>
      <c r="K453" s="45">
        <f t="shared" ref="K453:K516" si="15">(J453*H453)</f>
        <v>2968200</v>
      </c>
      <c r="L453" s="45" t="s">
        <v>1622</v>
      </c>
      <c r="M453" s="44" t="s">
        <v>3922</v>
      </c>
    </row>
    <row r="454" spans="1:13" ht="75.599999999999994" hidden="1" x14ac:dyDescent="0.3">
      <c r="A454" s="36">
        <v>147</v>
      </c>
      <c r="B454" s="36" t="s">
        <v>1183</v>
      </c>
      <c r="C454" s="36" t="s">
        <v>2214</v>
      </c>
      <c r="D454" s="36" t="s">
        <v>1509</v>
      </c>
      <c r="E454" s="41">
        <v>45740</v>
      </c>
      <c r="F454" s="42">
        <v>4973</v>
      </c>
      <c r="G454" s="43" t="s">
        <v>4317</v>
      </c>
      <c r="H454" s="36">
        <v>380</v>
      </c>
      <c r="I454" s="36">
        <f t="shared" si="14"/>
        <v>0.38</v>
      </c>
      <c r="J454" s="44">
        <v>16490</v>
      </c>
      <c r="K454" s="45">
        <f t="shared" si="15"/>
        <v>6266200</v>
      </c>
      <c r="L454" s="45" t="s">
        <v>1699</v>
      </c>
      <c r="M454" s="44" t="s">
        <v>3922</v>
      </c>
    </row>
    <row r="455" spans="1:13" ht="75.599999999999994" hidden="1" x14ac:dyDescent="0.3">
      <c r="A455" s="36">
        <v>147</v>
      </c>
      <c r="B455" s="36" t="s">
        <v>1183</v>
      </c>
      <c r="C455" s="36" t="s">
        <v>2214</v>
      </c>
      <c r="D455" s="36" t="s">
        <v>1509</v>
      </c>
      <c r="E455" s="41">
        <v>45740</v>
      </c>
      <c r="F455" s="42">
        <v>2342</v>
      </c>
      <c r="G455" s="43" t="s">
        <v>4318</v>
      </c>
      <c r="H455" s="36">
        <v>110</v>
      </c>
      <c r="I455" s="36">
        <f t="shared" si="14"/>
        <v>0.11</v>
      </c>
      <c r="J455" s="44">
        <v>16490</v>
      </c>
      <c r="K455" s="45">
        <f t="shared" si="15"/>
        <v>1813900</v>
      </c>
      <c r="L455" s="45" t="s">
        <v>1030</v>
      </c>
      <c r="M455" s="44" t="s">
        <v>3922</v>
      </c>
    </row>
    <row r="456" spans="1:13" ht="75.599999999999994" hidden="1" x14ac:dyDescent="0.3">
      <c r="A456" s="36">
        <v>147</v>
      </c>
      <c r="B456" s="36" t="s">
        <v>1183</v>
      </c>
      <c r="C456" s="36" t="s">
        <v>2214</v>
      </c>
      <c r="D456" s="36" t="s">
        <v>1509</v>
      </c>
      <c r="E456" s="41">
        <v>45740</v>
      </c>
      <c r="F456" s="42">
        <v>2234</v>
      </c>
      <c r="G456" s="43" t="s">
        <v>4319</v>
      </c>
      <c r="H456" s="36">
        <v>610</v>
      </c>
      <c r="I456" s="36">
        <f t="shared" si="14"/>
        <v>0.61</v>
      </c>
      <c r="J456" s="44">
        <v>16490</v>
      </c>
      <c r="K456" s="45">
        <f t="shared" si="15"/>
        <v>10058900</v>
      </c>
      <c r="L456" s="45" t="s">
        <v>1030</v>
      </c>
      <c r="M456" s="44" t="s">
        <v>3922</v>
      </c>
    </row>
    <row r="457" spans="1:13" ht="64.8" hidden="1" x14ac:dyDescent="0.3">
      <c r="A457" s="36">
        <v>148</v>
      </c>
      <c r="B457" s="36" t="s">
        <v>1339</v>
      </c>
      <c r="C457" s="36" t="s">
        <v>1184</v>
      </c>
      <c r="D457" s="36" t="s">
        <v>1514</v>
      </c>
      <c r="E457" s="41">
        <v>45740</v>
      </c>
      <c r="F457" s="42" t="s">
        <v>1515</v>
      </c>
      <c r="G457" s="43" t="s">
        <v>1516</v>
      </c>
      <c r="H457" s="36">
        <v>3300</v>
      </c>
      <c r="I457" s="36">
        <f t="shared" si="14"/>
        <v>3.3</v>
      </c>
      <c r="J457" s="44">
        <v>8900</v>
      </c>
      <c r="K457" s="45">
        <f t="shared" si="15"/>
        <v>29370000</v>
      </c>
      <c r="L457" s="45" t="s">
        <v>1030</v>
      </c>
      <c r="M457" s="44" t="s">
        <v>1184</v>
      </c>
    </row>
    <row r="458" spans="1:13" ht="86.4" hidden="1" x14ac:dyDescent="0.3">
      <c r="A458" s="36">
        <v>149</v>
      </c>
      <c r="B458" s="36" t="s">
        <v>1183</v>
      </c>
      <c r="C458" s="36" t="s">
        <v>1184</v>
      </c>
      <c r="D458" s="36" t="s">
        <v>1517</v>
      </c>
      <c r="E458" s="41">
        <v>45740</v>
      </c>
      <c r="F458" s="42" t="s">
        <v>1518</v>
      </c>
      <c r="G458" s="43" t="s">
        <v>1519</v>
      </c>
      <c r="H458" s="36">
        <v>110</v>
      </c>
      <c r="I458" s="36">
        <f t="shared" si="14"/>
        <v>0.11</v>
      </c>
      <c r="J458" s="44">
        <v>16000</v>
      </c>
      <c r="K458" s="45">
        <f t="shared" si="15"/>
        <v>1760000</v>
      </c>
      <c r="L458" s="45" t="s">
        <v>1030</v>
      </c>
      <c r="M458" s="44" t="s">
        <v>1184</v>
      </c>
    </row>
    <row r="459" spans="1:13" ht="86.4" hidden="1" x14ac:dyDescent="0.3">
      <c r="A459" s="36">
        <v>149</v>
      </c>
      <c r="B459" s="36" t="s">
        <v>1183</v>
      </c>
      <c r="C459" s="36" t="s">
        <v>1184</v>
      </c>
      <c r="D459" s="36" t="s">
        <v>1517</v>
      </c>
      <c r="E459" s="41">
        <v>45740</v>
      </c>
      <c r="F459" s="42" t="s">
        <v>1520</v>
      </c>
      <c r="G459" s="43" t="s">
        <v>1521</v>
      </c>
      <c r="H459" s="36">
        <v>110</v>
      </c>
      <c r="I459" s="36">
        <f t="shared" si="14"/>
        <v>0.11</v>
      </c>
      <c r="J459" s="44">
        <v>16000</v>
      </c>
      <c r="K459" s="45">
        <f t="shared" si="15"/>
        <v>1760000</v>
      </c>
      <c r="L459" s="45" t="s">
        <v>1030</v>
      </c>
      <c r="M459" s="44" t="s">
        <v>1184</v>
      </c>
    </row>
    <row r="460" spans="1:13" ht="75.599999999999994" hidden="1" x14ac:dyDescent="0.3">
      <c r="A460" s="36">
        <v>149</v>
      </c>
      <c r="B460" s="36" t="s">
        <v>1183</v>
      </c>
      <c r="C460" s="36" t="s">
        <v>1184</v>
      </c>
      <c r="D460" s="36" t="s">
        <v>1517</v>
      </c>
      <c r="E460" s="41">
        <v>45740</v>
      </c>
      <c r="F460" s="42" t="s">
        <v>1522</v>
      </c>
      <c r="G460" s="43" t="s">
        <v>1523</v>
      </c>
      <c r="H460" s="36">
        <v>231</v>
      </c>
      <c r="I460" s="36">
        <f t="shared" si="14"/>
        <v>0.23100000000000001</v>
      </c>
      <c r="J460" s="44">
        <v>12500</v>
      </c>
      <c r="K460" s="45">
        <f t="shared" si="15"/>
        <v>2887500</v>
      </c>
      <c r="L460" s="45" t="s">
        <v>1030</v>
      </c>
      <c r="M460" s="44" t="s">
        <v>1184</v>
      </c>
    </row>
    <row r="461" spans="1:13" ht="97.2" x14ac:dyDescent="0.3">
      <c r="A461" s="36">
        <v>149</v>
      </c>
      <c r="B461" s="36" t="s">
        <v>1183</v>
      </c>
      <c r="C461" s="36" t="s">
        <v>1184</v>
      </c>
      <c r="D461" s="36" t="s">
        <v>1517</v>
      </c>
      <c r="E461" s="41">
        <v>45740</v>
      </c>
      <c r="F461" s="109" t="s">
        <v>1524</v>
      </c>
      <c r="G461" s="43" t="s">
        <v>1525</v>
      </c>
      <c r="H461" s="36">
        <v>560</v>
      </c>
      <c r="I461" s="36">
        <f t="shared" si="14"/>
        <v>0.56000000000000005</v>
      </c>
      <c r="J461" s="44">
        <v>16000</v>
      </c>
      <c r="K461" s="45">
        <f t="shared" si="15"/>
        <v>8960000</v>
      </c>
      <c r="L461" s="45" t="s">
        <v>1030</v>
      </c>
      <c r="M461" s="44" t="s">
        <v>1184</v>
      </c>
    </row>
    <row r="462" spans="1:13" ht="86.4" hidden="1" x14ac:dyDescent="0.3">
      <c r="A462" s="36">
        <v>150</v>
      </c>
      <c r="B462" s="36" t="s">
        <v>1183</v>
      </c>
      <c r="C462" s="36" t="s">
        <v>1184</v>
      </c>
      <c r="D462" s="36" t="s">
        <v>1526</v>
      </c>
      <c r="E462" s="41">
        <v>45740</v>
      </c>
      <c r="F462" s="42" t="s">
        <v>1527</v>
      </c>
      <c r="G462" s="43" t="s">
        <v>1528</v>
      </c>
      <c r="H462" s="36">
        <v>1500</v>
      </c>
      <c r="I462" s="36">
        <f t="shared" si="14"/>
        <v>1.5</v>
      </c>
      <c r="J462" s="44">
        <v>16000</v>
      </c>
      <c r="K462" s="45">
        <f t="shared" si="15"/>
        <v>24000000</v>
      </c>
      <c r="L462" s="45" t="s">
        <v>1074</v>
      </c>
      <c r="M462" s="44" t="s">
        <v>1184</v>
      </c>
    </row>
    <row r="463" spans="1:13" ht="75.599999999999994" hidden="1" x14ac:dyDescent="0.3">
      <c r="A463" s="36">
        <v>151</v>
      </c>
      <c r="B463" s="36" t="s">
        <v>1183</v>
      </c>
      <c r="C463" s="36" t="s">
        <v>1184</v>
      </c>
      <c r="D463" s="36" t="s">
        <v>1529</v>
      </c>
      <c r="E463" s="41">
        <v>45740</v>
      </c>
      <c r="F463" s="42" t="s">
        <v>1530</v>
      </c>
      <c r="G463" s="43" t="s">
        <v>1531</v>
      </c>
      <c r="H463" s="36">
        <v>190</v>
      </c>
      <c r="I463" s="36">
        <f t="shared" si="14"/>
        <v>0.19</v>
      </c>
      <c r="J463" s="44">
        <v>16490</v>
      </c>
      <c r="K463" s="45">
        <f t="shared" si="15"/>
        <v>3133100</v>
      </c>
      <c r="L463" s="45" t="s">
        <v>1030</v>
      </c>
      <c r="M463" s="44" t="s">
        <v>1184</v>
      </c>
    </row>
    <row r="464" spans="1:13" ht="86.4" hidden="1" x14ac:dyDescent="0.3">
      <c r="A464" s="36">
        <v>152</v>
      </c>
      <c r="B464" s="36" t="s">
        <v>1183</v>
      </c>
      <c r="C464" s="36" t="s">
        <v>1184</v>
      </c>
      <c r="D464" s="36" t="s">
        <v>1532</v>
      </c>
      <c r="E464" s="41">
        <v>45740</v>
      </c>
      <c r="F464" s="42" t="s">
        <v>1533</v>
      </c>
      <c r="G464" s="43" t="s">
        <v>1534</v>
      </c>
      <c r="H464" s="36">
        <v>180</v>
      </c>
      <c r="I464" s="36">
        <f t="shared" si="14"/>
        <v>0.18</v>
      </c>
      <c r="J464" s="44">
        <v>16000</v>
      </c>
      <c r="K464" s="45">
        <f t="shared" si="15"/>
        <v>2880000</v>
      </c>
      <c r="L464" s="45" t="s">
        <v>1030</v>
      </c>
      <c r="M464" s="44" t="s">
        <v>1184</v>
      </c>
    </row>
    <row r="465" spans="1:13" ht="86.4" hidden="1" x14ac:dyDescent="0.3">
      <c r="A465" s="36">
        <v>152</v>
      </c>
      <c r="B465" s="36" t="s">
        <v>1183</v>
      </c>
      <c r="C465" s="36" t="s">
        <v>1184</v>
      </c>
      <c r="D465" s="36" t="s">
        <v>1532</v>
      </c>
      <c r="E465" s="41">
        <v>45740</v>
      </c>
      <c r="F465" s="42" t="s">
        <v>1535</v>
      </c>
      <c r="G465" s="43" t="s">
        <v>1536</v>
      </c>
      <c r="H465" s="36">
        <v>300</v>
      </c>
      <c r="I465" s="36">
        <f t="shared" si="14"/>
        <v>0.3</v>
      </c>
      <c r="J465" s="44">
        <v>16000</v>
      </c>
      <c r="K465" s="45">
        <f t="shared" si="15"/>
        <v>4800000</v>
      </c>
      <c r="L465" s="45" t="s">
        <v>1030</v>
      </c>
      <c r="M465" s="44" t="s">
        <v>1184</v>
      </c>
    </row>
    <row r="466" spans="1:13" ht="75.599999999999994" hidden="1" x14ac:dyDescent="0.3">
      <c r="A466" s="36">
        <v>153</v>
      </c>
      <c r="B466" s="36" t="s">
        <v>1183</v>
      </c>
      <c r="C466" s="36" t="s">
        <v>1184</v>
      </c>
      <c r="D466" s="36" t="s">
        <v>1537</v>
      </c>
      <c r="E466" s="41">
        <v>45740</v>
      </c>
      <c r="F466" s="42" t="s">
        <v>1538</v>
      </c>
      <c r="G466" s="43" t="s">
        <v>1539</v>
      </c>
      <c r="H466" s="36">
        <v>120</v>
      </c>
      <c r="I466" s="36">
        <f t="shared" si="14"/>
        <v>0.12</v>
      </c>
      <c r="J466" s="44">
        <v>16490</v>
      </c>
      <c r="K466" s="45">
        <f t="shared" si="15"/>
        <v>1978800</v>
      </c>
      <c r="L466" s="45" t="s">
        <v>1030</v>
      </c>
      <c r="M466" s="44" t="s">
        <v>1184</v>
      </c>
    </row>
    <row r="467" spans="1:13" ht="75.599999999999994" hidden="1" x14ac:dyDescent="0.3">
      <c r="A467" s="36">
        <v>154</v>
      </c>
      <c r="B467" s="36" t="s">
        <v>1183</v>
      </c>
      <c r="C467" s="36" t="s">
        <v>1606</v>
      </c>
      <c r="D467" s="36" t="s">
        <v>4320</v>
      </c>
      <c r="E467" s="41">
        <v>45740</v>
      </c>
      <c r="F467" s="42" t="s">
        <v>535</v>
      </c>
      <c r="G467" s="43" t="s">
        <v>4321</v>
      </c>
      <c r="H467" s="36">
        <v>190</v>
      </c>
      <c r="I467" s="36">
        <f t="shared" si="14"/>
        <v>0.19</v>
      </c>
      <c r="J467" s="44">
        <v>16490</v>
      </c>
      <c r="K467" s="45">
        <f t="shared" si="15"/>
        <v>3133100</v>
      </c>
      <c r="L467" s="45" t="s">
        <v>1030</v>
      </c>
      <c r="M467" s="44" t="s">
        <v>3922</v>
      </c>
    </row>
    <row r="468" spans="1:13" ht="75.599999999999994" hidden="1" x14ac:dyDescent="0.3">
      <c r="A468" s="36">
        <v>155</v>
      </c>
      <c r="B468" s="36" t="s">
        <v>1183</v>
      </c>
      <c r="C468" s="36" t="s">
        <v>1606</v>
      </c>
      <c r="D468" s="36" t="s">
        <v>4322</v>
      </c>
      <c r="E468" s="41">
        <v>45740</v>
      </c>
      <c r="F468" s="42" t="s">
        <v>405</v>
      </c>
      <c r="G468" s="43" t="s">
        <v>4323</v>
      </c>
      <c r="H468" s="36">
        <v>112</v>
      </c>
      <c r="I468" s="36">
        <f t="shared" si="14"/>
        <v>0.112</v>
      </c>
      <c r="J468" s="44">
        <v>16490</v>
      </c>
      <c r="K468" s="45">
        <f t="shared" si="15"/>
        <v>1846880</v>
      </c>
      <c r="L468" s="45" t="s">
        <v>1030</v>
      </c>
      <c r="M468" s="44" t="s">
        <v>3922</v>
      </c>
    </row>
    <row r="469" spans="1:13" ht="75.599999999999994" hidden="1" x14ac:dyDescent="0.3">
      <c r="A469" s="36">
        <v>156</v>
      </c>
      <c r="B469" s="36" t="s">
        <v>1183</v>
      </c>
      <c r="C469" s="36" t="s">
        <v>1606</v>
      </c>
      <c r="D469" s="36" t="s">
        <v>4324</v>
      </c>
      <c r="E469" s="41">
        <v>45740</v>
      </c>
      <c r="F469" s="42" t="s">
        <v>468</v>
      </c>
      <c r="G469" s="43" t="s">
        <v>4325</v>
      </c>
      <c r="H469" s="36">
        <v>280</v>
      </c>
      <c r="I469" s="36">
        <f t="shared" si="14"/>
        <v>0.28000000000000003</v>
      </c>
      <c r="J469" s="44">
        <v>16490</v>
      </c>
      <c r="K469" s="45">
        <f t="shared" si="15"/>
        <v>4617200</v>
      </c>
      <c r="L469" s="45" t="s">
        <v>1030</v>
      </c>
      <c r="M469" s="44" t="s">
        <v>3922</v>
      </c>
    </row>
    <row r="470" spans="1:13" ht="75.599999999999994" hidden="1" x14ac:dyDescent="0.3">
      <c r="A470" s="36">
        <v>157</v>
      </c>
      <c r="B470" s="36" t="s">
        <v>1183</v>
      </c>
      <c r="C470" s="36" t="s">
        <v>1606</v>
      </c>
      <c r="D470" s="36" t="s">
        <v>4326</v>
      </c>
      <c r="E470" s="41">
        <v>45740</v>
      </c>
      <c r="F470" s="42">
        <v>148</v>
      </c>
      <c r="G470" s="43" t="s">
        <v>4327</v>
      </c>
      <c r="H470" s="36">
        <v>67</v>
      </c>
      <c r="I470" s="36">
        <f t="shared" si="14"/>
        <v>6.7000000000000004E-2</v>
      </c>
      <c r="J470" s="44">
        <v>16490</v>
      </c>
      <c r="K470" s="45">
        <f t="shared" si="15"/>
        <v>1104830</v>
      </c>
      <c r="L470" s="45" t="s">
        <v>1030</v>
      </c>
      <c r="M470" s="44" t="s">
        <v>3922</v>
      </c>
    </row>
    <row r="471" spans="1:13" ht="75.599999999999994" hidden="1" x14ac:dyDescent="0.3">
      <c r="A471" s="36">
        <v>158</v>
      </c>
      <c r="B471" s="36" t="s">
        <v>1183</v>
      </c>
      <c r="C471" s="36" t="s">
        <v>1606</v>
      </c>
      <c r="D471" s="36" t="s">
        <v>4328</v>
      </c>
      <c r="E471" s="41">
        <v>45740</v>
      </c>
      <c r="F471" s="42" t="s">
        <v>187</v>
      </c>
      <c r="G471" s="43" t="s">
        <v>4329</v>
      </c>
      <c r="H471" s="36">
        <v>106</v>
      </c>
      <c r="I471" s="36">
        <f t="shared" si="14"/>
        <v>0.106</v>
      </c>
      <c r="J471" s="44">
        <v>16490</v>
      </c>
      <c r="K471" s="45">
        <f t="shared" si="15"/>
        <v>1747940</v>
      </c>
      <c r="L471" s="45" t="s">
        <v>1030</v>
      </c>
      <c r="M471" s="44" t="s">
        <v>3922</v>
      </c>
    </row>
    <row r="472" spans="1:13" ht="75.599999999999994" hidden="1" x14ac:dyDescent="0.3">
      <c r="A472" s="36">
        <v>159</v>
      </c>
      <c r="B472" s="36" t="s">
        <v>1183</v>
      </c>
      <c r="C472" s="36" t="s">
        <v>1606</v>
      </c>
      <c r="D472" s="36" t="s">
        <v>4330</v>
      </c>
      <c r="E472" s="41">
        <v>45740</v>
      </c>
      <c r="F472" s="42">
        <v>2510</v>
      </c>
      <c r="G472" s="43" t="s">
        <v>4331</v>
      </c>
      <c r="H472" s="36">
        <v>134</v>
      </c>
      <c r="I472" s="36">
        <f t="shared" si="14"/>
        <v>0.13400000000000001</v>
      </c>
      <c r="J472" s="44">
        <v>16490</v>
      </c>
      <c r="K472" s="45">
        <f t="shared" si="15"/>
        <v>2209660</v>
      </c>
      <c r="L472" s="45" t="s">
        <v>1030</v>
      </c>
      <c r="M472" s="44" t="s">
        <v>3922</v>
      </c>
    </row>
    <row r="473" spans="1:13" ht="75.599999999999994" hidden="1" x14ac:dyDescent="0.3">
      <c r="A473" s="36">
        <v>160</v>
      </c>
      <c r="B473" s="36" t="s">
        <v>1183</v>
      </c>
      <c r="C473" s="36" t="s">
        <v>1606</v>
      </c>
      <c r="D473" s="36" t="s">
        <v>4332</v>
      </c>
      <c r="E473" s="41">
        <v>45740</v>
      </c>
      <c r="F473" s="42">
        <v>596</v>
      </c>
      <c r="G473" s="43" t="s">
        <v>4333</v>
      </c>
      <c r="H473" s="36">
        <v>134</v>
      </c>
      <c r="I473" s="36">
        <f t="shared" si="14"/>
        <v>0.13400000000000001</v>
      </c>
      <c r="J473" s="44">
        <v>16490</v>
      </c>
      <c r="K473" s="45">
        <f t="shared" si="15"/>
        <v>2209660</v>
      </c>
      <c r="L473" s="45" t="s">
        <v>1030</v>
      </c>
      <c r="M473" s="44" t="s">
        <v>3922</v>
      </c>
    </row>
    <row r="474" spans="1:13" ht="75.599999999999994" hidden="1" x14ac:dyDescent="0.3">
      <c r="A474" s="36">
        <v>161</v>
      </c>
      <c r="B474" s="36" t="s">
        <v>1183</v>
      </c>
      <c r="C474" s="36" t="s">
        <v>1606</v>
      </c>
      <c r="D474" s="36" t="s">
        <v>4334</v>
      </c>
      <c r="E474" s="41">
        <v>45740</v>
      </c>
      <c r="F474" s="42">
        <v>1659</v>
      </c>
      <c r="G474" s="43" t="s">
        <v>4335</v>
      </c>
      <c r="H474" s="36">
        <v>224</v>
      </c>
      <c r="I474" s="36">
        <f t="shared" si="14"/>
        <v>0.224</v>
      </c>
      <c r="J474" s="44">
        <v>16490</v>
      </c>
      <c r="K474" s="45">
        <f t="shared" si="15"/>
        <v>3693760</v>
      </c>
      <c r="L474" s="45" t="s">
        <v>1030</v>
      </c>
      <c r="M474" s="44" t="s">
        <v>3922</v>
      </c>
    </row>
    <row r="475" spans="1:13" ht="75.599999999999994" hidden="1" x14ac:dyDescent="0.3">
      <c r="A475" s="36">
        <v>162</v>
      </c>
      <c r="B475" s="36" t="s">
        <v>1183</v>
      </c>
      <c r="C475" s="36" t="s">
        <v>1606</v>
      </c>
      <c r="D475" s="36" t="s">
        <v>4336</v>
      </c>
      <c r="E475" s="41">
        <v>45740</v>
      </c>
      <c r="F475" s="42" t="s">
        <v>151</v>
      </c>
      <c r="G475" s="43" t="s">
        <v>4337</v>
      </c>
      <c r="H475" s="36">
        <v>78</v>
      </c>
      <c r="I475" s="36">
        <f t="shared" si="14"/>
        <v>7.8E-2</v>
      </c>
      <c r="J475" s="44">
        <v>16490</v>
      </c>
      <c r="K475" s="45">
        <f t="shared" si="15"/>
        <v>1286220</v>
      </c>
      <c r="L475" s="45" t="s">
        <v>1030</v>
      </c>
      <c r="M475" s="44" t="s">
        <v>3922</v>
      </c>
    </row>
    <row r="476" spans="1:13" ht="75.599999999999994" hidden="1" x14ac:dyDescent="0.3">
      <c r="A476" s="36">
        <v>163</v>
      </c>
      <c r="B476" s="36" t="s">
        <v>1183</v>
      </c>
      <c r="C476" s="36" t="s">
        <v>1606</v>
      </c>
      <c r="D476" s="36" t="s">
        <v>4338</v>
      </c>
      <c r="E476" s="41">
        <v>45740</v>
      </c>
      <c r="F476" s="42" t="s">
        <v>479</v>
      </c>
      <c r="G476" s="43" t="s">
        <v>4339</v>
      </c>
      <c r="H476" s="36">
        <v>291</v>
      </c>
      <c r="I476" s="36">
        <f t="shared" si="14"/>
        <v>0.29099999999999998</v>
      </c>
      <c r="J476" s="44">
        <v>16490</v>
      </c>
      <c r="K476" s="45">
        <f t="shared" si="15"/>
        <v>4798590</v>
      </c>
      <c r="L476" s="45" t="s">
        <v>1030</v>
      </c>
      <c r="M476" s="44" t="s">
        <v>3922</v>
      </c>
    </row>
    <row r="477" spans="1:13" ht="75.599999999999994" hidden="1" x14ac:dyDescent="0.3">
      <c r="A477" s="36">
        <v>164</v>
      </c>
      <c r="B477" s="36" t="s">
        <v>1183</v>
      </c>
      <c r="C477" s="36" t="s">
        <v>1606</v>
      </c>
      <c r="D477" s="36" t="s">
        <v>4340</v>
      </c>
      <c r="E477" s="41">
        <v>45740</v>
      </c>
      <c r="F477" s="42">
        <v>1000</v>
      </c>
      <c r="G477" s="43" t="s">
        <v>4341</v>
      </c>
      <c r="H477" s="36">
        <v>90</v>
      </c>
      <c r="I477" s="36">
        <f t="shared" si="14"/>
        <v>0.09</v>
      </c>
      <c r="J477" s="44">
        <v>16490</v>
      </c>
      <c r="K477" s="45">
        <f t="shared" si="15"/>
        <v>1484100</v>
      </c>
      <c r="L477" s="45" t="s">
        <v>1030</v>
      </c>
      <c r="M477" s="44" t="s">
        <v>3922</v>
      </c>
    </row>
    <row r="478" spans="1:13" ht="75.599999999999994" hidden="1" x14ac:dyDescent="0.3">
      <c r="A478" s="36">
        <v>165</v>
      </c>
      <c r="B478" s="36" t="s">
        <v>1183</v>
      </c>
      <c r="C478" s="36" t="s">
        <v>1606</v>
      </c>
      <c r="D478" s="36" t="s">
        <v>4342</v>
      </c>
      <c r="E478" s="41">
        <v>45740</v>
      </c>
      <c r="F478" s="42">
        <v>1788</v>
      </c>
      <c r="G478" s="43" t="s">
        <v>4343</v>
      </c>
      <c r="H478" s="36">
        <v>168</v>
      </c>
      <c r="I478" s="36">
        <f t="shared" si="14"/>
        <v>0.16800000000000001</v>
      </c>
      <c r="J478" s="44">
        <v>16490</v>
      </c>
      <c r="K478" s="45">
        <f t="shared" si="15"/>
        <v>2770320</v>
      </c>
      <c r="L478" s="45" t="s">
        <v>1030</v>
      </c>
      <c r="M478" s="44" t="s">
        <v>3922</v>
      </c>
    </row>
    <row r="479" spans="1:13" ht="75.599999999999994" hidden="1" x14ac:dyDescent="0.3">
      <c r="A479" s="36">
        <v>166</v>
      </c>
      <c r="B479" s="36" t="s">
        <v>1183</v>
      </c>
      <c r="C479" s="36" t="s">
        <v>1606</v>
      </c>
      <c r="D479" s="36" t="s">
        <v>4344</v>
      </c>
      <c r="E479" s="41">
        <v>45740</v>
      </c>
      <c r="F479" s="42">
        <v>5541</v>
      </c>
      <c r="G479" s="43" t="s">
        <v>4345</v>
      </c>
      <c r="H479" s="36">
        <v>235</v>
      </c>
      <c r="I479" s="36">
        <f t="shared" si="14"/>
        <v>0.23499999999999999</v>
      </c>
      <c r="J479" s="44">
        <v>16490</v>
      </c>
      <c r="K479" s="45">
        <f t="shared" si="15"/>
        <v>3875150</v>
      </c>
      <c r="L479" s="45" t="s">
        <v>1030</v>
      </c>
      <c r="M479" s="44" t="s">
        <v>3922</v>
      </c>
    </row>
    <row r="480" spans="1:13" ht="75.599999999999994" hidden="1" x14ac:dyDescent="0.3">
      <c r="A480" s="36">
        <v>167</v>
      </c>
      <c r="B480" s="36" t="s">
        <v>1183</v>
      </c>
      <c r="C480" s="36" t="s">
        <v>1606</v>
      </c>
      <c r="D480" s="36" t="s">
        <v>4346</v>
      </c>
      <c r="E480" s="41">
        <v>45740</v>
      </c>
      <c r="F480" s="42">
        <v>5286</v>
      </c>
      <c r="G480" s="43" t="s">
        <v>4347</v>
      </c>
      <c r="H480" s="36">
        <v>56</v>
      </c>
      <c r="I480" s="36">
        <f t="shared" si="14"/>
        <v>5.6000000000000001E-2</v>
      </c>
      <c r="J480" s="44">
        <v>16490</v>
      </c>
      <c r="K480" s="45">
        <f t="shared" si="15"/>
        <v>923440</v>
      </c>
      <c r="L480" s="45" t="s">
        <v>1030</v>
      </c>
      <c r="M480" s="44" t="s">
        <v>3922</v>
      </c>
    </row>
    <row r="481" spans="1:13" ht="75.599999999999994" hidden="1" x14ac:dyDescent="0.3">
      <c r="A481" s="36">
        <v>168</v>
      </c>
      <c r="B481" s="36" t="s">
        <v>1183</v>
      </c>
      <c r="C481" s="36" t="s">
        <v>1606</v>
      </c>
      <c r="D481" s="36" t="s">
        <v>4348</v>
      </c>
      <c r="E481" s="41">
        <v>45740</v>
      </c>
      <c r="F481" s="42">
        <v>1342</v>
      </c>
      <c r="G481" s="43" t="s">
        <v>4349</v>
      </c>
      <c r="H481" s="36">
        <v>56</v>
      </c>
      <c r="I481" s="36">
        <f t="shared" si="14"/>
        <v>5.6000000000000001E-2</v>
      </c>
      <c r="J481" s="44">
        <v>16490</v>
      </c>
      <c r="K481" s="45">
        <f t="shared" si="15"/>
        <v>923440</v>
      </c>
      <c r="L481" s="45" t="s">
        <v>1030</v>
      </c>
      <c r="M481" s="44" t="s">
        <v>3922</v>
      </c>
    </row>
    <row r="482" spans="1:13" ht="75.599999999999994" hidden="1" x14ac:dyDescent="0.3">
      <c r="A482" s="36">
        <v>169</v>
      </c>
      <c r="B482" s="36" t="s">
        <v>1183</v>
      </c>
      <c r="C482" s="36" t="s">
        <v>1606</v>
      </c>
      <c r="D482" s="36" t="s">
        <v>4350</v>
      </c>
      <c r="E482" s="41">
        <v>45740</v>
      </c>
      <c r="F482" s="42" t="s">
        <v>572</v>
      </c>
      <c r="G482" s="43" t="s">
        <v>4351</v>
      </c>
      <c r="H482" s="36">
        <v>291</v>
      </c>
      <c r="I482" s="36">
        <f t="shared" si="14"/>
        <v>0.29099999999999998</v>
      </c>
      <c r="J482" s="44">
        <v>16490</v>
      </c>
      <c r="K482" s="45">
        <f t="shared" si="15"/>
        <v>4798590</v>
      </c>
      <c r="L482" s="45" t="s">
        <v>1030</v>
      </c>
      <c r="M482" s="44" t="s">
        <v>3922</v>
      </c>
    </row>
    <row r="483" spans="1:13" ht="75.599999999999994" hidden="1" x14ac:dyDescent="0.3">
      <c r="A483" s="36">
        <v>170</v>
      </c>
      <c r="B483" s="36" t="s">
        <v>1183</v>
      </c>
      <c r="C483" s="36" t="s">
        <v>1606</v>
      </c>
      <c r="D483" s="36" t="s">
        <v>4352</v>
      </c>
      <c r="E483" s="41">
        <v>45740</v>
      </c>
      <c r="F483" s="42">
        <v>142</v>
      </c>
      <c r="G483" s="43" t="s">
        <v>4353</v>
      </c>
      <c r="H483" s="36">
        <v>146</v>
      </c>
      <c r="I483" s="36">
        <f t="shared" si="14"/>
        <v>0.14599999999999999</v>
      </c>
      <c r="J483" s="44">
        <v>16490</v>
      </c>
      <c r="K483" s="45">
        <f t="shared" si="15"/>
        <v>2407540</v>
      </c>
      <c r="L483" s="45" t="s">
        <v>1030</v>
      </c>
      <c r="M483" s="44" t="s">
        <v>3922</v>
      </c>
    </row>
    <row r="484" spans="1:13" ht="75.599999999999994" hidden="1" x14ac:dyDescent="0.3">
      <c r="A484" s="36">
        <v>171</v>
      </c>
      <c r="B484" s="36" t="s">
        <v>1183</v>
      </c>
      <c r="C484" s="36" t="s">
        <v>1606</v>
      </c>
      <c r="D484" s="36" t="s">
        <v>4354</v>
      </c>
      <c r="E484" s="41">
        <v>45740</v>
      </c>
      <c r="F484" s="42" t="s">
        <v>157</v>
      </c>
      <c r="G484" s="43" t="s">
        <v>4355</v>
      </c>
      <c r="H484" s="36">
        <v>112</v>
      </c>
      <c r="I484" s="36">
        <f t="shared" si="14"/>
        <v>0.112</v>
      </c>
      <c r="J484" s="44">
        <v>16490</v>
      </c>
      <c r="K484" s="45">
        <f t="shared" si="15"/>
        <v>1846880</v>
      </c>
      <c r="L484" s="45" t="s">
        <v>1030</v>
      </c>
      <c r="M484" s="44" t="s">
        <v>3922</v>
      </c>
    </row>
    <row r="485" spans="1:13" ht="75.599999999999994" hidden="1" x14ac:dyDescent="0.3">
      <c r="A485" s="36">
        <v>172</v>
      </c>
      <c r="B485" s="36" t="s">
        <v>1183</v>
      </c>
      <c r="C485" s="36" t="s">
        <v>1606</v>
      </c>
      <c r="D485" s="36" t="s">
        <v>4356</v>
      </c>
      <c r="E485" s="41">
        <v>45740</v>
      </c>
      <c r="F485" s="42">
        <v>3604</v>
      </c>
      <c r="G485" s="43" t="s">
        <v>4357</v>
      </c>
      <c r="H485" s="36">
        <v>56</v>
      </c>
      <c r="I485" s="36">
        <f t="shared" si="14"/>
        <v>5.6000000000000001E-2</v>
      </c>
      <c r="J485" s="44">
        <v>16490</v>
      </c>
      <c r="K485" s="45">
        <f t="shared" si="15"/>
        <v>923440</v>
      </c>
      <c r="L485" s="45" t="s">
        <v>1030</v>
      </c>
      <c r="M485" s="44" t="s">
        <v>3922</v>
      </c>
    </row>
    <row r="486" spans="1:13" ht="75.599999999999994" hidden="1" x14ac:dyDescent="0.3">
      <c r="A486" s="36">
        <v>173</v>
      </c>
      <c r="B486" s="36" t="s">
        <v>1183</v>
      </c>
      <c r="C486" s="36" t="s">
        <v>1606</v>
      </c>
      <c r="D486" s="36" t="s">
        <v>4358</v>
      </c>
      <c r="E486" s="41">
        <v>45740</v>
      </c>
      <c r="F486" s="42">
        <v>744</v>
      </c>
      <c r="G486" s="43" t="s">
        <v>4359</v>
      </c>
      <c r="H486" s="36">
        <v>112</v>
      </c>
      <c r="I486" s="36">
        <f t="shared" si="14"/>
        <v>0.112</v>
      </c>
      <c r="J486" s="44">
        <v>16490</v>
      </c>
      <c r="K486" s="45">
        <f t="shared" si="15"/>
        <v>1846880</v>
      </c>
      <c r="L486" s="45" t="s">
        <v>1030</v>
      </c>
      <c r="M486" s="44" t="s">
        <v>3922</v>
      </c>
    </row>
    <row r="487" spans="1:13" ht="75.599999999999994" hidden="1" x14ac:dyDescent="0.3">
      <c r="A487" s="36">
        <v>174</v>
      </c>
      <c r="B487" s="36" t="s">
        <v>1183</v>
      </c>
      <c r="C487" s="36" t="s">
        <v>1606</v>
      </c>
      <c r="D487" s="36" t="s">
        <v>4360</v>
      </c>
      <c r="E487" s="41">
        <v>45740</v>
      </c>
      <c r="F487" s="42">
        <v>1008</v>
      </c>
      <c r="G487" s="43" t="s">
        <v>4361</v>
      </c>
      <c r="H487" s="36">
        <v>67</v>
      </c>
      <c r="I487" s="36">
        <f t="shared" si="14"/>
        <v>6.7000000000000004E-2</v>
      </c>
      <c r="J487" s="44">
        <v>16490</v>
      </c>
      <c r="K487" s="45">
        <f t="shared" si="15"/>
        <v>1104830</v>
      </c>
      <c r="L487" s="45" t="s">
        <v>1030</v>
      </c>
      <c r="M487" s="44" t="s">
        <v>3922</v>
      </c>
    </row>
    <row r="488" spans="1:13" ht="75.599999999999994" hidden="1" x14ac:dyDescent="0.3">
      <c r="A488" s="36">
        <v>175</v>
      </c>
      <c r="B488" s="36" t="s">
        <v>1183</v>
      </c>
      <c r="C488" s="36" t="s">
        <v>1606</v>
      </c>
      <c r="D488" s="36" t="s">
        <v>4362</v>
      </c>
      <c r="E488" s="41">
        <v>45740</v>
      </c>
      <c r="F488" s="42">
        <v>2322</v>
      </c>
      <c r="G488" s="43" t="s">
        <v>4363</v>
      </c>
      <c r="H488" s="36">
        <v>101</v>
      </c>
      <c r="I488" s="36">
        <f t="shared" si="14"/>
        <v>0.10100000000000001</v>
      </c>
      <c r="J488" s="44">
        <v>16490</v>
      </c>
      <c r="K488" s="45">
        <f t="shared" si="15"/>
        <v>1665490</v>
      </c>
      <c r="L488" s="45" t="s">
        <v>1030</v>
      </c>
      <c r="M488" s="44" t="s">
        <v>3922</v>
      </c>
    </row>
    <row r="489" spans="1:13" ht="75.599999999999994" hidden="1" x14ac:dyDescent="0.3">
      <c r="A489" s="36">
        <v>176</v>
      </c>
      <c r="B489" s="36" t="s">
        <v>1183</v>
      </c>
      <c r="C489" s="36" t="s">
        <v>1606</v>
      </c>
      <c r="D489" s="36" t="s">
        <v>4364</v>
      </c>
      <c r="E489" s="41">
        <v>45740</v>
      </c>
      <c r="F489" s="42">
        <v>174</v>
      </c>
      <c r="G489" s="43" t="s">
        <v>4365</v>
      </c>
      <c r="H489" s="36">
        <v>190</v>
      </c>
      <c r="I489" s="36">
        <f t="shared" si="14"/>
        <v>0.19</v>
      </c>
      <c r="J489" s="44">
        <v>16490</v>
      </c>
      <c r="K489" s="45">
        <f t="shared" si="15"/>
        <v>3133100</v>
      </c>
      <c r="L489" s="45" t="s">
        <v>1030</v>
      </c>
      <c r="M489" s="44" t="s">
        <v>3922</v>
      </c>
    </row>
    <row r="490" spans="1:13" ht="75.599999999999994" hidden="1" x14ac:dyDescent="0.3">
      <c r="A490" s="36">
        <v>177</v>
      </c>
      <c r="B490" s="36" t="s">
        <v>1183</v>
      </c>
      <c r="C490" s="36" t="s">
        <v>1606</v>
      </c>
      <c r="D490" s="36" t="s">
        <v>4366</v>
      </c>
      <c r="E490" s="41">
        <v>45740</v>
      </c>
      <c r="F490" s="42" t="s">
        <v>515</v>
      </c>
      <c r="G490" s="43" t="s">
        <v>4367</v>
      </c>
      <c r="H490" s="36">
        <v>157</v>
      </c>
      <c r="I490" s="36">
        <f t="shared" si="14"/>
        <v>0.157</v>
      </c>
      <c r="J490" s="44">
        <v>16490</v>
      </c>
      <c r="K490" s="45">
        <f t="shared" si="15"/>
        <v>2588930</v>
      </c>
      <c r="L490" s="45" t="s">
        <v>1030</v>
      </c>
      <c r="M490" s="44" t="s">
        <v>3922</v>
      </c>
    </row>
    <row r="491" spans="1:13" ht="75.599999999999994" hidden="1" x14ac:dyDescent="0.3">
      <c r="A491" s="36">
        <v>178</v>
      </c>
      <c r="B491" s="36" t="s">
        <v>1183</v>
      </c>
      <c r="C491" s="36" t="s">
        <v>1606</v>
      </c>
      <c r="D491" s="36" t="s">
        <v>4368</v>
      </c>
      <c r="E491" s="41">
        <v>45740</v>
      </c>
      <c r="F491" s="42">
        <v>2628</v>
      </c>
      <c r="G491" s="43" t="s">
        <v>4369</v>
      </c>
      <c r="H491" s="36">
        <v>168</v>
      </c>
      <c r="I491" s="36">
        <f t="shared" si="14"/>
        <v>0.16800000000000001</v>
      </c>
      <c r="J491" s="44">
        <v>16490</v>
      </c>
      <c r="K491" s="45">
        <f t="shared" si="15"/>
        <v>2770320</v>
      </c>
      <c r="L491" s="45" t="s">
        <v>1030</v>
      </c>
      <c r="M491" s="44" t="s">
        <v>3922</v>
      </c>
    </row>
    <row r="492" spans="1:13" ht="75.599999999999994" hidden="1" x14ac:dyDescent="0.3">
      <c r="A492" s="36">
        <v>179</v>
      </c>
      <c r="B492" s="36" t="s">
        <v>1183</v>
      </c>
      <c r="C492" s="36" t="s">
        <v>1606</v>
      </c>
      <c r="D492" s="36" t="s">
        <v>4370</v>
      </c>
      <c r="E492" s="41">
        <v>45740</v>
      </c>
      <c r="F492" s="42">
        <v>4234</v>
      </c>
      <c r="G492" s="43" t="s">
        <v>4371</v>
      </c>
      <c r="H492" s="36">
        <v>56</v>
      </c>
      <c r="I492" s="36">
        <f t="shared" si="14"/>
        <v>5.6000000000000001E-2</v>
      </c>
      <c r="J492" s="44">
        <v>16490</v>
      </c>
      <c r="K492" s="45">
        <f t="shared" si="15"/>
        <v>923440</v>
      </c>
      <c r="L492" s="45" t="s">
        <v>1030</v>
      </c>
      <c r="M492" s="44" t="s">
        <v>3922</v>
      </c>
    </row>
    <row r="493" spans="1:13" ht="75.599999999999994" hidden="1" x14ac:dyDescent="0.3">
      <c r="A493" s="36">
        <v>180</v>
      </c>
      <c r="B493" s="36" t="s">
        <v>1183</v>
      </c>
      <c r="C493" s="36" t="s">
        <v>1606</v>
      </c>
      <c r="D493" s="36" t="s">
        <v>4372</v>
      </c>
      <c r="E493" s="41">
        <v>45740</v>
      </c>
      <c r="F493" s="42" t="s">
        <v>135</v>
      </c>
      <c r="G493" s="43" t="s">
        <v>4373</v>
      </c>
      <c r="H493" s="36">
        <v>134</v>
      </c>
      <c r="I493" s="36">
        <f t="shared" si="14"/>
        <v>0.13400000000000001</v>
      </c>
      <c r="J493" s="44">
        <v>16490</v>
      </c>
      <c r="K493" s="45">
        <f t="shared" si="15"/>
        <v>2209660</v>
      </c>
      <c r="L493" s="45" t="s">
        <v>1030</v>
      </c>
      <c r="M493" s="44" t="s">
        <v>3922</v>
      </c>
    </row>
    <row r="494" spans="1:13" ht="75.599999999999994" hidden="1" x14ac:dyDescent="0.3">
      <c r="A494" s="36">
        <v>181</v>
      </c>
      <c r="B494" s="36" t="s">
        <v>1183</v>
      </c>
      <c r="C494" s="36" t="s">
        <v>1606</v>
      </c>
      <c r="D494" s="36" t="s">
        <v>4374</v>
      </c>
      <c r="E494" s="41">
        <v>45740</v>
      </c>
      <c r="F494" s="42" t="s">
        <v>192</v>
      </c>
      <c r="G494" s="43" t="s">
        <v>4375</v>
      </c>
      <c r="H494" s="36">
        <v>90</v>
      </c>
      <c r="I494" s="36">
        <f t="shared" si="14"/>
        <v>0.09</v>
      </c>
      <c r="J494" s="44">
        <v>16490</v>
      </c>
      <c r="K494" s="45">
        <f t="shared" si="15"/>
        <v>1484100</v>
      </c>
      <c r="L494" s="45" t="s">
        <v>1030</v>
      </c>
      <c r="M494" s="44" t="s">
        <v>3922</v>
      </c>
    </row>
    <row r="495" spans="1:13" ht="75.599999999999994" hidden="1" x14ac:dyDescent="0.3">
      <c r="A495" s="36">
        <v>182</v>
      </c>
      <c r="B495" s="36" t="s">
        <v>1183</v>
      </c>
      <c r="C495" s="36" t="s">
        <v>1606</v>
      </c>
      <c r="D495" s="36" t="s">
        <v>4376</v>
      </c>
      <c r="E495" s="41">
        <v>45740</v>
      </c>
      <c r="F495" s="42" t="s">
        <v>484</v>
      </c>
      <c r="G495" s="43" t="s">
        <v>4377</v>
      </c>
      <c r="H495" s="36">
        <v>224</v>
      </c>
      <c r="I495" s="36">
        <f t="shared" si="14"/>
        <v>0.224</v>
      </c>
      <c r="J495" s="44">
        <v>16490</v>
      </c>
      <c r="K495" s="45">
        <f t="shared" si="15"/>
        <v>3693760</v>
      </c>
      <c r="L495" s="45" t="s">
        <v>1030</v>
      </c>
      <c r="M495" s="44" t="s">
        <v>3922</v>
      </c>
    </row>
    <row r="496" spans="1:13" ht="75.599999999999994" hidden="1" x14ac:dyDescent="0.3">
      <c r="A496" s="36">
        <v>183</v>
      </c>
      <c r="B496" s="36" t="s">
        <v>1183</v>
      </c>
      <c r="C496" s="36" t="s">
        <v>1606</v>
      </c>
      <c r="D496" s="36" t="s">
        <v>4378</v>
      </c>
      <c r="E496" s="41">
        <v>45740</v>
      </c>
      <c r="F496" s="42" t="s">
        <v>129</v>
      </c>
      <c r="G496" s="43" t="s">
        <v>4379</v>
      </c>
      <c r="H496" s="36">
        <v>112</v>
      </c>
      <c r="I496" s="36">
        <f t="shared" si="14"/>
        <v>0.112</v>
      </c>
      <c r="J496" s="44">
        <v>16490</v>
      </c>
      <c r="K496" s="45">
        <f t="shared" si="15"/>
        <v>1846880</v>
      </c>
      <c r="L496" s="45" t="s">
        <v>1030</v>
      </c>
      <c r="M496" s="44" t="s">
        <v>3922</v>
      </c>
    </row>
    <row r="497" spans="1:13" ht="75.599999999999994" hidden="1" x14ac:dyDescent="0.3">
      <c r="A497" s="36">
        <v>184</v>
      </c>
      <c r="B497" s="36" t="s">
        <v>1183</v>
      </c>
      <c r="C497" s="36" t="s">
        <v>1606</v>
      </c>
      <c r="D497" s="36" t="s">
        <v>4380</v>
      </c>
      <c r="E497" s="41">
        <v>45740</v>
      </c>
      <c r="F497" s="42" t="s">
        <v>180</v>
      </c>
      <c r="G497" s="43" t="s">
        <v>4381</v>
      </c>
      <c r="H497" s="36">
        <v>179</v>
      </c>
      <c r="I497" s="36">
        <f t="shared" si="14"/>
        <v>0.17899999999999999</v>
      </c>
      <c r="J497" s="44">
        <v>16490</v>
      </c>
      <c r="K497" s="45">
        <f t="shared" si="15"/>
        <v>2951710</v>
      </c>
      <c r="L497" s="45" t="s">
        <v>1030</v>
      </c>
      <c r="M497" s="44" t="s">
        <v>3922</v>
      </c>
    </row>
    <row r="498" spans="1:13" ht="75.599999999999994" hidden="1" x14ac:dyDescent="0.3">
      <c r="A498" s="36">
        <v>185</v>
      </c>
      <c r="B498" s="36" t="s">
        <v>1183</v>
      </c>
      <c r="C498" s="36" t="s">
        <v>1606</v>
      </c>
      <c r="D498" s="36" t="s">
        <v>4382</v>
      </c>
      <c r="E498" s="41">
        <v>45740</v>
      </c>
      <c r="F498" s="42" t="s">
        <v>545</v>
      </c>
      <c r="G498" s="43" t="s">
        <v>4383</v>
      </c>
      <c r="H498" s="36">
        <v>291</v>
      </c>
      <c r="I498" s="36">
        <f t="shared" si="14"/>
        <v>0.29099999999999998</v>
      </c>
      <c r="J498" s="44">
        <v>16490</v>
      </c>
      <c r="K498" s="45">
        <f t="shared" si="15"/>
        <v>4798590</v>
      </c>
      <c r="L498" s="45" t="s">
        <v>1030</v>
      </c>
      <c r="M498" s="44" t="s">
        <v>3922</v>
      </c>
    </row>
    <row r="499" spans="1:13" ht="75.599999999999994" hidden="1" x14ac:dyDescent="0.3">
      <c r="A499" s="36">
        <v>186</v>
      </c>
      <c r="B499" s="36" t="s">
        <v>1183</v>
      </c>
      <c r="C499" s="36" t="s">
        <v>1606</v>
      </c>
      <c r="D499" s="36" t="s">
        <v>4384</v>
      </c>
      <c r="E499" s="41">
        <v>45740</v>
      </c>
      <c r="F499" s="42">
        <v>341</v>
      </c>
      <c r="G499" s="43" t="s">
        <v>4385</v>
      </c>
      <c r="H499" s="36">
        <v>121</v>
      </c>
      <c r="I499" s="36">
        <f t="shared" si="14"/>
        <v>0.121</v>
      </c>
      <c r="J499" s="44">
        <v>16490</v>
      </c>
      <c r="K499" s="45">
        <f t="shared" si="15"/>
        <v>1995290</v>
      </c>
      <c r="L499" s="45" t="s">
        <v>1699</v>
      </c>
      <c r="M499" s="44" t="s">
        <v>3922</v>
      </c>
    </row>
    <row r="500" spans="1:13" ht="75.599999999999994" hidden="1" x14ac:dyDescent="0.3">
      <c r="A500" s="36">
        <v>187</v>
      </c>
      <c r="B500" s="36" t="s">
        <v>1183</v>
      </c>
      <c r="C500" s="36" t="s">
        <v>1606</v>
      </c>
      <c r="D500" s="36" t="s">
        <v>4386</v>
      </c>
      <c r="E500" s="41">
        <v>45740</v>
      </c>
      <c r="F500" s="42" t="s">
        <v>493</v>
      </c>
      <c r="G500" s="43" t="s">
        <v>4387</v>
      </c>
      <c r="H500" s="36">
        <v>224</v>
      </c>
      <c r="I500" s="36">
        <f t="shared" si="14"/>
        <v>0.224</v>
      </c>
      <c r="J500" s="44">
        <v>16490</v>
      </c>
      <c r="K500" s="45">
        <f t="shared" si="15"/>
        <v>3693760</v>
      </c>
      <c r="L500" s="45" t="s">
        <v>1030</v>
      </c>
      <c r="M500" s="44" t="s">
        <v>3922</v>
      </c>
    </row>
    <row r="501" spans="1:13" ht="75.599999999999994" hidden="1" x14ac:dyDescent="0.3">
      <c r="A501" s="36">
        <v>188</v>
      </c>
      <c r="B501" s="36" t="s">
        <v>1183</v>
      </c>
      <c r="C501" s="36" t="s">
        <v>1606</v>
      </c>
      <c r="D501" s="36" t="s">
        <v>4388</v>
      </c>
      <c r="E501" s="41">
        <v>45740</v>
      </c>
      <c r="F501" s="42" t="s">
        <v>513</v>
      </c>
      <c r="G501" s="43" t="s">
        <v>4389</v>
      </c>
      <c r="H501" s="36">
        <v>231</v>
      </c>
      <c r="I501" s="36">
        <f t="shared" si="14"/>
        <v>0.23100000000000001</v>
      </c>
      <c r="J501" s="44">
        <v>16490</v>
      </c>
      <c r="K501" s="45">
        <f t="shared" si="15"/>
        <v>3809190</v>
      </c>
      <c r="L501" s="45" t="s">
        <v>1030</v>
      </c>
      <c r="M501" s="44" t="s">
        <v>3922</v>
      </c>
    </row>
    <row r="502" spans="1:13" ht="75.599999999999994" hidden="1" x14ac:dyDescent="0.3">
      <c r="A502" s="36">
        <v>189</v>
      </c>
      <c r="B502" s="36" t="s">
        <v>1183</v>
      </c>
      <c r="C502" s="36" t="s">
        <v>1606</v>
      </c>
      <c r="D502" s="36" t="s">
        <v>4390</v>
      </c>
      <c r="E502" s="41">
        <v>45740</v>
      </c>
      <c r="F502" s="42">
        <v>3107</v>
      </c>
      <c r="G502" s="43" t="s">
        <v>4391</v>
      </c>
      <c r="H502" s="36">
        <v>291</v>
      </c>
      <c r="I502" s="36">
        <f t="shared" si="14"/>
        <v>0.29099999999999998</v>
      </c>
      <c r="J502" s="44">
        <v>16490</v>
      </c>
      <c r="K502" s="45">
        <f t="shared" si="15"/>
        <v>4798590</v>
      </c>
      <c r="L502" s="45" t="s">
        <v>1030</v>
      </c>
      <c r="M502" s="44" t="s">
        <v>3922</v>
      </c>
    </row>
    <row r="503" spans="1:13" ht="75.599999999999994" hidden="1" x14ac:dyDescent="0.3">
      <c r="A503" s="36">
        <v>190</v>
      </c>
      <c r="B503" s="36" t="s">
        <v>1183</v>
      </c>
      <c r="C503" s="36" t="s">
        <v>1606</v>
      </c>
      <c r="D503" s="36" t="s">
        <v>4392</v>
      </c>
      <c r="E503" s="41">
        <v>45740</v>
      </c>
      <c r="F503" s="42">
        <v>434</v>
      </c>
      <c r="G503" s="43" t="s">
        <v>4393</v>
      </c>
      <c r="H503" s="36">
        <v>56</v>
      </c>
      <c r="I503" s="36">
        <f t="shared" si="14"/>
        <v>5.6000000000000001E-2</v>
      </c>
      <c r="J503" s="44">
        <v>16490</v>
      </c>
      <c r="K503" s="45">
        <f t="shared" si="15"/>
        <v>923440</v>
      </c>
      <c r="L503" s="45" t="s">
        <v>1030</v>
      </c>
      <c r="M503" s="44" t="s">
        <v>3922</v>
      </c>
    </row>
    <row r="504" spans="1:13" ht="75.599999999999994" hidden="1" x14ac:dyDescent="0.3">
      <c r="A504" s="36">
        <v>191</v>
      </c>
      <c r="B504" s="36" t="s">
        <v>1183</v>
      </c>
      <c r="C504" s="36" t="s">
        <v>1606</v>
      </c>
      <c r="D504" s="36" t="s">
        <v>4394</v>
      </c>
      <c r="E504" s="41">
        <v>45740</v>
      </c>
      <c r="F504" s="42" t="s">
        <v>422</v>
      </c>
      <c r="G504" s="43" t="s">
        <v>4395</v>
      </c>
      <c r="H504" s="36">
        <v>112</v>
      </c>
      <c r="I504" s="36">
        <f t="shared" si="14"/>
        <v>0.112</v>
      </c>
      <c r="J504" s="44">
        <v>16490</v>
      </c>
      <c r="K504" s="45">
        <f t="shared" si="15"/>
        <v>1846880</v>
      </c>
      <c r="L504" s="45" t="s">
        <v>1030</v>
      </c>
      <c r="M504" s="44" t="s">
        <v>3922</v>
      </c>
    </row>
    <row r="505" spans="1:13" ht="75.599999999999994" hidden="1" x14ac:dyDescent="0.3">
      <c r="A505" s="36">
        <v>192</v>
      </c>
      <c r="B505" s="36" t="s">
        <v>1183</v>
      </c>
      <c r="C505" s="36" t="s">
        <v>1606</v>
      </c>
      <c r="D505" s="36" t="s">
        <v>4396</v>
      </c>
      <c r="E505" s="41">
        <v>45740</v>
      </c>
      <c r="F505" s="42" t="s">
        <v>510</v>
      </c>
      <c r="G505" s="43" t="s">
        <v>4397</v>
      </c>
      <c r="H505" s="36">
        <v>56</v>
      </c>
      <c r="I505" s="36">
        <f t="shared" si="14"/>
        <v>5.6000000000000001E-2</v>
      </c>
      <c r="J505" s="44">
        <v>16490</v>
      </c>
      <c r="K505" s="45">
        <f t="shared" si="15"/>
        <v>923440</v>
      </c>
      <c r="L505" s="45" t="s">
        <v>1030</v>
      </c>
      <c r="M505" s="44" t="s">
        <v>3922</v>
      </c>
    </row>
    <row r="506" spans="1:13" ht="75.599999999999994" hidden="1" x14ac:dyDescent="0.3">
      <c r="A506" s="36">
        <v>193</v>
      </c>
      <c r="B506" s="36" t="s">
        <v>1183</v>
      </c>
      <c r="C506" s="36" t="s">
        <v>1606</v>
      </c>
      <c r="D506" s="36" t="s">
        <v>4398</v>
      </c>
      <c r="E506" s="41">
        <v>45740</v>
      </c>
      <c r="F506" s="42">
        <v>356</v>
      </c>
      <c r="G506" s="43" t="s">
        <v>4399</v>
      </c>
      <c r="H506" s="36">
        <v>123</v>
      </c>
      <c r="I506" s="36">
        <f t="shared" si="14"/>
        <v>0.123</v>
      </c>
      <c r="J506" s="44">
        <v>16490</v>
      </c>
      <c r="K506" s="45">
        <f t="shared" si="15"/>
        <v>2028270</v>
      </c>
      <c r="L506" s="45" t="s">
        <v>1030</v>
      </c>
      <c r="M506" s="44" t="s">
        <v>3922</v>
      </c>
    </row>
    <row r="507" spans="1:13" ht="75.599999999999994" hidden="1" x14ac:dyDescent="0.3">
      <c r="A507" s="36">
        <v>194</v>
      </c>
      <c r="B507" s="36" t="s">
        <v>1183</v>
      </c>
      <c r="C507" s="36" t="s">
        <v>1606</v>
      </c>
      <c r="D507" s="36" t="s">
        <v>4400</v>
      </c>
      <c r="E507" s="41">
        <v>45740</v>
      </c>
      <c r="F507" s="42">
        <v>3151</v>
      </c>
      <c r="G507" s="43" t="s">
        <v>4401</v>
      </c>
      <c r="H507" s="36">
        <v>78</v>
      </c>
      <c r="I507" s="36">
        <f t="shared" si="14"/>
        <v>7.8E-2</v>
      </c>
      <c r="J507" s="44">
        <v>16490</v>
      </c>
      <c r="K507" s="45">
        <f t="shared" si="15"/>
        <v>1286220</v>
      </c>
      <c r="L507" s="45" t="s">
        <v>1030</v>
      </c>
      <c r="M507" s="44" t="s">
        <v>3922</v>
      </c>
    </row>
    <row r="508" spans="1:13" ht="75.599999999999994" hidden="1" x14ac:dyDescent="0.3">
      <c r="A508" s="36">
        <v>195</v>
      </c>
      <c r="B508" s="36" t="s">
        <v>1183</v>
      </c>
      <c r="C508" s="36" t="s">
        <v>1606</v>
      </c>
      <c r="D508" s="36" t="s">
        <v>4402</v>
      </c>
      <c r="E508" s="41">
        <v>45740</v>
      </c>
      <c r="F508" s="42" t="s">
        <v>151</v>
      </c>
      <c r="G508" s="43" t="s">
        <v>4337</v>
      </c>
      <c r="H508" s="36">
        <v>123</v>
      </c>
      <c r="I508" s="36">
        <f t="shared" si="14"/>
        <v>0.123</v>
      </c>
      <c r="J508" s="44">
        <v>16490</v>
      </c>
      <c r="K508" s="45">
        <f t="shared" si="15"/>
        <v>2028270</v>
      </c>
      <c r="L508" s="45" t="s">
        <v>4098</v>
      </c>
      <c r="M508" s="44" t="s">
        <v>4099</v>
      </c>
    </row>
    <row r="509" spans="1:13" ht="75.599999999999994" hidden="1" x14ac:dyDescent="0.3">
      <c r="A509" s="111">
        <v>196</v>
      </c>
      <c r="B509" s="36" t="s">
        <v>1183</v>
      </c>
      <c r="C509" s="36" t="s">
        <v>1606</v>
      </c>
      <c r="D509" s="111" t="s">
        <v>4403</v>
      </c>
      <c r="E509" s="112">
        <v>45741</v>
      </c>
      <c r="F509" s="113">
        <v>4014</v>
      </c>
      <c r="G509" s="114" t="s">
        <v>4404</v>
      </c>
      <c r="H509" s="111">
        <v>168</v>
      </c>
      <c r="I509" s="111">
        <f t="shared" si="14"/>
        <v>0.16800000000000001</v>
      </c>
      <c r="J509" s="115">
        <v>16490</v>
      </c>
      <c r="K509" s="45">
        <f t="shared" si="15"/>
        <v>2770320</v>
      </c>
      <c r="L509" s="45" t="s">
        <v>1030</v>
      </c>
      <c r="M509" s="44" t="s">
        <v>3922</v>
      </c>
    </row>
    <row r="510" spans="1:13" ht="75.599999999999994" hidden="1" x14ac:dyDescent="0.3">
      <c r="A510" s="36">
        <v>197</v>
      </c>
      <c r="B510" s="36" t="s">
        <v>1183</v>
      </c>
      <c r="C510" s="36" t="s">
        <v>1606</v>
      </c>
      <c r="D510" s="36" t="s">
        <v>4405</v>
      </c>
      <c r="E510" s="41">
        <v>45741</v>
      </c>
      <c r="F510" s="42" t="s">
        <v>436</v>
      </c>
      <c r="G510" s="43" t="s">
        <v>4406</v>
      </c>
      <c r="H510" s="36">
        <v>246</v>
      </c>
      <c r="I510" s="36">
        <f t="shared" si="14"/>
        <v>0.246</v>
      </c>
      <c r="J510" s="44">
        <v>16490</v>
      </c>
      <c r="K510" s="45">
        <f t="shared" si="15"/>
        <v>4056540</v>
      </c>
      <c r="L510" s="45" t="s">
        <v>1030</v>
      </c>
      <c r="M510" s="44" t="s">
        <v>3922</v>
      </c>
    </row>
    <row r="511" spans="1:13" ht="75.599999999999994" hidden="1" x14ac:dyDescent="0.3">
      <c r="A511" s="36">
        <v>198</v>
      </c>
      <c r="B511" s="36" t="s">
        <v>1183</v>
      </c>
      <c r="C511" s="36" t="s">
        <v>1606</v>
      </c>
      <c r="D511" s="36" t="s">
        <v>4407</v>
      </c>
      <c r="E511" s="41">
        <v>45741</v>
      </c>
      <c r="F511" s="42" t="s">
        <v>118</v>
      </c>
      <c r="G511" s="43" t="s">
        <v>4408</v>
      </c>
      <c r="H511" s="36">
        <v>168</v>
      </c>
      <c r="I511" s="36">
        <f t="shared" si="14"/>
        <v>0.16800000000000001</v>
      </c>
      <c r="J511" s="44">
        <v>16490</v>
      </c>
      <c r="K511" s="45">
        <f t="shared" si="15"/>
        <v>2770320</v>
      </c>
      <c r="L511" s="45" t="s">
        <v>1030</v>
      </c>
      <c r="M511" s="44" t="s">
        <v>3922</v>
      </c>
    </row>
    <row r="512" spans="1:13" ht="75.599999999999994" hidden="1" x14ac:dyDescent="0.3">
      <c r="A512" s="36">
        <v>199</v>
      </c>
      <c r="B512" s="36" t="s">
        <v>1183</v>
      </c>
      <c r="C512" s="36" t="s">
        <v>1606</v>
      </c>
      <c r="D512" s="36" t="s">
        <v>4409</v>
      </c>
      <c r="E512" s="41">
        <v>45741</v>
      </c>
      <c r="F512" s="42" t="s">
        <v>440</v>
      </c>
      <c r="G512" s="43" t="s">
        <v>4410</v>
      </c>
      <c r="H512" s="36">
        <v>280</v>
      </c>
      <c r="I512" s="36">
        <f t="shared" si="14"/>
        <v>0.28000000000000003</v>
      </c>
      <c r="J512" s="44">
        <v>16490</v>
      </c>
      <c r="K512" s="45">
        <f t="shared" si="15"/>
        <v>4617200</v>
      </c>
      <c r="L512" s="45" t="s">
        <v>1030</v>
      </c>
      <c r="M512" s="44" t="s">
        <v>3922</v>
      </c>
    </row>
    <row r="513" spans="1:13" ht="75.599999999999994" hidden="1" x14ac:dyDescent="0.3">
      <c r="A513" s="36">
        <v>200</v>
      </c>
      <c r="B513" s="36" t="s">
        <v>1183</v>
      </c>
      <c r="C513" s="36" t="s">
        <v>1606</v>
      </c>
      <c r="D513" s="36" t="s">
        <v>4411</v>
      </c>
      <c r="E513" s="41">
        <v>45741</v>
      </c>
      <c r="F513" s="42">
        <v>274</v>
      </c>
      <c r="G513" s="43" t="s">
        <v>4412</v>
      </c>
      <c r="H513" s="36">
        <v>224</v>
      </c>
      <c r="I513" s="36">
        <f t="shared" si="14"/>
        <v>0.224</v>
      </c>
      <c r="J513" s="44">
        <v>16490</v>
      </c>
      <c r="K513" s="45">
        <f t="shared" si="15"/>
        <v>3693760</v>
      </c>
      <c r="L513" s="45" t="s">
        <v>1030</v>
      </c>
      <c r="M513" s="44" t="s">
        <v>3922</v>
      </c>
    </row>
    <row r="514" spans="1:13" ht="75.599999999999994" hidden="1" x14ac:dyDescent="0.3">
      <c r="A514" s="36">
        <v>201</v>
      </c>
      <c r="B514" s="36" t="s">
        <v>1183</v>
      </c>
      <c r="C514" s="36" t="s">
        <v>1606</v>
      </c>
      <c r="D514" s="36" t="s">
        <v>4413</v>
      </c>
      <c r="E514" s="41">
        <v>45741</v>
      </c>
      <c r="F514" s="42">
        <v>4495</v>
      </c>
      <c r="G514" s="43" t="s">
        <v>4414</v>
      </c>
      <c r="H514" s="36">
        <v>134</v>
      </c>
      <c r="I514" s="36">
        <f t="shared" si="14"/>
        <v>0.13400000000000001</v>
      </c>
      <c r="J514" s="44">
        <v>16490</v>
      </c>
      <c r="K514" s="45">
        <f t="shared" si="15"/>
        <v>2209660</v>
      </c>
      <c r="L514" s="45" t="s">
        <v>1030</v>
      </c>
      <c r="M514" s="44" t="s">
        <v>3922</v>
      </c>
    </row>
    <row r="515" spans="1:13" ht="75.599999999999994" hidden="1" x14ac:dyDescent="0.3">
      <c r="A515" s="36">
        <v>202</v>
      </c>
      <c r="B515" s="36" t="s">
        <v>1183</v>
      </c>
      <c r="C515" s="36" t="s">
        <v>1606</v>
      </c>
      <c r="D515" s="36" t="s">
        <v>4415</v>
      </c>
      <c r="E515" s="41">
        <v>45741</v>
      </c>
      <c r="F515" s="42">
        <v>5979</v>
      </c>
      <c r="G515" s="43" t="s">
        <v>4416</v>
      </c>
      <c r="H515" s="36">
        <v>280</v>
      </c>
      <c r="I515" s="36">
        <f t="shared" si="14"/>
        <v>0.28000000000000003</v>
      </c>
      <c r="J515" s="44">
        <v>16490</v>
      </c>
      <c r="K515" s="45">
        <f t="shared" si="15"/>
        <v>4617200</v>
      </c>
      <c r="L515" s="45" t="s">
        <v>1030</v>
      </c>
      <c r="M515" s="44" t="s">
        <v>3922</v>
      </c>
    </row>
    <row r="516" spans="1:13" ht="75.599999999999994" hidden="1" x14ac:dyDescent="0.3">
      <c r="A516" s="36">
        <v>203</v>
      </c>
      <c r="B516" s="36" t="s">
        <v>1183</v>
      </c>
      <c r="C516" s="36" t="s">
        <v>1606</v>
      </c>
      <c r="D516" s="36" t="s">
        <v>4417</v>
      </c>
      <c r="E516" s="41">
        <v>45741</v>
      </c>
      <c r="F516" s="42">
        <v>6169</v>
      </c>
      <c r="G516" s="43" t="s">
        <v>4418</v>
      </c>
      <c r="H516" s="36">
        <v>280</v>
      </c>
      <c r="I516" s="36">
        <f t="shared" ref="I516:I579" si="16">H516/1000</f>
        <v>0.28000000000000003</v>
      </c>
      <c r="J516" s="44">
        <v>16490</v>
      </c>
      <c r="K516" s="45">
        <f t="shared" si="15"/>
        <v>4617200</v>
      </c>
      <c r="L516" s="45" t="s">
        <v>1030</v>
      </c>
      <c r="M516" s="44" t="s">
        <v>3922</v>
      </c>
    </row>
    <row r="517" spans="1:13" ht="75.599999999999994" hidden="1" x14ac:dyDescent="0.3">
      <c r="A517" s="36">
        <v>204</v>
      </c>
      <c r="B517" s="36" t="s">
        <v>1183</v>
      </c>
      <c r="C517" s="36" t="s">
        <v>1606</v>
      </c>
      <c r="D517" s="36" t="s">
        <v>4419</v>
      </c>
      <c r="E517" s="41">
        <v>45741</v>
      </c>
      <c r="F517" s="42" t="s">
        <v>450</v>
      </c>
      <c r="G517" s="43" t="s">
        <v>4420</v>
      </c>
      <c r="H517" s="36">
        <v>280</v>
      </c>
      <c r="I517" s="36">
        <f t="shared" si="16"/>
        <v>0.28000000000000003</v>
      </c>
      <c r="J517" s="44">
        <v>16490</v>
      </c>
      <c r="K517" s="45">
        <f t="shared" ref="K517:K580" si="17">(J517*H517)</f>
        <v>4617200</v>
      </c>
      <c r="L517" s="45" t="s">
        <v>1030</v>
      </c>
      <c r="M517" s="44" t="s">
        <v>3922</v>
      </c>
    </row>
    <row r="518" spans="1:13" ht="75.599999999999994" hidden="1" x14ac:dyDescent="0.3">
      <c r="A518" s="36">
        <v>205</v>
      </c>
      <c r="B518" s="36" t="s">
        <v>1183</v>
      </c>
      <c r="C518" s="36" t="s">
        <v>1606</v>
      </c>
      <c r="D518" s="36" t="s">
        <v>4421</v>
      </c>
      <c r="E518" s="41">
        <v>45741</v>
      </c>
      <c r="F518" s="42" t="s">
        <v>487</v>
      </c>
      <c r="G518" s="43" t="s">
        <v>4422</v>
      </c>
      <c r="H518" s="36">
        <v>258</v>
      </c>
      <c r="I518" s="36">
        <f t="shared" si="16"/>
        <v>0.25800000000000001</v>
      </c>
      <c r="J518" s="44">
        <v>16490</v>
      </c>
      <c r="K518" s="45">
        <f t="shared" si="17"/>
        <v>4254420</v>
      </c>
      <c r="L518" s="45" t="s">
        <v>1030</v>
      </c>
      <c r="M518" s="44" t="s">
        <v>3922</v>
      </c>
    </row>
    <row r="519" spans="1:13" ht="75.599999999999994" hidden="1" x14ac:dyDescent="0.3">
      <c r="A519" s="36">
        <v>206</v>
      </c>
      <c r="B519" s="36" t="s">
        <v>1183</v>
      </c>
      <c r="C519" s="36" t="s">
        <v>1606</v>
      </c>
      <c r="D519" s="36" t="s">
        <v>4423</v>
      </c>
      <c r="E519" s="41">
        <v>45741</v>
      </c>
      <c r="F519" s="42">
        <v>5592</v>
      </c>
      <c r="G519" s="43" t="s">
        <v>4424</v>
      </c>
      <c r="H519" s="36">
        <v>280</v>
      </c>
      <c r="I519" s="36">
        <f t="shared" si="16"/>
        <v>0.28000000000000003</v>
      </c>
      <c r="J519" s="44">
        <v>16490</v>
      </c>
      <c r="K519" s="45">
        <f t="shared" si="17"/>
        <v>4617200</v>
      </c>
      <c r="L519" s="45" t="s">
        <v>1030</v>
      </c>
      <c r="M519" s="44" t="s">
        <v>3922</v>
      </c>
    </row>
    <row r="520" spans="1:13" ht="75.599999999999994" hidden="1" x14ac:dyDescent="0.3">
      <c r="A520" s="36">
        <v>207</v>
      </c>
      <c r="B520" s="36" t="s">
        <v>1183</v>
      </c>
      <c r="C520" s="36" t="s">
        <v>1606</v>
      </c>
      <c r="D520" s="36" t="s">
        <v>4425</v>
      </c>
      <c r="E520" s="41">
        <v>45741</v>
      </c>
      <c r="F520" s="42" t="s">
        <v>462</v>
      </c>
      <c r="G520" s="43" t="s">
        <v>4426</v>
      </c>
      <c r="H520" s="36">
        <v>112</v>
      </c>
      <c r="I520" s="36">
        <f t="shared" si="16"/>
        <v>0.112</v>
      </c>
      <c r="J520" s="44">
        <v>16490</v>
      </c>
      <c r="K520" s="45">
        <f t="shared" si="17"/>
        <v>1846880</v>
      </c>
      <c r="L520" s="45" t="s">
        <v>1030</v>
      </c>
      <c r="M520" s="44" t="s">
        <v>3922</v>
      </c>
    </row>
    <row r="521" spans="1:13" ht="75.599999999999994" hidden="1" x14ac:dyDescent="0.3">
      <c r="A521" s="36">
        <v>208</v>
      </c>
      <c r="B521" s="36" t="s">
        <v>1183</v>
      </c>
      <c r="C521" s="36" t="s">
        <v>1606</v>
      </c>
      <c r="D521" s="36" t="s">
        <v>4427</v>
      </c>
      <c r="E521" s="41">
        <v>45741</v>
      </c>
      <c r="F521" s="42" t="s">
        <v>489</v>
      </c>
      <c r="G521" s="43" t="s">
        <v>4428</v>
      </c>
      <c r="H521" s="36">
        <v>257</v>
      </c>
      <c r="I521" s="36">
        <f t="shared" si="16"/>
        <v>0.25700000000000001</v>
      </c>
      <c r="J521" s="44">
        <v>16490</v>
      </c>
      <c r="K521" s="45">
        <f t="shared" si="17"/>
        <v>4237930</v>
      </c>
      <c r="L521" s="45" t="s">
        <v>1030</v>
      </c>
      <c r="M521" s="44" t="s">
        <v>3922</v>
      </c>
    </row>
    <row r="522" spans="1:13" ht="75.599999999999994" hidden="1" x14ac:dyDescent="0.3">
      <c r="A522" s="36">
        <v>209</v>
      </c>
      <c r="B522" s="36" t="s">
        <v>1183</v>
      </c>
      <c r="C522" s="36" t="s">
        <v>1606</v>
      </c>
      <c r="D522" s="36" t="s">
        <v>4429</v>
      </c>
      <c r="E522" s="41">
        <v>45741</v>
      </c>
      <c r="F522" s="42" t="s">
        <v>470</v>
      </c>
      <c r="G522" s="43" t="s">
        <v>4430</v>
      </c>
      <c r="H522" s="36">
        <v>134</v>
      </c>
      <c r="I522" s="36">
        <f t="shared" si="16"/>
        <v>0.13400000000000001</v>
      </c>
      <c r="J522" s="44">
        <v>16490</v>
      </c>
      <c r="K522" s="45">
        <f t="shared" si="17"/>
        <v>2209660</v>
      </c>
      <c r="L522" s="45" t="s">
        <v>1030</v>
      </c>
      <c r="M522" s="44" t="s">
        <v>3922</v>
      </c>
    </row>
    <row r="523" spans="1:13" ht="75.599999999999994" hidden="1" x14ac:dyDescent="0.3">
      <c r="A523" s="36">
        <v>210</v>
      </c>
      <c r="B523" s="36" t="s">
        <v>1183</v>
      </c>
      <c r="C523" s="36" t="s">
        <v>1606</v>
      </c>
      <c r="D523" s="36" t="s">
        <v>4431</v>
      </c>
      <c r="E523" s="41">
        <v>45741</v>
      </c>
      <c r="F523" s="42" t="s">
        <v>442</v>
      </c>
      <c r="G523" s="43" t="s">
        <v>4432</v>
      </c>
      <c r="H523" s="36">
        <v>280</v>
      </c>
      <c r="I523" s="36">
        <f t="shared" si="16"/>
        <v>0.28000000000000003</v>
      </c>
      <c r="J523" s="44">
        <v>16490</v>
      </c>
      <c r="K523" s="45">
        <f t="shared" si="17"/>
        <v>4617200</v>
      </c>
      <c r="L523" s="45" t="s">
        <v>1030</v>
      </c>
      <c r="M523" s="44" t="s">
        <v>3922</v>
      </c>
    </row>
    <row r="524" spans="1:13" ht="75.599999999999994" hidden="1" x14ac:dyDescent="0.3">
      <c r="A524" s="36">
        <v>211</v>
      </c>
      <c r="B524" s="36" t="s">
        <v>1183</v>
      </c>
      <c r="C524" s="36" t="s">
        <v>1606</v>
      </c>
      <c r="D524" s="36" t="s">
        <v>4433</v>
      </c>
      <c r="E524" s="41">
        <v>45741</v>
      </c>
      <c r="F524" s="42">
        <v>2798</v>
      </c>
      <c r="G524" s="43" t="s">
        <v>4434</v>
      </c>
      <c r="H524" s="36">
        <v>168</v>
      </c>
      <c r="I524" s="36">
        <f t="shared" si="16"/>
        <v>0.16800000000000001</v>
      </c>
      <c r="J524" s="44">
        <v>16490</v>
      </c>
      <c r="K524" s="45">
        <f t="shared" si="17"/>
        <v>2770320</v>
      </c>
      <c r="L524" s="45" t="s">
        <v>1030</v>
      </c>
      <c r="M524" s="44" t="s">
        <v>3922</v>
      </c>
    </row>
    <row r="525" spans="1:13" ht="75.599999999999994" hidden="1" x14ac:dyDescent="0.3">
      <c r="A525" s="36">
        <v>212</v>
      </c>
      <c r="B525" s="36" t="s">
        <v>1183</v>
      </c>
      <c r="C525" s="36" t="s">
        <v>1606</v>
      </c>
      <c r="D525" s="36" t="s">
        <v>4435</v>
      </c>
      <c r="E525" s="41">
        <v>45741</v>
      </c>
      <c r="F525" s="42" t="s">
        <v>424</v>
      </c>
      <c r="G525" s="43" t="s">
        <v>4436</v>
      </c>
      <c r="H525" s="36">
        <v>224</v>
      </c>
      <c r="I525" s="36">
        <f t="shared" si="16"/>
        <v>0.224</v>
      </c>
      <c r="J525" s="44">
        <v>16490</v>
      </c>
      <c r="K525" s="45">
        <f t="shared" si="17"/>
        <v>3693760</v>
      </c>
      <c r="L525" s="45" t="s">
        <v>1030</v>
      </c>
      <c r="M525" s="44" t="s">
        <v>3922</v>
      </c>
    </row>
    <row r="526" spans="1:13" ht="75.599999999999994" hidden="1" x14ac:dyDescent="0.3">
      <c r="A526" s="36">
        <v>213</v>
      </c>
      <c r="B526" s="36" t="s">
        <v>1183</v>
      </c>
      <c r="C526" s="36" t="s">
        <v>1606</v>
      </c>
      <c r="D526" s="36" t="s">
        <v>4437</v>
      </c>
      <c r="E526" s="41">
        <v>45741</v>
      </c>
      <c r="F526" s="42">
        <v>3901</v>
      </c>
      <c r="G526" s="43" t="s">
        <v>4438</v>
      </c>
      <c r="H526" s="36">
        <v>280</v>
      </c>
      <c r="I526" s="36">
        <f t="shared" si="16"/>
        <v>0.28000000000000003</v>
      </c>
      <c r="J526" s="44">
        <v>16490</v>
      </c>
      <c r="K526" s="45">
        <f t="shared" si="17"/>
        <v>4617200</v>
      </c>
      <c r="L526" s="45" t="s">
        <v>1030</v>
      </c>
      <c r="M526" s="44" t="s">
        <v>3922</v>
      </c>
    </row>
    <row r="527" spans="1:13" ht="75.599999999999994" hidden="1" x14ac:dyDescent="0.3">
      <c r="A527" s="36">
        <v>214</v>
      </c>
      <c r="B527" s="36" t="s">
        <v>1183</v>
      </c>
      <c r="C527" s="36" t="s">
        <v>1606</v>
      </c>
      <c r="D527" s="36" t="s">
        <v>4439</v>
      </c>
      <c r="E527" s="41">
        <v>45741</v>
      </c>
      <c r="F527" s="42" t="s">
        <v>438</v>
      </c>
      <c r="G527" s="43" t="s">
        <v>4440</v>
      </c>
      <c r="H527" s="36">
        <v>280</v>
      </c>
      <c r="I527" s="36">
        <f t="shared" si="16"/>
        <v>0.28000000000000003</v>
      </c>
      <c r="J527" s="44">
        <v>16490</v>
      </c>
      <c r="K527" s="45">
        <f t="shared" si="17"/>
        <v>4617200</v>
      </c>
      <c r="L527" s="45" t="s">
        <v>1030</v>
      </c>
      <c r="M527" s="44" t="s">
        <v>3922</v>
      </c>
    </row>
    <row r="528" spans="1:13" ht="75.599999999999994" hidden="1" x14ac:dyDescent="0.3">
      <c r="A528" s="36">
        <v>215</v>
      </c>
      <c r="B528" s="36" t="s">
        <v>1183</v>
      </c>
      <c r="C528" s="36" t="s">
        <v>1606</v>
      </c>
      <c r="D528" s="36" t="s">
        <v>4441</v>
      </c>
      <c r="E528" s="41">
        <v>45741</v>
      </c>
      <c r="F528" s="42" t="s">
        <v>455</v>
      </c>
      <c r="G528" s="43" t="s">
        <v>4442</v>
      </c>
      <c r="H528" s="36">
        <v>168</v>
      </c>
      <c r="I528" s="36">
        <f t="shared" si="16"/>
        <v>0.16800000000000001</v>
      </c>
      <c r="J528" s="44">
        <v>16490</v>
      </c>
      <c r="K528" s="45">
        <f t="shared" si="17"/>
        <v>2770320</v>
      </c>
      <c r="L528" s="45" t="s">
        <v>1030</v>
      </c>
      <c r="M528" s="44" t="s">
        <v>3922</v>
      </c>
    </row>
    <row r="529" spans="1:13" ht="75.599999999999994" hidden="1" x14ac:dyDescent="0.3">
      <c r="A529" s="36">
        <v>216</v>
      </c>
      <c r="B529" s="36" t="s">
        <v>1183</v>
      </c>
      <c r="C529" s="36" t="s">
        <v>1606</v>
      </c>
      <c r="D529" s="36" t="s">
        <v>4443</v>
      </c>
      <c r="E529" s="41">
        <v>45741</v>
      </c>
      <c r="F529" s="42">
        <v>5682</v>
      </c>
      <c r="G529" s="43" t="s">
        <v>4444</v>
      </c>
      <c r="H529" s="36">
        <v>224</v>
      </c>
      <c r="I529" s="36">
        <f t="shared" si="16"/>
        <v>0.224</v>
      </c>
      <c r="J529" s="44">
        <v>16490</v>
      </c>
      <c r="K529" s="45">
        <f t="shared" si="17"/>
        <v>3693760</v>
      </c>
      <c r="L529" s="45" t="s">
        <v>1030</v>
      </c>
      <c r="M529" s="44" t="s">
        <v>3922</v>
      </c>
    </row>
    <row r="530" spans="1:13" ht="75.599999999999994" hidden="1" x14ac:dyDescent="0.3">
      <c r="A530" s="36">
        <v>217</v>
      </c>
      <c r="B530" s="36" t="s">
        <v>1183</v>
      </c>
      <c r="C530" s="36" t="s">
        <v>1606</v>
      </c>
      <c r="D530" s="36" t="s">
        <v>4445</v>
      </c>
      <c r="E530" s="41">
        <v>45741</v>
      </c>
      <c r="F530" s="42">
        <v>2122</v>
      </c>
      <c r="G530" s="43" t="s">
        <v>4446</v>
      </c>
      <c r="H530" s="36">
        <v>112</v>
      </c>
      <c r="I530" s="36">
        <f t="shared" si="16"/>
        <v>0.112</v>
      </c>
      <c r="J530" s="44">
        <v>16490</v>
      </c>
      <c r="K530" s="45">
        <f t="shared" si="17"/>
        <v>1846880</v>
      </c>
      <c r="L530" s="45" t="s">
        <v>1030</v>
      </c>
      <c r="M530" s="44" t="s">
        <v>3922</v>
      </c>
    </row>
    <row r="531" spans="1:13" ht="75.599999999999994" hidden="1" x14ac:dyDescent="0.3">
      <c r="A531" s="36">
        <v>218</v>
      </c>
      <c r="B531" s="36" t="s">
        <v>1183</v>
      </c>
      <c r="C531" s="36" t="s">
        <v>1606</v>
      </c>
      <c r="D531" s="36" t="s">
        <v>4447</v>
      </c>
      <c r="E531" s="41">
        <v>45741</v>
      </c>
      <c r="F531" s="42" t="s">
        <v>432</v>
      </c>
      <c r="G531" s="43" t="s">
        <v>4448</v>
      </c>
      <c r="H531" s="36">
        <v>224</v>
      </c>
      <c r="I531" s="36">
        <f t="shared" si="16"/>
        <v>0.224</v>
      </c>
      <c r="J531" s="44">
        <v>16490</v>
      </c>
      <c r="K531" s="45">
        <f t="shared" si="17"/>
        <v>3693760</v>
      </c>
      <c r="L531" s="45" t="s">
        <v>1030</v>
      </c>
      <c r="M531" s="44" t="s">
        <v>3922</v>
      </c>
    </row>
    <row r="532" spans="1:13" ht="75.599999999999994" hidden="1" x14ac:dyDescent="0.3">
      <c r="A532" s="36">
        <v>219</v>
      </c>
      <c r="B532" s="36" t="s">
        <v>1183</v>
      </c>
      <c r="C532" s="36" t="s">
        <v>1606</v>
      </c>
      <c r="D532" s="36" t="s">
        <v>4449</v>
      </c>
      <c r="E532" s="41">
        <v>45741</v>
      </c>
      <c r="F532" s="42">
        <v>5980</v>
      </c>
      <c r="G532" s="43" t="s">
        <v>4450</v>
      </c>
      <c r="H532" s="36">
        <v>45</v>
      </c>
      <c r="I532" s="36">
        <f t="shared" si="16"/>
        <v>4.4999999999999998E-2</v>
      </c>
      <c r="J532" s="44">
        <v>16490</v>
      </c>
      <c r="K532" s="45">
        <f t="shared" si="17"/>
        <v>742050</v>
      </c>
      <c r="L532" s="45" t="s">
        <v>1030</v>
      </c>
      <c r="M532" s="44" t="s">
        <v>3922</v>
      </c>
    </row>
    <row r="533" spans="1:13" ht="75.599999999999994" hidden="1" x14ac:dyDescent="0.3">
      <c r="A533" s="36">
        <v>220</v>
      </c>
      <c r="B533" s="36" t="s">
        <v>1183</v>
      </c>
      <c r="C533" s="36" t="s">
        <v>1606</v>
      </c>
      <c r="D533" s="36" t="s">
        <v>4451</v>
      </c>
      <c r="E533" s="41">
        <v>45741</v>
      </c>
      <c r="F533" s="42">
        <v>1251</v>
      </c>
      <c r="G533" s="43" t="s">
        <v>4452</v>
      </c>
      <c r="H533" s="36">
        <v>168</v>
      </c>
      <c r="I533" s="36">
        <f t="shared" si="16"/>
        <v>0.16800000000000001</v>
      </c>
      <c r="J533" s="44">
        <v>16490</v>
      </c>
      <c r="K533" s="45">
        <f t="shared" si="17"/>
        <v>2770320</v>
      </c>
      <c r="L533" s="45" t="s">
        <v>1030</v>
      </c>
      <c r="M533" s="44" t="s">
        <v>3922</v>
      </c>
    </row>
    <row r="534" spans="1:13" ht="64.8" hidden="1" x14ac:dyDescent="0.3">
      <c r="A534" s="36">
        <v>221</v>
      </c>
      <c r="B534" s="36" t="s">
        <v>1339</v>
      </c>
      <c r="C534" s="36" t="s">
        <v>1184</v>
      </c>
      <c r="D534" s="36" t="s">
        <v>1540</v>
      </c>
      <c r="E534" s="41">
        <v>45741</v>
      </c>
      <c r="F534" s="42" t="s">
        <v>1541</v>
      </c>
      <c r="G534" s="43" t="s">
        <v>1542</v>
      </c>
      <c r="H534" s="36">
        <v>6030</v>
      </c>
      <c r="I534" s="36">
        <f t="shared" si="16"/>
        <v>6.03</v>
      </c>
      <c r="J534" s="44">
        <v>8900</v>
      </c>
      <c r="K534" s="45">
        <f t="shared" si="17"/>
        <v>53667000</v>
      </c>
      <c r="L534" s="45" t="s">
        <v>1030</v>
      </c>
      <c r="M534" s="44" t="s">
        <v>1184</v>
      </c>
    </row>
    <row r="535" spans="1:13" ht="75.599999999999994" hidden="1" x14ac:dyDescent="0.3">
      <c r="A535" s="36">
        <v>222</v>
      </c>
      <c r="B535" s="36" t="s">
        <v>1183</v>
      </c>
      <c r="C535" s="36" t="s">
        <v>1606</v>
      </c>
      <c r="D535" s="36" t="s">
        <v>4453</v>
      </c>
      <c r="E535" s="41">
        <v>45741</v>
      </c>
      <c r="F535" s="42">
        <v>4917</v>
      </c>
      <c r="G535" s="43" t="s">
        <v>4454</v>
      </c>
      <c r="H535" s="36">
        <v>11</v>
      </c>
      <c r="I535" s="36">
        <f t="shared" si="16"/>
        <v>1.0999999999999999E-2</v>
      </c>
      <c r="J535" s="44">
        <v>16490</v>
      </c>
      <c r="K535" s="45">
        <f t="shared" si="17"/>
        <v>181390</v>
      </c>
      <c r="L535" s="45" t="s">
        <v>1030</v>
      </c>
      <c r="M535" s="44" t="s">
        <v>3922</v>
      </c>
    </row>
    <row r="536" spans="1:13" ht="75.599999999999994" hidden="1" x14ac:dyDescent="0.3">
      <c r="A536" s="36">
        <v>223</v>
      </c>
      <c r="B536" s="36" t="s">
        <v>1183</v>
      </c>
      <c r="C536" s="36" t="s">
        <v>1606</v>
      </c>
      <c r="D536" s="36" t="s">
        <v>4455</v>
      </c>
      <c r="E536" s="41">
        <v>45741</v>
      </c>
      <c r="F536" s="42">
        <v>5709</v>
      </c>
      <c r="G536" s="43" t="s">
        <v>4456</v>
      </c>
      <c r="H536" s="36">
        <v>112</v>
      </c>
      <c r="I536" s="36">
        <f t="shared" si="16"/>
        <v>0.112</v>
      </c>
      <c r="J536" s="44">
        <v>16490</v>
      </c>
      <c r="K536" s="45">
        <f t="shared" si="17"/>
        <v>1846880</v>
      </c>
      <c r="L536" s="45" t="s">
        <v>1030</v>
      </c>
      <c r="M536" s="44" t="s">
        <v>3922</v>
      </c>
    </row>
    <row r="537" spans="1:13" ht="75.599999999999994" hidden="1" x14ac:dyDescent="0.3">
      <c r="A537" s="36">
        <v>224</v>
      </c>
      <c r="B537" s="36" t="s">
        <v>1183</v>
      </c>
      <c r="C537" s="36" t="s">
        <v>1606</v>
      </c>
      <c r="D537" s="36" t="s">
        <v>4457</v>
      </c>
      <c r="E537" s="41">
        <v>45741</v>
      </c>
      <c r="F537" s="42" t="s">
        <v>122</v>
      </c>
      <c r="G537" s="43" t="s">
        <v>4458</v>
      </c>
      <c r="H537" s="36">
        <v>280</v>
      </c>
      <c r="I537" s="36">
        <f t="shared" si="16"/>
        <v>0.28000000000000003</v>
      </c>
      <c r="J537" s="44">
        <v>16490</v>
      </c>
      <c r="K537" s="45">
        <f t="shared" si="17"/>
        <v>4617200</v>
      </c>
      <c r="L537" s="45" t="s">
        <v>1030</v>
      </c>
      <c r="M537" s="44" t="s">
        <v>3922</v>
      </c>
    </row>
    <row r="538" spans="1:13" ht="75.599999999999994" hidden="1" x14ac:dyDescent="0.3">
      <c r="A538" s="36">
        <v>225</v>
      </c>
      <c r="B538" s="36" t="s">
        <v>1183</v>
      </c>
      <c r="C538" s="36" t="s">
        <v>1606</v>
      </c>
      <c r="D538" s="36" t="s">
        <v>4459</v>
      </c>
      <c r="E538" s="41">
        <v>45741</v>
      </c>
      <c r="F538" s="42">
        <v>2610</v>
      </c>
      <c r="G538" s="43" t="s">
        <v>4460</v>
      </c>
      <c r="H538" s="36">
        <v>168</v>
      </c>
      <c r="I538" s="36">
        <f t="shared" si="16"/>
        <v>0.16800000000000001</v>
      </c>
      <c r="J538" s="44">
        <v>16490</v>
      </c>
      <c r="K538" s="45">
        <f t="shared" si="17"/>
        <v>2770320</v>
      </c>
      <c r="L538" s="45" t="s">
        <v>1030</v>
      </c>
      <c r="M538" s="44" t="s">
        <v>3922</v>
      </c>
    </row>
    <row r="539" spans="1:13" ht="64.8" hidden="1" x14ac:dyDescent="0.3">
      <c r="A539" s="36">
        <v>226</v>
      </c>
      <c r="B539" s="36" t="s">
        <v>1339</v>
      </c>
      <c r="C539" s="36" t="s">
        <v>1184</v>
      </c>
      <c r="D539" s="36" t="s">
        <v>1543</v>
      </c>
      <c r="E539" s="41">
        <v>45741</v>
      </c>
      <c r="F539" s="42" t="s">
        <v>1544</v>
      </c>
      <c r="G539" s="43" t="s">
        <v>1545</v>
      </c>
      <c r="H539" s="36">
        <v>4900</v>
      </c>
      <c r="I539" s="36">
        <f t="shared" si="16"/>
        <v>4.9000000000000004</v>
      </c>
      <c r="J539" s="44">
        <v>8900</v>
      </c>
      <c r="K539" s="45">
        <f t="shared" si="17"/>
        <v>43610000</v>
      </c>
      <c r="L539" s="108" t="s">
        <v>1101</v>
      </c>
      <c r="M539" s="44" t="s">
        <v>1184</v>
      </c>
    </row>
    <row r="540" spans="1:13" ht="75.599999999999994" hidden="1" x14ac:dyDescent="0.3">
      <c r="A540" s="36">
        <v>227</v>
      </c>
      <c r="B540" s="36" t="s">
        <v>1183</v>
      </c>
      <c r="C540" s="36" t="s">
        <v>1606</v>
      </c>
      <c r="D540" s="36" t="s">
        <v>4461</v>
      </c>
      <c r="E540" s="41">
        <v>45741</v>
      </c>
      <c r="F540" s="42">
        <v>4719</v>
      </c>
      <c r="G540" s="43" t="s">
        <v>4462</v>
      </c>
      <c r="H540" s="36">
        <v>112</v>
      </c>
      <c r="I540" s="36">
        <f t="shared" si="16"/>
        <v>0.112</v>
      </c>
      <c r="J540" s="44">
        <v>16490</v>
      </c>
      <c r="K540" s="45">
        <f t="shared" si="17"/>
        <v>1846880</v>
      </c>
      <c r="L540" s="45" t="s">
        <v>1030</v>
      </c>
      <c r="M540" s="44" t="s">
        <v>3922</v>
      </c>
    </row>
    <row r="541" spans="1:13" ht="75.599999999999994" hidden="1" x14ac:dyDescent="0.3">
      <c r="A541" s="36">
        <v>228</v>
      </c>
      <c r="B541" s="36" t="s">
        <v>1183</v>
      </c>
      <c r="C541" s="36" t="s">
        <v>1606</v>
      </c>
      <c r="D541" s="36" t="s">
        <v>4463</v>
      </c>
      <c r="E541" s="41">
        <v>45741</v>
      </c>
      <c r="F541" s="42">
        <v>6520</v>
      </c>
      <c r="G541" s="43" t="s">
        <v>4464</v>
      </c>
      <c r="H541" s="36">
        <v>224</v>
      </c>
      <c r="I541" s="36">
        <f t="shared" si="16"/>
        <v>0.224</v>
      </c>
      <c r="J541" s="44">
        <v>16490</v>
      </c>
      <c r="K541" s="45">
        <f t="shared" si="17"/>
        <v>3693760</v>
      </c>
      <c r="L541" s="45" t="s">
        <v>1030</v>
      </c>
      <c r="M541" s="44" t="s">
        <v>3922</v>
      </c>
    </row>
    <row r="542" spans="1:13" ht="75.599999999999994" hidden="1" x14ac:dyDescent="0.3">
      <c r="A542" s="36">
        <f>A541+1</f>
        <v>229</v>
      </c>
      <c r="B542" s="116"/>
      <c r="C542" s="36" t="s">
        <v>1606</v>
      </c>
      <c r="D542" s="36" t="s">
        <v>4465</v>
      </c>
      <c r="E542" s="41">
        <v>45742</v>
      </c>
      <c r="F542" s="42">
        <v>5525</v>
      </c>
      <c r="G542" s="43" t="s">
        <v>4466</v>
      </c>
      <c r="H542" s="36">
        <v>338</v>
      </c>
      <c r="I542" s="36">
        <f t="shared" si="16"/>
        <v>0.33800000000000002</v>
      </c>
      <c r="J542" s="44">
        <v>16490</v>
      </c>
      <c r="K542" s="45">
        <f t="shared" si="17"/>
        <v>5573620</v>
      </c>
      <c r="L542" s="45" t="s">
        <v>1622</v>
      </c>
      <c r="M542" s="44" t="s">
        <v>3922</v>
      </c>
    </row>
    <row r="543" spans="1:13" ht="75.599999999999994" hidden="1" x14ac:dyDescent="0.3">
      <c r="A543" s="36">
        <f t="shared" ref="A543:A606" si="18">A542+1</f>
        <v>230</v>
      </c>
      <c r="B543" s="116"/>
      <c r="C543" s="36" t="s">
        <v>1606</v>
      </c>
      <c r="D543" s="36" t="s">
        <v>4467</v>
      </c>
      <c r="E543" s="41">
        <v>45742</v>
      </c>
      <c r="F543" s="42">
        <v>4381</v>
      </c>
      <c r="G543" s="43" t="s">
        <v>4468</v>
      </c>
      <c r="H543" s="36">
        <v>56</v>
      </c>
      <c r="I543" s="36">
        <f t="shared" si="16"/>
        <v>5.6000000000000001E-2</v>
      </c>
      <c r="J543" s="44">
        <v>16490</v>
      </c>
      <c r="K543" s="45">
        <f t="shared" si="17"/>
        <v>923440</v>
      </c>
      <c r="L543" s="45" t="s">
        <v>1030</v>
      </c>
      <c r="M543" s="44" t="s">
        <v>3922</v>
      </c>
    </row>
    <row r="544" spans="1:13" ht="75.599999999999994" hidden="1" x14ac:dyDescent="0.3">
      <c r="A544" s="36">
        <f t="shared" si="18"/>
        <v>231</v>
      </c>
      <c r="B544" s="116"/>
      <c r="C544" s="36" t="s">
        <v>1606</v>
      </c>
      <c r="D544" s="36" t="s">
        <v>4469</v>
      </c>
      <c r="E544" s="41">
        <v>45742</v>
      </c>
      <c r="F544" s="42">
        <v>4883</v>
      </c>
      <c r="G544" s="43" t="s">
        <v>4470</v>
      </c>
      <c r="H544" s="36">
        <v>50</v>
      </c>
      <c r="I544" s="36">
        <f t="shared" si="16"/>
        <v>0.05</v>
      </c>
      <c r="J544" s="44">
        <v>16490</v>
      </c>
      <c r="K544" s="45">
        <f t="shared" si="17"/>
        <v>824500</v>
      </c>
      <c r="L544" s="45" t="s">
        <v>1030</v>
      </c>
      <c r="M544" s="44" t="s">
        <v>3922</v>
      </c>
    </row>
    <row r="545" spans="1:13" ht="75.599999999999994" hidden="1" x14ac:dyDescent="0.3">
      <c r="A545" s="36">
        <f t="shared" si="18"/>
        <v>232</v>
      </c>
      <c r="B545" s="116"/>
      <c r="C545" s="36" t="s">
        <v>1606</v>
      </c>
      <c r="D545" s="36" t="s">
        <v>4471</v>
      </c>
      <c r="E545" s="41">
        <v>45742</v>
      </c>
      <c r="F545" s="42">
        <v>2010</v>
      </c>
      <c r="G545" s="43" t="s">
        <v>4472</v>
      </c>
      <c r="H545" s="36">
        <v>251</v>
      </c>
      <c r="I545" s="36">
        <f t="shared" si="16"/>
        <v>0.251</v>
      </c>
      <c r="J545" s="44">
        <v>16490</v>
      </c>
      <c r="K545" s="45">
        <f t="shared" si="17"/>
        <v>4138990</v>
      </c>
      <c r="L545" s="45" t="s">
        <v>1030</v>
      </c>
      <c r="M545" s="44" t="s">
        <v>3922</v>
      </c>
    </row>
    <row r="546" spans="1:13" ht="75.599999999999994" hidden="1" x14ac:dyDescent="0.3">
      <c r="A546" s="36">
        <f t="shared" si="18"/>
        <v>233</v>
      </c>
      <c r="B546" s="116"/>
      <c r="C546" s="36" t="s">
        <v>1606</v>
      </c>
      <c r="D546" s="36" t="s">
        <v>4473</v>
      </c>
      <c r="E546" s="41">
        <v>45742</v>
      </c>
      <c r="F546" s="42">
        <v>5436</v>
      </c>
      <c r="G546" s="43" t="s">
        <v>4474</v>
      </c>
      <c r="H546" s="36">
        <v>106</v>
      </c>
      <c r="I546" s="36">
        <f t="shared" si="16"/>
        <v>0.106</v>
      </c>
      <c r="J546" s="44">
        <v>16490</v>
      </c>
      <c r="K546" s="45">
        <f t="shared" si="17"/>
        <v>1747940</v>
      </c>
      <c r="L546" s="45" t="s">
        <v>1030</v>
      </c>
      <c r="M546" s="44" t="s">
        <v>3922</v>
      </c>
    </row>
    <row r="547" spans="1:13" ht="75.599999999999994" hidden="1" x14ac:dyDescent="0.3">
      <c r="A547" s="36">
        <f t="shared" si="18"/>
        <v>234</v>
      </c>
      <c r="B547" s="116"/>
      <c r="C547" s="36" t="s">
        <v>1606</v>
      </c>
      <c r="D547" s="36" t="s">
        <v>4475</v>
      </c>
      <c r="E547" s="41">
        <v>45742</v>
      </c>
      <c r="F547" s="42">
        <v>3330</v>
      </c>
      <c r="G547" s="43" t="s">
        <v>4476</v>
      </c>
      <c r="H547" s="36">
        <v>67</v>
      </c>
      <c r="I547" s="36">
        <f t="shared" si="16"/>
        <v>6.7000000000000004E-2</v>
      </c>
      <c r="J547" s="44">
        <v>16490</v>
      </c>
      <c r="K547" s="45">
        <f t="shared" si="17"/>
        <v>1104830</v>
      </c>
      <c r="L547" s="45" t="s">
        <v>4098</v>
      </c>
      <c r="M547" s="44" t="s">
        <v>4099</v>
      </c>
    </row>
    <row r="548" spans="1:13" ht="75.599999999999994" hidden="1" x14ac:dyDescent="0.3">
      <c r="A548" s="36">
        <f t="shared" si="18"/>
        <v>235</v>
      </c>
      <c r="B548" s="116"/>
      <c r="C548" s="36" t="s">
        <v>1606</v>
      </c>
      <c r="D548" s="36" t="s">
        <v>4477</v>
      </c>
      <c r="E548" s="41">
        <v>45742</v>
      </c>
      <c r="F548" s="42">
        <v>3589</v>
      </c>
      <c r="G548" s="43" t="s">
        <v>4478</v>
      </c>
      <c r="H548" s="36">
        <v>280</v>
      </c>
      <c r="I548" s="36">
        <f t="shared" si="16"/>
        <v>0.28000000000000003</v>
      </c>
      <c r="J548" s="44">
        <v>16490</v>
      </c>
      <c r="K548" s="45">
        <f t="shared" si="17"/>
        <v>4617200</v>
      </c>
      <c r="L548" s="45" t="s">
        <v>1030</v>
      </c>
      <c r="M548" s="44" t="s">
        <v>3922</v>
      </c>
    </row>
    <row r="549" spans="1:13" ht="75.599999999999994" hidden="1" x14ac:dyDescent="0.3">
      <c r="A549" s="36">
        <f t="shared" si="18"/>
        <v>236</v>
      </c>
      <c r="B549" s="116"/>
      <c r="C549" s="36" t="s">
        <v>1606</v>
      </c>
      <c r="D549" s="36" t="s">
        <v>4479</v>
      </c>
      <c r="E549" s="41">
        <v>45742</v>
      </c>
      <c r="F549" s="42" t="s">
        <v>401</v>
      </c>
      <c r="G549" s="43" t="s">
        <v>4480</v>
      </c>
      <c r="H549" s="36">
        <v>168</v>
      </c>
      <c r="I549" s="36">
        <f t="shared" si="16"/>
        <v>0.16800000000000001</v>
      </c>
      <c r="J549" s="44">
        <v>16490</v>
      </c>
      <c r="K549" s="45">
        <f t="shared" si="17"/>
        <v>2770320</v>
      </c>
      <c r="L549" s="45" t="s">
        <v>1030</v>
      </c>
      <c r="M549" s="44" t="s">
        <v>3922</v>
      </c>
    </row>
    <row r="550" spans="1:13" ht="75.599999999999994" hidden="1" x14ac:dyDescent="0.3">
      <c r="A550" s="36">
        <f t="shared" si="18"/>
        <v>237</v>
      </c>
      <c r="B550" s="116"/>
      <c r="C550" s="36" t="s">
        <v>1606</v>
      </c>
      <c r="D550" s="36" t="s">
        <v>4481</v>
      </c>
      <c r="E550" s="41">
        <v>45742</v>
      </c>
      <c r="F550" s="42">
        <v>1264</v>
      </c>
      <c r="G550" s="43" t="s">
        <v>4482</v>
      </c>
      <c r="H550" s="36">
        <v>30</v>
      </c>
      <c r="I550" s="36">
        <f t="shared" si="16"/>
        <v>0.03</v>
      </c>
      <c r="J550" s="44">
        <v>16490</v>
      </c>
      <c r="K550" s="45">
        <f t="shared" si="17"/>
        <v>494700</v>
      </c>
      <c r="L550" s="45" t="s">
        <v>1699</v>
      </c>
      <c r="M550" s="44" t="s">
        <v>3922</v>
      </c>
    </row>
    <row r="551" spans="1:13" ht="75.599999999999994" hidden="1" x14ac:dyDescent="0.3">
      <c r="A551" s="36">
        <f t="shared" si="18"/>
        <v>238</v>
      </c>
      <c r="B551" s="116"/>
      <c r="C551" s="36" t="s">
        <v>1606</v>
      </c>
      <c r="D551" s="36" t="s">
        <v>4483</v>
      </c>
      <c r="E551" s="41">
        <v>45742</v>
      </c>
      <c r="F551" s="42">
        <v>6323</v>
      </c>
      <c r="G551" s="43" t="s">
        <v>4484</v>
      </c>
      <c r="H551" s="36">
        <v>224</v>
      </c>
      <c r="I551" s="36">
        <f t="shared" si="16"/>
        <v>0.224</v>
      </c>
      <c r="J551" s="44">
        <v>16490</v>
      </c>
      <c r="K551" s="45">
        <f t="shared" si="17"/>
        <v>3693760</v>
      </c>
      <c r="L551" s="45" t="s">
        <v>1030</v>
      </c>
      <c r="M551" s="44" t="s">
        <v>3922</v>
      </c>
    </row>
    <row r="552" spans="1:13" ht="75.599999999999994" hidden="1" x14ac:dyDescent="0.3">
      <c r="A552" s="36">
        <f t="shared" si="18"/>
        <v>239</v>
      </c>
      <c r="B552" s="116"/>
      <c r="C552" s="36" t="s">
        <v>1606</v>
      </c>
      <c r="D552" s="36" t="s">
        <v>4485</v>
      </c>
      <c r="E552" s="41">
        <v>45742</v>
      </c>
      <c r="F552" s="42" t="s">
        <v>390</v>
      </c>
      <c r="G552" s="43" t="s">
        <v>4486</v>
      </c>
      <c r="H552" s="36">
        <v>560</v>
      </c>
      <c r="I552" s="36">
        <f t="shared" si="16"/>
        <v>0.56000000000000005</v>
      </c>
      <c r="J552" s="44">
        <v>16490</v>
      </c>
      <c r="K552" s="45">
        <f t="shared" si="17"/>
        <v>9234400</v>
      </c>
      <c r="L552" s="45" t="s">
        <v>1030</v>
      </c>
      <c r="M552" s="44" t="s">
        <v>3922</v>
      </c>
    </row>
    <row r="553" spans="1:13" ht="75.599999999999994" hidden="1" x14ac:dyDescent="0.3">
      <c r="A553" s="36">
        <f t="shared" si="18"/>
        <v>240</v>
      </c>
      <c r="B553" s="116"/>
      <c r="C553" s="36" t="s">
        <v>1606</v>
      </c>
      <c r="D553" s="36" t="s">
        <v>4487</v>
      </c>
      <c r="E553" s="41">
        <v>45742</v>
      </c>
      <c r="F553" s="42" t="s">
        <v>305</v>
      </c>
      <c r="G553" s="43" t="s">
        <v>4488</v>
      </c>
      <c r="H553" s="36">
        <v>346</v>
      </c>
      <c r="I553" s="36">
        <f t="shared" si="16"/>
        <v>0.34599999999999997</v>
      </c>
      <c r="J553" s="44">
        <v>16490</v>
      </c>
      <c r="K553" s="45">
        <f t="shared" si="17"/>
        <v>5705540</v>
      </c>
      <c r="L553" s="45" t="s">
        <v>1030</v>
      </c>
      <c r="M553" s="44" t="s">
        <v>3922</v>
      </c>
    </row>
    <row r="554" spans="1:13" ht="75.599999999999994" hidden="1" x14ac:dyDescent="0.3">
      <c r="A554" s="36">
        <f t="shared" si="18"/>
        <v>241</v>
      </c>
      <c r="B554" s="116"/>
      <c r="C554" s="36" t="s">
        <v>1606</v>
      </c>
      <c r="D554" s="36" t="s">
        <v>4489</v>
      </c>
      <c r="E554" s="41">
        <v>45742</v>
      </c>
      <c r="F554" s="42" t="s">
        <v>194</v>
      </c>
      <c r="G554" s="43" t="s">
        <v>4490</v>
      </c>
      <c r="H554" s="36">
        <v>40</v>
      </c>
      <c r="I554" s="36">
        <f t="shared" si="16"/>
        <v>0.04</v>
      </c>
      <c r="J554" s="44">
        <v>16490</v>
      </c>
      <c r="K554" s="45">
        <f t="shared" si="17"/>
        <v>659600</v>
      </c>
      <c r="L554" s="45" t="s">
        <v>1699</v>
      </c>
      <c r="M554" s="44" t="s">
        <v>3922</v>
      </c>
    </row>
    <row r="555" spans="1:13" ht="75.599999999999994" hidden="1" x14ac:dyDescent="0.3">
      <c r="A555" s="36">
        <f t="shared" si="18"/>
        <v>242</v>
      </c>
      <c r="B555" s="116"/>
      <c r="C555" s="36" t="s">
        <v>1606</v>
      </c>
      <c r="D555" s="36" t="s">
        <v>4491</v>
      </c>
      <c r="E555" s="41">
        <v>45742</v>
      </c>
      <c r="F555" s="42" t="s">
        <v>220</v>
      </c>
      <c r="G555" s="43" t="s">
        <v>4492</v>
      </c>
      <c r="H555" s="36">
        <v>34</v>
      </c>
      <c r="I555" s="36">
        <f t="shared" si="16"/>
        <v>3.4000000000000002E-2</v>
      </c>
      <c r="J555" s="44">
        <v>16490</v>
      </c>
      <c r="K555" s="45">
        <f t="shared" si="17"/>
        <v>560660</v>
      </c>
      <c r="L555" s="45" t="s">
        <v>1030</v>
      </c>
      <c r="M555" s="44" t="s">
        <v>3922</v>
      </c>
    </row>
    <row r="556" spans="1:13" ht="75.599999999999994" hidden="1" x14ac:dyDescent="0.3">
      <c r="A556" s="36">
        <f t="shared" si="18"/>
        <v>243</v>
      </c>
      <c r="B556" s="116"/>
      <c r="C556" s="36" t="s">
        <v>1606</v>
      </c>
      <c r="D556" s="36" t="s">
        <v>4493</v>
      </c>
      <c r="E556" s="41">
        <v>45742</v>
      </c>
      <c r="F556" s="42">
        <v>3645</v>
      </c>
      <c r="G556" s="43" t="s">
        <v>4494</v>
      </c>
      <c r="H556" s="36">
        <v>476</v>
      </c>
      <c r="I556" s="36">
        <f t="shared" si="16"/>
        <v>0.47599999999999998</v>
      </c>
      <c r="J556" s="44">
        <v>16490</v>
      </c>
      <c r="K556" s="45">
        <f t="shared" si="17"/>
        <v>7849240</v>
      </c>
      <c r="L556" s="45" t="s">
        <v>1030</v>
      </c>
      <c r="M556" s="44" t="s">
        <v>3922</v>
      </c>
    </row>
    <row r="557" spans="1:13" ht="75.599999999999994" hidden="1" x14ac:dyDescent="0.3">
      <c r="A557" s="36">
        <f t="shared" si="18"/>
        <v>244</v>
      </c>
      <c r="B557" s="116"/>
      <c r="C557" s="36" t="s">
        <v>1606</v>
      </c>
      <c r="D557" s="36" t="s">
        <v>4495</v>
      </c>
      <c r="E557" s="41">
        <v>45742</v>
      </c>
      <c r="F557" s="42">
        <v>5831</v>
      </c>
      <c r="G557" s="43" t="s">
        <v>4496</v>
      </c>
      <c r="H557" s="36">
        <v>67</v>
      </c>
      <c r="I557" s="36">
        <f t="shared" si="16"/>
        <v>6.7000000000000004E-2</v>
      </c>
      <c r="J557" s="44">
        <v>16490</v>
      </c>
      <c r="K557" s="45">
        <f t="shared" si="17"/>
        <v>1104830</v>
      </c>
      <c r="L557" s="45" t="s">
        <v>1030</v>
      </c>
      <c r="M557" s="44" t="s">
        <v>3922</v>
      </c>
    </row>
    <row r="558" spans="1:13" ht="75.599999999999994" hidden="1" x14ac:dyDescent="0.3">
      <c r="A558" s="36">
        <f t="shared" si="18"/>
        <v>245</v>
      </c>
      <c r="B558" s="116"/>
      <c r="C558" s="36" t="s">
        <v>1606</v>
      </c>
      <c r="D558" s="36" t="s">
        <v>4497</v>
      </c>
      <c r="E558" s="41">
        <v>45742</v>
      </c>
      <c r="F558" s="42" t="s">
        <v>507</v>
      </c>
      <c r="G558" s="43" t="s">
        <v>4498</v>
      </c>
      <c r="H558" s="36">
        <v>280</v>
      </c>
      <c r="I558" s="36">
        <f t="shared" si="16"/>
        <v>0.28000000000000003</v>
      </c>
      <c r="J558" s="44">
        <v>16490</v>
      </c>
      <c r="K558" s="45">
        <f t="shared" si="17"/>
        <v>4617200</v>
      </c>
      <c r="L558" s="45" t="s">
        <v>1030</v>
      </c>
      <c r="M558" s="44" t="s">
        <v>3922</v>
      </c>
    </row>
    <row r="559" spans="1:13" ht="75.599999999999994" hidden="1" x14ac:dyDescent="0.3">
      <c r="A559" s="36">
        <f t="shared" si="18"/>
        <v>246</v>
      </c>
      <c r="B559" s="116"/>
      <c r="C559" s="36" t="s">
        <v>1606</v>
      </c>
      <c r="D559" s="36" t="s">
        <v>4499</v>
      </c>
      <c r="E559" s="41">
        <v>45742</v>
      </c>
      <c r="F559" s="42">
        <v>5687</v>
      </c>
      <c r="G559" s="43" t="s">
        <v>4500</v>
      </c>
      <c r="H559" s="36">
        <v>280</v>
      </c>
      <c r="I559" s="36">
        <f t="shared" si="16"/>
        <v>0.28000000000000003</v>
      </c>
      <c r="J559" s="44">
        <v>16490</v>
      </c>
      <c r="K559" s="45">
        <f t="shared" si="17"/>
        <v>4617200</v>
      </c>
      <c r="L559" s="45" t="s">
        <v>1030</v>
      </c>
      <c r="M559" s="44" t="s">
        <v>3922</v>
      </c>
    </row>
    <row r="560" spans="1:13" ht="75.599999999999994" hidden="1" x14ac:dyDescent="0.3">
      <c r="A560" s="36">
        <f t="shared" si="18"/>
        <v>247</v>
      </c>
      <c r="B560" s="116"/>
      <c r="C560" s="36" t="s">
        <v>1606</v>
      </c>
      <c r="D560" s="36" t="s">
        <v>4501</v>
      </c>
      <c r="E560" s="41">
        <v>45742</v>
      </c>
      <c r="F560" s="42" t="s">
        <v>212</v>
      </c>
      <c r="G560" s="43" t="s">
        <v>4502</v>
      </c>
      <c r="H560" s="36">
        <v>30</v>
      </c>
      <c r="I560" s="36">
        <f t="shared" si="16"/>
        <v>0.03</v>
      </c>
      <c r="J560" s="44">
        <v>16490</v>
      </c>
      <c r="K560" s="45">
        <f t="shared" si="17"/>
        <v>494700</v>
      </c>
      <c r="L560" s="45" t="s">
        <v>1030</v>
      </c>
      <c r="M560" s="44" t="s">
        <v>3922</v>
      </c>
    </row>
    <row r="561" spans="1:13" ht="75.599999999999994" hidden="1" x14ac:dyDescent="0.3">
      <c r="A561" s="36">
        <f t="shared" si="18"/>
        <v>248</v>
      </c>
      <c r="B561" s="116"/>
      <c r="C561" s="36" t="s">
        <v>1606</v>
      </c>
      <c r="D561" s="36" t="s">
        <v>4503</v>
      </c>
      <c r="E561" s="41">
        <v>45742</v>
      </c>
      <c r="F561" s="42">
        <v>400</v>
      </c>
      <c r="G561" s="43" t="s">
        <v>4504</v>
      </c>
      <c r="H561" s="36">
        <v>157</v>
      </c>
      <c r="I561" s="36">
        <f t="shared" si="16"/>
        <v>0.157</v>
      </c>
      <c r="J561" s="44">
        <v>16490</v>
      </c>
      <c r="K561" s="45">
        <f t="shared" si="17"/>
        <v>2588930</v>
      </c>
      <c r="L561" s="45" t="s">
        <v>1030</v>
      </c>
      <c r="M561" s="44" t="s">
        <v>3922</v>
      </c>
    </row>
    <row r="562" spans="1:13" ht="75.599999999999994" hidden="1" x14ac:dyDescent="0.3">
      <c r="A562" s="36">
        <f t="shared" si="18"/>
        <v>249</v>
      </c>
      <c r="B562" s="116"/>
      <c r="C562" s="36" t="s">
        <v>1606</v>
      </c>
      <c r="D562" s="36" t="s">
        <v>4505</v>
      </c>
      <c r="E562" s="41">
        <v>45742</v>
      </c>
      <c r="F562" s="42" t="s">
        <v>200</v>
      </c>
      <c r="G562" s="43" t="s">
        <v>4506</v>
      </c>
      <c r="H562" s="36">
        <v>228</v>
      </c>
      <c r="I562" s="36">
        <f t="shared" si="16"/>
        <v>0.22800000000000001</v>
      </c>
      <c r="J562" s="44">
        <v>16490</v>
      </c>
      <c r="K562" s="45">
        <f t="shared" si="17"/>
        <v>3759720</v>
      </c>
      <c r="L562" s="45" t="s">
        <v>1030</v>
      </c>
      <c r="M562" s="44" t="s">
        <v>3922</v>
      </c>
    </row>
    <row r="563" spans="1:13" ht="75.599999999999994" hidden="1" x14ac:dyDescent="0.3">
      <c r="A563" s="36">
        <f t="shared" si="18"/>
        <v>250</v>
      </c>
      <c r="B563" s="116"/>
      <c r="C563" s="36" t="s">
        <v>1606</v>
      </c>
      <c r="D563" s="36" t="s">
        <v>4507</v>
      </c>
      <c r="E563" s="41">
        <v>45742</v>
      </c>
      <c r="F563" s="42" t="s">
        <v>501</v>
      </c>
      <c r="G563" s="43" t="s">
        <v>4508</v>
      </c>
      <c r="H563" s="36">
        <v>224</v>
      </c>
      <c r="I563" s="36">
        <f t="shared" si="16"/>
        <v>0.224</v>
      </c>
      <c r="J563" s="44">
        <v>16490</v>
      </c>
      <c r="K563" s="45">
        <f t="shared" si="17"/>
        <v>3693760</v>
      </c>
      <c r="L563" s="45" t="s">
        <v>1030</v>
      </c>
      <c r="M563" s="44" t="s">
        <v>3922</v>
      </c>
    </row>
    <row r="564" spans="1:13" ht="75.599999999999994" hidden="1" x14ac:dyDescent="0.3">
      <c r="A564" s="36">
        <f t="shared" si="18"/>
        <v>251</v>
      </c>
      <c r="B564" s="116"/>
      <c r="C564" s="36" t="s">
        <v>1606</v>
      </c>
      <c r="D564" s="36" t="s">
        <v>4509</v>
      </c>
      <c r="E564" s="41">
        <v>45742</v>
      </c>
      <c r="F564" s="42" t="s">
        <v>520</v>
      </c>
      <c r="G564" s="43" t="s">
        <v>4510</v>
      </c>
      <c r="H564" s="36">
        <v>190</v>
      </c>
      <c r="I564" s="36">
        <f t="shared" si="16"/>
        <v>0.19</v>
      </c>
      <c r="J564" s="44">
        <v>16490</v>
      </c>
      <c r="K564" s="45">
        <f t="shared" si="17"/>
        <v>3133100</v>
      </c>
      <c r="L564" s="45" t="s">
        <v>1030</v>
      </c>
      <c r="M564" s="44" t="s">
        <v>3922</v>
      </c>
    </row>
    <row r="565" spans="1:13" ht="75.599999999999994" hidden="1" x14ac:dyDescent="0.3">
      <c r="A565" s="36">
        <f t="shared" si="18"/>
        <v>252</v>
      </c>
      <c r="B565" s="116"/>
      <c r="C565" s="36" t="s">
        <v>1606</v>
      </c>
      <c r="D565" s="36" t="s">
        <v>4511</v>
      </c>
      <c r="E565" s="41">
        <v>45742</v>
      </c>
      <c r="F565" s="42">
        <v>721</v>
      </c>
      <c r="G565" s="43" t="s">
        <v>4512</v>
      </c>
      <c r="H565" s="36">
        <v>112</v>
      </c>
      <c r="I565" s="36">
        <f t="shared" si="16"/>
        <v>0.112</v>
      </c>
      <c r="J565" s="44">
        <v>16490</v>
      </c>
      <c r="K565" s="45">
        <f t="shared" si="17"/>
        <v>1846880</v>
      </c>
      <c r="L565" s="45" t="s">
        <v>1030</v>
      </c>
      <c r="M565" s="44" t="s">
        <v>3922</v>
      </c>
    </row>
    <row r="566" spans="1:13" ht="75.599999999999994" hidden="1" x14ac:dyDescent="0.3">
      <c r="A566" s="36">
        <f t="shared" si="18"/>
        <v>253</v>
      </c>
      <c r="B566" s="116"/>
      <c r="C566" s="36" t="s">
        <v>1606</v>
      </c>
      <c r="D566" s="36" t="s">
        <v>4513</v>
      </c>
      <c r="E566" s="41">
        <v>45742</v>
      </c>
      <c r="F566" s="42">
        <v>5590</v>
      </c>
      <c r="G566" s="43" t="s">
        <v>4514</v>
      </c>
      <c r="H566" s="36">
        <v>224</v>
      </c>
      <c r="I566" s="36">
        <f t="shared" si="16"/>
        <v>0.224</v>
      </c>
      <c r="J566" s="44">
        <v>16490</v>
      </c>
      <c r="K566" s="45">
        <f t="shared" si="17"/>
        <v>3693760</v>
      </c>
      <c r="L566" s="45" t="s">
        <v>1030</v>
      </c>
      <c r="M566" s="44" t="s">
        <v>3922</v>
      </c>
    </row>
    <row r="567" spans="1:13" ht="75.599999999999994" hidden="1" x14ac:dyDescent="0.3">
      <c r="A567" s="36">
        <f t="shared" si="18"/>
        <v>254</v>
      </c>
      <c r="B567" s="116"/>
      <c r="C567" s="36" t="s">
        <v>1606</v>
      </c>
      <c r="D567" s="36" t="s">
        <v>4515</v>
      </c>
      <c r="E567" s="41">
        <v>45742</v>
      </c>
      <c r="F567" s="42">
        <v>2958</v>
      </c>
      <c r="G567" s="43" t="s">
        <v>4516</v>
      </c>
      <c r="H567" s="36">
        <v>224</v>
      </c>
      <c r="I567" s="36">
        <f t="shared" si="16"/>
        <v>0.224</v>
      </c>
      <c r="J567" s="44">
        <v>16490</v>
      </c>
      <c r="K567" s="45">
        <f t="shared" si="17"/>
        <v>3693760</v>
      </c>
      <c r="L567" s="45" t="s">
        <v>1030</v>
      </c>
      <c r="M567" s="44" t="s">
        <v>3922</v>
      </c>
    </row>
    <row r="568" spans="1:13" ht="75.599999999999994" hidden="1" x14ac:dyDescent="0.3">
      <c r="A568" s="36">
        <f t="shared" si="18"/>
        <v>255</v>
      </c>
      <c r="B568" s="116"/>
      <c r="C568" s="36" t="s">
        <v>1606</v>
      </c>
      <c r="D568" s="36" t="s">
        <v>4517</v>
      </c>
      <c r="E568" s="41">
        <v>45742</v>
      </c>
      <c r="F568" s="42" t="s">
        <v>301</v>
      </c>
      <c r="G568" s="43" t="s">
        <v>4518</v>
      </c>
      <c r="H568" s="36">
        <v>542</v>
      </c>
      <c r="I568" s="36">
        <f t="shared" si="16"/>
        <v>0.54200000000000004</v>
      </c>
      <c r="J568" s="44">
        <v>16490</v>
      </c>
      <c r="K568" s="45">
        <f t="shared" si="17"/>
        <v>8937580</v>
      </c>
      <c r="L568" s="45" t="s">
        <v>1030</v>
      </c>
      <c r="M568" s="44" t="s">
        <v>3922</v>
      </c>
    </row>
    <row r="569" spans="1:13" ht="75.599999999999994" hidden="1" x14ac:dyDescent="0.3">
      <c r="A569" s="36">
        <f t="shared" si="18"/>
        <v>256</v>
      </c>
      <c r="B569" s="116"/>
      <c r="C569" s="36" t="s">
        <v>1606</v>
      </c>
      <c r="D569" s="36" t="s">
        <v>4519</v>
      </c>
      <c r="E569" s="41">
        <v>45742</v>
      </c>
      <c r="F569" s="42" t="s">
        <v>189</v>
      </c>
      <c r="G569" s="43" t="s">
        <v>4520</v>
      </c>
      <c r="H569" s="36">
        <v>28</v>
      </c>
      <c r="I569" s="36">
        <f t="shared" si="16"/>
        <v>2.8000000000000001E-2</v>
      </c>
      <c r="J569" s="44">
        <v>16490</v>
      </c>
      <c r="K569" s="45">
        <f t="shared" si="17"/>
        <v>461720</v>
      </c>
      <c r="L569" s="45" t="s">
        <v>1030</v>
      </c>
      <c r="M569" s="44" t="s">
        <v>3922</v>
      </c>
    </row>
    <row r="570" spans="1:13" ht="75.599999999999994" hidden="1" x14ac:dyDescent="0.3">
      <c r="A570" s="36">
        <f t="shared" si="18"/>
        <v>257</v>
      </c>
      <c r="B570" s="116"/>
      <c r="C570" s="36" t="s">
        <v>1606</v>
      </c>
      <c r="D570" s="36" t="s">
        <v>4521</v>
      </c>
      <c r="E570" s="41">
        <v>45742</v>
      </c>
      <c r="F570" s="42">
        <v>334</v>
      </c>
      <c r="G570" s="43" t="s">
        <v>4522</v>
      </c>
      <c r="H570" s="36">
        <v>112</v>
      </c>
      <c r="I570" s="36">
        <f t="shared" si="16"/>
        <v>0.112</v>
      </c>
      <c r="J570" s="44">
        <v>16490</v>
      </c>
      <c r="K570" s="45">
        <f t="shared" si="17"/>
        <v>1846880</v>
      </c>
      <c r="L570" s="45" t="s">
        <v>1030</v>
      </c>
      <c r="M570" s="44" t="s">
        <v>3922</v>
      </c>
    </row>
    <row r="571" spans="1:13" ht="75.599999999999994" hidden="1" x14ac:dyDescent="0.3">
      <c r="A571" s="36">
        <f t="shared" si="18"/>
        <v>258</v>
      </c>
      <c r="B571" s="116"/>
      <c r="C571" s="36" t="s">
        <v>1606</v>
      </c>
      <c r="D571" s="36" t="s">
        <v>4523</v>
      </c>
      <c r="E571" s="41">
        <v>45742</v>
      </c>
      <c r="F571" s="42" t="s">
        <v>206</v>
      </c>
      <c r="G571" s="43" t="s">
        <v>4524</v>
      </c>
      <c r="H571" s="36">
        <v>112</v>
      </c>
      <c r="I571" s="36">
        <f t="shared" si="16"/>
        <v>0.112</v>
      </c>
      <c r="J571" s="44">
        <v>16490</v>
      </c>
      <c r="K571" s="45">
        <f t="shared" si="17"/>
        <v>1846880</v>
      </c>
      <c r="L571" s="45" t="s">
        <v>1030</v>
      </c>
      <c r="M571" s="44" t="s">
        <v>3922</v>
      </c>
    </row>
    <row r="572" spans="1:13" ht="75.599999999999994" hidden="1" x14ac:dyDescent="0.3">
      <c r="A572" s="36">
        <f t="shared" si="18"/>
        <v>259</v>
      </c>
      <c r="B572" s="116"/>
      <c r="C572" s="36" t="s">
        <v>1606</v>
      </c>
      <c r="D572" s="36" t="s">
        <v>4525</v>
      </c>
      <c r="E572" s="41">
        <v>45742</v>
      </c>
      <c r="F572" s="42">
        <v>4198</v>
      </c>
      <c r="G572" s="43" t="s">
        <v>4526</v>
      </c>
      <c r="H572" s="36">
        <v>168</v>
      </c>
      <c r="I572" s="36">
        <f t="shared" si="16"/>
        <v>0.16800000000000001</v>
      </c>
      <c r="J572" s="44">
        <v>16490</v>
      </c>
      <c r="K572" s="45">
        <f t="shared" si="17"/>
        <v>2770320</v>
      </c>
      <c r="L572" s="45" t="s">
        <v>1030</v>
      </c>
      <c r="M572" s="44" t="s">
        <v>3922</v>
      </c>
    </row>
    <row r="573" spans="1:13" ht="75.599999999999994" hidden="1" x14ac:dyDescent="0.3">
      <c r="A573" s="36">
        <f t="shared" si="18"/>
        <v>260</v>
      </c>
      <c r="B573" s="116"/>
      <c r="C573" s="36" t="s">
        <v>1606</v>
      </c>
      <c r="D573" s="36" t="s">
        <v>4527</v>
      </c>
      <c r="E573" s="41">
        <v>45742</v>
      </c>
      <c r="F573" s="42">
        <v>4534</v>
      </c>
      <c r="G573" s="43" t="s">
        <v>4528</v>
      </c>
      <c r="H573" s="36">
        <v>220</v>
      </c>
      <c r="I573" s="36">
        <f t="shared" si="16"/>
        <v>0.22</v>
      </c>
      <c r="J573" s="44">
        <v>16490</v>
      </c>
      <c r="K573" s="45">
        <f t="shared" si="17"/>
        <v>3627800</v>
      </c>
      <c r="L573" s="45" t="s">
        <v>1030</v>
      </c>
      <c r="M573" s="44" t="s">
        <v>3922</v>
      </c>
    </row>
    <row r="574" spans="1:13" ht="75.599999999999994" hidden="1" x14ac:dyDescent="0.3">
      <c r="A574" s="36">
        <f t="shared" si="18"/>
        <v>261</v>
      </c>
      <c r="B574" s="116"/>
      <c r="C574" s="36" t="s">
        <v>1606</v>
      </c>
      <c r="D574" s="36" t="s">
        <v>4529</v>
      </c>
      <c r="E574" s="41">
        <v>45742</v>
      </c>
      <c r="F574" s="42">
        <v>1308</v>
      </c>
      <c r="G574" s="43" t="s">
        <v>4530</v>
      </c>
      <c r="H574" s="36">
        <v>78</v>
      </c>
      <c r="I574" s="36">
        <f t="shared" si="16"/>
        <v>7.8E-2</v>
      </c>
      <c r="J574" s="44">
        <v>16490</v>
      </c>
      <c r="K574" s="45">
        <f t="shared" si="17"/>
        <v>1286220</v>
      </c>
      <c r="L574" s="45" t="s">
        <v>1030</v>
      </c>
      <c r="M574" s="44" t="s">
        <v>3922</v>
      </c>
    </row>
    <row r="575" spans="1:13" ht="75.599999999999994" hidden="1" x14ac:dyDescent="0.3">
      <c r="A575" s="36">
        <f t="shared" si="18"/>
        <v>262</v>
      </c>
      <c r="B575" s="116"/>
      <c r="C575" s="36" t="s">
        <v>1606</v>
      </c>
      <c r="D575" s="36" t="s">
        <v>4531</v>
      </c>
      <c r="E575" s="41">
        <v>45742</v>
      </c>
      <c r="F575" s="42">
        <v>8</v>
      </c>
      <c r="G575" s="43" t="s">
        <v>4532</v>
      </c>
      <c r="H575" s="36">
        <v>171</v>
      </c>
      <c r="I575" s="36">
        <f t="shared" si="16"/>
        <v>0.17100000000000001</v>
      </c>
      <c r="J575" s="44">
        <v>16490</v>
      </c>
      <c r="K575" s="45">
        <f t="shared" si="17"/>
        <v>2819790</v>
      </c>
      <c r="L575" s="45" t="s">
        <v>1030</v>
      </c>
      <c r="M575" s="44" t="s">
        <v>3922</v>
      </c>
    </row>
    <row r="576" spans="1:13" ht="75.599999999999994" hidden="1" x14ac:dyDescent="0.3">
      <c r="A576" s="36">
        <f t="shared" si="18"/>
        <v>263</v>
      </c>
      <c r="B576" s="116"/>
      <c r="C576" s="36" t="s">
        <v>1606</v>
      </c>
      <c r="D576" s="36" t="s">
        <v>4533</v>
      </c>
      <c r="E576" s="41">
        <v>45742</v>
      </c>
      <c r="F576" s="42">
        <v>4609</v>
      </c>
      <c r="G576" s="43" t="s">
        <v>4534</v>
      </c>
      <c r="H576" s="36">
        <v>224</v>
      </c>
      <c r="I576" s="36">
        <f t="shared" si="16"/>
        <v>0.224</v>
      </c>
      <c r="J576" s="44">
        <v>16490</v>
      </c>
      <c r="K576" s="45">
        <f t="shared" si="17"/>
        <v>3693760</v>
      </c>
      <c r="L576" s="45" t="s">
        <v>1030</v>
      </c>
      <c r="M576" s="44" t="s">
        <v>3922</v>
      </c>
    </row>
    <row r="577" spans="1:13" ht="75.599999999999994" hidden="1" x14ac:dyDescent="0.3">
      <c r="A577" s="36">
        <f t="shared" si="18"/>
        <v>264</v>
      </c>
      <c r="B577" s="116"/>
      <c r="C577" s="36" t="s">
        <v>1606</v>
      </c>
      <c r="D577" s="36" t="s">
        <v>4535</v>
      </c>
      <c r="E577" s="41">
        <v>45742</v>
      </c>
      <c r="F577" s="42">
        <v>1734</v>
      </c>
      <c r="G577" s="43" t="s">
        <v>4536</v>
      </c>
      <c r="H577" s="36">
        <v>302</v>
      </c>
      <c r="I577" s="36">
        <f t="shared" si="16"/>
        <v>0.30199999999999999</v>
      </c>
      <c r="J577" s="44">
        <v>16490</v>
      </c>
      <c r="K577" s="45">
        <f t="shared" si="17"/>
        <v>4979980</v>
      </c>
      <c r="L577" s="45" t="s">
        <v>1030</v>
      </c>
      <c r="M577" s="44" t="s">
        <v>3922</v>
      </c>
    </row>
    <row r="578" spans="1:13" ht="75.599999999999994" hidden="1" x14ac:dyDescent="0.3">
      <c r="A578" s="36">
        <f t="shared" si="18"/>
        <v>265</v>
      </c>
      <c r="B578" s="116"/>
      <c r="C578" s="36" t="s">
        <v>1606</v>
      </c>
      <c r="D578" s="36" t="s">
        <v>4537</v>
      </c>
      <c r="E578" s="41">
        <v>45742</v>
      </c>
      <c r="F578" s="42" t="s">
        <v>560</v>
      </c>
      <c r="G578" s="43" t="s">
        <v>4538</v>
      </c>
      <c r="H578" s="36">
        <v>78</v>
      </c>
      <c r="I578" s="36">
        <f t="shared" si="16"/>
        <v>7.8E-2</v>
      </c>
      <c r="J578" s="44">
        <v>16490</v>
      </c>
      <c r="K578" s="45">
        <f t="shared" si="17"/>
        <v>1286220</v>
      </c>
      <c r="L578" s="45" t="s">
        <v>1030</v>
      </c>
      <c r="M578" s="44" t="s">
        <v>3922</v>
      </c>
    </row>
    <row r="579" spans="1:13" ht="75.599999999999994" hidden="1" x14ac:dyDescent="0.3">
      <c r="A579" s="36">
        <f t="shared" si="18"/>
        <v>266</v>
      </c>
      <c r="B579" s="116"/>
      <c r="C579" s="36" t="s">
        <v>1606</v>
      </c>
      <c r="D579" s="36" t="s">
        <v>4539</v>
      </c>
      <c r="E579" s="41">
        <v>45742</v>
      </c>
      <c r="F579" s="42">
        <v>379</v>
      </c>
      <c r="G579" s="43" t="s">
        <v>4540</v>
      </c>
      <c r="H579" s="36">
        <v>190</v>
      </c>
      <c r="I579" s="36">
        <f t="shared" si="16"/>
        <v>0.19</v>
      </c>
      <c r="J579" s="44">
        <v>16490</v>
      </c>
      <c r="K579" s="45">
        <f t="shared" si="17"/>
        <v>3133100</v>
      </c>
      <c r="L579" s="45" t="s">
        <v>1030</v>
      </c>
      <c r="M579" s="44" t="s">
        <v>3922</v>
      </c>
    </row>
    <row r="580" spans="1:13" ht="75.599999999999994" hidden="1" x14ac:dyDescent="0.3">
      <c r="A580" s="36">
        <f t="shared" si="18"/>
        <v>267</v>
      </c>
      <c r="B580" s="116"/>
      <c r="C580" s="36" t="s">
        <v>1606</v>
      </c>
      <c r="D580" s="36" t="s">
        <v>4541</v>
      </c>
      <c r="E580" s="41">
        <v>45742</v>
      </c>
      <c r="F580" s="42" t="s">
        <v>503</v>
      </c>
      <c r="G580" s="43" t="s">
        <v>4542</v>
      </c>
      <c r="H580" s="36">
        <v>90</v>
      </c>
      <c r="I580" s="36">
        <f t="shared" ref="I580:I643" si="19">H580/1000</f>
        <v>0.09</v>
      </c>
      <c r="J580" s="44">
        <v>16490</v>
      </c>
      <c r="K580" s="45">
        <f t="shared" si="17"/>
        <v>1484100</v>
      </c>
      <c r="L580" s="45" t="s">
        <v>1030</v>
      </c>
      <c r="M580" s="44" t="s">
        <v>3922</v>
      </c>
    </row>
    <row r="581" spans="1:13" ht="75.599999999999994" hidden="1" x14ac:dyDescent="0.3">
      <c r="A581" s="36">
        <f t="shared" si="18"/>
        <v>268</v>
      </c>
      <c r="B581" s="116"/>
      <c r="C581" s="36" t="s">
        <v>1606</v>
      </c>
      <c r="D581" s="36" t="s">
        <v>4543</v>
      </c>
      <c r="E581" s="41">
        <v>45742</v>
      </c>
      <c r="F581" s="42">
        <v>5886</v>
      </c>
      <c r="G581" s="43" t="s">
        <v>4544</v>
      </c>
      <c r="H581" s="36">
        <v>140</v>
      </c>
      <c r="I581" s="36">
        <f t="shared" si="19"/>
        <v>0.14000000000000001</v>
      </c>
      <c r="J581" s="44">
        <v>16490</v>
      </c>
      <c r="K581" s="45">
        <f t="shared" ref="K581:K644" si="20">(J581*H581)</f>
        <v>2308600</v>
      </c>
      <c r="L581" s="45" t="s">
        <v>1699</v>
      </c>
      <c r="M581" s="44" t="s">
        <v>3922</v>
      </c>
    </row>
    <row r="582" spans="1:13" ht="75.599999999999994" hidden="1" x14ac:dyDescent="0.3">
      <c r="A582" s="36">
        <f t="shared" si="18"/>
        <v>269</v>
      </c>
      <c r="B582" s="116"/>
      <c r="C582" s="36" t="s">
        <v>1606</v>
      </c>
      <c r="D582" s="36" t="s">
        <v>4545</v>
      </c>
      <c r="E582" s="41">
        <v>45742</v>
      </c>
      <c r="F582" s="42">
        <v>2372</v>
      </c>
      <c r="G582" s="43" t="s">
        <v>4546</v>
      </c>
      <c r="H582" s="36">
        <v>360</v>
      </c>
      <c r="I582" s="36">
        <f t="shared" si="19"/>
        <v>0.36</v>
      </c>
      <c r="J582" s="44">
        <v>16490</v>
      </c>
      <c r="K582" s="45">
        <f t="shared" si="20"/>
        <v>5936400</v>
      </c>
      <c r="L582" s="45" t="s">
        <v>1699</v>
      </c>
      <c r="M582" s="44" t="s">
        <v>3922</v>
      </c>
    </row>
    <row r="583" spans="1:13" ht="75.599999999999994" hidden="1" x14ac:dyDescent="0.3">
      <c r="A583" s="36">
        <f t="shared" si="18"/>
        <v>270</v>
      </c>
      <c r="B583" s="116"/>
      <c r="C583" s="36" t="s">
        <v>2214</v>
      </c>
      <c r="D583" s="36" t="s">
        <v>4547</v>
      </c>
      <c r="E583" s="41">
        <v>45742</v>
      </c>
      <c r="F583" s="42" t="s">
        <v>4548</v>
      </c>
      <c r="G583" s="43" t="s">
        <v>4549</v>
      </c>
      <c r="H583" s="36">
        <v>55</v>
      </c>
      <c r="I583" s="36">
        <f t="shared" si="19"/>
        <v>5.5E-2</v>
      </c>
      <c r="J583" s="44">
        <v>16490</v>
      </c>
      <c r="K583" s="45">
        <f t="shared" si="20"/>
        <v>906950</v>
      </c>
      <c r="L583" s="45"/>
      <c r="M583" s="44" t="s">
        <v>3935</v>
      </c>
    </row>
    <row r="584" spans="1:13" ht="75.599999999999994" hidden="1" x14ac:dyDescent="0.3">
      <c r="A584" s="36">
        <f t="shared" si="18"/>
        <v>271</v>
      </c>
      <c r="B584" s="116"/>
      <c r="C584" s="36" t="s">
        <v>1606</v>
      </c>
      <c r="D584" s="36" t="s">
        <v>4550</v>
      </c>
      <c r="E584" s="41">
        <v>45742</v>
      </c>
      <c r="F584" s="42">
        <v>4449</v>
      </c>
      <c r="G584" s="43" t="s">
        <v>4551</v>
      </c>
      <c r="H584" s="36">
        <v>1202</v>
      </c>
      <c r="I584" s="36">
        <f t="shared" si="19"/>
        <v>1.202</v>
      </c>
      <c r="J584" s="44">
        <v>16490</v>
      </c>
      <c r="K584" s="45">
        <f t="shared" si="20"/>
        <v>19820980</v>
      </c>
      <c r="L584" s="45" t="s">
        <v>1699</v>
      </c>
      <c r="M584" s="44" t="s">
        <v>3922</v>
      </c>
    </row>
    <row r="585" spans="1:13" ht="75.599999999999994" hidden="1" x14ac:dyDescent="0.3">
      <c r="A585" s="36">
        <f t="shared" si="18"/>
        <v>272</v>
      </c>
      <c r="B585" s="116"/>
      <c r="C585" s="36" t="s">
        <v>1606</v>
      </c>
      <c r="D585" s="36" t="s">
        <v>4552</v>
      </c>
      <c r="E585" s="41">
        <v>45742</v>
      </c>
      <c r="F585" s="42" t="s">
        <v>323</v>
      </c>
      <c r="G585" s="43" t="s">
        <v>4553</v>
      </c>
      <c r="H585" s="36">
        <v>726</v>
      </c>
      <c r="I585" s="36">
        <f t="shared" si="19"/>
        <v>0.72599999999999998</v>
      </c>
      <c r="J585" s="44">
        <v>16490</v>
      </c>
      <c r="K585" s="45">
        <f t="shared" si="20"/>
        <v>11971740</v>
      </c>
      <c r="L585" s="45" t="s">
        <v>1030</v>
      </c>
      <c r="M585" s="44" t="s">
        <v>3922</v>
      </c>
    </row>
    <row r="586" spans="1:13" ht="75.599999999999994" hidden="1" x14ac:dyDescent="0.3">
      <c r="A586" s="36">
        <f t="shared" si="18"/>
        <v>273</v>
      </c>
      <c r="B586" s="116"/>
      <c r="C586" s="36" t="s">
        <v>1606</v>
      </c>
      <c r="D586" s="36" t="s">
        <v>4554</v>
      </c>
      <c r="E586" s="41">
        <v>45742</v>
      </c>
      <c r="F586" s="42">
        <v>2477</v>
      </c>
      <c r="G586" s="43" t="s">
        <v>4555</v>
      </c>
      <c r="H586" s="36">
        <v>134</v>
      </c>
      <c r="I586" s="36">
        <f t="shared" si="19"/>
        <v>0.13400000000000001</v>
      </c>
      <c r="J586" s="44">
        <v>16490</v>
      </c>
      <c r="K586" s="45">
        <f t="shared" si="20"/>
        <v>2209660</v>
      </c>
      <c r="L586" s="45" t="s">
        <v>1030</v>
      </c>
      <c r="M586" s="44" t="s">
        <v>3922</v>
      </c>
    </row>
    <row r="587" spans="1:13" ht="75.599999999999994" hidden="1" x14ac:dyDescent="0.3">
      <c r="A587" s="36">
        <f t="shared" si="18"/>
        <v>274</v>
      </c>
      <c r="B587" s="116"/>
      <c r="C587" s="36" t="s">
        <v>1606</v>
      </c>
      <c r="D587" s="36" t="s">
        <v>4556</v>
      </c>
      <c r="E587" s="41">
        <v>45742</v>
      </c>
      <c r="F587" s="42" t="s">
        <v>159</v>
      </c>
      <c r="G587" s="43" t="s">
        <v>4557</v>
      </c>
      <c r="H587" s="36">
        <v>78</v>
      </c>
      <c r="I587" s="36">
        <f t="shared" si="19"/>
        <v>7.8E-2</v>
      </c>
      <c r="J587" s="44">
        <v>16490</v>
      </c>
      <c r="K587" s="45">
        <f t="shared" si="20"/>
        <v>1286220</v>
      </c>
      <c r="L587" s="45" t="s">
        <v>1030</v>
      </c>
      <c r="M587" s="44" t="s">
        <v>3922</v>
      </c>
    </row>
    <row r="588" spans="1:13" ht="75.599999999999994" hidden="1" x14ac:dyDescent="0.3">
      <c r="A588" s="36">
        <f t="shared" si="18"/>
        <v>275</v>
      </c>
      <c r="B588" s="116"/>
      <c r="C588" s="36" t="s">
        <v>1606</v>
      </c>
      <c r="D588" s="36" t="s">
        <v>4558</v>
      </c>
      <c r="E588" s="41">
        <v>45742</v>
      </c>
      <c r="F588" s="42" t="s">
        <v>229</v>
      </c>
      <c r="G588" s="43" t="s">
        <v>4559</v>
      </c>
      <c r="H588" s="36">
        <v>67</v>
      </c>
      <c r="I588" s="36">
        <f t="shared" si="19"/>
        <v>6.7000000000000004E-2</v>
      </c>
      <c r="J588" s="44">
        <v>16490</v>
      </c>
      <c r="K588" s="45">
        <f t="shared" si="20"/>
        <v>1104830</v>
      </c>
      <c r="L588" s="45" t="s">
        <v>1030</v>
      </c>
      <c r="M588" s="44" t="s">
        <v>3922</v>
      </c>
    </row>
    <row r="589" spans="1:13" ht="75.599999999999994" hidden="1" x14ac:dyDescent="0.3">
      <c r="A589" s="36">
        <f t="shared" si="18"/>
        <v>276</v>
      </c>
      <c r="B589" s="116"/>
      <c r="C589" s="36" t="s">
        <v>1606</v>
      </c>
      <c r="D589" s="36" t="s">
        <v>4560</v>
      </c>
      <c r="E589" s="41">
        <v>45742</v>
      </c>
      <c r="F589" s="42" t="s">
        <v>495</v>
      </c>
      <c r="G589" s="43" t="s">
        <v>4561</v>
      </c>
      <c r="H589" s="36">
        <v>90</v>
      </c>
      <c r="I589" s="36">
        <f t="shared" si="19"/>
        <v>0.09</v>
      </c>
      <c r="J589" s="44">
        <v>16490</v>
      </c>
      <c r="K589" s="45">
        <f t="shared" si="20"/>
        <v>1484100</v>
      </c>
      <c r="L589" s="45" t="s">
        <v>1030</v>
      </c>
      <c r="M589" s="44" t="s">
        <v>3922</v>
      </c>
    </row>
    <row r="590" spans="1:13" ht="75.599999999999994" hidden="1" x14ac:dyDescent="0.3">
      <c r="A590" s="36">
        <f t="shared" si="18"/>
        <v>277</v>
      </c>
      <c r="B590" s="116"/>
      <c r="C590" s="36" t="s">
        <v>1606</v>
      </c>
      <c r="D590" s="36" t="s">
        <v>4562</v>
      </c>
      <c r="E590" s="41">
        <v>45742</v>
      </c>
      <c r="F590" s="42" t="s">
        <v>581</v>
      </c>
      <c r="G590" s="43" t="s">
        <v>4563</v>
      </c>
      <c r="H590" s="36">
        <v>187</v>
      </c>
      <c r="I590" s="36">
        <f t="shared" si="19"/>
        <v>0.187</v>
      </c>
      <c r="J590" s="44">
        <v>16490</v>
      </c>
      <c r="K590" s="45">
        <f t="shared" si="20"/>
        <v>3083630</v>
      </c>
      <c r="L590" s="45" t="s">
        <v>1030</v>
      </c>
      <c r="M590" s="44" t="s">
        <v>3922</v>
      </c>
    </row>
    <row r="591" spans="1:13" ht="75.599999999999994" hidden="1" x14ac:dyDescent="0.3">
      <c r="A591" s="36">
        <f t="shared" si="18"/>
        <v>278</v>
      </c>
      <c r="B591" s="116"/>
      <c r="C591" s="36" t="s">
        <v>1606</v>
      </c>
      <c r="D591" s="36" t="s">
        <v>4564</v>
      </c>
      <c r="E591" s="41">
        <v>45742</v>
      </c>
      <c r="F591" s="42">
        <v>3123</v>
      </c>
      <c r="G591" s="43" t="s">
        <v>4565</v>
      </c>
      <c r="H591" s="36">
        <v>280</v>
      </c>
      <c r="I591" s="36">
        <f t="shared" si="19"/>
        <v>0.28000000000000003</v>
      </c>
      <c r="J591" s="44">
        <v>16490</v>
      </c>
      <c r="K591" s="45">
        <f t="shared" si="20"/>
        <v>4617200</v>
      </c>
      <c r="L591" s="45" t="s">
        <v>1030</v>
      </c>
      <c r="M591" s="44" t="s">
        <v>3922</v>
      </c>
    </row>
    <row r="592" spans="1:13" ht="75.599999999999994" hidden="1" x14ac:dyDescent="0.3">
      <c r="A592" s="36">
        <f t="shared" si="18"/>
        <v>279</v>
      </c>
      <c r="B592" s="116"/>
      <c r="C592" s="36" t="s">
        <v>1606</v>
      </c>
      <c r="D592" s="36" t="s">
        <v>4566</v>
      </c>
      <c r="E592" s="41">
        <v>45742</v>
      </c>
      <c r="F592" s="42" t="s">
        <v>522</v>
      </c>
      <c r="G592" s="43" t="s">
        <v>4567</v>
      </c>
      <c r="H592" s="36">
        <v>168</v>
      </c>
      <c r="I592" s="36">
        <f t="shared" si="19"/>
        <v>0.16800000000000001</v>
      </c>
      <c r="J592" s="44">
        <v>16490</v>
      </c>
      <c r="K592" s="45">
        <f t="shared" si="20"/>
        <v>2770320</v>
      </c>
      <c r="L592" s="45" t="s">
        <v>1030</v>
      </c>
      <c r="M592" s="44" t="s">
        <v>3922</v>
      </c>
    </row>
    <row r="593" spans="1:13" ht="75.599999999999994" hidden="1" x14ac:dyDescent="0.3">
      <c r="A593" s="36">
        <f t="shared" si="18"/>
        <v>280</v>
      </c>
      <c r="B593" s="116"/>
      <c r="C593" s="36" t="s">
        <v>1606</v>
      </c>
      <c r="D593" s="36" t="s">
        <v>4568</v>
      </c>
      <c r="E593" s="41">
        <v>45742</v>
      </c>
      <c r="F593" s="42">
        <v>6021</v>
      </c>
      <c r="G593" s="43" t="s">
        <v>4569</v>
      </c>
      <c r="H593" s="36">
        <v>112</v>
      </c>
      <c r="I593" s="36">
        <f t="shared" si="19"/>
        <v>0.112</v>
      </c>
      <c r="J593" s="44">
        <v>16490</v>
      </c>
      <c r="K593" s="45">
        <f t="shared" si="20"/>
        <v>1846880</v>
      </c>
      <c r="L593" s="45" t="s">
        <v>1030</v>
      </c>
      <c r="M593" s="44" t="s">
        <v>3922</v>
      </c>
    </row>
    <row r="594" spans="1:13" ht="75.599999999999994" hidden="1" x14ac:dyDescent="0.3">
      <c r="A594" s="36">
        <f t="shared" si="18"/>
        <v>281</v>
      </c>
      <c r="B594" s="116"/>
      <c r="C594" s="36" t="s">
        <v>1606</v>
      </c>
      <c r="D594" s="36" t="s">
        <v>4570</v>
      </c>
      <c r="E594" s="41">
        <v>45742</v>
      </c>
      <c r="F594" s="42" t="s">
        <v>547</v>
      </c>
      <c r="G594" s="43" t="s">
        <v>4571</v>
      </c>
      <c r="H594" s="36">
        <v>224</v>
      </c>
      <c r="I594" s="36">
        <f t="shared" si="19"/>
        <v>0.224</v>
      </c>
      <c r="J594" s="44">
        <v>16490</v>
      </c>
      <c r="K594" s="45">
        <f t="shared" si="20"/>
        <v>3693760</v>
      </c>
      <c r="L594" s="45" t="s">
        <v>1030</v>
      </c>
      <c r="M594" s="44" t="s">
        <v>3922</v>
      </c>
    </row>
    <row r="595" spans="1:13" ht="75.599999999999994" hidden="1" x14ac:dyDescent="0.3">
      <c r="A595" s="36">
        <f t="shared" si="18"/>
        <v>282</v>
      </c>
      <c r="B595" s="116"/>
      <c r="C595" s="36" t="s">
        <v>1606</v>
      </c>
      <c r="D595" s="36" t="s">
        <v>4572</v>
      </c>
      <c r="E595" s="41">
        <v>45742</v>
      </c>
      <c r="F595" s="42" t="s">
        <v>214</v>
      </c>
      <c r="G595" s="43" t="s">
        <v>4573</v>
      </c>
      <c r="H595" s="36">
        <v>112</v>
      </c>
      <c r="I595" s="36">
        <f t="shared" si="19"/>
        <v>0.112</v>
      </c>
      <c r="J595" s="44">
        <v>16490</v>
      </c>
      <c r="K595" s="45">
        <f t="shared" si="20"/>
        <v>1846880</v>
      </c>
      <c r="L595" s="45" t="s">
        <v>1030</v>
      </c>
      <c r="M595" s="44" t="s">
        <v>3922</v>
      </c>
    </row>
    <row r="596" spans="1:13" ht="75.599999999999994" hidden="1" x14ac:dyDescent="0.3">
      <c r="A596" s="36">
        <f t="shared" si="18"/>
        <v>283</v>
      </c>
      <c r="B596" s="116"/>
      <c r="C596" s="36" t="s">
        <v>1606</v>
      </c>
      <c r="D596" s="36" t="s">
        <v>4574</v>
      </c>
      <c r="E596" s="41">
        <v>45742</v>
      </c>
      <c r="F596" s="42" t="s">
        <v>411</v>
      </c>
      <c r="G596" s="43" t="s">
        <v>4575</v>
      </c>
      <c r="H596" s="36">
        <v>280</v>
      </c>
      <c r="I596" s="36">
        <f t="shared" si="19"/>
        <v>0.28000000000000003</v>
      </c>
      <c r="J596" s="44">
        <v>16490</v>
      </c>
      <c r="K596" s="45">
        <f t="shared" si="20"/>
        <v>4617200</v>
      </c>
      <c r="L596" s="45" t="s">
        <v>1030</v>
      </c>
      <c r="M596" s="44" t="s">
        <v>3922</v>
      </c>
    </row>
    <row r="597" spans="1:13" ht="75.599999999999994" hidden="1" x14ac:dyDescent="0.3">
      <c r="A597" s="36">
        <f t="shared" si="18"/>
        <v>284</v>
      </c>
      <c r="B597" s="116"/>
      <c r="C597" s="36" t="s">
        <v>1606</v>
      </c>
      <c r="D597" s="36" t="s">
        <v>4576</v>
      </c>
      <c r="E597" s="41">
        <v>45742</v>
      </c>
      <c r="F597" s="42">
        <v>3411</v>
      </c>
      <c r="G597" s="43" t="s">
        <v>4577</v>
      </c>
      <c r="H597" s="36">
        <v>17</v>
      </c>
      <c r="I597" s="36">
        <f t="shared" si="19"/>
        <v>1.7000000000000001E-2</v>
      </c>
      <c r="J597" s="44">
        <v>16490</v>
      </c>
      <c r="K597" s="45">
        <f t="shared" si="20"/>
        <v>280330</v>
      </c>
      <c r="L597" s="45" t="s">
        <v>1030</v>
      </c>
      <c r="M597" s="44" t="s">
        <v>3922</v>
      </c>
    </row>
    <row r="598" spans="1:13" ht="75.599999999999994" hidden="1" x14ac:dyDescent="0.3">
      <c r="A598" s="36">
        <f t="shared" si="18"/>
        <v>285</v>
      </c>
      <c r="B598" s="116"/>
      <c r="C598" s="36" t="s">
        <v>1606</v>
      </c>
      <c r="D598" s="36" t="s">
        <v>4578</v>
      </c>
      <c r="E598" s="41">
        <v>45742</v>
      </c>
      <c r="F598" s="42">
        <v>1371</v>
      </c>
      <c r="G598" s="43" t="s">
        <v>4579</v>
      </c>
      <c r="H598" s="36">
        <v>66</v>
      </c>
      <c r="I598" s="36">
        <f t="shared" si="19"/>
        <v>6.6000000000000003E-2</v>
      </c>
      <c r="J598" s="44">
        <v>16490</v>
      </c>
      <c r="K598" s="45">
        <f t="shared" si="20"/>
        <v>1088340</v>
      </c>
      <c r="L598" s="45" t="s">
        <v>1030</v>
      </c>
      <c r="M598" s="44" t="s">
        <v>3922</v>
      </c>
    </row>
    <row r="599" spans="1:13" ht="75.599999999999994" hidden="1" x14ac:dyDescent="0.3">
      <c r="A599" s="36">
        <f t="shared" si="18"/>
        <v>286</v>
      </c>
      <c r="B599" s="116"/>
      <c r="C599" s="36" t="s">
        <v>1606</v>
      </c>
      <c r="D599" s="36" t="s">
        <v>4580</v>
      </c>
      <c r="E599" s="41">
        <v>45742</v>
      </c>
      <c r="F599" s="42" t="s">
        <v>292</v>
      </c>
      <c r="G599" s="43" t="s">
        <v>4581</v>
      </c>
      <c r="H599" s="36">
        <v>34</v>
      </c>
      <c r="I599" s="36">
        <f t="shared" si="19"/>
        <v>3.4000000000000002E-2</v>
      </c>
      <c r="J599" s="44">
        <v>16490</v>
      </c>
      <c r="K599" s="45">
        <f t="shared" si="20"/>
        <v>560660</v>
      </c>
      <c r="L599" s="45" t="s">
        <v>1699</v>
      </c>
      <c r="M599" s="44" t="s">
        <v>3922</v>
      </c>
    </row>
    <row r="600" spans="1:13" ht="75.599999999999994" hidden="1" x14ac:dyDescent="0.3">
      <c r="A600" s="36">
        <f t="shared" si="18"/>
        <v>287</v>
      </c>
      <c r="B600" s="116"/>
      <c r="C600" s="36" t="s">
        <v>1606</v>
      </c>
      <c r="D600" s="36" t="s">
        <v>4582</v>
      </c>
      <c r="E600" s="41">
        <v>45742</v>
      </c>
      <c r="F600" s="42" t="s">
        <v>392</v>
      </c>
      <c r="G600" s="43" t="s">
        <v>4583</v>
      </c>
      <c r="H600" s="36">
        <v>482</v>
      </c>
      <c r="I600" s="36">
        <f t="shared" si="19"/>
        <v>0.48199999999999998</v>
      </c>
      <c r="J600" s="44">
        <v>16490</v>
      </c>
      <c r="K600" s="45">
        <f t="shared" si="20"/>
        <v>7948180</v>
      </c>
      <c r="L600" s="45" t="s">
        <v>1030</v>
      </c>
      <c r="M600" s="44" t="s">
        <v>3922</v>
      </c>
    </row>
    <row r="601" spans="1:13" ht="75.599999999999994" hidden="1" x14ac:dyDescent="0.3">
      <c r="A601" s="36">
        <f t="shared" si="18"/>
        <v>288</v>
      </c>
      <c r="B601" s="151" t="s">
        <v>1183</v>
      </c>
      <c r="C601" s="36" t="s">
        <v>1606</v>
      </c>
      <c r="D601" s="36" t="s">
        <v>4584</v>
      </c>
      <c r="E601" s="41">
        <v>45742</v>
      </c>
      <c r="F601" s="42">
        <v>6195</v>
      </c>
      <c r="G601" s="43" t="s">
        <v>4585</v>
      </c>
      <c r="H601" s="36">
        <v>1</v>
      </c>
      <c r="I601" s="36">
        <f t="shared" si="19"/>
        <v>1E-3</v>
      </c>
      <c r="J601" s="44">
        <v>16490</v>
      </c>
      <c r="K601" s="45">
        <f t="shared" si="20"/>
        <v>16490</v>
      </c>
      <c r="L601" s="45" t="s">
        <v>1622</v>
      </c>
      <c r="M601" s="44" t="s">
        <v>3922</v>
      </c>
    </row>
    <row r="602" spans="1:13" ht="75.599999999999994" hidden="1" x14ac:dyDescent="0.3">
      <c r="A602" s="36">
        <f t="shared" si="18"/>
        <v>289</v>
      </c>
      <c r="B602" s="116"/>
      <c r="C602" s="36" t="s">
        <v>1606</v>
      </c>
      <c r="D602" s="36" t="s">
        <v>4586</v>
      </c>
      <c r="E602" s="41">
        <v>45742</v>
      </c>
      <c r="F602" s="42" t="s">
        <v>379</v>
      </c>
      <c r="G602" s="43" t="s">
        <v>4587</v>
      </c>
      <c r="H602" s="36">
        <v>102</v>
      </c>
      <c r="I602" s="36">
        <f t="shared" si="19"/>
        <v>0.10199999999999999</v>
      </c>
      <c r="J602" s="44">
        <v>16490</v>
      </c>
      <c r="K602" s="45">
        <f t="shared" si="20"/>
        <v>1681980</v>
      </c>
      <c r="L602" s="45" t="s">
        <v>1030</v>
      </c>
      <c r="M602" s="44" t="s">
        <v>3922</v>
      </c>
    </row>
    <row r="603" spans="1:13" ht="75.599999999999994" hidden="1" x14ac:dyDescent="0.3">
      <c r="A603" s="36">
        <f t="shared" si="18"/>
        <v>290</v>
      </c>
      <c r="B603" s="116"/>
      <c r="C603" s="36" t="s">
        <v>1606</v>
      </c>
      <c r="D603" s="36" t="s">
        <v>4588</v>
      </c>
      <c r="E603" s="41">
        <v>45742</v>
      </c>
      <c r="F603" s="42">
        <v>4501</v>
      </c>
      <c r="G603" s="43" t="s">
        <v>4589</v>
      </c>
      <c r="H603" s="36">
        <v>64</v>
      </c>
      <c r="I603" s="36">
        <f t="shared" si="19"/>
        <v>6.4000000000000001E-2</v>
      </c>
      <c r="J603" s="44">
        <v>16490</v>
      </c>
      <c r="K603" s="45">
        <f t="shared" si="20"/>
        <v>1055360</v>
      </c>
      <c r="L603" s="45" t="s">
        <v>1030</v>
      </c>
      <c r="M603" s="44" t="s">
        <v>3922</v>
      </c>
    </row>
    <row r="604" spans="1:13" ht="75.599999999999994" hidden="1" x14ac:dyDescent="0.3">
      <c r="A604" s="36">
        <f t="shared" si="18"/>
        <v>291</v>
      </c>
      <c r="B604" s="116"/>
      <c r="C604" s="36" t="s">
        <v>1606</v>
      </c>
      <c r="D604" s="36" t="s">
        <v>4590</v>
      </c>
      <c r="E604" s="41">
        <v>45742</v>
      </c>
      <c r="F604" s="42" t="s">
        <v>284</v>
      </c>
      <c r="G604" s="43" t="s">
        <v>4591</v>
      </c>
      <c r="H604" s="36">
        <v>33</v>
      </c>
      <c r="I604" s="36">
        <f t="shared" si="19"/>
        <v>3.3000000000000002E-2</v>
      </c>
      <c r="J604" s="44">
        <v>16490</v>
      </c>
      <c r="K604" s="45">
        <f t="shared" si="20"/>
        <v>544170</v>
      </c>
      <c r="L604" s="45" t="s">
        <v>1030</v>
      </c>
      <c r="M604" s="44" t="s">
        <v>3922</v>
      </c>
    </row>
    <row r="605" spans="1:13" ht="75.599999999999994" hidden="1" x14ac:dyDescent="0.3">
      <c r="A605" s="36">
        <f t="shared" si="18"/>
        <v>292</v>
      </c>
      <c r="B605" s="116"/>
      <c r="C605" s="36" t="s">
        <v>1606</v>
      </c>
      <c r="D605" s="36" t="s">
        <v>4592</v>
      </c>
      <c r="E605" s="41">
        <v>45742</v>
      </c>
      <c r="F605" s="42" t="s">
        <v>312</v>
      </c>
      <c r="G605" s="43" t="s">
        <v>4593</v>
      </c>
      <c r="H605" s="36">
        <v>102</v>
      </c>
      <c r="I605" s="36">
        <f t="shared" si="19"/>
        <v>0.10199999999999999</v>
      </c>
      <c r="J605" s="44">
        <v>16490</v>
      </c>
      <c r="K605" s="45">
        <f t="shared" si="20"/>
        <v>1681980</v>
      </c>
      <c r="L605" s="45" t="s">
        <v>1699</v>
      </c>
      <c r="M605" s="44" t="s">
        <v>3922</v>
      </c>
    </row>
    <row r="606" spans="1:13" ht="75.599999999999994" hidden="1" x14ac:dyDescent="0.3">
      <c r="A606" s="36">
        <f t="shared" si="18"/>
        <v>293</v>
      </c>
      <c r="B606" s="116"/>
      <c r="C606" s="36" t="s">
        <v>1606</v>
      </c>
      <c r="D606" s="36" t="s">
        <v>4594</v>
      </c>
      <c r="E606" s="41">
        <v>45742</v>
      </c>
      <c r="F606" s="42">
        <v>5237</v>
      </c>
      <c r="G606" s="43" t="s">
        <v>4595</v>
      </c>
      <c r="H606" s="36">
        <v>11</v>
      </c>
      <c r="I606" s="36">
        <f t="shared" si="19"/>
        <v>1.0999999999999999E-2</v>
      </c>
      <c r="J606" s="44">
        <v>16490</v>
      </c>
      <c r="K606" s="45">
        <f t="shared" si="20"/>
        <v>181390</v>
      </c>
      <c r="L606" s="45" t="s">
        <v>1030</v>
      </c>
      <c r="M606" s="44" t="s">
        <v>3922</v>
      </c>
    </row>
    <row r="607" spans="1:13" ht="75.599999999999994" hidden="1" x14ac:dyDescent="0.3">
      <c r="A607" s="36">
        <f t="shared" ref="A607:A650" si="21">A606+1</f>
        <v>294</v>
      </c>
      <c r="B607" s="116"/>
      <c r="C607" s="36" t="s">
        <v>1606</v>
      </c>
      <c r="D607" s="36" t="s">
        <v>4596</v>
      </c>
      <c r="E607" s="41">
        <v>45742</v>
      </c>
      <c r="F607" s="42">
        <v>4409</v>
      </c>
      <c r="G607" s="43" t="s">
        <v>4597</v>
      </c>
      <c r="H607" s="36">
        <v>110</v>
      </c>
      <c r="I607" s="36">
        <f t="shared" si="19"/>
        <v>0.11</v>
      </c>
      <c r="J607" s="44">
        <v>16490</v>
      </c>
      <c r="K607" s="45">
        <f t="shared" si="20"/>
        <v>1813900</v>
      </c>
      <c r="L607" s="45" t="s">
        <v>1030</v>
      </c>
      <c r="M607" s="44" t="s">
        <v>3922</v>
      </c>
    </row>
    <row r="608" spans="1:13" ht="75.599999999999994" hidden="1" x14ac:dyDescent="0.3">
      <c r="A608" s="36">
        <f t="shared" si="21"/>
        <v>295</v>
      </c>
      <c r="B608" s="116"/>
      <c r="C608" s="36" t="s">
        <v>1606</v>
      </c>
      <c r="D608" s="36" t="s">
        <v>4598</v>
      </c>
      <c r="E608" s="41">
        <v>45742</v>
      </c>
      <c r="F608" s="42" t="s">
        <v>415</v>
      </c>
      <c r="G608" s="43" t="s">
        <v>4599</v>
      </c>
      <c r="H608" s="36">
        <v>224</v>
      </c>
      <c r="I608" s="36">
        <f t="shared" si="19"/>
        <v>0.224</v>
      </c>
      <c r="J608" s="44">
        <v>16490</v>
      </c>
      <c r="K608" s="45">
        <f t="shared" si="20"/>
        <v>3693760</v>
      </c>
      <c r="L608" s="45" t="s">
        <v>1030</v>
      </c>
      <c r="M608" s="44" t="s">
        <v>3922</v>
      </c>
    </row>
    <row r="609" spans="1:13" ht="75.599999999999994" hidden="1" x14ac:dyDescent="0.3">
      <c r="A609" s="36">
        <f t="shared" si="21"/>
        <v>296</v>
      </c>
      <c r="B609" s="116"/>
      <c r="C609" s="36" t="s">
        <v>1606</v>
      </c>
      <c r="D609" s="36" t="s">
        <v>4600</v>
      </c>
      <c r="E609" s="41">
        <v>45742</v>
      </c>
      <c r="F609" s="42" t="s">
        <v>166</v>
      </c>
      <c r="G609" s="43" t="s">
        <v>4601</v>
      </c>
      <c r="H609" s="36">
        <v>78</v>
      </c>
      <c r="I609" s="36">
        <f t="shared" si="19"/>
        <v>7.8E-2</v>
      </c>
      <c r="J609" s="44">
        <v>16490</v>
      </c>
      <c r="K609" s="45">
        <f t="shared" si="20"/>
        <v>1286220</v>
      </c>
      <c r="L609" s="45" t="s">
        <v>1030</v>
      </c>
      <c r="M609" s="44" t="s">
        <v>3922</v>
      </c>
    </row>
    <row r="610" spans="1:13" ht="75.599999999999994" hidden="1" x14ac:dyDescent="0.3">
      <c r="A610" s="36">
        <f t="shared" si="21"/>
        <v>297</v>
      </c>
      <c r="B610" s="116"/>
      <c r="C610" s="36" t="s">
        <v>1606</v>
      </c>
      <c r="D610" s="36" t="s">
        <v>4602</v>
      </c>
      <c r="E610" s="41">
        <v>45742</v>
      </c>
      <c r="F610" s="42" t="s">
        <v>407</v>
      </c>
      <c r="G610" s="43" t="s">
        <v>4603</v>
      </c>
      <c r="H610" s="36">
        <v>112</v>
      </c>
      <c r="I610" s="36">
        <f t="shared" si="19"/>
        <v>0.112</v>
      </c>
      <c r="J610" s="44">
        <v>16490</v>
      </c>
      <c r="K610" s="45">
        <f t="shared" si="20"/>
        <v>1846880</v>
      </c>
      <c r="L610" s="45" t="s">
        <v>1030</v>
      </c>
      <c r="M610" s="44" t="s">
        <v>3922</v>
      </c>
    </row>
    <row r="611" spans="1:13" ht="75.599999999999994" hidden="1" x14ac:dyDescent="0.3">
      <c r="A611" s="36">
        <f t="shared" si="21"/>
        <v>298</v>
      </c>
      <c r="B611" s="116"/>
      <c r="C611" s="36" t="s">
        <v>1606</v>
      </c>
      <c r="D611" s="36" t="s">
        <v>4604</v>
      </c>
      <c r="E611" s="41">
        <v>45742</v>
      </c>
      <c r="F611" s="42" t="s">
        <v>563</v>
      </c>
      <c r="G611" s="43" t="s">
        <v>4605</v>
      </c>
      <c r="H611" s="36">
        <v>258</v>
      </c>
      <c r="I611" s="36">
        <f t="shared" si="19"/>
        <v>0.25800000000000001</v>
      </c>
      <c r="J611" s="44">
        <v>16490</v>
      </c>
      <c r="K611" s="45">
        <f t="shared" si="20"/>
        <v>4254420</v>
      </c>
      <c r="L611" s="45" t="s">
        <v>1030</v>
      </c>
      <c r="M611" s="44" t="s">
        <v>3922</v>
      </c>
    </row>
    <row r="612" spans="1:13" ht="75.599999999999994" hidden="1" x14ac:dyDescent="0.3">
      <c r="A612" s="36">
        <f t="shared" si="21"/>
        <v>299</v>
      </c>
      <c r="B612" s="116"/>
      <c r="C612" s="36" t="s">
        <v>1606</v>
      </c>
      <c r="D612" s="36" t="s">
        <v>4606</v>
      </c>
      <c r="E612" s="41">
        <v>45742</v>
      </c>
      <c r="F612" s="42" t="s">
        <v>147</v>
      </c>
      <c r="G612" s="43" t="s">
        <v>4607</v>
      </c>
      <c r="H612" s="36">
        <v>112</v>
      </c>
      <c r="I612" s="36">
        <f t="shared" si="19"/>
        <v>0.112</v>
      </c>
      <c r="J612" s="44">
        <v>16490</v>
      </c>
      <c r="K612" s="45">
        <f t="shared" si="20"/>
        <v>1846880</v>
      </c>
      <c r="L612" s="45" t="s">
        <v>1030</v>
      </c>
      <c r="M612" s="44" t="s">
        <v>3922</v>
      </c>
    </row>
    <row r="613" spans="1:13" ht="75.599999999999994" hidden="1" x14ac:dyDescent="0.3">
      <c r="A613" s="36">
        <f t="shared" si="21"/>
        <v>300</v>
      </c>
      <c r="B613" s="116"/>
      <c r="C613" s="36" t="s">
        <v>1606</v>
      </c>
      <c r="D613" s="36" t="s">
        <v>4608</v>
      </c>
      <c r="E613" s="41">
        <v>45742</v>
      </c>
      <c r="F613" s="42">
        <v>2317</v>
      </c>
      <c r="G613" s="43" t="s">
        <v>4609</v>
      </c>
      <c r="H613" s="36">
        <v>157</v>
      </c>
      <c r="I613" s="36">
        <f t="shared" si="19"/>
        <v>0.157</v>
      </c>
      <c r="J613" s="44">
        <v>16490</v>
      </c>
      <c r="K613" s="45">
        <f t="shared" si="20"/>
        <v>2588930</v>
      </c>
      <c r="L613" s="45" t="s">
        <v>1030</v>
      </c>
      <c r="M613" s="44" t="s">
        <v>3922</v>
      </c>
    </row>
    <row r="614" spans="1:13" ht="75.599999999999994" hidden="1" x14ac:dyDescent="0.3">
      <c r="A614" s="36">
        <f t="shared" si="21"/>
        <v>301</v>
      </c>
      <c r="B614" s="116"/>
      <c r="C614" s="36" t="s">
        <v>1606</v>
      </c>
      <c r="D614" s="36" t="s">
        <v>4610</v>
      </c>
      <c r="E614" s="41">
        <v>45742</v>
      </c>
      <c r="F614" s="42">
        <v>3071</v>
      </c>
      <c r="G614" s="43" t="s">
        <v>4611</v>
      </c>
      <c r="H614" s="36">
        <v>157</v>
      </c>
      <c r="I614" s="36">
        <f t="shared" si="19"/>
        <v>0.157</v>
      </c>
      <c r="J614" s="44">
        <v>16490</v>
      </c>
      <c r="K614" s="45">
        <f t="shared" si="20"/>
        <v>2588930</v>
      </c>
      <c r="L614" s="45" t="s">
        <v>1030</v>
      </c>
      <c r="M614" s="44" t="s">
        <v>3922</v>
      </c>
    </row>
    <row r="615" spans="1:13" ht="75.599999999999994" hidden="1" x14ac:dyDescent="0.3">
      <c r="A615" s="36">
        <f t="shared" si="21"/>
        <v>302</v>
      </c>
      <c r="B615" s="116"/>
      <c r="C615" s="36" t="s">
        <v>1606</v>
      </c>
      <c r="D615" s="36" t="s">
        <v>4612</v>
      </c>
      <c r="E615" s="41">
        <v>45742</v>
      </c>
      <c r="F615" s="42" t="s">
        <v>155</v>
      </c>
      <c r="G615" s="43" t="s">
        <v>4613</v>
      </c>
      <c r="H615" s="36">
        <v>45</v>
      </c>
      <c r="I615" s="36">
        <f t="shared" si="19"/>
        <v>4.4999999999999998E-2</v>
      </c>
      <c r="J615" s="44">
        <v>16490</v>
      </c>
      <c r="K615" s="45">
        <f t="shared" si="20"/>
        <v>742050</v>
      </c>
      <c r="L615" s="45" t="s">
        <v>1030</v>
      </c>
      <c r="M615" s="44" t="s">
        <v>3922</v>
      </c>
    </row>
    <row r="616" spans="1:13" ht="75.599999999999994" hidden="1" x14ac:dyDescent="0.3">
      <c r="A616" s="36">
        <f t="shared" si="21"/>
        <v>303</v>
      </c>
      <c r="B616" s="116"/>
      <c r="C616" s="36" t="s">
        <v>1606</v>
      </c>
      <c r="D616" s="36" t="s">
        <v>4614</v>
      </c>
      <c r="E616" s="41">
        <v>45742</v>
      </c>
      <c r="F616" s="42" t="s">
        <v>307</v>
      </c>
      <c r="G616" s="43" t="s">
        <v>4615</v>
      </c>
      <c r="H616" s="36">
        <v>154</v>
      </c>
      <c r="I616" s="36">
        <f t="shared" si="19"/>
        <v>0.154</v>
      </c>
      <c r="J616" s="44">
        <v>16490</v>
      </c>
      <c r="K616" s="45">
        <f t="shared" si="20"/>
        <v>2539460</v>
      </c>
      <c r="L616" s="45" t="s">
        <v>1030</v>
      </c>
      <c r="M616" s="44" t="s">
        <v>3922</v>
      </c>
    </row>
    <row r="617" spans="1:13" ht="75.599999999999994" hidden="1" x14ac:dyDescent="0.3">
      <c r="A617" s="36">
        <f t="shared" si="21"/>
        <v>304</v>
      </c>
      <c r="B617" s="116"/>
      <c r="C617" s="36" t="s">
        <v>1606</v>
      </c>
      <c r="D617" s="36" t="s">
        <v>4616</v>
      </c>
      <c r="E617" s="41">
        <v>45742</v>
      </c>
      <c r="F617" s="42">
        <v>5504</v>
      </c>
      <c r="G617" s="43" t="s">
        <v>4617</v>
      </c>
      <c r="H617" s="36">
        <v>25</v>
      </c>
      <c r="I617" s="36">
        <f t="shared" si="19"/>
        <v>2.5000000000000001E-2</v>
      </c>
      <c r="J617" s="44">
        <v>16490</v>
      </c>
      <c r="K617" s="45">
        <f t="shared" si="20"/>
        <v>412250</v>
      </c>
      <c r="L617" s="45" t="s">
        <v>1030</v>
      </c>
      <c r="M617" s="44" t="s">
        <v>3922</v>
      </c>
    </row>
    <row r="618" spans="1:13" ht="75.599999999999994" hidden="1" x14ac:dyDescent="0.3">
      <c r="A618" s="36">
        <f t="shared" si="21"/>
        <v>305</v>
      </c>
      <c r="B618" s="116"/>
      <c r="C618" s="36" t="s">
        <v>1606</v>
      </c>
      <c r="D618" s="36" t="s">
        <v>4618</v>
      </c>
      <c r="E618" s="41">
        <v>45742</v>
      </c>
      <c r="F618" s="42" t="s">
        <v>245</v>
      </c>
      <c r="G618" s="43" t="s">
        <v>4619</v>
      </c>
      <c r="H618" s="36">
        <v>220</v>
      </c>
      <c r="I618" s="36">
        <f t="shared" si="19"/>
        <v>0.22</v>
      </c>
      <c r="J618" s="44">
        <v>16490</v>
      </c>
      <c r="K618" s="45">
        <f t="shared" si="20"/>
        <v>3627800</v>
      </c>
      <c r="L618" s="45" t="s">
        <v>1030</v>
      </c>
      <c r="M618" s="44" t="s">
        <v>3922</v>
      </c>
    </row>
    <row r="619" spans="1:13" ht="75.599999999999994" hidden="1" x14ac:dyDescent="0.3">
      <c r="A619" s="36">
        <f t="shared" si="21"/>
        <v>306</v>
      </c>
      <c r="B619" s="116"/>
      <c r="C619" s="36" t="s">
        <v>1606</v>
      </c>
      <c r="D619" s="36" t="s">
        <v>4620</v>
      </c>
      <c r="E619" s="41">
        <v>45742</v>
      </c>
      <c r="F619" s="42" t="s">
        <v>277</v>
      </c>
      <c r="G619" s="43" t="s">
        <v>4621</v>
      </c>
      <c r="H619" s="36">
        <v>220</v>
      </c>
      <c r="I619" s="36">
        <f t="shared" si="19"/>
        <v>0.22</v>
      </c>
      <c r="J619" s="44">
        <v>16490</v>
      </c>
      <c r="K619" s="45">
        <f t="shared" si="20"/>
        <v>3627800</v>
      </c>
      <c r="L619" s="45" t="s">
        <v>1030</v>
      </c>
      <c r="M619" s="44" t="s">
        <v>3922</v>
      </c>
    </row>
    <row r="620" spans="1:13" ht="75.599999999999994" hidden="1" x14ac:dyDescent="0.3">
      <c r="A620" s="36">
        <f t="shared" si="21"/>
        <v>307</v>
      </c>
      <c r="B620" s="116"/>
      <c r="C620" s="36" t="s">
        <v>2214</v>
      </c>
      <c r="D620" s="36" t="s">
        <v>4622</v>
      </c>
      <c r="E620" s="41">
        <v>45742</v>
      </c>
      <c r="F620" s="42" t="s">
        <v>4548</v>
      </c>
      <c r="G620" s="43" t="s">
        <v>4549</v>
      </c>
      <c r="H620" s="36">
        <v>51</v>
      </c>
      <c r="I620" s="36">
        <f t="shared" si="19"/>
        <v>5.0999999999999997E-2</v>
      </c>
      <c r="J620" s="44">
        <v>16490</v>
      </c>
      <c r="K620" s="45">
        <f t="shared" si="20"/>
        <v>840990</v>
      </c>
      <c r="L620" s="45"/>
      <c r="M620" s="44" t="s">
        <v>3935</v>
      </c>
    </row>
    <row r="621" spans="1:13" ht="75.599999999999994" hidden="1" x14ac:dyDescent="0.3">
      <c r="A621" s="36">
        <f t="shared" si="21"/>
        <v>308</v>
      </c>
      <c r="B621" s="116"/>
      <c r="C621" s="36" t="s">
        <v>1606</v>
      </c>
      <c r="D621" s="36" t="s">
        <v>4623</v>
      </c>
      <c r="E621" s="41">
        <v>45742</v>
      </c>
      <c r="F621" s="42">
        <v>2931</v>
      </c>
      <c r="G621" s="43" t="s">
        <v>4624</v>
      </c>
      <c r="H621" s="36">
        <v>372</v>
      </c>
      <c r="I621" s="36">
        <f t="shared" si="19"/>
        <v>0.372</v>
      </c>
      <c r="J621" s="44">
        <v>16490</v>
      </c>
      <c r="K621" s="45">
        <f t="shared" si="20"/>
        <v>6134280</v>
      </c>
      <c r="L621" s="45" t="s">
        <v>1622</v>
      </c>
      <c r="M621" s="44" t="s">
        <v>3922</v>
      </c>
    </row>
    <row r="622" spans="1:13" ht="75.599999999999994" hidden="1" x14ac:dyDescent="0.3">
      <c r="A622" s="36">
        <f t="shared" si="21"/>
        <v>309</v>
      </c>
      <c r="B622" s="116"/>
      <c r="C622" s="36" t="s">
        <v>1606</v>
      </c>
      <c r="D622" s="36" t="s">
        <v>4625</v>
      </c>
      <c r="E622" s="41">
        <v>45742</v>
      </c>
      <c r="F622" s="42" t="s">
        <v>290</v>
      </c>
      <c r="G622" s="43" t="s">
        <v>4626</v>
      </c>
      <c r="H622" s="36">
        <v>368</v>
      </c>
      <c r="I622" s="36">
        <f t="shared" si="19"/>
        <v>0.36799999999999999</v>
      </c>
      <c r="J622" s="44">
        <v>16490</v>
      </c>
      <c r="K622" s="45">
        <f t="shared" si="20"/>
        <v>6068320</v>
      </c>
      <c r="L622" s="45" t="s">
        <v>1030</v>
      </c>
      <c r="M622" s="44" t="s">
        <v>3922</v>
      </c>
    </row>
    <row r="623" spans="1:13" ht="75.599999999999994" hidden="1" x14ac:dyDescent="0.3">
      <c r="A623" s="36">
        <f t="shared" si="21"/>
        <v>310</v>
      </c>
      <c r="B623" s="116"/>
      <c r="C623" s="36" t="s">
        <v>2214</v>
      </c>
      <c r="D623" s="36" t="s">
        <v>4627</v>
      </c>
      <c r="E623" s="41">
        <v>45742</v>
      </c>
      <c r="F623" s="42">
        <v>297</v>
      </c>
      <c r="G623" s="43" t="s">
        <v>3990</v>
      </c>
      <c r="H623" s="36">
        <v>297</v>
      </c>
      <c r="I623" s="36">
        <f t="shared" si="19"/>
        <v>0.29699999999999999</v>
      </c>
      <c r="J623" s="44">
        <v>16490</v>
      </c>
      <c r="K623" s="45">
        <f t="shared" si="20"/>
        <v>4897530</v>
      </c>
      <c r="L623" s="45" t="s">
        <v>4098</v>
      </c>
      <c r="M623" s="44" t="s">
        <v>4099</v>
      </c>
    </row>
    <row r="624" spans="1:13" ht="75.599999999999994" hidden="1" x14ac:dyDescent="0.3">
      <c r="A624" s="36">
        <f t="shared" si="21"/>
        <v>311</v>
      </c>
      <c r="B624" s="116"/>
      <c r="C624" s="36" t="s">
        <v>1606</v>
      </c>
      <c r="D624" s="36" t="s">
        <v>4628</v>
      </c>
      <c r="E624" s="41">
        <v>45742</v>
      </c>
      <c r="F624" s="42" t="s">
        <v>282</v>
      </c>
      <c r="G624" s="43" t="s">
        <v>4629</v>
      </c>
      <c r="H624" s="36">
        <v>113</v>
      </c>
      <c r="I624" s="36">
        <f t="shared" si="19"/>
        <v>0.113</v>
      </c>
      <c r="J624" s="44">
        <v>16490</v>
      </c>
      <c r="K624" s="45">
        <f t="shared" si="20"/>
        <v>1863370</v>
      </c>
      <c r="L624" s="45" t="s">
        <v>1699</v>
      </c>
      <c r="M624" s="44" t="s">
        <v>3922</v>
      </c>
    </row>
    <row r="625" spans="1:13" ht="75.599999999999994" hidden="1" x14ac:dyDescent="0.3">
      <c r="A625" s="36">
        <f t="shared" si="21"/>
        <v>312</v>
      </c>
      <c r="B625" s="116"/>
      <c r="C625" s="36" t="s">
        <v>1606</v>
      </c>
      <c r="D625" s="36" t="s">
        <v>4630</v>
      </c>
      <c r="E625" s="41">
        <v>45742</v>
      </c>
      <c r="F625" s="42">
        <v>1924</v>
      </c>
      <c r="G625" s="43" t="s">
        <v>4631</v>
      </c>
      <c r="H625" s="36">
        <v>1924</v>
      </c>
      <c r="I625" s="36">
        <f t="shared" si="19"/>
        <v>1.9239999999999999</v>
      </c>
      <c r="J625" s="44">
        <v>16490</v>
      </c>
      <c r="K625" s="45">
        <f t="shared" si="20"/>
        <v>31726760</v>
      </c>
      <c r="L625" s="45" t="s">
        <v>1699</v>
      </c>
      <c r="M625" s="44" t="s">
        <v>3922</v>
      </c>
    </row>
    <row r="626" spans="1:13" ht="75.599999999999994" hidden="1" x14ac:dyDescent="0.3">
      <c r="A626" s="36">
        <f t="shared" si="21"/>
        <v>313</v>
      </c>
      <c r="B626" s="116"/>
      <c r="C626" s="36" t="s">
        <v>1606</v>
      </c>
      <c r="D626" s="36" t="s">
        <v>4632</v>
      </c>
      <c r="E626" s="41">
        <v>45742</v>
      </c>
      <c r="F626" s="42">
        <v>6006</v>
      </c>
      <c r="G626" s="43" t="s">
        <v>4633</v>
      </c>
      <c r="H626" s="36">
        <v>6006</v>
      </c>
      <c r="I626" s="36">
        <f t="shared" si="19"/>
        <v>6.0060000000000002</v>
      </c>
      <c r="J626" s="44">
        <v>16490</v>
      </c>
      <c r="K626" s="45">
        <f t="shared" si="20"/>
        <v>99038940</v>
      </c>
      <c r="L626" s="45" t="s">
        <v>1699</v>
      </c>
      <c r="M626" s="44" t="s">
        <v>3922</v>
      </c>
    </row>
    <row r="627" spans="1:13" ht="75.599999999999994" hidden="1" x14ac:dyDescent="0.3">
      <c r="A627" s="36">
        <f t="shared" si="21"/>
        <v>314</v>
      </c>
      <c r="B627" s="116"/>
      <c r="C627" s="36" t="s">
        <v>1606</v>
      </c>
      <c r="D627" s="36" t="s">
        <v>4634</v>
      </c>
      <c r="E627" s="41">
        <v>45742</v>
      </c>
      <c r="F627" s="42">
        <v>5627</v>
      </c>
      <c r="G627" s="43" t="s">
        <v>4635</v>
      </c>
      <c r="H627" s="36">
        <v>161</v>
      </c>
      <c r="I627" s="36">
        <f t="shared" si="19"/>
        <v>0.161</v>
      </c>
      <c r="J627" s="44">
        <v>16490</v>
      </c>
      <c r="K627" s="45">
        <f t="shared" si="20"/>
        <v>2654890</v>
      </c>
      <c r="L627" s="45" t="s">
        <v>1030</v>
      </c>
      <c r="M627" s="44" t="s">
        <v>3922</v>
      </c>
    </row>
    <row r="628" spans="1:13" ht="75.599999999999994" hidden="1" x14ac:dyDescent="0.3">
      <c r="A628" s="36">
        <f t="shared" si="21"/>
        <v>315</v>
      </c>
      <c r="B628" s="116"/>
      <c r="C628" s="36" t="s">
        <v>1606</v>
      </c>
      <c r="D628" s="36" t="s">
        <v>4636</v>
      </c>
      <c r="E628" s="41">
        <v>45742</v>
      </c>
      <c r="F628" s="42">
        <v>3398</v>
      </c>
      <c r="G628" s="43" t="s">
        <v>4637</v>
      </c>
      <c r="H628" s="36">
        <v>134</v>
      </c>
      <c r="I628" s="36">
        <f t="shared" si="19"/>
        <v>0.13400000000000001</v>
      </c>
      <c r="J628" s="44">
        <v>16490</v>
      </c>
      <c r="K628" s="45">
        <f t="shared" si="20"/>
        <v>2209660</v>
      </c>
      <c r="L628" s="45" t="s">
        <v>1030</v>
      </c>
      <c r="M628" s="44" t="s">
        <v>3922</v>
      </c>
    </row>
    <row r="629" spans="1:13" ht="75.599999999999994" hidden="1" x14ac:dyDescent="0.3">
      <c r="A629" s="36">
        <f t="shared" si="21"/>
        <v>316</v>
      </c>
      <c r="B629" s="116"/>
      <c r="C629" s="36" t="s">
        <v>1606</v>
      </c>
      <c r="D629" s="36" t="s">
        <v>4638</v>
      </c>
      <c r="E629" s="41">
        <v>45742</v>
      </c>
      <c r="F629" s="42">
        <v>1387</v>
      </c>
      <c r="G629" s="43" t="s">
        <v>4639</v>
      </c>
      <c r="H629" s="36">
        <v>78</v>
      </c>
      <c r="I629" s="36">
        <f t="shared" si="19"/>
        <v>7.8E-2</v>
      </c>
      <c r="J629" s="44">
        <v>16490</v>
      </c>
      <c r="K629" s="45">
        <f t="shared" si="20"/>
        <v>1286220</v>
      </c>
      <c r="L629" s="45" t="s">
        <v>1030</v>
      </c>
      <c r="M629" s="44" t="s">
        <v>3922</v>
      </c>
    </row>
    <row r="630" spans="1:13" ht="75.599999999999994" hidden="1" x14ac:dyDescent="0.3">
      <c r="A630" s="36">
        <f t="shared" si="21"/>
        <v>317</v>
      </c>
      <c r="B630" s="116"/>
      <c r="C630" s="36" t="s">
        <v>1606</v>
      </c>
      <c r="D630" s="36" t="s">
        <v>4640</v>
      </c>
      <c r="E630" s="41">
        <v>45742</v>
      </c>
      <c r="F630" s="42">
        <v>1027</v>
      </c>
      <c r="G630" s="43" t="s">
        <v>4641</v>
      </c>
      <c r="H630" s="36">
        <v>146</v>
      </c>
      <c r="I630" s="36">
        <f t="shared" si="19"/>
        <v>0.14599999999999999</v>
      </c>
      <c r="J630" s="44">
        <v>16490</v>
      </c>
      <c r="K630" s="45">
        <f t="shared" si="20"/>
        <v>2407540</v>
      </c>
      <c r="L630" s="45" t="s">
        <v>1030</v>
      </c>
      <c r="M630" s="44" t="s">
        <v>3922</v>
      </c>
    </row>
    <row r="631" spans="1:13" ht="75.599999999999994" hidden="1" x14ac:dyDescent="0.3">
      <c r="A631" s="36">
        <f t="shared" si="21"/>
        <v>318</v>
      </c>
      <c r="B631" s="116"/>
      <c r="C631" s="36" t="s">
        <v>1606</v>
      </c>
      <c r="D631" s="36" t="s">
        <v>4642</v>
      </c>
      <c r="E631" s="41">
        <v>45742</v>
      </c>
      <c r="F631" s="42" t="s">
        <v>164</v>
      </c>
      <c r="G631" s="43" t="s">
        <v>4643</v>
      </c>
      <c r="H631" s="36">
        <v>45</v>
      </c>
      <c r="I631" s="36">
        <f t="shared" si="19"/>
        <v>4.4999999999999998E-2</v>
      </c>
      <c r="J631" s="44">
        <v>16490</v>
      </c>
      <c r="K631" s="45">
        <f t="shared" si="20"/>
        <v>742050</v>
      </c>
      <c r="L631" s="45" t="s">
        <v>1030</v>
      </c>
      <c r="M631" s="44" t="s">
        <v>3922</v>
      </c>
    </row>
    <row r="632" spans="1:13" ht="75.599999999999994" hidden="1" x14ac:dyDescent="0.3">
      <c r="A632" s="36">
        <f t="shared" si="21"/>
        <v>319</v>
      </c>
      <c r="B632" s="116"/>
      <c r="C632" s="36" t="s">
        <v>1606</v>
      </c>
      <c r="D632" s="36" t="s">
        <v>4644</v>
      </c>
      <c r="E632" s="41">
        <v>45742</v>
      </c>
      <c r="F632" s="42" t="s">
        <v>143</v>
      </c>
      <c r="G632" s="43" t="s">
        <v>4645</v>
      </c>
      <c r="H632" s="36">
        <v>168</v>
      </c>
      <c r="I632" s="36">
        <f t="shared" si="19"/>
        <v>0.16800000000000001</v>
      </c>
      <c r="J632" s="44">
        <v>16490</v>
      </c>
      <c r="K632" s="45">
        <f t="shared" si="20"/>
        <v>2770320</v>
      </c>
      <c r="L632" s="45" t="s">
        <v>1030</v>
      </c>
      <c r="M632" s="44" t="s">
        <v>3922</v>
      </c>
    </row>
    <row r="633" spans="1:13" ht="75.599999999999994" hidden="1" x14ac:dyDescent="0.3">
      <c r="A633" s="36">
        <f t="shared" si="21"/>
        <v>320</v>
      </c>
      <c r="B633" s="116"/>
      <c r="C633" s="36" t="s">
        <v>1606</v>
      </c>
      <c r="D633" s="36" t="s">
        <v>4646</v>
      </c>
      <c r="E633" s="41">
        <v>45742</v>
      </c>
      <c r="F633" s="42" t="s">
        <v>413</v>
      </c>
      <c r="G633" s="43" t="s">
        <v>4647</v>
      </c>
      <c r="H633" s="36">
        <v>280</v>
      </c>
      <c r="I633" s="36">
        <f t="shared" si="19"/>
        <v>0.28000000000000003</v>
      </c>
      <c r="J633" s="44">
        <v>16490</v>
      </c>
      <c r="K633" s="45">
        <f t="shared" si="20"/>
        <v>4617200</v>
      </c>
      <c r="L633" s="45" t="s">
        <v>1030</v>
      </c>
      <c r="M633" s="44" t="s">
        <v>3922</v>
      </c>
    </row>
    <row r="634" spans="1:13" ht="75.599999999999994" hidden="1" x14ac:dyDescent="0.3">
      <c r="A634" s="36">
        <f t="shared" si="21"/>
        <v>321</v>
      </c>
      <c r="B634" s="116"/>
      <c r="C634" s="36" t="s">
        <v>1606</v>
      </c>
      <c r="D634" s="36" t="s">
        <v>4648</v>
      </c>
      <c r="E634" s="41">
        <v>45742</v>
      </c>
      <c r="F634" s="42" t="s">
        <v>184</v>
      </c>
      <c r="G634" s="43" t="s">
        <v>4649</v>
      </c>
      <c r="H634" s="36">
        <v>146</v>
      </c>
      <c r="I634" s="36">
        <f t="shared" si="19"/>
        <v>0.14599999999999999</v>
      </c>
      <c r="J634" s="44">
        <v>16490</v>
      </c>
      <c r="K634" s="45">
        <f t="shared" si="20"/>
        <v>2407540</v>
      </c>
      <c r="L634" s="45" t="s">
        <v>1030</v>
      </c>
      <c r="M634" s="44" t="s">
        <v>3922</v>
      </c>
    </row>
    <row r="635" spans="1:13" ht="75.599999999999994" hidden="1" x14ac:dyDescent="0.3">
      <c r="A635" s="36">
        <f t="shared" si="21"/>
        <v>322</v>
      </c>
      <c r="B635" s="116"/>
      <c r="C635" s="36" t="s">
        <v>1606</v>
      </c>
      <c r="D635" s="36" t="s">
        <v>4650</v>
      </c>
      <c r="E635" s="41">
        <v>45742</v>
      </c>
      <c r="F635" s="42" t="s">
        <v>202</v>
      </c>
      <c r="G635" s="43" t="s">
        <v>4651</v>
      </c>
      <c r="H635" s="36">
        <v>56</v>
      </c>
      <c r="I635" s="36">
        <f t="shared" si="19"/>
        <v>5.6000000000000001E-2</v>
      </c>
      <c r="J635" s="44">
        <v>16490</v>
      </c>
      <c r="K635" s="45">
        <f t="shared" si="20"/>
        <v>923440</v>
      </c>
      <c r="L635" s="45" t="s">
        <v>1030</v>
      </c>
      <c r="M635" s="44" t="s">
        <v>3922</v>
      </c>
    </row>
    <row r="636" spans="1:13" ht="75.599999999999994" hidden="1" x14ac:dyDescent="0.3">
      <c r="A636" s="36">
        <f t="shared" si="21"/>
        <v>323</v>
      </c>
      <c r="B636" s="116"/>
      <c r="C636" s="36" t="s">
        <v>1606</v>
      </c>
      <c r="D636" s="36" t="s">
        <v>4652</v>
      </c>
      <c r="E636" s="41">
        <v>45742</v>
      </c>
      <c r="F636" s="42" t="s">
        <v>396</v>
      </c>
      <c r="G636" s="43" t="s">
        <v>4653</v>
      </c>
      <c r="H636" s="36">
        <v>450</v>
      </c>
      <c r="I636" s="36">
        <f t="shared" si="19"/>
        <v>0.45</v>
      </c>
      <c r="J636" s="44">
        <v>16490</v>
      </c>
      <c r="K636" s="45">
        <f t="shared" si="20"/>
        <v>7420500</v>
      </c>
      <c r="L636" s="45" t="s">
        <v>1030</v>
      </c>
      <c r="M636" s="44" t="s">
        <v>3922</v>
      </c>
    </row>
    <row r="637" spans="1:13" ht="75.599999999999994" hidden="1" x14ac:dyDescent="0.3">
      <c r="A637" s="36">
        <f t="shared" si="21"/>
        <v>324</v>
      </c>
      <c r="B637" s="116"/>
      <c r="C637" s="36" t="s">
        <v>1606</v>
      </c>
      <c r="D637" s="36" t="s">
        <v>4654</v>
      </c>
      <c r="E637" s="41">
        <v>45742</v>
      </c>
      <c r="F637" s="42" t="s">
        <v>356</v>
      </c>
      <c r="G637" s="43" t="s">
        <v>4655</v>
      </c>
      <c r="H637" s="36">
        <v>858</v>
      </c>
      <c r="I637" s="36">
        <f t="shared" si="19"/>
        <v>0.85799999999999998</v>
      </c>
      <c r="J637" s="44">
        <v>16490</v>
      </c>
      <c r="K637" s="45">
        <f t="shared" si="20"/>
        <v>14148420</v>
      </c>
      <c r="L637" s="45" t="s">
        <v>1030</v>
      </c>
      <c r="M637" s="44" t="s">
        <v>3922</v>
      </c>
    </row>
    <row r="638" spans="1:13" ht="75.599999999999994" hidden="1" x14ac:dyDescent="0.3">
      <c r="A638" s="36">
        <f t="shared" si="21"/>
        <v>325</v>
      </c>
      <c r="B638" s="116"/>
      <c r="C638" s="36" t="s">
        <v>1606</v>
      </c>
      <c r="D638" s="36" t="s">
        <v>4656</v>
      </c>
      <c r="E638" s="41">
        <v>45742</v>
      </c>
      <c r="F638" s="42" t="s">
        <v>551</v>
      </c>
      <c r="G638" s="43" t="s">
        <v>4657</v>
      </c>
      <c r="H638" s="36">
        <v>224</v>
      </c>
      <c r="I638" s="36">
        <f t="shared" si="19"/>
        <v>0.224</v>
      </c>
      <c r="J638" s="44">
        <v>16490</v>
      </c>
      <c r="K638" s="45">
        <f t="shared" si="20"/>
        <v>3693760</v>
      </c>
      <c r="L638" s="45" t="s">
        <v>1030</v>
      </c>
      <c r="M638" s="44" t="s">
        <v>3922</v>
      </c>
    </row>
    <row r="639" spans="1:13" ht="75.599999999999994" hidden="1" x14ac:dyDescent="0.3">
      <c r="A639" s="36">
        <f t="shared" si="21"/>
        <v>326</v>
      </c>
      <c r="B639" s="116"/>
      <c r="C639" s="36" t="s">
        <v>1606</v>
      </c>
      <c r="D639" s="36" t="s">
        <v>4658</v>
      </c>
      <c r="E639" s="41">
        <v>45742</v>
      </c>
      <c r="F639" s="42" t="s">
        <v>204</v>
      </c>
      <c r="G639" s="43" t="s">
        <v>4659</v>
      </c>
      <c r="H639" s="36">
        <v>112</v>
      </c>
      <c r="I639" s="36">
        <f t="shared" si="19"/>
        <v>0.112</v>
      </c>
      <c r="J639" s="44">
        <v>16490</v>
      </c>
      <c r="K639" s="45">
        <f t="shared" si="20"/>
        <v>1846880</v>
      </c>
      <c r="L639" s="45" t="s">
        <v>1030</v>
      </c>
      <c r="M639" s="44" t="s">
        <v>3922</v>
      </c>
    </row>
    <row r="640" spans="1:13" ht="75.599999999999994" hidden="1" x14ac:dyDescent="0.3">
      <c r="A640" s="36">
        <f t="shared" si="21"/>
        <v>327</v>
      </c>
      <c r="B640" s="116"/>
      <c r="C640" s="36" t="s">
        <v>1606</v>
      </c>
      <c r="D640" s="36" t="s">
        <v>4660</v>
      </c>
      <c r="E640" s="41">
        <v>45742</v>
      </c>
      <c r="F640" s="42">
        <v>3330</v>
      </c>
      <c r="G640" s="43" t="s">
        <v>4476</v>
      </c>
      <c r="H640" s="36">
        <v>45</v>
      </c>
      <c r="I640" s="36">
        <f t="shared" si="19"/>
        <v>4.4999999999999998E-2</v>
      </c>
      <c r="J640" s="44">
        <v>16490</v>
      </c>
      <c r="K640" s="45">
        <f t="shared" si="20"/>
        <v>742050</v>
      </c>
      <c r="L640" s="45" t="s">
        <v>1699</v>
      </c>
      <c r="M640" s="44" t="s">
        <v>3922</v>
      </c>
    </row>
    <row r="641" spans="1:14" ht="75.599999999999994" hidden="1" x14ac:dyDescent="0.3">
      <c r="A641" s="36">
        <f t="shared" si="21"/>
        <v>328</v>
      </c>
      <c r="B641" s="116"/>
      <c r="C641" s="36" t="s">
        <v>1606</v>
      </c>
      <c r="D641" s="36" t="s">
        <v>4661</v>
      </c>
      <c r="E641" s="41">
        <v>45742</v>
      </c>
      <c r="F641" s="42" t="s">
        <v>543</v>
      </c>
      <c r="G641" s="43" t="s">
        <v>4662</v>
      </c>
      <c r="H641" s="36">
        <v>168</v>
      </c>
      <c r="I641" s="36">
        <f t="shared" si="19"/>
        <v>0.16800000000000001</v>
      </c>
      <c r="J641" s="44">
        <v>16490</v>
      </c>
      <c r="K641" s="45">
        <f t="shared" si="20"/>
        <v>2770320</v>
      </c>
      <c r="L641" s="45" t="s">
        <v>1030</v>
      </c>
      <c r="M641" s="44" t="s">
        <v>3922</v>
      </c>
    </row>
    <row r="642" spans="1:14" ht="75.599999999999994" hidden="1" x14ac:dyDescent="0.3">
      <c r="A642" s="36">
        <f t="shared" si="21"/>
        <v>329</v>
      </c>
      <c r="B642" s="116"/>
      <c r="C642" s="36" t="s">
        <v>1606</v>
      </c>
      <c r="D642" s="36" t="s">
        <v>4663</v>
      </c>
      <c r="E642" s="41">
        <v>45742</v>
      </c>
      <c r="F642" s="42" t="s">
        <v>217</v>
      </c>
      <c r="G642" s="43" t="s">
        <v>4664</v>
      </c>
      <c r="H642" s="36">
        <v>67</v>
      </c>
      <c r="I642" s="36">
        <f t="shared" si="19"/>
        <v>6.7000000000000004E-2</v>
      </c>
      <c r="J642" s="44">
        <v>16490</v>
      </c>
      <c r="K642" s="45">
        <f t="shared" si="20"/>
        <v>1104830</v>
      </c>
      <c r="L642" s="45" t="s">
        <v>1030</v>
      </c>
      <c r="M642" s="44" t="s">
        <v>3922</v>
      </c>
    </row>
    <row r="643" spans="1:14" ht="75.599999999999994" hidden="1" x14ac:dyDescent="0.3">
      <c r="A643" s="36">
        <f t="shared" si="21"/>
        <v>330</v>
      </c>
      <c r="B643" s="116"/>
      <c r="C643" s="36" t="s">
        <v>1606</v>
      </c>
      <c r="D643" s="36" t="s">
        <v>4665</v>
      </c>
      <c r="E643" s="41">
        <v>45742</v>
      </c>
      <c r="F643" s="42" t="s">
        <v>239</v>
      </c>
      <c r="G643" s="43" t="s">
        <v>4666</v>
      </c>
      <c r="H643" s="36">
        <v>373</v>
      </c>
      <c r="I643" s="36">
        <f t="shared" si="19"/>
        <v>0.373</v>
      </c>
      <c r="J643" s="44">
        <v>16490</v>
      </c>
      <c r="K643" s="45">
        <f t="shared" si="20"/>
        <v>6150770</v>
      </c>
      <c r="L643" s="45" t="s">
        <v>1030</v>
      </c>
      <c r="M643" s="44" t="s">
        <v>3922</v>
      </c>
    </row>
    <row r="644" spans="1:14" ht="75.599999999999994" hidden="1" x14ac:dyDescent="0.3">
      <c r="A644" s="36">
        <f t="shared" si="21"/>
        <v>331</v>
      </c>
      <c r="B644" s="116"/>
      <c r="C644" s="36" t="s">
        <v>1606</v>
      </c>
      <c r="D644" s="36" t="s">
        <v>4667</v>
      </c>
      <c r="E644" s="41">
        <v>45742</v>
      </c>
      <c r="F644" s="42" t="s">
        <v>409</v>
      </c>
      <c r="G644" s="43" t="s">
        <v>4668</v>
      </c>
      <c r="H644" s="36">
        <v>168</v>
      </c>
      <c r="I644" s="36">
        <f t="shared" ref="I644:I707" si="22">H644/1000</f>
        <v>0.16800000000000001</v>
      </c>
      <c r="J644" s="44">
        <v>16490</v>
      </c>
      <c r="K644" s="45">
        <f t="shared" si="20"/>
        <v>2770320</v>
      </c>
      <c r="L644" s="45" t="s">
        <v>1030</v>
      </c>
      <c r="M644" s="44" t="s">
        <v>3922</v>
      </c>
    </row>
    <row r="645" spans="1:14" ht="75.599999999999994" hidden="1" x14ac:dyDescent="0.3">
      <c r="A645" s="36">
        <f t="shared" si="21"/>
        <v>332</v>
      </c>
      <c r="B645" s="116"/>
      <c r="C645" s="36" t="s">
        <v>1606</v>
      </c>
      <c r="D645" s="36" t="s">
        <v>4669</v>
      </c>
      <c r="E645" s="41">
        <v>45742</v>
      </c>
      <c r="F645" s="42">
        <v>3386</v>
      </c>
      <c r="G645" s="43" t="s">
        <v>4670</v>
      </c>
      <c r="H645" s="36">
        <v>280</v>
      </c>
      <c r="I645" s="36">
        <f t="shared" si="22"/>
        <v>0.28000000000000003</v>
      </c>
      <c r="J645" s="44">
        <v>16490</v>
      </c>
      <c r="K645" s="45">
        <f t="shared" ref="K645:K708" si="23">(J645*H645)</f>
        <v>4617200</v>
      </c>
      <c r="L645" s="45" t="s">
        <v>1030</v>
      </c>
      <c r="M645" s="44" t="s">
        <v>3922</v>
      </c>
    </row>
    <row r="646" spans="1:14" ht="75.599999999999994" hidden="1" x14ac:dyDescent="0.3">
      <c r="A646" s="36">
        <f t="shared" si="21"/>
        <v>333</v>
      </c>
      <c r="B646" s="116"/>
      <c r="C646" s="36" t="s">
        <v>1606</v>
      </c>
      <c r="D646" s="36" t="s">
        <v>4671</v>
      </c>
      <c r="E646" s="41">
        <v>45742</v>
      </c>
      <c r="F646" s="42" t="s">
        <v>403</v>
      </c>
      <c r="G646" s="43" t="s">
        <v>4672</v>
      </c>
      <c r="H646" s="36">
        <v>280</v>
      </c>
      <c r="I646" s="36">
        <f t="shared" si="22"/>
        <v>0.28000000000000003</v>
      </c>
      <c r="J646" s="44">
        <v>16490</v>
      </c>
      <c r="K646" s="45">
        <f t="shared" si="23"/>
        <v>4617200</v>
      </c>
      <c r="L646" s="45" t="s">
        <v>1030</v>
      </c>
      <c r="M646" s="44" t="s">
        <v>3922</v>
      </c>
    </row>
    <row r="647" spans="1:14" ht="75.599999999999994" hidden="1" x14ac:dyDescent="0.3">
      <c r="A647" s="36">
        <f t="shared" si="21"/>
        <v>334</v>
      </c>
      <c r="B647" s="116"/>
      <c r="C647" s="36" t="s">
        <v>1606</v>
      </c>
      <c r="D647" s="36" t="s">
        <v>4673</v>
      </c>
      <c r="E647" s="41">
        <v>45742</v>
      </c>
      <c r="F647" s="42" t="s">
        <v>566</v>
      </c>
      <c r="G647" s="43" t="s">
        <v>4674</v>
      </c>
      <c r="H647" s="36">
        <v>11</v>
      </c>
      <c r="I647" s="36">
        <f t="shared" si="22"/>
        <v>1.0999999999999999E-2</v>
      </c>
      <c r="J647" s="44">
        <v>16490</v>
      </c>
      <c r="K647" s="45">
        <f t="shared" si="23"/>
        <v>181390</v>
      </c>
      <c r="L647" s="45" t="s">
        <v>1030</v>
      </c>
      <c r="M647" s="44" t="s">
        <v>3922</v>
      </c>
    </row>
    <row r="648" spans="1:14" ht="75.599999999999994" hidden="1" x14ac:dyDescent="0.3">
      <c r="A648" s="36">
        <f t="shared" si="21"/>
        <v>335</v>
      </c>
      <c r="B648" s="116"/>
      <c r="C648" s="36" t="s">
        <v>1606</v>
      </c>
      <c r="D648" s="36" t="s">
        <v>4675</v>
      </c>
      <c r="E648" s="41">
        <v>45742</v>
      </c>
      <c r="F648" s="42" t="s">
        <v>303</v>
      </c>
      <c r="G648" s="43" t="s">
        <v>4676</v>
      </c>
      <c r="H648" s="36">
        <v>165</v>
      </c>
      <c r="I648" s="36">
        <f t="shared" si="22"/>
        <v>0.16500000000000001</v>
      </c>
      <c r="J648" s="44">
        <v>16490</v>
      </c>
      <c r="K648" s="45">
        <f t="shared" si="23"/>
        <v>2720850</v>
      </c>
      <c r="L648" s="45" t="s">
        <v>1030</v>
      </c>
      <c r="M648" s="44" t="s">
        <v>3922</v>
      </c>
    </row>
    <row r="649" spans="1:14" ht="75.599999999999994" hidden="1" x14ac:dyDescent="0.3">
      <c r="A649" s="36">
        <f t="shared" si="21"/>
        <v>336</v>
      </c>
      <c r="B649" s="116"/>
      <c r="C649" s="36" t="s">
        <v>1606</v>
      </c>
      <c r="D649" s="36" t="s">
        <v>4677</v>
      </c>
      <c r="E649" s="41">
        <v>45742</v>
      </c>
      <c r="F649" s="42">
        <v>4337</v>
      </c>
      <c r="G649" s="43" t="s">
        <v>4678</v>
      </c>
      <c r="H649" s="36">
        <v>133</v>
      </c>
      <c r="I649" s="36">
        <f t="shared" si="22"/>
        <v>0.13300000000000001</v>
      </c>
      <c r="J649" s="44">
        <v>16490</v>
      </c>
      <c r="K649" s="45">
        <f t="shared" si="23"/>
        <v>2193170</v>
      </c>
      <c r="L649" s="45" t="s">
        <v>1622</v>
      </c>
      <c r="M649" s="44" t="s">
        <v>3922</v>
      </c>
    </row>
    <row r="650" spans="1:14" ht="75.599999999999994" hidden="1" x14ac:dyDescent="0.3">
      <c r="A650" s="36">
        <f t="shared" si="21"/>
        <v>337</v>
      </c>
      <c r="B650" s="116"/>
      <c r="C650" s="36" t="s">
        <v>1606</v>
      </c>
      <c r="D650" s="36" t="s">
        <v>4679</v>
      </c>
      <c r="E650" s="41">
        <v>45742</v>
      </c>
      <c r="F650" s="42" t="s">
        <v>314</v>
      </c>
      <c r="G650" s="43" t="s">
        <v>4680</v>
      </c>
      <c r="H650" s="36">
        <v>39</v>
      </c>
      <c r="I650" s="36">
        <f t="shared" si="22"/>
        <v>3.9E-2</v>
      </c>
      <c r="J650" s="44">
        <v>16490</v>
      </c>
      <c r="K650" s="45">
        <f t="shared" si="23"/>
        <v>643110</v>
      </c>
      <c r="L650" s="45" t="s">
        <v>1030</v>
      </c>
      <c r="M650" s="44" t="s">
        <v>3922</v>
      </c>
    </row>
    <row r="651" spans="1:14" ht="64.8" hidden="1" x14ac:dyDescent="0.3">
      <c r="A651" s="36">
        <v>338</v>
      </c>
      <c r="B651" s="116"/>
      <c r="C651" s="36" t="s">
        <v>2214</v>
      </c>
      <c r="D651" s="36" t="s">
        <v>1546</v>
      </c>
      <c r="E651" s="41">
        <v>45741</v>
      </c>
      <c r="F651" s="42" t="s">
        <v>2904</v>
      </c>
      <c r="G651" s="43" t="s">
        <v>4681</v>
      </c>
      <c r="H651" s="36">
        <v>70</v>
      </c>
      <c r="I651" s="36">
        <f t="shared" si="22"/>
        <v>7.0000000000000007E-2</v>
      </c>
      <c r="J651" s="44">
        <v>12500</v>
      </c>
      <c r="K651" s="45">
        <f t="shared" si="23"/>
        <v>875000</v>
      </c>
      <c r="L651" s="45" t="s">
        <v>1699</v>
      </c>
      <c r="M651" s="44" t="s">
        <v>3922</v>
      </c>
      <c r="N651" t="s">
        <v>4088</v>
      </c>
    </row>
    <row r="652" spans="1:14" ht="64.8" hidden="1" x14ac:dyDescent="0.3">
      <c r="A652" s="36">
        <v>338</v>
      </c>
      <c r="B652" s="116"/>
      <c r="C652" s="36" t="s">
        <v>2214</v>
      </c>
      <c r="D652" s="36" t="s">
        <v>1546</v>
      </c>
      <c r="E652" s="41">
        <v>45741</v>
      </c>
      <c r="F652" s="117">
        <v>583</v>
      </c>
      <c r="G652" s="43" t="s">
        <v>4682</v>
      </c>
      <c r="H652" s="36">
        <v>60</v>
      </c>
      <c r="I652" s="36">
        <f t="shared" si="22"/>
        <v>0.06</v>
      </c>
      <c r="J652" s="44">
        <v>12500</v>
      </c>
      <c r="K652" s="45">
        <f t="shared" si="23"/>
        <v>750000</v>
      </c>
      <c r="L652" s="45" t="s">
        <v>1622</v>
      </c>
      <c r="M652" s="44" t="s">
        <v>3922</v>
      </c>
      <c r="N652" t="s">
        <v>4088</v>
      </c>
    </row>
    <row r="653" spans="1:14" ht="75.599999999999994" hidden="1" x14ac:dyDescent="0.3">
      <c r="A653" s="36">
        <v>338</v>
      </c>
      <c r="B653" s="116"/>
      <c r="C653" s="36" t="s">
        <v>1184</v>
      </c>
      <c r="D653" s="36" t="s">
        <v>1546</v>
      </c>
      <c r="E653" s="41">
        <v>45741</v>
      </c>
      <c r="F653" s="118" t="s">
        <v>1547</v>
      </c>
      <c r="G653" s="43" t="s">
        <v>1548</v>
      </c>
      <c r="H653" s="36">
        <v>1684</v>
      </c>
      <c r="I653" s="36">
        <f t="shared" si="22"/>
        <v>1.6839999999999999</v>
      </c>
      <c r="J653" s="44">
        <v>12500</v>
      </c>
      <c r="K653" s="45">
        <f t="shared" si="23"/>
        <v>21050000</v>
      </c>
      <c r="L653" s="45" t="s">
        <v>1030</v>
      </c>
      <c r="M653" s="44" t="s">
        <v>1184</v>
      </c>
      <c r="N653" t="s">
        <v>4088</v>
      </c>
    </row>
    <row r="654" spans="1:14" ht="64.8" hidden="1" x14ac:dyDescent="0.3">
      <c r="A654" s="36">
        <v>338</v>
      </c>
      <c r="B654" s="116"/>
      <c r="C654" s="36" t="s">
        <v>2214</v>
      </c>
      <c r="D654" s="36" t="s">
        <v>1546</v>
      </c>
      <c r="E654" s="41">
        <v>45741</v>
      </c>
      <c r="F654" s="117">
        <v>5814</v>
      </c>
      <c r="G654" s="43" t="s">
        <v>4683</v>
      </c>
      <c r="H654" s="36">
        <v>180</v>
      </c>
      <c r="I654" s="36">
        <f t="shared" si="22"/>
        <v>0.18</v>
      </c>
      <c r="J654" s="44">
        <v>12500</v>
      </c>
      <c r="K654" s="45">
        <f t="shared" si="23"/>
        <v>2250000</v>
      </c>
      <c r="L654" s="45" t="s">
        <v>1030</v>
      </c>
      <c r="M654" s="44" t="s">
        <v>3922</v>
      </c>
      <c r="N654" t="s">
        <v>4088</v>
      </c>
    </row>
    <row r="655" spans="1:14" ht="64.8" hidden="1" x14ac:dyDescent="0.3">
      <c r="A655" s="36">
        <v>338</v>
      </c>
      <c r="B655" s="116"/>
      <c r="C655" s="36" t="s">
        <v>4684</v>
      </c>
      <c r="D655" s="36" t="s">
        <v>1546</v>
      </c>
      <c r="E655" s="41">
        <v>45741</v>
      </c>
      <c r="F655" s="118">
        <v>1614</v>
      </c>
      <c r="G655" s="43" t="s">
        <v>4685</v>
      </c>
      <c r="H655" s="36">
        <v>300</v>
      </c>
      <c r="I655" s="36">
        <f t="shared" si="22"/>
        <v>0.3</v>
      </c>
      <c r="J655" s="44">
        <v>12500</v>
      </c>
      <c r="K655" s="45">
        <f t="shared" si="23"/>
        <v>3750000</v>
      </c>
      <c r="L655" s="45"/>
      <c r="M655" s="44" t="s">
        <v>3935</v>
      </c>
      <c r="N655" t="s">
        <v>4088</v>
      </c>
    </row>
    <row r="656" spans="1:14" ht="75.599999999999994" hidden="1" x14ac:dyDescent="0.3">
      <c r="A656" s="36">
        <v>338</v>
      </c>
      <c r="B656" s="116"/>
      <c r="C656" s="36" t="s">
        <v>2214</v>
      </c>
      <c r="D656" s="36" t="s">
        <v>1546</v>
      </c>
      <c r="E656" s="41">
        <v>45741</v>
      </c>
      <c r="F656" s="117" t="s">
        <v>4686</v>
      </c>
      <c r="G656" s="43" t="s">
        <v>4687</v>
      </c>
      <c r="H656" s="36">
        <v>1200</v>
      </c>
      <c r="I656" s="36">
        <f t="shared" si="22"/>
        <v>1.2</v>
      </c>
      <c r="J656" s="44">
        <v>12500</v>
      </c>
      <c r="K656" s="45">
        <f t="shared" si="23"/>
        <v>15000000</v>
      </c>
      <c r="L656" s="45"/>
      <c r="M656" s="44" t="s">
        <v>3935</v>
      </c>
      <c r="N656" t="s">
        <v>4088</v>
      </c>
    </row>
    <row r="657" spans="1:14" ht="64.8" hidden="1" x14ac:dyDescent="0.3">
      <c r="A657" s="36">
        <v>338</v>
      </c>
      <c r="B657" s="116"/>
      <c r="C657" s="36" t="s">
        <v>2214</v>
      </c>
      <c r="D657" s="36" t="s">
        <v>1546</v>
      </c>
      <c r="E657" s="41">
        <v>45741</v>
      </c>
      <c r="F657" s="117">
        <v>5307</v>
      </c>
      <c r="G657" s="43" t="s">
        <v>4688</v>
      </c>
      <c r="H657" s="36">
        <v>300</v>
      </c>
      <c r="I657" s="36">
        <f t="shared" si="22"/>
        <v>0.3</v>
      </c>
      <c r="J657" s="44">
        <v>12500</v>
      </c>
      <c r="K657" s="45">
        <f t="shared" si="23"/>
        <v>3750000</v>
      </c>
      <c r="L657" s="45" t="s">
        <v>1030</v>
      </c>
      <c r="M657" s="44" t="s">
        <v>3922</v>
      </c>
      <c r="N657" t="s">
        <v>4088</v>
      </c>
    </row>
    <row r="658" spans="1:14" ht="64.8" hidden="1" x14ac:dyDescent="0.3">
      <c r="A658" s="36">
        <v>338</v>
      </c>
      <c r="B658" s="116"/>
      <c r="C658" s="36" t="s">
        <v>2214</v>
      </c>
      <c r="D658" s="36" t="s">
        <v>1546</v>
      </c>
      <c r="E658" s="41">
        <v>45741</v>
      </c>
      <c r="F658" s="117">
        <v>3625</v>
      </c>
      <c r="G658" s="43" t="s">
        <v>4689</v>
      </c>
      <c r="H658" s="36">
        <v>50</v>
      </c>
      <c r="I658" s="36">
        <f t="shared" si="22"/>
        <v>0.05</v>
      </c>
      <c r="J658" s="44">
        <v>12500</v>
      </c>
      <c r="K658" s="45">
        <f t="shared" si="23"/>
        <v>625000</v>
      </c>
      <c r="L658" s="45" t="s">
        <v>1622</v>
      </c>
      <c r="M658" s="44" t="s">
        <v>3922</v>
      </c>
      <c r="N658" t="s">
        <v>4088</v>
      </c>
    </row>
    <row r="659" spans="1:14" ht="64.8" hidden="1" x14ac:dyDescent="0.3">
      <c r="A659" s="36">
        <v>338</v>
      </c>
      <c r="B659" s="116"/>
      <c r="C659" s="36" t="s">
        <v>2214</v>
      </c>
      <c r="D659" s="36" t="s">
        <v>1546</v>
      </c>
      <c r="E659" s="41">
        <v>45741</v>
      </c>
      <c r="F659" s="117">
        <v>2475</v>
      </c>
      <c r="G659" s="43" t="s">
        <v>4690</v>
      </c>
      <c r="H659" s="36">
        <v>60</v>
      </c>
      <c r="I659" s="36">
        <f t="shared" si="22"/>
        <v>0.06</v>
      </c>
      <c r="J659" s="44">
        <v>12500</v>
      </c>
      <c r="K659" s="45">
        <f t="shared" si="23"/>
        <v>750000</v>
      </c>
      <c r="L659" s="45" t="s">
        <v>1030</v>
      </c>
      <c r="M659" s="44" t="s">
        <v>3922</v>
      </c>
      <c r="N659" t="s">
        <v>4088</v>
      </c>
    </row>
    <row r="660" spans="1:14" ht="75.599999999999994" hidden="1" x14ac:dyDescent="0.3">
      <c r="A660" s="36">
        <v>339</v>
      </c>
      <c r="B660" s="116"/>
      <c r="C660" s="36" t="s">
        <v>1606</v>
      </c>
      <c r="D660" s="36" t="s">
        <v>4691</v>
      </c>
      <c r="E660" s="41">
        <v>45741</v>
      </c>
      <c r="F660" s="42" t="s">
        <v>275</v>
      </c>
      <c r="G660" s="43" t="s">
        <v>4692</v>
      </c>
      <c r="H660" s="36">
        <v>22</v>
      </c>
      <c r="I660" s="36">
        <f t="shared" si="22"/>
        <v>2.1999999999999999E-2</v>
      </c>
      <c r="J660" s="44">
        <v>16490</v>
      </c>
      <c r="K660" s="45">
        <f t="shared" si="23"/>
        <v>362780</v>
      </c>
      <c r="L660" s="45" t="s">
        <v>1030</v>
      </c>
      <c r="M660" s="44" t="s">
        <v>3922</v>
      </c>
    </row>
    <row r="661" spans="1:14" ht="75.599999999999994" hidden="1" x14ac:dyDescent="0.3">
      <c r="A661" s="36">
        <v>339</v>
      </c>
      <c r="B661" s="116"/>
      <c r="C661" s="36" t="s">
        <v>1606</v>
      </c>
      <c r="D661" s="36" t="s">
        <v>4691</v>
      </c>
      <c r="E661" s="41">
        <v>45741</v>
      </c>
      <c r="F661" s="117" t="s">
        <v>344</v>
      </c>
      <c r="G661" s="43" t="s">
        <v>4693</v>
      </c>
      <c r="H661" s="36">
        <v>110</v>
      </c>
      <c r="I661" s="36">
        <f t="shared" si="22"/>
        <v>0.11</v>
      </c>
      <c r="J661" s="44">
        <v>16490</v>
      </c>
      <c r="K661" s="45">
        <f t="shared" si="23"/>
        <v>1813900</v>
      </c>
      <c r="L661" s="45" t="s">
        <v>1030</v>
      </c>
      <c r="M661" s="44" t="s">
        <v>3922</v>
      </c>
    </row>
    <row r="662" spans="1:14" ht="75.599999999999994" hidden="1" x14ac:dyDescent="0.3">
      <c r="A662" s="36">
        <v>339</v>
      </c>
      <c r="B662" s="116"/>
      <c r="C662" s="36" t="s">
        <v>1606</v>
      </c>
      <c r="D662" s="36" t="s">
        <v>4691</v>
      </c>
      <c r="E662" s="41">
        <v>45741</v>
      </c>
      <c r="F662" s="117" t="s">
        <v>388</v>
      </c>
      <c r="G662" s="43" t="s">
        <v>4694</v>
      </c>
      <c r="H662" s="36">
        <v>100</v>
      </c>
      <c r="I662" s="36">
        <f t="shared" si="22"/>
        <v>0.1</v>
      </c>
      <c r="J662" s="44">
        <v>16490</v>
      </c>
      <c r="K662" s="45">
        <f t="shared" si="23"/>
        <v>1649000</v>
      </c>
      <c r="L662" s="45" t="s">
        <v>1030</v>
      </c>
      <c r="M662" s="44" t="s">
        <v>3922</v>
      </c>
    </row>
    <row r="663" spans="1:14" ht="75.599999999999994" hidden="1" x14ac:dyDescent="0.3">
      <c r="A663" s="36">
        <v>339</v>
      </c>
      <c r="B663" s="116"/>
      <c r="C663" s="36" t="s">
        <v>1606</v>
      </c>
      <c r="D663" s="36" t="s">
        <v>4691</v>
      </c>
      <c r="E663" s="41">
        <v>45741</v>
      </c>
      <c r="F663" s="117" t="s">
        <v>354</v>
      </c>
      <c r="G663" s="43" t="s">
        <v>4695</v>
      </c>
      <c r="H663" s="36">
        <v>11</v>
      </c>
      <c r="I663" s="36">
        <f t="shared" si="22"/>
        <v>1.0999999999999999E-2</v>
      </c>
      <c r="J663" s="44">
        <v>16490</v>
      </c>
      <c r="K663" s="45">
        <f t="shared" si="23"/>
        <v>181390</v>
      </c>
      <c r="L663" s="45" t="s">
        <v>1622</v>
      </c>
      <c r="M663" s="44" t="s">
        <v>3922</v>
      </c>
    </row>
    <row r="664" spans="1:14" ht="75.599999999999994" hidden="1" x14ac:dyDescent="0.3">
      <c r="A664" s="36">
        <v>339</v>
      </c>
      <c r="B664" s="116"/>
      <c r="C664" s="36" t="s">
        <v>1606</v>
      </c>
      <c r="D664" s="36" t="s">
        <v>4691</v>
      </c>
      <c r="E664" s="41">
        <v>45741</v>
      </c>
      <c r="F664" s="117" t="s">
        <v>370</v>
      </c>
      <c r="G664" s="43" t="s">
        <v>4696</v>
      </c>
      <c r="H664" s="36">
        <v>123</v>
      </c>
      <c r="I664" s="36">
        <f t="shared" si="22"/>
        <v>0.123</v>
      </c>
      <c r="J664" s="44">
        <v>16490</v>
      </c>
      <c r="K664" s="45">
        <f t="shared" si="23"/>
        <v>2028270</v>
      </c>
      <c r="L664" s="45" t="s">
        <v>1030</v>
      </c>
      <c r="M664" s="44" t="s">
        <v>3922</v>
      </c>
    </row>
    <row r="665" spans="1:14" ht="75.599999999999994" hidden="1" x14ac:dyDescent="0.3">
      <c r="A665" s="36">
        <v>339</v>
      </c>
      <c r="B665" s="116"/>
      <c r="C665" s="36" t="s">
        <v>1606</v>
      </c>
      <c r="D665" s="36" t="s">
        <v>4691</v>
      </c>
      <c r="E665" s="41">
        <v>45741</v>
      </c>
      <c r="F665" s="117">
        <v>3273</v>
      </c>
      <c r="G665" s="43" t="s">
        <v>4697</v>
      </c>
      <c r="H665" s="36">
        <v>460</v>
      </c>
      <c r="I665" s="36">
        <f t="shared" si="22"/>
        <v>0.46</v>
      </c>
      <c r="J665" s="44">
        <v>16490</v>
      </c>
      <c r="K665" s="45">
        <f t="shared" si="23"/>
        <v>7585400</v>
      </c>
      <c r="L665" s="45" t="s">
        <v>4098</v>
      </c>
      <c r="M665" s="44" t="s">
        <v>4099</v>
      </c>
    </row>
    <row r="666" spans="1:14" ht="75.599999999999994" hidden="1" x14ac:dyDescent="0.3">
      <c r="A666" s="36">
        <v>339</v>
      </c>
      <c r="B666" s="116"/>
      <c r="C666" s="36" t="s">
        <v>1606</v>
      </c>
      <c r="D666" s="36" t="s">
        <v>4691</v>
      </c>
      <c r="E666" s="41">
        <v>45741</v>
      </c>
      <c r="F666" s="117">
        <v>4936</v>
      </c>
      <c r="G666" s="43" t="s">
        <v>4698</v>
      </c>
      <c r="H666" s="36">
        <v>25</v>
      </c>
      <c r="I666" s="36">
        <f t="shared" si="22"/>
        <v>2.5000000000000001E-2</v>
      </c>
      <c r="J666" s="44">
        <v>16490</v>
      </c>
      <c r="K666" s="45">
        <f t="shared" si="23"/>
        <v>412250</v>
      </c>
      <c r="L666" s="45" t="s">
        <v>1030</v>
      </c>
      <c r="M666" s="44" t="s">
        <v>3922</v>
      </c>
    </row>
    <row r="667" spans="1:14" ht="75.599999999999994" hidden="1" x14ac:dyDescent="0.3">
      <c r="A667" s="36">
        <v>339</v>
      </c>
      <c r="B667" s="116"/>
      <c r="C667" s="36" t="s">
        <v>1606</v>
      </c>
      <c r="D667" s="36" t="s">
        <v>4691</v>
      </c>
      <c r="E667" s="41">
        <v>45741</v>
      </c>
      <c r="F667" s="117" t="s">
        <v>288</v>
      </c>
      <c r="G667" s="43" t="s">
        <v>4699</v>
      </c>
      <c r="H667" s="36">
        <v>286</v>
      </c>
      <c r="I667" s="36">
        <f t="shared" si="22"/>
        <v>0.28599999999999998</v>
      </c>
      <c r="J667" s="44">
        <v>16490</v>
      </c>
      <c r="K667" s="45">
        <f t="shared" si="23"/>
        <v>4716140</v>
      </c>
      <c r="L667" s="45" t="s">
        <v>1030</v>
      </c>
      <c r="M667" s="44" t="s">
        <v>3922</v>
      </c>
    </row>
    <row r="668" spans="1:14" ht="75.599999999999994" hidden="1" x14ac:dyDescent="0.3">
      <c r="A668" s="36">
        <v>339</v>
      </c>
      <c r="B668" s="116"/>
      <c r="C668" s="36" t="s">
        <v>1606</v>
      </c>
      <c r="D668" s="36" t="s">
        <v>4691</v>
      </c>
      <c r="E668" s="41">
        <v>45741</v>
      </c>
      <c r="F668" s="117">
        <v>1797</v>
      </c>
      <c r="G668" s="43" t="s">
        <v>4700</v>
      </c>
      <c r="H668" s="36">
        <v>246</v>
      </c>
      <c r="I668" s="36">
        <f t="shared" si="22"/>
        <v>0.246</v>
      </c>
      <c r="J668" s="44">
        <v>16490</v>
      </c>
      <c r="K668" s="45">
        <f t="shared" si="23"/>
        <v>4056540</v>
      </c>
      <c r="L668" s="45" t="s">
        <v>4098</v>
      </c>
      <c r="M668" s="44" t="s">
        <v>4099</v>
      </c>
    </row>
    <row r="669" spans="1:14" ht="75.599999999999994" hidden="1" x14ac:dyDescent="0.3">
      <c r="A669" s="36">
        <v>339</v>
      </c>
      <c r="B669" s="116"/>
      <c r="C669" s="36" t="s">
        <v>1606</v>
      </c>
      <c r="D669" s="36" t="s">
        <v>4691</v>
      </c>
      <c r="E669" s="41">
        <v>45741</v>
      </c>
      <c r="F669" s="117">
        <v>370</v>
      </c>
      <c r="G669" s="43" t="s">
        <v>4701</v>
      </c>
      <c r="H669" s="36">
        <v>66</v>
      </c>
      <c r="I669" s="36">
        <f t="shared" si="22"/>
        <v>6.6000000000000003E-2</v>
      </c>
      <c r="J669" s="44">
        <v>16490</v>
      </c>
      <c r="K669" s="45">
        <f t="shared" si="23"/>
        <v>1088340</v>
      </c>
      <c r="L669" s="45" t="s">
        <v>1030</v>
      </c>
      <c r="M669" s="44" t="s">
        <v>3922</v>
      </c>
    </row>
    <row r="670" spans="1:14" ht="75.599999999999994" hidden="1" x14ac:dyDescent="0.3">
      <c r="A670" s="36">
        <v>339</v>
      </c>
      <c r="B670" s="116"/>
      <c r="C670" s="36" t="s">
        <v>1606</v>
      </c>
      <c r="D670" s="36" t="s">
        <v>4691</v>
      </c>
      <c r="E670" s="41">
        <v>45741</v>
      </c>
      <c r="F670" s="117" t="s">
        <v>359</v>
      </c>
      <c r="G670" s="43" t="s">
        <v>4702</v>
      </c>
      <c r="H670" s="36">
        <v>682</v>
      </c>
      <c r="I670" s="36">
        <f t="shared" si="22"/>
        <v>0.68200000000000005</v>
      </c>
      <c r="J670" s="44">
        <v>16490</v>
      </c>
      <c r="K670" s="45">
        <f t="shared" si="23"/>
        <v>11246180</v>
      </c>
      <c r="L670" s="45" t="s">
        <v>1622</v>
      </c>
      <c r="M670" s="44" t="s">
        <v>3922</v>
      </c>
    </row>
    <row r="671" spans="1:14" ht="75.599999999999994" hidden="1" x14ac:dyDescent="0.3">
      <c r="A671" s="36">
        <v>339</v>
      </c>
      <c r="B671" s="116"/>
      <c r="C671" s="36" t="s">
        <v>1606</v>
      </c>
      <c r="D671" s="36" t="s">
        <v>4691</v>
      </c>
      <c r="E671" s="41">
        <v>45741</v>
      </c>
      <c r="F671" s="117">
        <v>880</v>
      </c>
      <c r="G671" s="43" t="s">
        <v>4703</v>
      </c>
      <c r="H671" s="36">
        <v>420</v>
      </c>
      <c r="I671" s="36">
        <f t="shared" si="22"/>
        <v>0.42</v>
      </c>
      <c r="J671" s="44">
        <v>16490</v>
      </c>
      <c r="K671" s="45">
        <f t="shared" si="23"/>
        <v>6925800</v>
      </c>
      <c r="L671" s="45" t="s">
        <v>1030</v>
      </c>
      <c r="M671" s="44" t="s">
        <v>3922</v>
      </c>
    </row>
    <row r="672" spans="1:14" ht="75.599999999999994" hidden="1" x14ac:dyDescent="0.3">
      <c r="A672" s="36">
        <v>339</v>
      </c>
      <c r="B672" s="116"/>
      <c r="C672" s="36" t="s">
        <v>1606</v>
      </c>
      <c r="D672" s="36" t="s">
        <v>4691</v>
      </c>
      <c r="E672" s="41">
        <v>45741</v>
      </c>
      <c r="F672" s="117">
        <v>3144</v>
      </c>
      <c r="G672" s="43" t="s">
        <v>4704</v>
      </c>
      <c r="H672" s="36">
        <v>480</v>
      </c>
      <c r="I672" s="36">
        <f t="shared" si="22"/>
        <v>0.48</v>
      </c>
      <c r="J672" s="44">
        <v>16490</v>
      </c>
      <c r="K672" s="45">
        <f t="shared" si="23"/>
        <v>7915200</v>
      </c>
      <c r="L672" s="45" t="s">
        <v>4098</v>
      </c>
      <c r="M672" s="44" t="s">
        <v>4099</v>
      </c>
    </row>
    <row r="673" spans="1:13" ht="75.599999999999994" hidden="1" x14ac:dyDescent="0.3">
      <c r="A673" s="36">
        <v>339</v>
      </c>
      <c r="B673" s="116"/>
      <c r="C673" s="36" t="s">
        <v>1606</v>
      </c>
      <c r="D673" s="36" t="s">
        <v>4691</v>
      </c>
      <c r="E673" s="41">
        <v>45741</v>
      </c>
      <c r="F673" s="117">
        <v>3128</v>
      </c>
      <c r="G673" s="43" t="s">
        <v>4705</v>
      </c>
      <c r="H673" s="36">
        <v>165</v>
      </c>
      <c r="I673" s="36">
        <f t="shared" si="22"/>
        <v>0.16500000000000001</v>
      </c>
      <c r="J673" s="44">
        <v>16490</v>
      </c>
      <c r="K673" s="45">
        <f t="shared" si="23"/>
        <v>2720850</v>
      </c>
      <c r="L673" s="45" t="s">
        <v>1030</v>
      </c>
      <c r="M673" s="44" t="s">
        <v>3922</v>
      </c>
    </row>
    <row r="674" spans="1:13" ht="75.599999999999994" hidden="1" x14ac:dyDescent="0.3">
      <c r="A674" s="36">
        <v>339</v>
      </c>
      <c r="B674" s="116"/>
      <c r="C674" s="36" t="s">
        <v>1606</v>
      </c>
      <c r="D674" s="36" t="s">
        <v>4691</v>
      </c>
      <c r="E674" s="41">
        <v>45741</v>
      </c>
      <c r="F674" s="117">
        <v>5395</v>
      </c>
      <c r="G674" s="43" t="s">
        <v>4706</v>
      </c>
      <c r="H674" s="36">
        <v>38</v>
      </c>
      <c r="I674" s="36">
        <f t="shared" si="22"/>
        <v>3.7999999999999999E-2</v>
      </c>
      <c r="J674" s="44">
        <v>16490</v>
      </c>
      <c r="K674" s="45">
        <f t="shared" si="23"/>
        <v>626620</v>
      </c>
      <c r="L674" s="45" t="s">
        <v>1030</v>
      </c>
      <c r="M674" s="44" t="s">
        <v>3922</v>
      </c>
    </row>
    <row r="675" spans="1:13" ht="75.599999999999994" hidden="1" x14ac:dyDescent="0.3">
      <c r="A675" s="36">
        <v>339</v>
      </c>
      <c r="B675" s="116"/>
      <c r="C675" s="36" t="s">
        <v>1606</v>
      </c>
      <c r="D675" s="36" t="s">
        <v>4691</v>
      </c>
      <c r="E675" s="41">
        <v>45741</v>
      </c>
      <c r="F675" s="117">
        <v>5508</v>
      </c>
      <c r="G675" s="43" t="s">
        <v>4707</v>
      </c>
      <c r="H675" s="36">
        <v>435</v>
      </c>
      <c r="I675" s="36">
        <f t="shared" si="22"/>
        <v>0.435</v>
      </c>
      <c r="J675" s="44">
        <v>16490</v>
      </c>
      <c r="K675" s="45">
        <f t="shared" si="23"/>
        <v>7173150</v>
      </c>
      <c r="L675" s="45" t="s">
        <v>1030</v>
      </c>
      <c r="M675" s="44" t="s">
        <v>3922</v>
      </c>
    </row>
    <row r="676" spans="1:13" ht="75.599999999999994" hidden="1" x14ac:dyDescent="0.3">
      <c r="A676" s="36">
        <v>339</v>
      </c>
      <c r="B676" s="116"/>
      <c r="C676" s="36" t="s">
        <v>1606</v>
      </c>
      <c r="D676" s="36" t="s">
        <v>4691</v>
      </c>
      <c r="E676" s="41">
        <v>45741</v>
      </c>
      <c r="F676" s="117" t="s">
        <v>279</v>
      </c>
      <c r="G676" s="43" t="s">
        <v>4708</v>
      </c>
      <c r="H676" s="36">
        <v>50</v>
      </c>
      <c r="I676" s="36">
        <f t="shared" si="22"/>
        <v>0.05</v>
      </c>
      <c r="J676" s="44">
        <v>16490</v>
      </c>
      <c r="K676" s="45">
        <f t="shared" si="23"/>
        <v>824500</v>
      </c>
      <c r="L676" s="45" t="s">
        <v>1030</v>
      </c>
      <c r="M676" s="44" t="s">
        <v>3922</v>
      </c>
    </row>
    <row r="677" spans="1:13" ht="75.599999999999994" hidden="1" x14ac:dyDescent="0.3">
      <c r="A677" s="36">
        <v>339</v>
      </c>
      <c r="B677" s="116"/>
      <c r="C677" s="36" t="s">
        <v>1606</v>
      </c>
      <c r="D677" s="36" t="s">
        <v>4691</v>
      </c>
      <c r="E677" s="41">
        <v>45741</v>
      </c>
      <c r="F677" s="117">
        <v>6281</v>
      </c>
      <c r="G677" s="43" t="s">
        <v>4709</v>
      </c>
      <c r="H677" s="36">
        <v>165</v>
      </c>
      <c r="I677" s="36">
        <f t="shared" si="22"/>
        <v>0.16500000000000001</v>
      </c>
      <c r="J677" s="44">
        <v>16490</v>
      </c>
      <c r="K677" s="45">
        <f t="shared" si="23"/>
        <v>2720850</v>
      </c>
      <c r="L677" s="45" t="s">
        <v>1030</v>
      </c>
      <c r="M677" s="44" t="s">
        <v>3922</v>
      </c>
    </row>
    <row r="678" spans="1:13" ht="75.599999999999994" hidden="1" x14ac:dyDescent="0.3">
      <c r="A678" s="36">
        <v>339</v>
      </c>
      <c r="B678" s="116"/>
      <c r="C678" s="36" t="s">
        <v>1606</v>
      </c>
      <c r="D678" s="36" t="s">
        <v>4691</v>
      </c>
      <c r="E678" s="41">
        <v>45741</v>
      </c>
      <c r="F678" s="117">
        <v>4081</v>
      </c>
      <c r="G678" s="43" t="s">
        <v>4710</v>
      </c>
      <c r="H678" s="36">
        <v>165</v>
      </c>
      <c r="I678" s="36">
        <f t="shared" si="22"/>
        <v>0.16500000000000001</v>
      </c>
      <c r="J678" s="44">
        <v>16490</v>
      </c>
      <c r="K678" s="45">
        <f t="shared" si="23"/>
        <v>2720850</v>
      </c>
      <c r="L678" s="45" t="s">
        <v>1030</v>
      </c>
      <c r="M678" s="44" t="s">
        <v>3922</v>
      </c>
    </row>
    <row r="679" spans="1:13" ht="75.599999999999994" hidden="1" x14ac:dyDescent="0.3">
      <c r="A679" s="36">
        <v>339</v>
      </c>
      <c r="B679" s="116"/>
      <c r="C679" s="36" t="s">
        <v>1606</v>
      </c>
      <c r="D679" s="36" t="s">
        <v>4691</v>
      </c>
      <c r="E679" s="41">
        <v>45741</v>
      </c>
      <c r="F679" s="117">
        <v>1297</v>
      </c>
      <c r="G679" s="43" t="s">
        <v>4711</v>
      </c>
      <c r="H679" s="36">
        <v>422</v>
      </c>
      <c r="I679" s="36">
        <f t="shared" si="22"/>
        <v>0.42199999999999999</v>
      </c>
      <c r="J679" s="44">
        <v>16490</v>
      </c>
      <c r="K679" s="45">
        <f t="shared" si="23"/>
        <v>6958780</v>
      </c>
      <c r="L679" s="45" t="s">
        <v>1622</v>
      </c>
      <c r="M679" s="44" t="s">
        <v>3922</v>
      </c>
    </row>
    <row r="680" spans="1:13" ht="75.599999999999994" hidden="1" x14ac:dyDescent="0.3">
      <c r="A680" s="36">
        <v>339</v>
      </c>
      <c r="B680" s="116"/>
      <c r="C680" s="36" t="s">
        <v>1606</v>
      </c>
      <c r="D680" s="36" t="s">
        <v>4691</v>
      </c>
      <c r="E680" s="41">
        <v>45741</v>
      </c>
      <c r="F680" s="117" t="s">
        <v>318</v>
      </c>
      <c r="G680" s="43" t="s">
        <v>4712</v>
      </c>
      <c r="H680" s="36">
        <v>143</v>
      </c>
      <c r="I680" s="36">
        <f t="shared" si="22"/>
        <v>0.14299999999999999</v>
      </c>
      <c r="J680" s="44">
        <v>16490</v>
      </c>
      <c r="K680" s="45">
        <f t="shared" si="23"/>
        <v>2358070</v>
      </c>
      <c r="L680" s="45" t="s">
        <v>1030</v>
      </c>
      <c r="M680" s="44" t="s">
        <v>3922</v>
      </c>
    </row>
    <row r="681" spans="1:13" ht="75.599999999999994" hidden="1" x14ac:dyDescent="0.3">
      <c r="A681" s="36">
        <v>339</v>
      </c>
      <c r="B681" s="116"/>
      <c r="C681" s="36" t="s">
        <v>1606</v>
      </c>
      <c r="D681" s="36" t="s">
        <v>4691</v>
      </c>
      <c r="E681" s="41">
        <v>45741</v>
      </c>
      <c r="F681" s="117">
        <v>3099</v>
      </c>
      <c r="G681" s="43" t="s">
        <v>4713</v>
      </c>
      <c r="H681" s="36">
        <v>517</v>
      </c>
      <c r="I681" s="36">
        <f t="shared" si="22"/>
        <v>0.51700000000000002</v>
      </c>
      <c r="J681" s="44">
        <v>16490</v>
      </c>
      <c r="K681" s="45">
        <f t="shared" si="23"/>
        <v>8525330</v>
      </c>
      <c r="L681" s="45" t="s">
        <v>1622</v>
      </c>
      <c r="M681" s="44" t="s">
        <v>3922</v>
      </c>
    </row>
    <row r="682" spans="1:13" ht="75.599999999999994" hidden="1" x14ac:dyDescent="0.3">
      <c r="A682" s="36">
        <v>339</v>
      </c>
      <c r="B682" s="116"/>
      <c r="C682" s="36" t="s">
        <v>1606</v>
      </c>
      <c r="D682" s="36" t="s">
        <v>4691</v>
      </c>
      <c r="E682" s="41">
        <v>45741</v>
      </c>
      <c r="F682" s="117">
        <v>4690</v>
      </c>
      <c r="G682" s="43" t="s">
        <v>4714</v>
      </c>
      <c r="H682" s="36">
        <v>11</v>
      </c>
      <c r="I682" s="36">
        <f t="shared" si="22"/>
        <v>1.0999999999999999E-2</v>
      </c>
      <c r="J682" s="44">
        <v>16490</v>
      </c>
      <c r="K682" s="45">
        <f t="shared" si="23"/>
        <v>181390</v>
      </c>
      <c r="L682" s="45" t="s">
        <v>1030</v>
      </c>
      <c r="M682" s="44" t="s">
        <v>3922</v>
      </c>
    </row>
    <row r="683" spans="1:13" ht="75.599999999999994" hidden="1" x14ac:dyDescent="0.3">
      <c r="A683" s="36">
        <v>340</v>
      </c>
      <c r="B683" s="116"/>
      <c r="C683" s="36" t="s">
        <v>1606</v>
      </c>
      <c r="D683" s="36" t="s">
        <v>4715</v>
      </c>
      <c r="E683" s="41">
        <v>45741</v>
      </c>
      <c r="F683" s="117" t="s">
        <v>223</v>
      </c>
      <c r="G683" s="43" t="s">
        <v>4716</v>
      </c>
      <c r="H683" s="36">
        <v>78</v>
      </c>
      <c r="I683" s="36">
        <f t="shared" si="22"/>
        <v>7.8E-2</v>
      </c>
      <c r="J683" s="44">
        <v>16490</v>
      </c>
      <c r="K683" s="45">
        <f t="shared" si="23"/>
        <v>1286220</v>
      </c>
      <c r="L683" s="45" t="s">
        <v>1030</v>
      </c>
      <c r="M683" s="44" t="s">
        <v>3922</v>
      </c>
    </row>
    <row r="684" spans="1:13" ht="75.599999999999994" hidden="1" x14ac:dyDescent="0.3">
      <c r="A684" s="36">
        <v>340</v>
      </c>
      <c r="B684" s="116"/>
      <c r="C684" s="36" t="s">
        <v>1606</v>
      </c>
      <c r="D684" s="36" t="s">
        <v>4715</v>
      </c>
      <c r="E684" s="41">
        <v>45741</v>
      </c>
      <c r="F684" s="117">
        <v>1670</v>
      </c>
      <c r="G684" s="43" t="s">
        <v>4717</v>
      </c>
      <c r="H684" s="36">
        <v>104</v>
      </c>
      <c r="I684" s="36">
        <f t="shared" si="22"/>
        <v>0.104</v>
      </c>
      <c r="J684" s="44">
        <v>16490</v>
      </c>
      <c r="K684" s="45">
        <f t="shared" si="23"/>
        <v>1714960</v>
      </c>
      <c r="L684" s="45" t="s">
        <v>1030</v>
      </c>
      <c r="M684" s="44" t="s">
        <v>3922</v>
      </c>
    </row>
    <row r="685" spans="1:13" ht="75.599999999999994" hidden="1" x14ac:dyDescent="0.3">
      <c r="A685" s="36">
        <v>340</v>
      </c>
      <c r="B685" s="116"/>
      <c r="C685" s="36" t="s">
        <v>1606</v>
      </c>
      <c r="D685" s="36" t="s">
        <v>4715</v>
      </c>
      <c r="E685" s="41">
        <v>45741</v>
      </c>
      <c r="F685" s="117">
        <v>4088</v>
      </c>
      <c r="G685" s="43" t="s">
        <v>4718</v>
      </c>
      <c r="H685" s="36">
        <v>253</v>
      </c>
      <c r="I685" s="36">
        <f t="shared" si="22"/>
        <v>0.253</v>
      </c>
      <c r="J685" s="44">
        <v>16490</v>
      </c>
      <c r="K685" s="45">
        <f t="shared" si="23"/>
        <v>4171970</v>
      </c>
      <c r="L685" s="45" t="s">
        <v>1030</v>
      </c>
      <c r="M685" s="44" t="s">
        <v>3922</v>
      </c>
    </row>
    <row r="686" spans="1:13" ht="75.599999999999994" hidden="1" x14ac:dyDescent="0.3">
      <c r="A686" s="36">
        <v>340</v>
      </c>
      <c r="B686" s="116"/>
      <c r="C686" s="36" t="s">
        <v>1606</v>
      </c>
      <c r="D686" s="36" t="s">
        <v>4715</v>
      </c>
      <c r="E686" s="41">
        <v>45741</v>
      </c>
      <c r="F686" s="117" t="s">
        <v>267</v>
      </c>
      <c r="G686" s="43" t="s">
        <v>4719</v>
      </c>
      <c r="H686" s="36">
        <v>253</v>
      </c>
      <c r="I686" s="36">
        <f t="shared" si="22"/>
        <v>0.253</v>
      </c>
      <c r="J686" s="44">
        <v>16490</v>
      </c>
      <c r="K686" s="45">
        <f t="shared" si="23"/>
        <v>4171970</v>
      </c>
      <c r="L686" s="45" t="s">
        <v>1030</v>
      </c>
      <c r="M686" s="44" t="s">
        <v>3922</v>
      </c>
    </row>
    <row r="687" spans="1:13" ht="75.599999999999994" hidden="1" x14ac:dyDescent="0.3">
      <c r="A687" s="36">
        <v>340</v>
      </c>
      <c r="B687" s="116"/>
      <c r="C687" s="36" t="s">
        <v>1606</v>
      </c>
      <c r="D687" s="36" t="s">
        <v>4715</v>
      </c>
      <c r="E687" s="41">
        <v>45741</v>
      </c>
      <c r="F687" s="117" t="s">
        <v>114</v>
      </c>
      <c r="G687" s="43" t="s">
        <v>4720</v>
      </c>
      <c r="H687" s="36">
        <v>22</v>
      </c>
      <c r="I687" s="36">
        <f t="shared" si="22"/>
        <v>2.1999999999999999E-2</v>
      </c>
      <c r="J687" s="44">
        <v>16490</v>
      </c>
      <c r="K687" s="45">
        <f t="shared" si="23"/>
        <v>362780</v>
      </c>
      <c r="L687" s="45" t="s">
        <v>1030</v>
      </c>
      <c r="M687" s="44" t="s">
        <v>3922</v>
      </c>
    </row>
    <row r="688" spans="1:13" ht="75.599999999999994" hidden="1" x14ac:dyDescent="0.3">
      <c r="A688" s="36">
        <v>340</v>
      </c>
      <c r="B688" s="116"/>
      <c r="C688" s="36" t="s">
        <v>1606</v>
      </c>
      <c r="D688" s="36" t="s">
        <v>4715</v>
      </c>
      <c r="E688" s="41">
        <v>45741</v>
      </c>
      <c r="F688" s="117">
        <v>2643</v>
      </c>
      <c r="G688" s="43" t="s">
        <v>4721</v>
      </c>
      <c r="H688" s="36">
        <v>16</v>
      </c>
      <c r="I688" s="36">
        <f t="shared" si="22"/>
        <v>1.6E-2</v>
      </c>
      <c r="J688" s="44">
        <v>16490</v>
      </c>
      <c r="K688" s="45">
        <f t="shared" si="23"/>
        <v>263840</v>
      </c>
      <c r="L688" s="45" t="s">
        <v>1030</v>
      </c>
      <c r="M688" s="44" t="s">
        <v>3922</v>
      </c>
    </row>
    <row r="689" spans="1:13" ht="75.599999999999994" hidden="1" x14ac:dyDescent="0.3">
      <c r="A689" s="36">
        <v>340</v>
      </c>
      <c r="B689" s="116"/>
      <c r="C689" s="36" t="s">
        <v>1606</v>
      </c>
      <c r="D689" s="36" t="s">
        <v>4715</v>
      </c>
      <c r="E689" s="41">
        <v>45741</v>
      </c>
      <c r="F689" s="117" t="s">
        <v>261</v>
      </c>
      <c r="G689" s="43" t="s">
        <v>4722</v>
      </c>
      <c r="H689" s="36">
        <v>110</v>
      </c>
      <c r="I689" s="36">
        <f t="shared" si="22"/>
        <v>0.11</v>
      </c>
      <c r="J689" s="44">
        <v>16490</v>
      </c>
      <c r="K689" s="45">
        <f t="shared" si="23"/>
        <v>1813900</v>
      </c>
      <c r="L689" s="45" t="s">
        <v>1030</v>
      </c>
      <c r="M689" s="44" t="s">
        <v>3922</v>
      </c>
    </row>
    <row r="690" spans="1:13" ht="75.599999999999994" hidden="1" x14ac:dyDescent="0.3">
      <c r="A690" s="36">
        <v>340</v>
      </c>
      <c r="B690" s="116"/>
      <c r="C690" s="36" t="s">
        <v>1606</v>
      </c>
      <c r="D690" s="36" t="s">
        <v>4715</v>
      </c>
      <c r="E690" s="41">
        <v>45741</v>
      </c>
      <c r="F690" s="117">
        <v>5158</v>
      </c>
      <c r="G690" s="43" t="s">
        <v>4723</v>
      </c>
      <c r="H690" s="36">
        <v>253</v>
      </c>
      <c r="I690" s="36">
        <f t="shared" si="22"/>
        <v>0.253</v>
      </c>
      <c r="J690" s="44">
        <v>16490</v>
      </c>
      <c r="K690" s="45">
        <f t="shared" si="23"/>
        <v>4171970</v>
      </c>
      <c r="L690" s="45" t="s">
        <v>1030</v>
      </c>
      <c r="M690" s="44" t="s">
        <v>3922</v>
      </c>
    </row>
    <row r="691" spans="1:13" ht="75.599999999999994" hidden="1" x14ac:dyDescent="0.3">
      <c r="A691" s="36">
        <v>340</v>
      </c>
      <c r="B691" s="116"/>
      <c r="C691" s="36" t="s">
        <v>1606</v>
      </c>
      <c r="D691" s="36" t="s">
        <v>4715</v>
      </c>
      <c r="E691" s="41">
        <v>45741</v>
      </c>
      <c r="F691" s="117">
        <v>4546</v>
      </c>
      <c r="G691" s="43" t="s">
        <v>4724</v>
      </c>
      <c r="H691" s="36">
        <v>200</v>
      </c>
      <c r="I691" s="36">
        <f t="shared" si="22"/>
        <v>0.2</v>
      </c>
      <c r="J691" s="44">
        <v>16490</v>
      </c>
      <c r="K691" s="45">
        <f t="shared" si="23"/>
        <v>3298000</v>
      </c>
      <c r="L691" s="45" t="s">
        <v>1030</v>
      </c>
      <c r="M691" s="44" t="s">
        <v>3922</v>
      </c>
    </row>
    <row r="692" spans="1:13" ht="75.599999999999994" hidden="1" x14ac:dyDescent="0.3">
      <c r="A692" s="36">
        <v>340</v>
      </c>
      <c r="B692" s="116"/>
      <c r="C692" s="36" t="s">
        <v>1606</v>
      </c>
      <c r="D692" s="36" t="s">
        <v>4715</v>
      </c>
      <c r="E692" s="41">
        <v>45741</v>
      </c>
      <c r="F692" s="117">
        <v>194</v>
      </c>
      <c r="G692" s="43" t="s">
        <v>4725</v>
      </c>
      <c r="H692" s="36">
        <v>99</v>
      </c>
      <c r="I692" s="36">
        <f t="shared" si="22"/>
        <v>9.9000000000000005E-2</v>
      </c>
      <c r="J692" s="44">
        <v>16490</v>
      </c>
      <c r="K692" s="45">
        <f t="shared" si="23"/>
        <v>1632510</v>
      </c>
      <c r="L692" s="45" t="s">
        <v>1030</v>
      </c>
      <c r="M692" s="44" t="s">
        <v>3922</v>
      </c>
    </row>
    <row r="693" spans="1:13" ht="75.599999999999994" hidden="1" x14ac:dyDescent="0.3">
      <c r="A693" s="36">
        <v>340</v>
      </c>
      <c r="B693" s="116"/>
      <c r="C693" s="36" t="s">
        <v>1606</v>
      </c>
      <c r="D693" s="36" t="s">
        <v>4715</v>
      </c>
      <c r="E693" s="41">
        <v>45741</v>
      </c>
      <c r="F693" s="117" t="s">
        <v>116</v>
      </c>
      <c r="G693" s="43" t="s">
        <v>4726</v>
      </c>
      <c r="H693" s="36">
        <v>11</v>
      </c>
      <c r="I693" s="36">
        <f t="shared" si="22"/>
        <v>1.0999999999999999E-2</v>
      </c>
      <c r="J693" s="44">
        <v>16490</v>
      </c>
      <c r="K693" s="45">
        <f t="shared" si="23"/>
        <v>181390</v>
      </c>
      <c r="L693" s="45" t="s">
        <v>1030</v>
      </c>
      <c r="M693" s="44" t="s">
        <v>3922</v>
      </c>
    </row>
    <row r="694" spans="1:13" ht="75.599999999999994" hidden="1" x14ac:dyDescent="0.3">
      <c r="A694" s="36">
        <v>340</v>
      </c>
      <c r="B694" s="116"/>
      <c r="C694" s="36" t="s">
        <v>1606</v>
      </c>
      <c r="D694" s="36" t="s">
        <v>4715</v>
      </c>
      <c r="E694" s="41">
        <v>45741</v>
      </c>
      <c r="F694" s="117">
        <v>4998</v>
      </c>
      <c r="G694" s="43" t="s">
        <v>4727</v>
      </c>
      <c r="H694" s="36">
        <v>300</v>
      </c>
      <c r="I694" s="36">
        <f t="shared" si="22"/>
        <v>0.3</v>
      </c>
      <c r="J694" s="44">
        <v>16490</v>
      </c>
      <c r="K694" s="45">
        <f t="shared" si="23"/>
        <v>4947000</v>
      </c>
      <c r="L694" s="45" t="s">
        <v>1622</v>
      </c>
      <c r="M694" s="44" t="s">
        <v>3922</v>
      </c>
    </row>
    <row r="695" spans="1:13" ht="75.599999999999994" hidden="1" x14ac:dyDescent="0.3">
      <c r="A695" s="36">
        <v>340</v>
      </c>
      <c r="B695" s="116"/>
      <c r="C695" s="36" t="s">
        <v>1606</v>
      </c>
      <c r="D695" s="36" t="s">
        <v>4715</v>
      </c>
      <c r="E695" s="41">
        <v>45741</v>
      </c>
      <c r="F695" s="117" t="s">
        <v>242</v>
      </c>
      <c r="G695" s="43" t="s">
        <v>4728</v>
      </c>
      <c r="H695" s="36">
        <v>187</v>
      </c>
      <c r="I695" s="36">
        <f t="shared" si="22"/>
        <v>0.187</v>
      </c>
      <c r="J695" s="44">
        <v>16490</v>
      </c>
      <c r="K695" s="45">
        <f t="shared" si="23"/>
        <v>3083630</v>
      </c>
      <c r="L695" s="45" t="s">
        <v>1030</v>
      </c>
      <c r="M695" s="44" t="s">
        <v>3922</v>
      </c>
    </row>
    <row r="696" spans="1:13" ht="75.599999999999994" hidden="1" x14ac:dyDescent="0.3">
      <c r="A696" s="36">
        <v>340</v>
      </c>
      <c r="B696" s="116"/>
      <c r="C696" s="36" t="s">
        <v>1606</v>
      </c>
      <c r="D696" s="36" t="s">
        <v>4715</v>
      </c>
      <c r="E696" s="41">
        <v>45741</v>
      </c>
      <c r="F696" s="117" t="s">
        <v>249</v>
      </c>
      <c r="G696" s="43" t="s">
        <v>4729</v>
      </c>
      <c r="H696" s="36">
        <v>110</v>
      </c>
      <c r="I696" s="36">
        <f t="shared" si="22"/>
        <v>0.11</v>
      </c>
      <c r="J696" s="44">
        <v>16490</v>
      </c>
      <c r="K696" s="45">
        <f t="shared" si="23"/>
        <v>1813900</v>
      </c>
      <c r="L696" s="45" t="s">
        <v>1030</v>
      </c>
      <c r="M696" s="44" t="s">
        <v>3922</v>
      </c>
    </row>
    <row r="697" spans="1:13" ht="75.599999999999994" hidden="1" x14ac:dyDescent="0.3">
      <c r="A697" s="36">
        <v>340</v>
      </c>
      <c r="B697" s="116"/>
      <c r="C697" s="36" t="s">
        <v>1606</v>
      </c>
      <c r="D697" s="36" t="s">
        <v>4715</v>
      </c>
      <c r="E697" s="41">
        <v>45741</v>
      </c>
      <c r="F697" s="117" t="s">
        <v>251</v>
      </c>
      <c r="G697" s="43" t="s">
        <v>4730</v>
      </c>
      <c r="H697" s="36">
        <v>58</v>
      </c>
      <c r="I697" s="36">
        <f t="shared" si="22"/>
        <v>5.8000000000000003E-2</v>
      </c>
      <c r="J697" s="44">
        <v>16490</v>
      </c>
      <c r="K697" s="45">
        <f t="shared" si="23"/>
        <v>956420</v>
      </c>
      <c r="L697" s="45" t="s">
        <v>1030</v>
      </c>
      <c r="M697" s="44" t="s">
        <v>3922</v>
      </c>
    </row>
    <row r="698" spans="1:13" ht="75.599999999999994" hidden="1" x14ac:dyDescent="0.3">
      <c r="A698" s="36">
        <v>340</v>
      </c>
      <c r="B698" s="116"/>
      <c r="C698" s="36" t="s">
        <v>1606</v>
      </c>
      <c r="D698" s="36" t="s">
        <v>4715</v>
      </c>
      <c r="E698" s="41">
        <v>45741</v>
      </c>
      <c r="F698" s="117" t="s">
        <v>256</v>
      </c>
      <c r="G698" s="43" t="s">
        <v>4731</v>
      </c>
      <c r="H698" s="36">
        <v>11</v>
      </c>
      <c r="I698" s="36">
        <f t="shared" si="22"/>
        <v>1.0999999999999999E-2</v>
      </c>
      <c r="J698" s="44">
        <v>16490</v>
      </c>
      <c r="K698" s="45">
        <f t="shared" si="23"/>
        <v>181390</v>
      </c>
      <c r="L698" s="45" t="s">
        <v>1030</v>
      </c>
      <c r="M698" s="44" t="s">
        <v>3922</v>
      </c>
    </row>
    <row r="699" spans="1:13" ht="75.599999999999994" hidden="1" x14ac:dyDescent="0.3">
      <c r="A699" s="36">
        <v>340</v>
      </c>
      <c r="B699" s="116"/>
      <c r="C699" s="36" t="s">
        <v>1606</v>
      </c>
      <c r="D699" s="36" t="s">
        <v>4715</v>
      </c>
      <c r="E699" s="41">
        <v>45741</v>
      </c>
      <c r="F699" s="117" t="s">
        <v>264</v>
      </c>
      <c r="G699" s="43" t="s">
        <v>4732</v>
      </c>
      <c r="H699" s="36">
        <v>110</v>
      </c>
      <c r="I699" s="36">
        <f t="shared" si="22"/>
        <v>0.11</v>
      </c>
      <c r="J699" s="44">
        <v>16490</v>
      </c>
      <c r="K699" s="45">
        <f t="shared" si="23"/>
        <v>1813900</v>
      </c>
      <c r="L699" s="45" t="s">
        <v>1030</v>
      </c>
      <c r="M699" s="44" t="s">
        <v>3922</v>
      </c>
    </row>
    <row r="700" spans="1:13" ht="75.599999999999994" hidden="1" x14ac:dyDescent="0.3">
      <c r="A700" s="36">
        <v>340</v>
      </c>
      <c r="B700" s="116"/>
      <c r="C700" s="36" t="s">
        <v>1606</v>
      </c>
      <c r="D700" s="36" t="s">
        <v>4715</v>
      </c>
      <c r="E700" s="41">
        <v>45741</v>
      </c>
      <c r="F700" s="117">
        <v>4093</v>
      </c>
      <c r="G700" s="43" t="s">
        <v>4733</v>
      </c>
      <c r="H700" s="36">
        <v>165</v>
      </c>
      <c r="I700" s="36">
        <f t="shared" si="22"/>
        <v>0.16500000000000001</v>
      </c>
      <c r="J700" s="44">
        <v>16490</v>
      </c>
      <c r="K700" s="45">
        <f t="shared" si="23"/>
        <v>2720850</v>
      </c>
      <c r="L700" s="45" t="s">
        <v>1030</v>
      </c>
      <c r="M700" s="44" t="s">
        <v>3922</v>
      </c>
    </row>
    <row r="701" spans="1:13" ht="75.599999999999994" hidden="1" x14ac:dyDescent="0.3">
      <c r="A701" s="36">
        <v>340</v>
      </c>
      <c r="B701" s="116"/>
      <c r="C701" s="36" t="s">
        <v>1606</v>
      </c>
      <c r="D701" s="36" t="s">
        <v>4715</v>
      </c>
      <c r="E701" s="41">
        <v>45741</v>
      </c>
      <c r="F701" s="117">
        <v>1474</v>
      </c>
      <c r="G701" s="43" t="s">
        <v>4734</v>
      </c>
      <c r="H701" s="36">
        <v>33</v>
      </c>
      <c r="I701" s="36">
        <f t="shared" si="22"/>
        <v>3.3000000000000002E-2</v>
      </c>
      <c r="J701" s="44">
        <v>16490</v>
      </c>
      <c r="K701" s="45">
        <f t="shared" si="23"/>
        <v>544170</v>
      </c>
      <c r="L701" s="45" t="s">
        <v>1030</v>
      </c>
      <c r="M701" s="44" t="s">
        <v>3922</v>
      </c>
    </row>
    <row r="702" spans="1:13" ht="75.599999999999994" hidden="1" x14ac:dyDescent="0.3">
      <c r="A702" s="36">
        <v>340</v>
      </c>
      <c r="B702" s="116"/>
      <c r="C702" s="36" t="s">
        <v>1606</v>
      </c>
      <c r="D702" s="36" t="s">
        <v>4715</v>
      </c>
      <c r="E702" s="41">
        <v>45741</v>
      </c>
      <c r="F702" s="117">
        <v>636</v>
      </c>
      <c r="G702" s="43" t="s">
        <v>4735</v>
      </c>
      <c r="H702" s="36">
        <v>253</v>
      </c>
      <c r="I702" s="36">
        <f t="shared" si="22"/>
        <v>0.253</v>
      </c>
      <c r="J702" s="44">
        <v>16490</v>
      </c>
      <c r="K702" s="45">
        <f t="shared" si="23"/>
        <v>4171970</v>
      </c>
      <c r="L702" s="45" t="s">
        <v>1030</v>
      </c>
      <c r="M702" s="44" t="s">
        <v>3922</v>
      </c>
    </row>
    <row r="703" spans="1:13" ht="75.599999999999994" hidden="1" x14ac:dyDescent="0.3">
      <c r="A703" s="36">
        <v>341</v>
      </c>
      <c r="B703" s="116"/>
      <c r="C703" s="36" t="s">
        <v>2214</v>
      </c>
      <c r="D703" s="36" t="s">
        <v>4736</v>
      </c>
      <c r="E703" s="41">
        <v>45741</v>
      </c>
      <c r="F703" s="117" t="s">
        <v>2981</v>
      </c>
      <c r="G703" s="43" t="s">
        <v>4737</v>
      </c>
      <c r="H703" s="36">
        <v>400</v>
      </c>
      <c r="I703" s="36">
        <f t="shared" si="22"/>
        <v>0.4</v>
      </c>
      <c r="J703" s="44">
        <v>16490</v>
      </c>
      <c r="K703" s="45">
        <f t="shared" si="23"/>
        <v>6596000</v>
      </c>
      <c r="L703" s="45" t="s">
        <v>1030</v>
      </c>
      <c r="M703" s="44" t="s">
        <v>3922</v>
      </c>
    </row>
    <row r="704" spans="1:13" ht="75.599999999999994" hidden="1" x14ac:dyDescent="0.3">
      <c r="A704" s="36">
        <v>341</v>
      </c>
      <c r="B704" s="116"/>
      <c r="C704" s="36" t="s">
        <v>2214</v>
      </c>
      <c r="D704" s="36" t="s">
        <v>4736</v>
      </c>
      <c r="E704" s="41">
        <v>45741</v>
      </c>
      <c r="F704" s="117" t="s">
        <v>2986</v>
      </c>
      <c r="G704" s="43" t="s">
        <v>4738</v>
      </c>
      <c r="H704" s="36">
        <v>280</v>
      </c>
      <c r="I704" s="36">
        <f t="shared" si="22"/>
        <v>0.28000000000000003</v>
      </c>
      <c r="J704" s="44">
        <v>16490</v>
      </c>
      <c r="K704" s="45">
        <f t="shared" si="23"/>
        <v>4617200</v>
      </c>
      <c r="L704" s="45" t="s">
        <v>1030</v>
      </c>
      <c r="M704" s="44" t="s">
        <v>3922</v>
      </c>
    </row>
    <row r="705" spans="1:13" ht="75.599999999999994" hidden="1" x14ac:dyDescent="0.3">
      <c r="A705" s="36">
        <v>342</v>
      </c>
      <c r="B705" s="116"/>
      <c r="C705" s="36" t="s">
        <v>1606</v>
      </c>
      <c r="D705" s="36" t="s">
        <v>4739</v>
      </c>
      <c r="E705" s="41">
        <v>45742</v>
      </c>
      <c r="F705" s="117">
        <v>1640</v>
      </c>
      <c r="G705" s="43" t="s">
        <v>4740</v>
      </c>
      <c r="H705" s="36">
        <v>168</v>
      </c>
      <c r="I705" s="36">
        <f t="shared" si="22"/>
        <v>0.16800000000000001</v>
      </c>
      <c r="J705" s="44">
        <v>16490</v>
      </c>
      <c r="K705" s="45">
        <f t="shared" si="23"/>
        <v>2770320</v>
      </c>
      <c r="L705" s="45" t="s">
        <v>1030</v>
      </c>
      <c r="M705" s="44" t="s">
        <v>3922</v>
      </c>
    </row>
    <row r="706" spans="1:13" ht="75.599999999999994" hidden="1" x14ac:dyDescent="0.3">
      <c r="A706" s="36">
        <v>342</v>
      </c>
      <c r="B706" s="116"/>
      <c r="C706" s="36" t="s">
        <v>1606</v>
      </c>
      <c r="D706" s="36" t="s">
        <v>4739</v>
      </c>
      <c r="E706" s="41">
        <v>45742</v>
      </c>
      <c r="F706" s="117" t="s">
        <v>525</v>
      </c>
      <c r="G706" s="43" t="s">
        <v>4741</v>
      </c>
      <c r="H706" s="36">
        <v>168</v>
      </c>
      <c r="I706" s="36">
        <f t="shared" si="22"/>
        <v>0.16800000000000001</v>
      </c>
      <c r="J706" s="44">
        <v>16490</v>
      </c>
      <c r="K706" s="45">
        <f t="shared" si="23"/>
        <v>2770320</v>
      </c>
      <c r="L706" s="45" t="s">
        <v>1030</v>
      </c>
      <c r="M706" s="44" t="s">
        <v>3922</v>
      </c>
    </row>
    <row r="707" spans="1:13" ht="75.599999999999994" hidden="1" x14ac:dyDescent="0.3">
      <c r="A707" s="36">
        <v>342</v>
      </c>
      <c r="B707" s="116"/>
      <c r="C707" s="36" t="s">
        <v>1606</v>
      </c>
      <c r="D707" s="36" t="s">
        <v>4739</v>
      </c>
      <c r="E707" s="41">
        <v>45742</v>
      </c>
      <c r="F707" s="117">
        <v>855</v>
      </c>
      <c r="G707" s="43" t="s">
        <v>4742</v>
      </c>
      <c r="H707" s="36">
        <v>168</v>
      </c>
      <c r="I707" s="36">
        <f t="shared" si="22"/>
        <v>0.16800000000000001</v>
      </c>
      <c r="J707" s="44">
        <v>16490</v>
      </c>
      <c r="K707" s="45">
        <f t="shared" si="23"/>
        <v>2770320</v>
      </c>
      <c r="L707" s="45" t="s">
        <v>1030</v>
      </c>
      <c r="M707" s="44" t="s">
        <v>3922</v>
      </c>
    </row>
    <row r="708" spans="1:13" ht="75.599999999999994" hidden="1" x14ac:dyDescent="0.3">
      <c r="A708" s="36">
        <v>342</v>
      </c>
      <c r="B708" s="116"/>
      <c r="C708" s="36" t="s">
        <v>1606</v>
      </c>
      <c r="D708" s="36" t="s">
        <v>4739</v>
      </c>
      <c r="E708" s="41">
        <v>45742</v>
      </c>
      <c r="F708" s="117" t="s">
        <v>172</v>
      </c>
      <c r="G708" s="43" t="s">
        <v>4743</v>
      </c>
      <c r="H708" s="36">
        <v>784</v>
      </c>
      <c r="I708" s="36">
        <f t="shared" ref="I708:I759" si="24">H708/1000</f>
        <v>0.78400000000000003</v>
      </c>
      <c r="J708" s="44">
        <v>16490</v>
      </c>
      <c r="K708" s="45">
        <f t="shared" si="23"/>
        <v>12928160</v>
      </c>
      <c r="L708" s="45" t="s">
        <v>1699</v>
      </c>
      <c r="M708" s="44" t="s">
        <v>3922</v>
      </c>
    </row>
    <row r="709" spans="1:13" ht="75.599999999999994" hidden="1" x14ac:dyDescent="0.3">
      <c r="A709" s="36">
        <v>342</v>
      </c>
      <c r="B709" s="116"/>
      <c r="C709" s="36" t="s">
        <v>1606</v>
      </c>
      <c r="D709" s="36" t="s">
        <v>4739</v>
      </c>
      <c r="E709" s="41">
        <v>45742</v>
      </c>
      <c r="F709" s="117">
        <v>1490</v>
      </c>
      <c r="G709" s="43" t="s">
        <v>4744</v>
      </c>
      <c r="H709" s="36">
        <v>280</v>
      </c>
      <c r="I709" s="36">
        <f t="shared" si="24"/>
        <v>0.28000000000000003</v>
      </c>
      <c r="J709" s="44">
        <v>16490</v>
      </c>
      <c r="K709" s="45">
        <f t="shared" ref="K709:K772" si="25">(J709*H709)</f>
        <v>4617200</v>
      </c>
      <c r="L709" s="45" t="s">
        <v>1030</v>
      </c>
      <c r="M709" s="44" t="s">
        <v>3922</v>
      </c>
    </row>
    <row r="710" spans="1:13" ht="75.599999999999994" hidden="1" x14ac:dyDescent="0.3">
      <c r="A710" s="36">
        <v>342</v>
      </c>
      <c r="B710" s="116"/>
      <c r="C710" s="36" t="s">
        <v>1606</v>
      </c>
      <c r="D710" s="36" t="s">
        <v>4739</v>
      </c>
      <c r="E710" s="41">
        <v>45742</v>
      </c>
      <c r="F710" s="42">
        <v>3273</v>
      </c>
      <c r="G710" s="43" t="s">
        <v>4697</v>
      </c>
      <c r="H710" s="36">
        <v>480</v>
      </c>
      <c r="I710" s="36">
        <f t="shared" si="24"/>
        <v>0.48</v>
      </c>
      <c r="J710" s="44">
        <v>16490</v>
      </c>
      <c r="K710" s="45">
        <f t="shared" si="25"/>
        <v>7915200</v>
      </c>
      <c r="L710" s="45" t="s">
        <v>1030</v>
      </c>
      <c r="M710" s="44" t="s">
        <v>3922</v>
      </c>
    </row>
    <row r="711" spans="1:13" ht="75.599999999999994" hidden="1" x14ac:dyDescent="0.3">
      <c r="A711" s="36">
        <v>342</v>
      </c>
      <c r="B711" s="116"/>
      <c r="C711" s="36" t="s">
        <v>1606</v>
      </c>
      <c r="D711" s="36" t="s">
        <v>4739</v>
      </c>
      <c r="E711" s="41">
        <v>45742</v>
      </c>
      <c r="F711" s="42">
        <v>3144</v>
      </c>
      <c r="G711" s="43" t="s">
        <v>4704</v>
      </c>
      <c r="H711" s="36">
        <v>460</v>
      </c>
      <c r="I711" s="36">
        <f t="shared" si="24"/>
        <v>0.46</v>
      </c>
      <c r="J711" s="44">
        <v>16490</v>
      </c>
      <c r="K711" s="45">
        <f t="shared" si="25"/>
        <v>7585400</v>
      </c>
      <c r="L711" s="45" t="s">
        <v>1030</v>
      </c>
      <c r="M711" s="44" t="s">
        <v>3922</v>
      </c>
    </row>
    <row r="712" spans="1:13" ht="75.599999999999994" hidden="1" x14ac:dyDescent="0.3">
      <c r="A712" s="36">
        <v>342</v>
      </c>
      <c r="B712" s="116"/>
      <c r="C712" s="36" t="s">
        <v>1606</v>
      </c>
      <c r="D712" s="36" t="s">
        <v>4739</v>
      </c>
      <c r="E712" s="41">
        <v>45742</v>
      </c>
      <c r="F712" s="42">
        <v>3463</v>
      </c>
      <c r="G712" s="43" t="s">
        <v>4745</v>
      </c>
      <c r="H712" s="36">
        <v>672</v>
      </c>
      <c r="I712" s="36">
        <f t="shared" si="24"/>
        <v>0.67200000000000004</v>
      </c>
      <c r="J712" s="44">
        <v>16490</v>
      </c>
      <c r="K712" s="45">
        <f t="shared" si="25"/>
        <v>11081280</v>
      </c>
      <c r="L712" s="45" t="s">
        <v>1699</v>
      </c>
      <c r="M712" s="44" t="s">
        <v>3922</v>
      </c>
    </row>
    <row r="713" spans="1:13" ht="75.599999999999994" hidden="1" x14ac:dyDescent="0.3">
      <c r="A713" s="36">
        <v>342</v>
      </c>
      <c r="B713" s="116"/>
      <c r="C713" s="36" t="s">
        <v>1606</v>
      </c>
      <c r="D713" s="36" t="s">
        <v>4739</v>
      </c>
      <c r="E713" s="41">
        <v>45742</v>
      </c>
      <c r="F713" s="42">
        <v>273</v>
      </c>
      <c r="G713" s="43" t="s">
        <v>4746</v>
      </c>
      <c r="H713" s="36">
        <v>448</v>
      </c>
      <c r="I713" s="36">
        <f t="shared" si="24"/>
        <v>0.44800000000000001</v>
      </c>
      <c r="J713" s="44">
        <v>16490</v>
      </c>
      <c r="K713" s="45">
        <f t="shared" si="25"/>
        <v>7387520</v>
      </c>
      <c r="L713" s="45" t="s">
        <v>1030</v>
      </c>
      <c r="M713" s="44" t="s">
        <v>3922</v>
      </c>
    </row>
    <row r="714" spans="1:13" ht="75.599999999999994" hidden="1" x14ac:dyDescent="0.3">
      <c r="A714" s="36">
        <v>342</v>
      </c>
      <c r="B714" s="116"/>
      <c r="C714" s="36" t="s">
        <v>1606</v>
      </c>
      <c r="D714" s="36" t="s">
        <v>4739</v>
      </c>
      <c r="E714" s="41">
        <v>45742</v>
      </c>
      <c r="F714" s="42">
        <v>4971</v>
      </c>
      <c r="G714" s="43" t="s">
        <v>4747</v>
      </c>
      <c r="H714" s="36">
        <v>100</v>
      </c>
      <c r="I714" s="36">
        <f t="shared" si="24"/>
        <v>0.1</v>
      </c>
      <c r="J714" s="44">
        <v>16490</v>
      </c>
      <c r="K714" s="45">
        <f t="shared" si="25"/>
        <v>1649000</v>
      </c>
      <c r="L714" s="45" t="s">
        <v>1030</v>
      </c>
      <c r="M714" s="44" t="s">
        <v>3922</v>
      </c>
    </row>
    <row r="715" spans="1:13" ht="75.599999999999994" hidden="1" x14ac:dyDescent="0.3">
      <c r="A715" s="36">
        <v>342</v>
      </c>
      <c r="B715" s="116"/>
      <c r="C715" s="36" t="s">
        <v>1606</v>
      </c>
      <c r="D715" s="36" t="s">
        <v>4739</v>
      </c>
      <c r="E715" s="41">
        <v>45742</v>
      </c>
      <c r="F715" s="42">
        <v>1365</v>
      </c>
      <c r="G715" s="43" t="s">
        <v>4748</v>
      </c>
      <c r="H715" s="36">
        <v>134</v>
      </c>
      <c r="I715" s="36">
        <f t="shared" si="24"/>
        <v>0.13400000000000001</v>
      </c>
      <c r="J715" s="44">
        <v>16490</v>
      </c>
      <c r="K715" s="45">
        <f t="shared" si="25"/>
        <v>2209660</v>
      </c>
      <c r="L715" s="45" t="s">
        <v>1030</v>
      </c>
      <c r="M715" s="44" t="s">
        <v>3922</v>
      </c>
    </row>
    <row r="716" spans="1:13" ht="75.599999999999994" hidden="1" x14ac:dyDescent="0.3">
      <c r="A716" s="36">
        <v>342</v>
      </c>
      <c r="B716" s="116"/>
      <c r="C716" s="36" t="s">
        <v>1606</v>
      </c>
      <c r="D716" s="36" t="s">
        <v>4739</v>
      </c>
      <c r="E716" s="41">
        <v>45742</v>
      </c>
      <c r="F716" s="42">
        <v>6479</v>
      </c>
      <c r="G716" s="43" t="s">
        <v>4749</v>
      </c>
      <c r="H716" s="36">
        <v>190</v>
      </c>
      <c r="I716" s="36">
        <f t="shared" si="24"/>
        <v>0.19</v>
      </c>
      <c r="J716" s="44">
        <v>16490</v>
      </c>
      <c r="K716" s="45">
        <f t="shared" si="25"/>
        <v>3133100</v>
      </c>
      <c r="L716" s="45" t="s">
        <v>1030</v>
      </c>
      <c r="M716" s="44" t="s">
        <v>3922</v>
      </c>
    </row>
    <row r="717" spans="1:13" ht="75.599999999999994" hidden="1" x14ac:dyDescent="0.3">
      <c r="A717" s="36">
        <v>342</v>
      </c>
      <c r="B717" s="116"/>
      <c r="C717" s="36" t="s">
        <v>1606</v>
      </c>
      <c r="D717" s="36" t="s">
        <v>4739</v>
      </c>
      <c r="E717" s="41">
        <v>45742</v>
      </c>
      <c r="F717" s="42" t="s">
        <v>575</v>
      </c>
      <c r="G717" s="43" t="s">
        <v>4750</v>
      </c>
      <c r="H717" s="36">
        <v>235</v>
      </c>
      <c r="I717" s="36">
        <f t="shared" si="24"/>
        <v>0.23499999999999999</v>
      </c>
      <c r="J717" s="44">
        <v>16490</v>
      </c>
      <c r="K717" s="45">
        <f t="shared" si="25"/>
        <v>3875150</v>
      </c>
      <c r="L717" s="45" t="s">
        <v>1030</v>
      </c>
      <c r="M717" s="44" t="s">
        <v>3922</v>
      </c>
    </row>
    <row r="718" spans="1:13" ht="75.599999999999994" hidden="1" x14ac:dyDescent="0.3">
      <c r="A718" s="36">
        <v>342</v>
      </c>
      <c r="B718" s="116"/>
      <c r="C718" s="36" t="s">
        <v>1606</v>
      </c>
      <c r="D718" s="36" t="s">
        <v>4739</v>
      </c>
      <c r="E718" s="41">
        <v>45742</v>
      </c>
      <c r="F718" s="42" t="s">
        <v>208</v>
      </c>
      <c r="G718" s="43" t="s">
        <v>4751</v>
      </c>
      <c r="H718" s="36">
        <v>112</v>
      </c>
      <c r="I718" s="36">
        <f t="shared" si="24"/>
        <v>0.112</v>
      </c>
      <c r="J718" s="44">
        <v>16490</v>
      </c>
      <c r="K718" s="45">
        <f t="shared" si="25"/>
        <v>1846880</v>
      </c>
      <c r="L718" s="45" t="s">
        <v>1030</v>
      </c>
      <c r="M718" s="44" t="s">
        <v>3922</v>
      </c>
    </row>
    <row r="719" spans="1:13" ht="75.599999999999994" hidden="1" x14ac:dyDescent="0.3">
      <c r="A719" s="36">
        <v>342</v>
      </c>
      <c r="B719" s="116"/>
      <c r="C719" s="36" t="s">
        <v>1606</v>
      </c>
      <c r="D719" s="36" t="s">
        <v>4739</v>
      </c>
      <c r="E719" s="41">
        <v>45742</v>
      </c>
      <c r="F719" s="42" t="s">
        <v>368</v>
      </c>
      <c r="G719" s="43" t="s">
        <v>4752</v>
      </c>
      <c r="H719" s="36">
        <v>100</v>
      </c>
      <c r="I719" s="36">
        <f t="shared" si="24"/>
        <v>0.1</v>
      </c>
      <c r="J719" s="44">
        <v>16490</v>
      </c>
      <c r="K719" s="45">
        <f t="shared" si="25"/>
        <v>1649000</v>
      </c>
      <c r="L719" s="45" t="s">
        <v>1030</v>
      </c>
      <c r="M719" s="44" t="s">
        <v>3922</v>
      </c>
    </row>
    <row r="720" spans="1:13" ht="75.599999999999994" hidden="1" x14ac:dyDescent="0.3">
      <c r="A720" s="36">
        <v>342</v>
      </c>
      <c r="B720" s="116"/>
      <c r="C720" s="36" t="s">
        <v>1606</v>
      </c>
      <c r="D720" s="36" t="s">
        <v>4739</v>
      </c>
      <c r="E720" s="41">
        <v>45742</v>
      </c>
      <c r="F720" s="42">
        <v>4971</v>
      </c>
      <c r="G720" s="43" t="s">
        <v>4747</v>
      </c>
      <c r="H720" s="36">
        <v>100</v>
      </c>
      <c r="I720" s="36">
        <f t="shared" si="24"/>
        <v>0.1</v>
      </c>
      <c r="J720" s="44">
        <v>16490</v>
      </c>
      <c r="K720" s="45">
        <f t="shared" si="25"/>
        <v>1649000</v>
      </c>
      <c r="L720" s="45" t="s">
        <v>1030</v>
      </c>
      <c r="M720" s="44" t="s">
        <v>3922</v>
      </c>
    </row>
    <row r="721" spans="1:13" ht="75.599999999999994" hidden="1" x14ac:dyDescent="0.3">
      <c r="A721" s="36">
        <v>342</v>
      </c>
      <c r="B721" s="116"/>
      <c r="C721" s="36" t="s">
        <v>1606</v>
      </c>
      <c r="D721" s="36" t="s">
        <v>4739</v>
      </c>
      <c r="E721" s="41">
        <v>45742</v>
      </c>
      <c r="F721" s="42">
        <v>1797</v>
      </c>
      <c r="G721" s="43" t="s">
        <v>4700</v>
      </c>
      <c r="H721" s="36">
        <v>460</v>
      </c>
      <c r="I721" s="36">
        <f t="shared" si="24"/>
        <v>0.46</v>
      </c>
      <c r="J721" s="44">
        <v>16490</v>
      </c>
      <c r="K721" s="45">
        <f t="shared" si="25"/>
        <v>7585400</v>
      </c>
      <c r="L721" s="45" t="s">
        <v>1030</v>
      </c>
      <c r="M721" s="44" t="s">
        <v>3922</v>
      </c>
    </row>
    <row r="722" spans="1:13" ht="75.599999999999994" hidden="1" x14ac:dyDescent="0.3">
      <c r="A722" s="36">
        <v>342</v>
      </c>
      <c r="B722" s="116"/>
      <c r="C722" s="36" t="s">
        <v>1606</v>
      </c>
      <c r="D722" s="36" t="s">
        <v>4739</v>
      </c>
      <c r="E722" s="41">
        <v>45742</v>
      </c>
      <c r="F722" s="42">
        <v>6087</v>
      </c>
      <c r="G722" s="43" t="s">
        <v>4753</v>
      </c>
      <c r="H722" s="36">
        <v>112</v>
      </c>
      <c r="I722" s="36">
        <f t="shared" si="24"/>
        <v>0.112</v>
      </c>
      <c r="J722" s="44">
        <v>16490</v>
      </c>
      <c r="K722" s="45">
        <f t="shared" si="25"/>
        <v>1846880</v>
      </c>
      <c r="L722" s="45" t="s">
        <v>1030</v>
      </c>
      <c r="M722" s="44" t="s">
        <v>3922</v>
      </c>
    </row>
    <row r="723" spans="1:13" ht="75.599999999999994" hidden="1" x14ac:dyDescent="0.3">
      <c r="A723" s="36">
        <v>342</v>
      </c>
      <c r="B723" s="116"/>
      <c r="C723" s="36" t="s">
        <v>1606</v>
      </c>
      <c r="D723" s="36" t="s">
        <v>4739</v>
      </c>
      <c r="E723" s="41">
        <v>45742</v>
      </c>
      <c r="F723" s="42">
        <v>247</v>
      </c>
      <c r="G723" s="43" t="s">
        <v>4754</v>
      </c>
      <c r="H723" s="36">
        <v>112</v>
      </c>
      <c r="I723" s="36">
        <f t="shared" si="24"/>
        <v>0.112</v>
      </c>
      <c r="J723" s="44">
        <v>16490</v>
      </c>
      <c r="K723" s="45">
        <f t="shared" si="25"/>
        <v>1846880</v>
      </c>
      <c r="L723" s="45" t="s">
        <v>1030</v>
      </c>
      <c r="M723" s="44" t="s">
        <v>3922</v>
      </c>
    </row>
    <row r="724" spans="1:13" ht="75.599999999999994" hidden="1" x14ac:dyDescent="0.3">
      <c r="A724" s="36">
        <v>342</v>
      </c>
      <c r="B724" s="116"/>
      <c r="C724" s="36" t="s">
        <v>1606</v>
      </c>
      <c r="D724" s="36" t="s">
        <v>4739</v>
      </c>
      <c r="E724" s="41">
        <v>45742</v>
      </c>
      <c r="F724" s="42" t="s">
        <v>427</v>
      </c>
      <c r="G724" s="43" t="s">
        <v>4755</v>
      </c>
      <c r="H724" s="36">
        <v>224</v>
      </c>
      <c r="I724" s="36">
        <f t="shared" si="24"/>
        <v>0.224</v>
      </c>
      <c r="J724" s="44">
        <v>16490</v>
      </c>
      <c r="K724" s="45">
        <f t="shared" si="25"/>
        <v>3693760</v>
      </c>
      <c r="L724" s="45" t="s">
        <v>1030</v>
      </c>
      <c r="M724" s="44" t="s">
        <v>3922</v>
      </c>
    </row>
    <row r="725" spans="1:13" ht="75.599999999999994" hidden="1" x14ac:dyDescent="0.3">
      <c r="A725" s="36">
        <v>342</v>
      </c>
      <c r="B725" s="116"/>
      <c r="C725" s="36" t="s">
        <v>1606</v>
      </c>
      <c r="D725" s="36" t="s">
        <v>4739</v>
      </c>
      <c r="E725" s="41">
        <v>45742</v>
      </c>
      <c r="F725" s="42" t="s">
        <v>517</v>
      </c>
      <c r="G725" s="43" t="s">
        <v>4756</v>
      </c>
      <c r="H725" s="36">
        <v>163</v>
      </c>
      <c r="I725" s="36">
        <f t="shared" si="24"/>
        <v>0.16300000000000001</v>
      </c>
      <c r="J725" s="44">
        <v>16490</v>
      </c>
      <c r="K725" s="45">
        <f t="shared" si="25"/>
        <v>2687870</v>
      </c>
      <c r="L725" s="45" t="s">
        <v>1030</v>
      </c>
      <c r="M725" s="44" t="s">
        <v>3922</v>
      </c>
    </row>
    <row r="726" spans="1:13" ht="75.599999999999994" hidden="1" x14ac:dyDescent="0.3">
      <c r="A726" s="36">
        <v>342</v>
      </c>
      <c r="B726" s="116"/>
      <c r="C726" s="36" t="s">
        <v>1606</v>
      </c>
      <c r="D726" s="36" t="s">
        <v>4739</v>
      </c>
      <c r="E726" s="41">
        <v>45742</v>
      </c>
      <c r="F726" s="42" t="s">
        <v>549</v>
      </c>
      <c r="G726" s="43" t="s">
        <v>4757</v>
      </c>
      <c r="H726" s="36">
        <v>280</v>
      </c>
      <c r="I726" s="36">
        <f t="shared" si="24"/>
        <v>0.28000000000000003</v>
      </c>
      <c r="J726" s="44">
        <v>16490</v>
      </c>
      <c r="K726" s="45">
        <f t="shared" si="25"/>
        <v>4617200</v>
      </c>
      <c r="L726" s="45" t="s">
        <v>1030</v>
      </c>
      <c r="M726" s="44" t="s">
        <v>3922</v>
      </c>
    </row>
    <row r="727" spans="1:13" ht="75.599999999999994" hidden="1" x14ac:dyDescent="0.3">
      <c r="A727" s="36">
        <v>342</v>
      </c>
      <c r="B727" s="116"/>
      <c r="C727" s="36" t="s">
        <v>1606</v>
      </c>
      <c r="D727" s="36" t="s">
        <v>4739</v>
      </c>
      <c r="E727" s="41">
        <v>45742</v>
      </c>
      <c r="F727" s="42" t="s">
        <v>434</v>
      </c>
      <c r="G727" s="43" t="s">
        <v>4758</v>
      </c>
      <c r="H727" s="36">
        <v>112</v>
      </c>
      <c r="I727" s="36">
        <f t="shared" si="24"/>
        <v>0.112</v>
      </c>
      <c r="J727" s="44">
        <v>16490</v>
      </c>
      <c r="K727" s="45">
        <f t="shared" si="25"/>
        <v>1846880</v>
      </c>
      <c r="L727" s="45" t="s">
        <v>1030</v>
      </c>
      <c r="M727" s="44" t="s">
        <v>3922</v>
      </c>
    </row>
    <row r="728" spans="1:13" ht="75.599999999999994" hidden="1" x14ac:dyDescent="0.3">
      <c r="A728" s="36">
        <v>342</v>
      </c>
      <c r="B728" s="116"/>
      <c r="C728" s="36" t="s">
        <v>1606</v>
      </c>
      <c r="D728" s="36" t="s">
        <v>4739</v>
      </c>
      <c r="E728" s="41">
        <v>45742</v>
      </c>
      <c r="F728" s="42" t="s">
        <v>527</v>
      </c>
      <c r="G728" s="43" t="s">
        <v>4759</v>
      </c>
      <c r="H728" s="36">
        <v>224</v>
      </c>
      <c r="I728" s="36">
        <f t="shared" si="24"/>
        <v>0.224</v>
      </c>
      <c r="J728" s="44">
        <v>16490</v>
      </c>
      <c r="K728" s="45">
        <f t="shared" si="25"/>
        <v>3693760</v>
      </c>
      <c r="L728" s="45" t="s">
        <v>1030</v>
      </c>
      <c r="M728" s="44" t="s">
        <v>3922</v>
      </c>
    </row>
    <row r="729" spans="1:13" ht="75.599999999999994" hidden="1" x14ac:dyDescent="0.3">
      <c r="A729" s="36">
        <v>343</v>
      </c>
      <c r="B729" s="116"/>
      <c r="C729" s="36" t="s">
        <v>1606</v>
      </c>
      <c r="D729" s="36" t="s">
        <v>4760</v>
      </c>
      <c r="E729" s="41">
        <v>45742</v>
      </c>
      <c r="F729" s="42" t="s">
        <v>429</v>
      </c>
      <c r="G729" s="43" t="s">
        <v>4761</v>
      </c>
      <c r="H729" s="36">
        <v>112</v>
      </c>
      <c r="I729" s="36">
        <f t="shared" si="24"/>
        <v>0.112</v>
      </c>
      <c r="J729" s="44">
        <v>16490</v>
      </c>
      <c r="K729" s="45">
        <f t="shared" si="25"/>
        <v>1846880</v>
      </c>
      <c r="L729" s="45" t="s">
        <v>1030</v>
      </c>
      <c r="M729" s="44" t="s">
        <v>3922</v>
      </c>
    </row>
    <row r="730" spans="1:13" ht="75.599999999999994" hidden="1" x14ac:dyDescent="0.3">
      <c r="A730" s="36">
        <v>344</v>
      </c>
      <c r="B730" s="116"/>
      <c r="C730" s="36"/>
      <c r="D730" s="36" t="s">
        <v>4762</v>
      </c>
      <c r="E730" s="41">
        <v>45752</v>
      </c>
      <c r="F730" s="42" t="s">
        <v>4763</v>
      </c>
      <c r="G730" s="43" t="s">
        <v>4764</v>
      </c>
      <c r="H730" s="36">
        <v>50</v>
      </c>
      <c r="I730" s="36">
        <f t="shared" si="24"/>
        <v>0.05</v>
      </c>
      <c r="J730" s="44">
        <v>16490</v>
      </c>
      <c r="K730" s="45">
        <f t="shared" si="25"/>
        <v>824500</v>
      </c>
      <c r="L730" s="45" t="s">
        <v>1030</v>
      </c>
      <c r="M730" s="44"/>
    </row>
    <row r="731" spans="1:13" ht="86.4" hidden="1" x14ac:dyDescent="0.3">
      <c r="A731" s="36">
        <v>344</v>
      </c>
      <c r="B731" s="116"/>
      <c r="C731" s="36"/>
      <c r="D731" s="36" t="s">
        <v>4762</v>
      </c>
      <c r="E731" s="41">
        <v>45752</v>
      </c>
      <c r="F731" s="42" t="s">
        <v>1376</v>
      </c>
      <c r="G731" s="43" t="s">
        <v>1377</v>
      </c>
      <c r="H731" s="36">
        <v>550</v>
      </c>
      <c r="I731" s="36">
        <f t="shared" si="24"/>
        <v>0.55000000000000004</v>
      </c>
      <c r="J731" s="44">
        <v>16000</v>
      </c>
      <c r="K731" s="45">
        <f t="shared" si="25"/>
        <v>8800000</v>
      </c>
      <c r="L731" s="45" t="s">
        <v>1030</v>
      </c>
      <c r="M731" s="44"/>
    </row>
    <row r="732" spans="1:13" ht="75.599999999999994" hidden="1" x14ac:dyDescent="0.3">
      <c r="A732" s="36">
        <v>344</v>
      </c>
      <c r="B732" s="116"/>
      <c r="C732" s="36"/>
      <c r="D732" s="36" t="s">
        <v>4762</v>
      </c>
      <c r="E732" s="41">
        <v>45752</v>
      </c>
      <c r="F732" s="42" t="s">
        <v>3254</v>
      </c>
      <c r="G732" s="43" t="s">
        <v>4765</v>
      </c>
      <c r="H732" s="36">
        <v>110</v>
      </c>
      <c r="I732" s="36">
        <f t="shared" si="24"/>
        <v>0.11</v>
      </c>
      <c r="J732" s="44">
        <v>16490</v>
      </c>
      <c r="K732" s="45">
        <f t="shared" si="25"/>
        <v>1813900</v>
      </c>
      <c r="L732" s="45" t="s">
        <v>1030</v>
      </c>
      <c r="M732" s="44"/>
    </row>
    <row r="733" spans="1:13" ht="75.599999999999994" hidden="1" x14ac:dyDescent="0.3">
      <c r="A733" s="36">
        <v>344</v>
      </c>
      <c r="B733" s="116"/>
      <c r="C733" s="36"/>
      <c r="D733" s="36" t="s">
        <v>4762</v>
      </c>
      <c r="E733" s="41">
        <v>45752</v>
      </c>
      <c r="F733" s="42" t="s">
        <v>4766</v>
      </c>
      <c r="G733" s="43" t="s">
        <v>4767</v>
      </c>
      <c r="H733" s="36">
        <v>50</v>
      </c>
      <c r="I733" s="36">
        <f t="shared" si="24"/>
        <v>0.05</v>
      </c>
      <c r="J733" s="44">
        <v>16490</v>
      </c>
      <c r="K733" s="45">
        <f t="shared" si="25"/>
        <v>824500</v>
      </c>
      <c r="L733" s="45" t="s">
        <v>1030</v>
      </c>
      <c r="M733" s="44"/>
    </row>
    <row r="734" spans="1:13" ht="75.599999999999994" hidden="1" x14ac:dyDescent="0.3">
      <c r="A734" s="36">
        <v>344</v>
      </c>
      <c r="B734" s="116"/>
      <c r="C734" s="36"/>
      <c r="D734" s="36" t="s">
        <v>4762</v>
      </c>
      <c r="E734" s="41">
        <v>45752</v>
      </c>
      <c r="F734" s="42" t="s">
        <v>4768</v>
      </c>
      <c r="G734" s="43" t="s">
        <v>4769</v>
      </c>
      <c r="H734" s="36">
        <v>50</v>
      </c>
      <c r="I734" s="36">
        <f t="shared" si="24"/>
        <v>0.05</v>
      </c>
      <c r="J734" s="44">
        <v>16490</v>
      </c>
      <c r="K734" s="45">
        <f t="shared" si="25"/>
        <v>824500</v>
      </c>
      <c r="L734" s="45" t="s">
        <v>1030</v>
      </c>
      <c r="M734" s="44"/>
    </row>
    <row r="735" spans="1:13" ht="75.599999999999994" hidden="1" x14ac:dyDescent="0.3">
      <c r="A735" s="36">
        <v>344</v>
      </c>
      <c r="B735" s="116"/>
      <c r="C735" s="36"/>
      <c r="D735" s="36" t="s">
        <v>4762</v>
      </c>
      <c r="E735" s="41">
        <v>45752</v>
      </c>
      <c r="F735" s="42" t="s">
        <v>4770</v>
      </c>
      <c r="G735" s="43" t="s">
        <v>4771</v>
      </c>
      <c r="H735" s="36">
        <v>80</v>
      </c>
      <c r="I735" s="36">
        <f t="shared" si="24"/>
        <v>0.08</v>
      </c>
      <c r="J735" s="44">
        <v>16490</v>
      </c>
      <c r="K735" s="45">
        <f t="shared" si="25"/>
        <v>1319200</v>
      </c>
      <c r="L735" s="45" t="s">
        <v>1030</v>
      </c>
      <c r="M735" s="44"/>
    </row>
    <row r="736" spans="1:13" ht="75.599999999999994" hidden="1" x14ac:dyDescent="0.3">
      <c r="A736" s="36">
        <v>344</v>
      </c>
      <c r="B736" s="116"/>
      <c r="C736" s="36"/>
      <c r="D736" s="36" t="s">
        <v>4762</v>
      </c>
      <c r="E736" s="41">
        <v>45752</v>
      </c>
      <c r="F736" s="42" t="s">
        <v>3286</v>
      </c>
      <c r="G736" s="43" t="s">
        <v>4772</v>
      </c>
      <c r="H736" s="36">
        <v>80</v>
      </c>
      <c r="I736" s="36">
        <f t="shared" si="24"/>
        <v>0.08</v>
      </c>
      <c r="J736" s="44">
        <v>16490</v>
      </c>
      <c r="K736" s="45">
        <f t="shared" si="25"/>
        <v>1319200</v>
      </c>
      <c r="L736" s="45" t="s">
        <v>1030</v>
      </c>
      <c r="M736" s="44"/>
    </row>
    <row r="737" spans="1:13" ht="86.4" hidden="1" x14ac:dyDescent="0.3">
      <c r="A737" s="36">
        <v>344</v>
      </c>
      <c r="B737" s="116"/>
      <c r="C737" s="36"/>
      <c r="D737" s="36" t="s">
        <v>4762</v>
      </c>
      <c r="E737" s="41">
        <v>45752</v>
      </c>
      <c r="F737" s="42" t="s">
        <v>1383</v>
      </c>
      <c r="G737" s="43" t="s">
        <v>1384</v>
      </c>
      <c r="H737" s="36">
        <v>520</v>
      </c>
      <c r="I737" s="36">
        <f t="shared" si="24"/>
        <v>0.52</v>
      </c>
      <c r="J737" s="44">
        <v>16000</v>
      </c>
      <c r="K737" s="45">
        <f t="shared" si="25"/>
        <v>8320000</v>
      </c>
      <c r="L737" s="45" t="s">
        <v>1030</v>
      </c>
      <c r="M737" s="44" t="s">
        <v>1184</v>
      </c>
    </row>
    <row r="738" spans="1:13" ht="75.599999999999994" hidden="1" x14ac:dyDescent="0.3">
      <c r="A738" s="36">
        <v>344</v>
      </c>
      <c r="B738" s="116"/>
      <c r="C738" s="36"/>
      <c r="D738" s="36" t="s">
        <v>4762</v>
      </c>
      <c r="E738" s="41">
        <v>45752</v>
      </c>
      <c r="F738" s="42" t="s">
        <v>3794</v>
      </c>
      <c r="G738" s="43" t="s">
        <v>4202</v>
      </c>
      <c r="H738" s="36">
        <v>60</v>
      </c>
      <c r="I738" s="36">
        <f t="shared" si="24"/>
        <v>0.06</v>
      </c>
      <c r="J738" s="44">
        <v>16490</v>
      </c>
      <c r="K738" s="45">
        <f t="shared" si="25"/>
        <v>989400</v>
      </c>
      <c r="L738" s="45" t="s">
        <v>1030</v>
      </c>
      <c r="M738" s="44"/>
    </row>
    <row r="739" spans="1:13" ht="75.599999999999994" hidden="1" x14ac:dyDescent="0.3">
      <c r="A739" s="36">
        <v>344</v>
      </c>
      <c r="B739" s="116"/>
      <c r="C739" s="36"/>
      <c r="D739" s="36" t="s">
        <v>4762</v>
      </c>
      <c r="E739" s="41">
        <v>45752</v>
      </c>
      <c r="F739" s="42" t="s">
        <v>3272</v>
      </c>
      <c r="G739" s="43" t="s">
        <v>4773</v>
      </c>
      <c r="H739" s="36">
        <v>50</v>
      </c>
      <c r="I739" s="36">
        <f t="shared" si="24"/>
        <v>0.05</v>
      </c>
      <c r="J739" s="44">
        <v>16490</v>
      </c>
      <c r="K739" s="45">
        <f t="shared" si="25"/>
        <v>824500</v>
      </c>
      <c r="L739" s="45" t="s">
        <v>1030</v>
      </c>
      <c r="M739" s="44"/>
    </row>
    <row r="740" spans="1:13" ht="75.599999999999994" hidden="1" x14ac:dyDescent="0.3">
      <c r="A740" s="36">
        <v>344</v>
      </c>
      <c r="B740" s="116"/>
      <c r="C740" s="36"/>
      <c r="D740" s="36" t="s">
        <v>4762</v>
      </c>
      <c r="E740" s="41">
        <v>45752</v>
      </c>
      <c r="F740" s="42" t="s">
        <v>4774</v>
      </c>
      <c r="G740" s="43" t="s">
        <v>4775</v>
      </c>
      <c r="H740" s="36">
        <v>110</v>
      </c>
      <c r="I740" s="36">
        <f t="shared" si="24"/>
        <v>0.11</v>
      </c>
      <c r="J740" s="44">
        <v>16490</v>
      </c>
      <c r="K740" s="45">
        <f t="shared" si="25"/>
        <v>1813900</v>
      </c>
      <c r="L740" s="45" t="s">
        <v>1030</v>
      </c>
      <c r="M740" s="44"/>
    </row>
    <row r="741" spans="1:13" ht="75.599999999999994" hidden="1" x14ac:dyDescent="0.3">
      <c r="A741" s="36">
        <v>344</v>
      </c>
      <c r="B741" s="116"/>
      <c r="C741" s="36"/>
      <c r="D741" s="36" t="s">
        <v>4762</v>
      </c>
      <c r="E741" s="41">
        <v>45752</v>
      </c>
      <c r="F741" s="42" t="s">
        <v>4776</v>
      </c>
      <c r="G741" s="43" t="s">
        <v>4777</v>
      </c>
      <c r="H741" s="36">
        <v>80</v>
      </c>
      <c r="I741" s="36">
        <f t="shared" si="24"/>
        <v>0.08</v>
      </c>
      <c r="J741" s="44">
        <v>16490</v>
      </c>
      <c r="K741" s="45">
        <f t="shared" si="25"/>
        <v>1319200</v>
      </c>
      <c r="L741" s="45" t="s">
        <v>1030</v>
      </c>
      <c r="M741" s="44"/>
    </row>
    <row r="742" spans="1:13" ht="86.4" hidden="1" x14ac:dyDescent="0.3">
      <c r="A742" s="36">
        <v>344</v>
      </c>
      <c r="B742" s="116"/>
      <c r="C742" s="36"/>
      <c r="D742" s="36" t="s">
        <v>4762</v>
      </c>
      <c r="E742" s="41">
        <v>45752</v>
      </c>
      <c r="F742" s="42" t="s">
        <v>1387</v>
      </c>
      <c r="G742" s="43" t="s">
        <v>1388</v>
      </c>
      <c r="H742" s="36">
        <v>400</v>
      </c>
      <c r="I742" s="36">
        <f t="shared" si="24"/>
        <v>0.4</v>
      </c>
      <c r="J742" s="44">
        <v>16000</v>
      </c>
      <c r="K742" s="45">
        <f t="shared" si="25"/>
        <v>6400000</v>
      </c>
      <c r="L742" s="45" t="s">
        <v>1030</v>
      </c>
      <c r="M742" s="44"/>
    </row>
    <row r="743" spans="1:13" ht="75.599999999999994" hidden="1" x14ac:dyDescent="0.3">
      <c r="A743" s="36">
        <v>344</v>
      </c>
      <c r="B743" s="116"/>
      <c r="C743" s="36"/>
      <c r="D743" s="36" t="s">
        <v>4762</v>
      </c>
      <c r="E743" s="41">
        <v>45752</v>
      </c>
      <c r="F743" s="42" t="s">
        <v>4778</v>
      </c>
      <c r="G743" s="43" t="s">
        <v>4779</v>
      </c>
      <c r="H743" s="36">
        <v>800</v>
      </c>
      <c r="I743" s="36">
        <f t="shared" si="24"/>
        <v>0.8</v>
      </c>
      <c r="J743" s="44">
        <v>16490</v>
      </c>
      <c r="K743" s="45">
        <f t="shared" si="25"/>
        <v>13192000</v>
      </c>
      <c r="L743" s="45" t="s">
        <v>1030</v>
      </c>
      <c r="M743" s="44"/>
    </row>
    <row r="744" spans="1:13" ht="75.599999999999994" hidden="1" x14ac:dyDescent="0.3">
      <c r="A744" s="36">
        <v>344</v>
      </c>
      <c r="B744" s="116"/>
      <c r="C744" s="36"/>
      <c r="D744" s="36" t="s">
        <v>4762</v>
      </c>
      <c r="E744" s="41">
        <v>45752</v>
      </c>
      <c r="F744" s="42" t="s">
        <v>3235</v>
      </c>
      <c r="G744" s="43" t="s">
        <v>4780</v>
      </c>
      <c r="H744" s="36">
        <v>110</v>
      </c>
      <c r="I744" s="36">
        <f t="shared" si="24"/>
        <v>0.11</v>
      </c>
      <c r="J744" s="44">
        <v>16490</v>
      </c>
      <c r="K744" s="45">
        <f t="shared" si="25"/>
        <v>1813900</v>
      </c>
      <c r="L744" s="45" t="s">
        <v>1030</v>
      </c>
      <c r="M744" s="44"/>
    </row>
    <row r="745" spans="1:13" ht="75.599999999999994" hidden="1" x14ac:dyDescent="0.3">
      <c r="A745" s="36">
        <v>344</v>
      </c>
      <c r="B745" s="116"/>
      <c r="C745" s="36"/>
      <c r="D745" s="36" t="s">
        <v>4762</v>
      </c>
      <c r="E745" s="41">
        <v>45752</v>
      </c>
      <c r="F745" s="42" t="s">
        <v>4781</v>
      </c>
      <c r="G745" s="43" t="s">
        <v>1381</v>
      </c>
      <c r="H745" s="36">
        <v>12500</v>
      </c>
      <c r="I745" s="36">
        <f t="shared" si="24"/>
        <v>12.5</v>
      </c>
      <c r="J745" s="36">
        <v>12500</v>
      </c>
      <c r="K745" s="45">
        <f t="shared" si="25"/>
        <v>156250000</v>
      </c>
      <c r="L745" s="45" t="s">
        <v>1030</v>
      </c>
      <c r="M745" s="44"/>
    </row>
    <row r="746" spans="1:13" ht="75.599999999999994" hidden="1" x14ac:dyDescent="0.3">
      <c r="A746" s="36">
        <v>344</v>
      </c>
      <c r="B746" s="116"/>
      <c r="C746" s="36"/>
      <c r="D746" s="36" t="s">
        <v>4762</v>
      </c>
      <c r="E746" s="41">
        <v>45752</v>
      </c>
      <c r="F746" s="42" t="s">
        <v>3281</v>
      </c>
      <c r="G746" s="43" t="s">
        <v>4782</v>
      </c>
      <c r="H746" s="36">
        <v>90</v>
      </c>
      <c r="I746" s="36">
        <f t="shared" si="24"/>
        <v>0.09</v>
      </c>
      <c r="J746" s="44">
        <v>16490</v>
      </c>
      <c r="K746" s="45">
        <f t="shared" si="25"/>
        <v>1484100</v>
      </c>
      <c r="L746" s="45" t="s">
        <v>1030</v>
      </c>
      <c r="M746" s="44"/>
    </row>
    <row r="747" spans="1:13" ht="86.4" hidden="1" x14ac:dyDescent="0.3">
      <c r="A747" s="36">
        <v>344</v>
      </c>
      <c r="B747" s="116"/>
      <c r="C747" s="36"/>
      <c r="D747" s="36" t="s">
        <v>4762</v>
      </c>
      <c r="E747" s="41">
        <v>45752</v>
      </c>
      <c r="F747" s="42" t="s">
        <v>1385</v>
      </c>
      <c r="G747" s="43" t="s">
        <v>1386</v>
      </c>
      <c r="H747" s="36">
        <v>280</v>
      </c>
      <c r="I747" s="36">
        <f t="shared" si="24"/>
        <v>0.28000000000000003</v>
      </c>
      <c r="J747" s="44">
        <v>16000</v>
      </c>
      <c r="K747" s="45">
        <f t="shared" si="25"/>
        <v>4480000</v>
      </c>
      <c r="L747" s="45" t="s">
        <v>1030</v>
      </c>
      <c r="M747" s="44"/>
    </row>
    <row r="748" spans="1:13" ht="86.4" hidden="1" x14ac:dyDescent="0.3">
      <c r="A748" s="36">
        <v>344</v>
      </c>
      <c r="B748" s="116"/>
      <c r="C748" s="36"/>
      <c r="D748" s="36" t="s">
        <v>4762</v>
      </c>
      <c r="E748" s="41">
        <v>45752</v>
      </c>
      <c r="F748" s="42" t="s">
        <v>4783</v>
      </c>
      <c r="G748" s="43" t="s">
        <v>4784</v>
      </c>
      <c r="H748" s="36">
        <v>100</v>
      </c>
      <c r="I748" s="36">
        <f t="shared" si="24"/>
        <v>0.1</v>
      </c>
      <c r="J748" s="44">
        <v>16000</v>
      </c>
      <c r="K748" s="45">
        <f t="shared" si="25"/>
        <v>1600000</v>
      </c>
      <c r="L748" s="45" t="s">
        <v>1030</v>
      </c>
      <c r="M748" s="44"/>
    </row>
    <row r="749" spans="1:13" ht="86.4" hidden="1" x14ac:dyDescent="0.3">
      <c r="A749" s="36">
        <v>344</v>
      </c>
      <c r="B749" s="116"/>
      <c r="C749" s="36"/>
      <c r="D749" s="36" t="s">
        <v>4762</v>
      </c>
      <c r="E749" s="41">
        <v>45752</v>
      </c>
      <c r="F749" s="42" t="s">
        <v>1378</v>
      </c>
      <c r="G749" s="43" t="s">
        <v>1379</v>
      </c>
      <c r="H749" s="36">
        <v>500</v>
      </c>
      <c r="I749" s="36">
        <f t="shared" si="24"/>
        <v>0.5</v>
      </c>
      <c r="J749" s="44">
        <v>16000</v>
      </c>
      <c r="K749" s="45">
        <f t="shared" si="25"/>
        <v>8000000</v>
      </c>
      <c r="L749" s="45" t="s">
        <v>1030</v>
      </c>
      <c r="M749" s="44"/>
    </row>
    <row r="750" spans="1:13" ht="75.599999999999994" hidden="1" x14ac:dyDescent="0.3">
      <c r="A750" s="36">
        <v>345</v>
      </c>
      <c r="B750" s="116"/>
      <c r="C750" s="36"/>
      <c r="D750" s="36" t="s">
        <v>4785</v>
      </c>
      <c r="E750" s="41">
        <v>45755</v>
      </c>
      <c r="F750" s="42" t="s">
        <v>2904</v>
      </c>
      <c r="G750" s="43" t="s">
        <v>4786</v>
      </c>
      <c r="H750" s="36">
        <v>70</v>
      </c>
      <c r="I750" s="36">
        <f t="shared" si="24"/>
        <v>7.0000000000000007E-2</v>
      </c>
      <c r="J750" s="44">
        <v>16000</v>
      </c>
      <c r="K750" s="45">
        <f t="shared" si="25"/>
        <v>1120000</v>
      </c>
      <c r="L750" s="45" t="s">
        <v>1030</v>
      </c>
      <c r="M750" s="44"/>
    </row>
    <row r="751" spans="1:13" ht="75.599999999999994" hidden="1" x14ac:dyDescent="0.3">
      <c r="A751" s="36">
        <v>345</v>
      </c>
      <c r="B751" s="116"/>
      <c r="C751" s="36"/>
      <c r="D751" s="36" t="s">
        <v>4785</v>
      </c>
      <c r="E751" s="41">
        <v>45755</v>
      </c>
      <c r="F751" s="42" t="s">
        <v>4787</v>
      </c>
      <c r="G751" s="43" t="s">
        <v>4788</v>
      </c>
      <c r="H751" s="36">
        <v>60</v>
      </c>
      <c r="I751" s="36">
        <f t="shared" si="24"/>
        <v>0.06</v>
      </c>
      <c r="J751" s="44">
        <v>16000</v>
      </c>
      <c r="K751" s="45">
        <f t="shared" si="25"/>
        <v>960000</v>
      </c>
      <c r="L751" s="45" t="s">
        <v>1030</v>
      </c>
      <c r="M751" s="44"/>
    </row>
    <row r="752" spans="1:13" ht="86.4" hidden="1" x14ac:dyDescent="0.3">
      <c r="A752" s="36">
        <v>345</v>
      </c>
      <c r="B752" s="116"/>
      <c r="C752" s="36"/>
      <c r="D752" s="36" t="s">
        <v>4785</v>
      </c>
      <c r="E752" s="41">
        <v>45755</v>
      </c>
      <c r="F752" s="42" t="s">
        <v>4789</v>
      </c>
      <c r="G752" s="43" t="s">
        <v>4790</v>
      </c>
      <c r="H752" s="36">
        <v>1684</v>
      </c>
      <c r="I752" s="36">
        <f t="shared" si="24"/>
        <v>1.6839999999999999</v>
      </c>
      <c r="J752" s="44">
        <v>16000</v>
      </c>
      <c r="K752" s="45">
        <f t="shared" si="25"/>
        <v>26944000</v>
      </c>
      <c r="L752" s="45" t="s">
        <v>1030</v>
      </c>
      <c r="M752" s="44"/>
    </row>
    <row r="753" spans="1:13" ht="75.599999999999994" hidden="1" x14ac:dyDescent="0.3">
      <c r="A753" s="36">
        <v>345</v>
      </c>
      <c r="B753" s="116"/>
      <c r="C753" s="36"/>
      <c r="D753" s="36" t="s">
        <v>4785</v>
      </c>
      <c r="E753" s="41">
        <v>45755</v>
      </c>
      <c r="F753" s="42" t="s">
        <v>4791</v>
      </c>
      <c r="G753" s="43" t="s">
        <v>4792</v>
      </c>
      <c r="H753" s="36">
        <v>60</v>
      </c>
      <c r="I753" s="36">
        <f t="shared" si="24"/>
        <v>0.06</v>
      </c>
      <c r="J753" s="44">
        <v>16000</v>
      </c>
      <c r="K753" s="45">
        <f t="shared" si="25"/>
        <v>960000</v>
      </c>
      <c r="L753" s="45" t="s">
        <v>1030</v>
      </c>
      <c r="M753" s="44"/>
    </row>
    <row r="754" spans="1:13" ht="75.599999999999994" hidden="1" x14ac:dyDescent="0.3">
      <c r="A754" s="36">
        <v>345</v>
      </c>
      <c r="B754" s="116"/>
      <c r="C754" s="36"/>
      <c r="D754" s="36" t="s">
        <v>4785</v>
      </c>
      <c r="E754" s="41">
        <v>45755</v>
      </c>
      <c r="F754" s="42" t="s">
        <v>4793</v>
      </c>
      <c r="G754" s="43" t="s">
        <v>4794</v>
      </c>
      <c r="H754" s="36">
        <v>300</v>
      </c>
      <c r="I754" s="36">
        <f t="shared" si="24"/>
        <v>0.3</v>
      </c>
      <c r="J754" s="44">
        <v>16000</v>
      </c>
      <c r="K754" s="45">
        <f t="shared" si="25"/>
        <v>4800000</v>
      </c>
      <c r="L754" s="45" t="s">
        <v>1030</v>
      </c>
      <c r="M754" s="44"/>
    </row>
    <row r="755" spans="1:13" ht="75.599999999999994" hidden="1" x14ac:dyDescent="0.3">
      <c r="A755" s="36">
        <v>345</v>
      </c>
      <c r="B755" s="116"/>
      <c r="C755" s="36"/>
      <c r="D755" s="36" t="s">
        <v>4785</v>
      </c>
      <c r="E755" s="41">
        <v>45755</v>
      </c>
      <c r="F755" s="42" t="s">
        <v>4795</v>
      </c>
      <c r="G755" s="43" t="s">
        <v>4796</v>
      </c>
      <c r="H755" s="36">
        <v>50</v>
      </c>
      <c r="I755" s="36">
        <f t="shared" si="24"/>
        <v>0.05</v>
      </c>
      <c r="J755" s="44">
        <v>16000</v>
      </c>
      <c r="K755" s="45">
        <f t="shared" si="25"/>
        <v>800000</v>
      </c>
      <c r="L755" s="45" t="s">
        <v>1030</v>
      </c>
      <c r="M755" s="44"/>
    </row>
    <row r="756" spans="1:13" ht="86.4" hidden="1" x14ac:dyDescent="0.3">
      <c r="A756" s="36">
        <v>345</v>
      </c>
      <c r="B756" s="116"/>
      <c r="C756" s="36"/>
      <c r="D756" s="36" t="s">
        <v>4785</v>
      </c>
      <c r="E756" s="41">
        <v>45755</v>
      </c>
      <c r="F756" s="42" t="s">
        <v>4686</v>
      </c>
      <c r="G756" s="43" t="s">
        <v>4797</v>
      </c>
      <c r="H756" s="36">
        <v>1200</v>
      </c>
      <c r="I756" s="36">
        <f t="shared" si="24"/>
        <v>1.2</v>
      </c>
      <c r="J756" s="44">
        <v>16000</v>
      </c>
      <c r="K756" s="45">
        <f t="shared" si="25"/>
        <v>19200000</v>
      </c>
      <c r="L756" s="45" t="s">
        <v>1030</v>
      </c>
      <c r="M756" s="44"/>
    </row>
    <row r="757" spans="1:13" ht="75.599999999999994" hidden="1" x14ac:dyDescent="0.3">
      <c r="A757" s="36">
        <v>345</v>
      </c>
      <c r="B757" s="116"/>
      <c r="C757" s="36"/>
      <c r="D757" s="36" t="s">
        <v>4785</v>
      </c>
      <c r="E757" s="41">
        <v>45755</v>
      </c>
      <c r="F757" s="42" t="s">
        <v>4798</v>
      </c>
      <c r="G757" s="43" t="s">
        <v>4799</v>
      </c>
      <c r="H757" s="36">
        <v>180</v>
      </c>
      <c r="I757" s="36">
        <f t="shared" si="24"/>
        <v>0.18</v>
      </c>
      <c r="J757" s="44">
        <v>16000</v>
      </c>
      <c r="K757" s="45">
        <f t="shared" si="25"/>
        <v>2880000</v>
      </c>
      <c r="L757" s="45" t="s">
        <v>1030</v>
      </c>
      <c r="M757" s="44"/>
    </row>
    <row r="758" spans="1:13" ht="75.599999999999994" hidden="1" x14ac:dyDescent="0.3">
      <c r="A758" s="36">
        <v>345</v>
      </c>
      <c r="B758" s="116" t="s">
        <v>1183</v>
      </c>
      <c r="C758" s="36" t="s">
        <v>1184</v>
      </c>
      <c r="D758" s="36" t="s">
        <v>4785</v>
      </c>
      <c r="E758" s="41">
        <v>45755</v>
      </c>
      <c r="F758" s="42" t="s">
        <v>4800</v>
      </c>
      <c r="G758" s="43" t="s">
        <v>4801</v>
      </c>
      <c r="H758" s="36">
        <v>14270</v>
      </c>
      <c r="I758" s="36">
        <f t="shared" si="24"/>
        <v>14.27</v>
      </c>
      <c r="J758" s="44">
        <v>12500</v>
      </c>
      <c r="K758" s="45">
        <f t="shared" si="25"/>
        <v>178375000</v>
      </c>
      <c r="L758" s="45" t="s">
        <v>1030</v>
      </c>
      <c r="M758" s="44"/>
    </row>
    <row r="759" spans="1:13" ht="75.599999999999994" hidden="1" x14ac:dyDescent="0.3">
      <c r="A759" s="36">
        <v>345</v>
      </c>
      <c r="B759" s="116"/>
      <c r="C759" s="36"/>
      <c r="D759" s="36" t="s">
        <v>4785</v>
      </c>
      <c r="E759" s="41">
        <v>45755</v>
      </c>
      <c r="F759" s="42" t="s">
        <v>4802</v>
      </c>
      <c r="G759" s="43" t="s">
        <v>4803</v>
      </c>
      <c r="H759" s="36">
        <v>300</v>
      </c>
      <c r="I759" s="36">
        <f t="shared" si="24"/>
        <v>0.3</v>
      </c>
      <c r="J759" s="44">
        <v>16000</v>
      </c>
      <c r="K759" s="45">
        <f t="shared" si="25"/>
        <v>4800000</v>
      </c>
      <c r="L759" s="45" t="s">
        <v>1030</v>
      </c>
      <c r="M759" s="44"/>
    </row>
    <row r="760" spans="1:13" ht="75.599999999999994" hidden="1" x14ac:dyDescent="0.3">
      <c r="A760" s="36">
        <v>346</v>
      </c>
      <c r="B760" s="116"/>
      <c r="C760" s="36"/>
      <c r="D760" s="36" t="s">
        <v>4804</v>
      </c>
      <c r="E760" s="41">
        <v>45755</v>
      </c>
      <c r="F760" s="98" t="s">
        <v>2263</v>
      </c>
      <c r="G760" s="43" t="s">
        <v>4303</v>
      </c>
      <c r="H760" s="36">
        <v>110</v>
      </c>
      <c r="I760" s="36">
        <f>H760/1000</f>
        <v>0.11</v>
      </c>
      <c r="J760" s="44">
        <v>16490</v>
      </c>
      <c r="K760" s="45">
        <f t="shared" si="25"/>
        <v>1813900</v>
      </c>
      <c r="L760" s="45" t="s">
        <v>1030</v>
      </c>
      <c r="M760" s="44"/>
    </row>
    <row r="761" spans="1:13" ht="75.599999999999994" hidden="1" x14ac:dyDescent="0.3">
      <c r="A761" s="36">
        <v>346</v>
      </c>
      <c r="B761" s="116"/>
      <c r="C761" s="36"/>
      <c r="D761" s="36" t="s">
        <v>4804</v>
      </c>
      <c r="E761" s="41">
        <v>45755</v>
      </c>
      <c r="F761" s="98" t="s">
        <v>4805</v>
      </c>
      <c r="G761" s="43" t="s">
        <v>4295</v>
      </c>
      <c r="H761" s="36">
        <v>170</v>
      </c>
      <c r="I761" s="36">
        <f t="shared" ref="I761:I776" si="26">H761/1000</f>
        <v>0.17</v>
      </c>
      <c r="J761" s="44">
        <v>16490</v>
      </c>
      <c r="K761" s="45">
        <f t="shared" si="25"/>
        <v>2803300</v>
      </c>
      <c r="L761" s="45" t="s">
        <v>1030</v>
      </c>
      <c r="M761" s="44"/>
    </row>
    <row r="762" spans="1:13" ht="75.599999999999994" hidden="1" x14ac:dyDescent="0.3">
      <c r="A762" s="36">
        <v>346</v>
      </c>
      <c r="B762" s="116"/>
      <c r="C762" s="36"/>
      <c r="D762" s="36" t="s">
        <v>4804</v>
      </c>
      <c r="E762" s="41">
        <v>45755</v>
      </c>
      <c r="F762" s="98" t="s">
        <v>4806</v>
      </c>
      <c r="G762" s="43" t="s">
        <v>4301</v>
      </c>
      <c r="H762" s="36">
        <v>120</v>
      </c>
      <c r="I762" s="36">
        <f t="shared" si="26"/>
        <v>0.12</v>
      </c>
      <c r="J762" s="44">
        <v>16490</v>
      </c>
      <c r="K762" s="45">
        <f t="shared" si="25"/>
        <v>1978800</v>
      </c>
      <c r="L762" s="45" t="s">
        <v>1030</v>
      </c>
      <c r="M762" s="44"/>
    </row>
    <row r="763" spans="1:13" ht="75.599999999999994" hidden="1" x14ac:dyDescent="0.3">
      <c r="A763" s="36">
        <v>346</v>
      </c>
      <c r="B763" s="116"/>
      <c r="C763" s="36"/>
      <c r="D763" s="36" t="s">
        <v>4804</v>
      </c>
      <c r="E763" s="41">
        <v>45755</v>
      </c>
      <c r="F763" s="98" t="s">
        <v>2245</v>
      </c>
      <c r="G763" s="43" t="s">
        <v>4297</v>
      </c>
      <c r="H763" s="36">
        <v>280</v>
      </c>
      <c r="I763" s="36">
        <f t="shared" si="26"/>
        <v>0.28000000000000003</v>
      </c>
      <c r="J763" s="44">
        <v>16490</v>
      </c>
      <c r="K763" s="45">
        <f t="shared" si="25"/>
        <v>4617200</v>
      </c>
      <c r="L763" s="45" t="s">
        <v>1030</v>
      </c>
      <c r="M763" s="44"/>
    </row>
    <row r="764" spans="1:13" ht="75.599999999999994" hidden="1" x14ac:dyDescent="0.3">
      <c r="A764" s="36">
        <v>346</v>
      </c>
      <c r="B764" s="116"/>
      <c r="C764" s="36"/>
      <c r="D764" s="36" t="s">
        <v>4804</v>
      </c>
      <c r="E764" s="41">
        <v>45755</v>
      </c>
      <c r="F764" s="98" t="s">
        <v>4807</v>
      </c>
      <c r="G764" s="43" t="s">
        <v>4808</v>
      </c>
      <c r="H764" s="36">
        <v>7770</v>
      </c>
      <c r="I764" s="36">
        <f t="shared" si="26"/>
        <v>7.77</v>
      </c>
      <c r="J764" s="44">
        <v>12500</v>
      </c>
      <c r="K764" s="45">
        <f t="shared" si="25"/>
        <v>97125000</v>
      </c>
      <c r="L764" s="45" t="s">
        <v>1030</v>
      </c>
      <c r="M764" s="44"/>
    </row>
    <row r="765" spans="1:13" ht="75.599999999999994" hidden="1" x14ac:dyDescent="0.3">
      <c r="A765" s="36">
        <v>346</v>
      </c>
      <c r="B765" s="116"/>
      <c r="C765" s="36"/>
      <c r="D765" s="36" t="s">
        <v>4804</v>
      </c>
      <c r="E765" s="41">
        <v>45755</v>
      </c>
      <c r="F765" s="98" t="s">
        <v>2268</v>
      </c>
      <c r="G765" s="43" t="s">
        <v>4294</v>
      </c>
      <c r="H765" s="36">
        <v>280</v>
      </c>
      <c r="I765" s="36">
        <f t="shared" si="26"/>
        <v>0.28000000000000003</v>
      </c>
      <c r="J765" s="44">
        <v>16490</v>
      </c>
      <c r="K765" s="45">
        <f t="shared" si="25"/>
        <v>4617200</v>
      </c>
      <c r="L765" s="45" t="s">
        <v>1030</v>
      </c>
      <c r="M765" s="44"/>
    </row>
    <row r="766" spans="1:13" ht="75.599999999999994" hidden="1" x14ac:dyDescent="0.3">
      <c r="A766" s="36">
        <v>346</v>
      </c>
      <c r="B766" s="116"/>
      <c r="C766" s="36"/>
      <c r="D766" s="36" t="s">
        <v>4804</v>
      </c>
      <c r="E766" s="41">
        <v>45755</v>
      </c>
      <c r="F766" s="98" t="s">
        <v>4809</v>
      </c>
      <c r="G766" s="43" t="s">
        <v>4298</v>
      </c>
      <c r="H766" s="36">
        <v>60</v>
      </c>
      <c r="I766" s="36">
        <f t="shared" si="26"/>
        <v>0.06</v>
      </c>
      <c r="J766" s="44">
        <v>16490</v>
      </c>
      <c r="K766" s="45">
        <f t="shared" si="25"/>
        <v>989400</v>
      </c>
      <c r="L766" s="45" t="s">
        <v>1030</v>
      </c>
      <c r="M766" s="44"/>
    </row>
    <row r="767" spans="1:13" ht="75.599999999999994" hidden="1" x14ac:dyDescent="0.3">
      <c r="A767" s="36">
        <v>346</v>
      </c>
      <c r="B767" s="116"/>
      <c r="C767" s="36"/>
      <c r="D767" s="36" t="s">
        <v>4804</v>
      </c>
      <c r="E767" s="41">
        <v>45755</v>
      </c>
      <c r="F767" s="98" t="s">
        <v>4810</v>
      </c>
      <c r="G767" s="43" t="s">
        <v>4300</v>
      </c>
      <c r="H767" s="36">
        <v>110</v>
      </c>
      <c r="I767" s="36">
        <f t="shared" si="26"/>
        <v>0.11</v>
      </c>
      <c r="J767" s="44">
        <v>16490</v>
      </c>
      <c r="K767" s="45">
        <f t="shared" si="25"/>
        <v>1813900</v>
      </c>
      <c r="L767" s="45" t="s">
        <v>1030</v>
      </c>
      <c r="M767" s="44"/>
    </row>
    <row r="768" spans="1:13" ht="75.599999999999994" hidden="1" x14ac:dyDescent="0.3">
      <c r="A768" s="36">
        <v>346</v>
      </c>
      <c r="B768" s="116"/>
      <c r="C768" s="36"/>
      <c r="D768" s="36" t="s">
        <v>4804</v>
      </c>
      <c r="E768" s="41">
        <v>45755</v>
      </c>
      <c r="F768" s="98" t="s">
        <v>2231</v>
      </c>
      <c r="G768" s="43" t="s">
        <v>4299</v>
      </c>
      <c r="H768" s="36">
        <v>180</v>
      </c>
      <c r="I768" s="36">
        <f t="shared" si="26"/>
        <v>0.18</v>
      </c>
      <c r="J768" s="44">
        <v>16490</v>
      </c>
      <c r="K768" s="45">
        <f t="shared" si="25"/>
        <v>2968200</v>
      </c>
      <c r="L768" s="45" t="s">
        <v>1030</v>
      </c>
      <c r="M768" s="44"/>
    </row>
    <row r="769" spans="1:13" ht="75.599999999999994" hidden="1" x14ac:dyDescent="0.3">
      <c r="A769" s="36">
        <v>346</v>
      </c>
      <c r="B769" s="116"/>
      <c r="C769" s="36"/>
      <c r="D769" s="36" t="s">
        <v>4804</v>
      </c>
      <c r="E769" s="41">
        <v>45755</v>
      </c>
      <c r="F769" s="98" t="s">
        <v>2236</v>
      </c>
      <c r="G769" s="43" t="s">
        <v>4296</v>
      </c>
      <c r="H769" s="36">
        <v>110</v>
      </c>
      <c r="I769" s="36">
        <f t="shared" si="26"/>
        <v>0.11</v>
      </c>
      <c r="J769" s="44">
        <v>16490</v>
      </c>
      <c r="K769" s="45">
        <f t="shared" si="25"/>
        <v>1813900</v>
      </c>
      <c r="L769" s="45" t="s">
        <v>1030</v>
      </c>
      <c r="M769" s="44"/>
    </row>
    <row r="770" spans="1:13" ht="75.599999999999994" hidden="1" x14ac:dyDescent="0.3">
      <c r="A770" s="36">
        <v>346</v>
      </c>
      <c r="B770" s="116"/>
      <c r="C770" s="36"/>
      <c r="D770" s="36" t="s">
        <v>4804</v>
      </c>
      <c r="E770" s="41">
        <v>45755</v>
      </c>
      <c r="F770" s="98" t="s">
        <v>2254</v>
      </c>
      <c r="G770" s="43" t="s">
        <v>4302</v>
      </c>
      <c r="H770" s="36">
        <v>50</v>
      </c>
      <c r="I770" s="36">
        <f t="shared" si="26"/>
        <v>0.05</v>
      </c>
      <c r="J770" s="44">
        <v>16490</v>
      </c>
      <c r="K770" s="45">
        <f t="shared" si="25"/>
        <v>824500</v>
      </c>
      <c r="L770" s="45" t="s">
        <v>1030</v>
      </c>
      <c r="M770" s="44"/>
    </row>
    <row r="771" spans="1:13" ht="75.599999999999994" hidden="1" x14ac:dyDescent="0.3">
      <c r="A771" s="36">
        <v>346</v>
      </c>
      <c r="B771" s="116"/>
      <c r="C771" s="36"/>
      <c r="D771" s="36" t="s">
        <v>4804</v>
      </c>
      <c r="E771" s="41">
        <v>45755</v>
      </c>
      <c r="F771" s="98" t="s">
        <v>2273</v>
      </c>
      <c r="G771" s="43" t="s">
        <v>4304</v>
      </c>
      <c r="H771" s="36">
        <v>220</v>
      </c>
      <c r="I771" s="36">
        <f t="shared" si="26"/>
        <v>0.22</v>
      </c>
      <c r="J771" s="44">
        <v>16490</v>
      </c>
      <c r="K771" s="45">
        <f t="shared" si="25"/>
        <v>3627800</v>
      </c>
      <c r="L771" s="45" t="s">
        <v>1030</v>
      </c>
      <c r="M771" s="44"/>
    </row>
    <row r="772" spans="1:13" ht="75.599999999999994" hidden="1" x14ac:dyDescent="0.3">
      <c r="A772" s="36">
        <v>346</v>
      </c>
      <c r="B772" s="116"/>
      <c r="C772" s="36"/>
      <c r="D772" s="36" t="s">
        <v>4804</v>
      </c>
      <c r="E772" s="41">
        <v>45755</v>
      </c>
      <c r="F772" s="98" t="s">
        <v>4811</v>
      </c>
      <c r="G772" s="43" t="s">
        <v>4305</v>
      </c>
      <c r="H772" s="36">
        <v>360</v>
      </c>
      <c r="I772" s="36">
        <f t="shared" si="26"/>
        <v>0.36</v>
      </c>
      <c r="J772" s="44">
        <v>16490</v>
      </c>
      <c r="K772" s="45">
        <f t="shared" si="25"/>
        <v>5936400</v>
      </c>
      <c r="L772" s="45" t="s">
        <v>1030</v>
      </c>
      <c r="M772" s="44"/>
    </row>
    <row r="773" spans="1:13" ht="75.599999999999994" hidden="1" x14ac:dyDescent="0.3">
      <c r="A773" s="36">
        <v>347</v>
      </c>
      <c r="B773" s="116"/>
      <c r="C773" s="36"/>
      <c r="D773" s="36" t="s">
        <v>4812</v>
      </c>
      <c r="E773" s="41">
        <v>45755</v>
      </c>
      <c r="F773" s="42" t="s">
        <v>3034</v>
      </c>
      <c r="G773" s="43" t="s">
        <v>4249</v>
      </c>
      <c r="H773" s="36">
        <v>150</v>
      </c>
      <c r="I773" s="36">
        <f t="shared" si="26"/>
        <v>0.15</v>
      </c>
      <c r="J773" s="44">
        <v>16490</v>
      </c>
      <c r="K773" s="45">
        <f t="shared" ref="K773:K776" si="27">(J773*H773)</f>
        <v>2473500</v>
      </c>
      <c r="L773" s="45" t="s">
        <v>1030</v>
      </c>
      <c r="M773" s="44"/>
    </row>
    <row r="774" spans="1:13" ht="75.599999999999994" hidden="1" x14ac:dyDescent="0.3">
      <c r="A774" s="36">
        <v>347</v>
      </c>
      <c r="B774" s="116"/>
      <c r="C774" s="36"/>
      <c r="D774" s="36" t="s">
        <v>4812</v>
      </c>
      <c r="E774" s="41">
        <v>45755</v>
      </c>
      <c r="F774" s="42" t="s">
        <v>3039</v>
      </c>
      <c r="G774" s="43" t="s">
        <v>4250</v>
      </c>
      <c r="H774" s="36">
        <v>90</v>
      </c>
      <c r="I774" s="36">
        <f t="shared" si="26"/>
        <v>0.09</v>
      </c>
      <c r="J774" s="44">
        <v>16490</v>
      </c>
      <c r="K774" s="45">
        <f t="shared" si="27"/>
        <v>1484100</v>
      </c>
      <c r="L774" s="45" t="s">
        <v>1030</v>
      </c>
      <c r="M774" s="44"/>
    </row>
    <row r="775" spans="1:13" ht="75.599999999999994" hidden="1" x14ac:dyDescent="0.3">
      <c r="A775" s="36">
        <v>347</v>
      </c>
      <c r="B775" s="116" t="s">
        <v>1183</v>
      </c>
      <c r="C775" s="36" t="s">
        <v>1184</v>
      </c>
      <c r="D775" s="36" t="s">
        <v>4812</v>
      </c>
      <c r="E775" s="41">
        <v>45755</v>
      </c>
      <c r="F775" s="42" t="s">
        <v>1449</v>
      </c>
      <c r="G775" s="43" t="s">
        <v>1450</v>
      </c>
      <c r="H775" s="36">
        <v>3600</v>
      </c>
      <c r="I775" s="36">
        <f t="shared" si="26"/>
        <v>3.6</v>
      </c>
      <c r="J775" s="44">
        <v>12500</v>
      </c>
      <c r="K775" s="45">
        <f t="shared" si="27"/>
        <v>45000000</v>
      </c>
      <c r="L775" s="45" t="s">
        <v>1030</v>
      </c>
      <c r="M775" s="44"/>
    </row>
    <row r="776" spans="1:13" ht="86.4" hidden="1" x14ac:dyDescent="0.3">
      <c r="A776" s="36">
        <v>348</v>
      </c>
      <c r="B776" s="116" t="s">
        <v>1183</v>
      </c>
      <c r="C776" s="36" t="s">
        <v>1184</v>
      </c>
      <c r="D776" s="36" t="s">
        <v>4813</v>
      </c>
      <c r="E776" s="41">
        <v>45755</v>
      </c>
      <c r="F776" s="42" t="s">
        <v>1295</v>
      </c>
      <c r="G776" s="43" t="s">
        <v>1296</v>
      </c>
      <c r="H776" s="36">
        <v>4070</v>
      </c>
      <c r="I776" s="36">
        <f t="shared" si="26"/>
        <v>4.07</v>
      </c>
      <c r="J776" s="44">
        <v>16000</v>
      </c>
      <c r="K776" s="45">
        <f t="shared" si="27"/>
        <v>65120000</v>
      </c>
      <c r="L776" s="45" t="s">
        <v>1030</v>
      </c>
      <c r="M776" s="44"/>
    </row>
  </sheetData>
  <autoFilter ref="A3:N776" xr:uid="{5AEC67A7-86CE-4836-9D53-BA16ED6B58AA}">
    <filterColumn colId="5">
      <filters>
        <filter val="MUM/Route/164 and 165 Mahape"/>
      </filters>
    </filterColumn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72B8-52CF-47D5-AF1B-20FBE98F53B4}">
  <dimension ref="A1:M40"/>
  <sheetViews>
    <sheetView workbookViewId="0">
      <selection activeCell="M20" sqref="M20"/>
    </sheetView>
  </sheetViews>
  <sheetFormatPr defaultRowHeight="14.4" x14ac:dyDescent="0.3"/>
  <cols>
    <col min="1" max="1" width="25.5546875" style="37" bestFit="1" customWidth="1"/>
    <col min="2" max="2" width="16" style="37" customWidth="1"/>
    <col min="3" max="3" width="11.88671875" style="37" customWidth="1"/>
    <col min="4" max="4" width="14.33203125" style="37" customWidth="1"/>
    <col min="5" max="5" width="10.44140625" bestFit="1" customWidth="1"/>
    <col min="8" max="8" width="17.88671875" customWidth="1"/>
  </cols>
  <sheetData>
    <row r="1" spans="1:10" x14ac:dyDescent="0.3">
      <c r="B1" s="137">
        <f>SUBTOTAL(9,B2:B17)</f>
        <v>89.119099999999989</v>
      </c>
      <c r="C1" s="137">
        <f>SUBTOTAL(9,C2:C17)</f>
        <v>67.282000000000011</v>
      </c>
      <c r="D1" s="137">
        <f>SUBTOTAL(9,D2:D17)</f>
        <v>21.837100000000003</v>
      </c>
    </row>
    <row r="2" spans="1:10" x14ac:dyDescent="0.3">
      <c r="A2" s="139" t="s">
        <v>1156</v>
      </c>
      <c r="B2" s="139" t="s">
        <v>1031</v>
      </c>
      <c r="C2" s="139" t="s">
        <v>1042</v>
      </c>
      <c r="D2" s="139" t="s">
        <v>4837</v>
      </c>
      <c r="E2" s="139" t="s">
        <v>1034</v>
      </c>
    </row>
    <row r="3" spans="1:10" x14ac:dyDescent="0.3">
      <c r="A3" s="116" t="s">
        <v>1146</v>
      </c>
      <c r="B3" s="140">
        <v>1.3662000000000001</v>
      </c>
      <c r="C3" s="116">
        <v>0.2</v>
      </c>
      <c r="D3" s="140">
        <f>B3-C3</f>
        <v>1.1662000000000001</v>
      </c>
      <c r="E3" s="116" t="s">
        <v>4815</v>
      </c>
      <c r="H3" s="34">
        <v>10004587</v>
      </c>
      <c r="I3">
        <v>9.23</v>
      </c>
      <c r="J3" t="s">
        <v>1170</v>
      </c>
    </row>
    <row r="4" spans="1:10" x14ac:dyDescent="0.3">
      <c r="A4" s="116" t="s">
        <v>1152</v>
      </c>
      <c r="B4" s="140">
        <v>2.0327999999999999</v>
      </c>
      <c r="C4" s="116">
        <v>0</v>
      </c>
      <c r="D4" s="140">
        <f t="shared" ref="D4:D17" si="0">B4-C4</f>
        <v>2.0327999999999999</v>
      </c>
      <c r="E4" s="116" t="s">
        <v>4815</v>
      </c>
      <c r="I4">
        <f>SUM(I3:I3)</f>
        <v>9.23</v>
      </c>
    </row>
    <row r="5" spans="1:10" x14ac:dyDescent="0.3">
      <c r="A5" s="116" t="s">
        <v>1153</v>
      </c>
      <c r="B5" s="140">
        <v>0.45979999999999999</v>
      </c>
      <c r="C5" s="116">
        <v>0</v>
      </c>
      <c r="D5" s="140">
        <f t="shared" si="0"/>
        <v>0.45979999999999999</v>
      </c>
      <c r="E5" s="116" t="s">
        <v>4815</v>
      </c>
    </row>
    <row r="6" spans="1:10" x14ac:dyDescent="0.3">
      <c r="A6" s="116" t="s">
        <v>1154</v>
      </c>
      <c r="B6" s="140">
        <v>0.53239999999999998</v>
      </c>
      <c r="C6" s="116">
        <v>0</v>
      </c>
      <c r="D6" s="140">
        <f t="shared" si="0"/>
        <v>0.53239999999999998</v>
      </c>
      <c r="E6" s="116" t="s">
        <v>4815</v>
      </c>
    </row>
    <row r="7" spans="1:10" x14ac:dyDescent="0.3">
      <c r="A7" s="116" t="s">
        <v>1155</v>
      </c>
      <c r="B7" s="140">
        <v>1.98</v>
      </c>
      <c r="C7" s="116">
        <v>0</v>
      </c>
      <c r="D7" s="140">
        <f t="shared" si="0"/>
        <v>1.98</v>
      </c>
      <c r="E7" s="116" t="s">
        <v>4817</v>
      </c>
    </row>
    <row r="8" spans="1:10" x14ac:dyDescent="0.3">
      <c r="A8" s="116" t="s">
        <v>18</v>
      </c>
      <c r="B8" s="116">
        <v>6.0324000000000009</v>
      </c>
      <c r="C8" s="116">
        <v>3.6</v>
      </c>
      <c r="D8" s="140">
        <f t="shared" si="0"/>
        <v>2.4324000000000008</v>
      </c>
      <c r="E8" s="116" t="s">
        <v>4816</v>
      </c>
    </row>
    <row r="9" spans="1:10" x14ac:dyDescent="0.3">
      <c r="A9" s="144" t="s">
        <v>35</v>
      </c>
      <c r="B9" s="145">
        <v>4.0199999999999996</v>
      </c>
      <c r="C9" s="144">
        <v>2.9</v>
      </c>
      <c r="D9" s="145">
        <f t="shared" si="0"/>
        <v>1.1199999999999997</v>
      </c>
      <c r="E9" s="144" t="s">
        <v>4816</v>
      </c>
    </row>
    <row r="10" spans="1:10" x14ac:dyDescent="0.3">
      <c r="A10" s="116" t="s">
        <v>37</v>
      </c>
      <c r="B10" s="116">
        <v>22.09</v>
      </c>
      <c r="C10" s="116">
        <v>18.920000000000002</v>
      </c>
      <c r="D10" s="140">
        <f t="shared" si="0"/>
        <v>3.1699999999999982</v>
      </c>
      <c r="E10" s="116" t="s">
        <v>4816</v>
      </c>
    </row>
    <row r="11" spans="1:10" x14ac:dyDescent="0.3">
      <c r="A11" s="116" t="s">
        <v>41</v>
      </c>
      <c r="B11" s="116">
        <v>9.5370000000000008</v>
      </c>
      <c r="C11" s="116">
        <v>8.5</v>
      </c>
      <c r="D11" s="140">
        <f t="shared" si="0"/>
        <v>1.0370000000000008</v>
      </c>
      <c r="E11" s="116" t="s">
        <v>4816</v>
      </c>
    </row>
    <row r="12" spans="1:10" x14ac:dyDescent="0.3">
      <c r="A12" s="116" t="s">
        <v>12</v>
      </c>
      <c r="B12" s="116">
        <v>4.8674999999999997</v>
      </c>
      <c r="C12" s="116">
        <v>2.8</v>
      </c>
      <c r="D12" s="140">
        <f t="shared" si="0"/>
        <v>2.0674999999999999</v>
      </c>
      <c r="E12" s="116" t="s">
        <v>4816</v>
      </c>
    </row>
    <row r="13" spans="1:10" x14ac:dyDescent="0.3">
      <c r="A13" s="120" t="s">
        <v>54</v>
      </c>
      <c r="B13" s="130">
        <v>14.006300000000001</v>
      </c>
      <c r="C13" s="119">
        <v>12.962</v>
      </c>
      <c r="D13" s="140">
        <f t="shared" si="0"/>
        <v>1.0443000000000016</v>
      </c>
      <c r="E13" s="116" t="s">
        <v>4816</v>
      </c>
      <c r="H13" s="116" t="s">
        <v>4837</v>
      </c>
      <c r="I13" s="135">
        <v>21.837100000000003</v>
      </c>
    </row>
    <row r="14" spans="1:10" x14ac:dyDescent="0.3">
      <c r="A14" s="116" t="s">
        <v>40</v>
      </c>
      <c r="B14" s="116">
        <v>15.0502</v>
      </c>
      <c r="C14" s="116">
        <v>12</v>
      </c>
      <c r="D14" s="140">
        <f t="shared" si="0"/>
        <v>3.0502000000000002</v>
      </c>
      <c r="E14" s="116" t="s">
        <v>4816</v>
      </c>
      <c r="H14" s="116" t="s">
        <v>4838</v>
      </c>
      <c r="I14" s="146">
        <v>5.4129116200000009</v>
      </c>
    </row>
    <row r="15" spans="1:10" x14ac:dyDescent="0.3">
      <c r="A15" s="116" t="s">
        <v>92</v>
      </c>
      <c r="B15" s="116">
        <v>2.9369999999999998</v>
      </c>
      <c r="C15" s="116">
        <v>2</v>
      </c>
      <c r="D15" s="140">
        <f t="shared" si="0"/>
        <v>0.93699999999999983</v>
      </c>
      <c r="E15" s="116" t="s">
        <v>4817</v>
      </c>
      <c r="H15" s="116" t="s">
        <v>4814</v>
      </c>
      <c r="I15" s="135">
        <v>8.754999999999999</v>
      </c>
    </row>
    <row r="16" spans="1:10" x14ac:dyDescent="0.3">
      <c r="A16" s="116" t="s">
        <v>79</v>
      </c>
      <c r="B16" s="116">
        <v>2.0295000000000001</v>
      </c>
      <c r="C16" s="116">
        <v>1.9</v>
      </c>
      <c r="D16" s="140">
        <f t="shared" si="0"/>
        <v>0.12950000000000017</v>
      </c>
      <c r="E16" s="116" t="s">
        <v>4817</v>
      </c>
      <c r="H16" s="135"/>
      <c r="I16" s="146">
        <f>I14-I15</f>
        <v>-3.3420883799999981</v>
      </c>
    </row>
    <row r="17" spans="1:13" x14ac:dyDescent="0.3">
      <c r="A17" s="116" t="s">
        <v>1038</v>
      </c>
      <c r="B17" s="116">
        <v>2.1779999999999999</v>
      </c>
      <c r="C17" s="116">
        <v>1.5</v>
      </c>
      <c r="D17" s="140">
        <f t="shared" si="0"/>
        <v>0.67799999999999994</v>
      </c>
      <c r="E17" s="116" t="s">
        <v>4817</v>
      </c>
      <c r="I17" s="5">
        <f>I14+I15</f>
        <v>14.16791162</v>
      </c>
    </row>
    <row r="18" spans="1:13" x14ac:dyDescent="0.3">
      <c r="I18" s="5">
        <f>I13-I17</f>
        <v>7.6691883800000031</v>
      </c>
    </row>
    <row r="19" spans="1:13" x14ac:dyDescent="0.3">
      <c r="B19" s="143">
        <f>SUBTOTAL(9,B21:B40)</f>
        <v>43.994088379999994</v>
      </c>
      <c r="C19" s="137">
        <f>SUBTOTAL(9,C21:C40)</f>
        <v>49.406999999999996</v>
      </c>
      <c r="D19" s="143">
        <f>SUBTOTAL(9,D21:D40)</f>
        <v>5.4129116200000009</v>
      </c>
    </row>
    <row r="20" spans="1:13" x14ac:dyDescent="0.3">
      <c r="A20" s="139" t="s">
        <v>1156</v>
      </c>
      <c r="B20" s="139" t="s">
        <v>1031</v>
      </c>
      <c r="C20" s="139" t="s">
        <v>1042</v>
      </c>
      <c r="D20" s="139" t="s">
        <v>4838</v>
      </c>
      <c r="E20" s="139" t="s">
        <v>1034</v>
      </c>
      <c r="M20">
        <v>5829</v>
      </c>
    </row>
    <row r="21" spans="1:13" x14ac:dyDescent="0.3">
      <c r="A21" s="116" t="s">
        <v>49</v>
      </c>
      <c r="B21" s="141">
        <v>10.273999999999999</v>
      </c>
      <c r="C21" s="141">
        <v>10.28</v>
      </c>
      <c r="D21" s="142">
        <f>C21-B21</f>
        <v>6.0000000000002274E-3</v>
      </c>
      <c r="E21" s="119" t="s">
        <v>1035</v>
      </c>
    </row>
    <row r="22" spans="1:13" x14ac:dyDescent="0.3">
      <c r="A22" s="116" t="s">
        <v>52</v>
      </c>
      <c r="B22" s="141">
        <v>0.7117</v>
      </c>
      <c r="C22" s="141">
        <v>0.8</v>
      </c>
      <c r="D22" s="142">
        <f t="shared" ref="D22:D40" si="1">C22-B22</f>
        <v>8.8300000000000045E-2</v>
      </c>
      <c r="E22" s="119" t="s">
        <v>1036</v>
      </c>
    </row>
    <row r="23" spans="1:13" x14ac:dyDescent="0.3">
      <c r="A23" s="116" t="s">
        <v>57</v>
      </c>
      <c r="B23" s="141">
        <v>1.9425999999999999</v>
      </c>
      <c r="C23" s="141">
        <v>2.4000000000000004</v>
      </c>
      <c r="D23" s="142">
        <f t="shared" si="1"/>
        <v>0.45740000000000047</v>
      </c>
      <c r="E23" s="120" t="s">
        <v>1036</v>
      </c>
    </row>
    <row r="24" spans="1:13" x14ac:dyDescent="0.3">
      <c r="A24" s="116" t="s">
        <v>36</v>
      </c>
      <c r="B24" s="141">
        <v>2.7873999999999999</v>
      </c>
      <c r="C24" s="141">
        <v>3.387</v>
      </c>
      <c r="D24" s="142">
        <f t="shared" si="1"/>
        <v>0.59960000000000013</v>
      </c>
      <c r="E24" s="120" t="s">
        <v>1036</v>
      </c>
    </row>
    <row r="25" spans="1:13" x14ac:dyDescent="0.3">
      <c r="A25" s="116" t="s">
        <v>4836</v>
      </c>
      <c r="B25" s="141">
        <v>0.2046</v>
      </c>
      <c r="C25" s="141">
        <v>0.42</v>
      </c>
      <c r="D25" s="142">
        <f t="shared" si="1"/>
        <v>0.21539999999999998</v>
      </c>
      <c r="E25" s="120" t="s">
        <v>1037</v>
      </c>
    </row>
    <row r="26" spans="1:13" x14ac:dyDescent="0.3">
      <c r="A26" s="116" t="s">
        <v>66</v>
      </c>
      <c r="B26" s="141">
        <v>0.59729999999999994</v>
      </c>
      <c r="C26" s="141">
        <v>1.5</v>
      </c>
      <c r="D26" s="142">
        <f t="shared" si="1"/>
        <v>0.90270000000000006</v>
      </c>
      <c r="E26" s="120" t="s">
        <v>1037</v>
      </c>
    </row>
    <row r="27" spans="1:13" x14ac:dyDescent="0.3">
      <c r="A27" s="116" t="s">
        <v>65</v>
      </c>
      <c r="B27" s="141">
        <v>0.30428838000000002</v>
      </c>
      <c r="C27" s="141">
        <v>0.5</v>
      </c>
      <c r="D27" s="142">
        <f t="shared" si="1"/>
        <v>0.19571161999999998</v>
      </c>
      <c r="E27" s="120" t="s">
        <v>1037</v>
      </c>
    </row>
    <row r="28" spans="1:13" x14ac:dyDescent="0.3">
      <c r="A28" s="116" t="s">
        <v>62</v>
      </c>
      <c r="B28" s="141">
        <v>0.56100000000000005</v>
      </c>
      <c r="C28" s="141">
        <v>1.1100000000000001</v>
      </c>
      <c r="D28" s="142">
        <f t="shared" si="1"/>
        <v>0.54900000000000004</v>
      </c>
      <c r="E28" s="120" t="s">
        <v>1037</v>
      </c>
    </row>
    <row r="29" spans="1:13" x14ac:dyDescent="0.3">
      <c r="A29" s="116" t="s">
        <v>68</v>
      </c>
      <c r="B29" s="141">
        <v>1.1000000000000001</v>
      </c>
      <c r="C29" s="141">
        <v>1.1100000000000001</v>
      </c>
      <c r="D29" s="142">
        <f t="shared" si="1"/>
        <v>1.0000000000000009E-2</v>
      </c>
      <c r="E29" s="120" t="s">
        <v>1037</v>
      </c>
    </row>
    <row r="30" spans="1:13" x14ac:dyDescent="0.3">
      <c r="A30" s="116" t="s">
        <v>38</v>
      </c>
      <c r="B30" s="141">
        <v>0.495</v>
      </c>
      <c r="C30" s="141">
        <v>0.5</v>
      </c>
      <c r="D30" s="142">
        <f t="shared" si="1"/>
        <v>5.0000000000000044E-3</v>
      </c>
      <c r="E30" s="119" t="s">
        <v>1037</v>
      </c>
    </row>
    <row r="31" spans="1:13" x14ac:dyDescent="0.3">
      <c r="A31" s="116" t="s">
        <v>17</v>
      </c>
      <c r="B31" s="141">
        <v>2.4915000000000003</v>
      </c>
      <c r="C31" s="141">
        <v>2.62</v>
      </c>
      <c r="D31" s="142">
        <f t="shared" si="1"/>
        <v>0.12849999999999984</v>
      </c>
      <c r="E31" s="120" t="s">
        <v>1035</v>
      </c>
    </row>
    <row r="32" spans="1:13" x14ac:dyDescent="0.3">
      <c r="A32" s="116" t="s">
        <v>13</v>
      </c>
      <c r="B32" s="141">
        <v>3.2383999999999999</v>
      </c>
      <c r="C32" s="141">
        <v>3.3</v>
      </c>
      <c r="D32" s="142">
        <f t="shared" si="1"/>
        <v>6.1599999999999877E-2</v>
      </c>
      <c r="E32" s="119" t="s">
        <v>1035</v>
      </c>
    </row>
    <row r="33" spans="1:5" x14ac:dyDescent="0.3">
      <c r="A33" s="116" t="s">
        <v>1142</v>
      </c>
      <c r="B33" s="141">
        <v>0.23099999999999998</v>
      </c>
      <c r="C33" s="141">
        <v>0.56000000000000005</v>
      </c>
      <c r="D33" s="142">
        <f t="shared" si="1"/>
        <v>0.32900000000000007</v>
      </c>
      <c r="E33" s="119" t="s">
        <v>1037</v>
      </c>
    </row>
    <row r="34" spans="1:5" x14ac:dyDescent="0.3">
      <c r="A34" s="116" t="s">
        <v>8</v>
      </c>
      <c r="B34" s="141">
        <v>0.31130000000000002</v>
      </c>
      <c r="C34" s="141">
        <v>0.9</v>
      </c>
      <c r="D34" s="142">
        <f t="shared" si="1"/>
        <v>0.5887</v>
      </c>
      <c r="E34" s="120" t="s">
        <v>1035</v>
      </c>
    </row>
    <row r="35" spans="1:5" x14ac:dyDescent="0.3">
      <c r="A35" s="116" t="s">
        <v>4832</v>
      </c>
      <c r="B35" s="141">
        <v>0.64679999999999993</v>
      </c>
      <c r="C35" s="141">
        <v>0.72</v>
      </c>
      <c r="D35" s="142">
        <f t="shared" si="1"/>
        <v>7.3200000000000043E-2</v>
      </c>
      <c r="E35" s="120" t="s">
        <v>1036</v>
      </c>
    </row>
    <row r="36" spans="1:5" x14ac:dyDescent="0.3">
      <c r="A36" s="116" t="s">
        <v>4833</v>
      </c>
      <c r="B36" s="141">
        <v>0.2651</v>
      </c>
      <c r="C36" s="141">
        <v>0.39</v>
      </c>
      <c r="D36" s="142">
        <f t="shared" si="1"/>
        <v>0.12490000000000001</v>
      </c>
      <c r="E36" s="120" t="s">
        <v>1036</v>
      </c>
    </row>
    <row r="37" spans="1:5" x14ac:dyDescent="0.3">
      <c r="A37" s="116" t="s">
        <v>5</v>
      </c>
      <c r="B37" s="141">
        <v>11.9383</v>
      </c>
      <c r="C37" s="141">
        <v>12.01</v>
      </c>
      <c r="D37" s="142">
        <f t="shared" si="1"/>
        <v>7.1699999999999875E-2</v>
      </c>
      <c r="E37" s="120" t="s">
        <v>1035</v>
      </c>
    </row>
    <row r="38" spans="1:5" x14ac:dyDescent="0.3">
      <c r="A38" s="116" t="s">
        <v>88</v>
      </c>
      <c r="B38" s="141">
        <v>2.0603000000000002</v>
      </c>
      <c r="C38" s="141">
        <v>2.4</v>
      </c>
      <c r="D38" s="142">
        <f t="shared" si="1"/>
        <v>0.33969999999999967</v>
      </c>
      <c r="E38" s="119" t="s">
        <v>1037</v>
      </c>
    </row>
    <row r="39" spans="1:5" x14ac:dyDescent="0.3">
      <c r="A39" s="116" t="s">
        <v>85</v>
      </c>
      <c r="B39" s="141">
        <v>1.7765</v>
      </c>
      <c r="C39" s="141">
        <v>2.2000000000000002</v>
      </c>
      <c r="D39" s="142">
        <f t="shared" si="1"/>
        <v>0.42350000000000021</v>
      </c>
      <c r="E39" s="119" t="s">
        <v>1037</v>
      </c>
    </row>
    <row r="40" spans="1:5" x14ac:dyDescent="0.3">
      <c r="A40" s="116" t="s">
        <v>78</v>
      </c>
      <c r="B40" s="141">
        <v>2.0569999999999999</v>
      </c>
      <c r="C40" s="141">
        <v>2.2999999999999998</v>
      </c>
      <c r="D40" s="142">
        <f t="shared" si="1"/>
        <v>0.24299999999999988</v>
      </c>
      <c r="E40" s="119" t="s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51A-40C8-48CF-923F-60726F2736F9}">
  <dimension ref="C2:K26"/>
  <sheetViews>
    <sheetView topLeftCell="A2" workbookViewId="0">
      <selection activeCell="E2" sqref="E2"/>
    </sheetView>
  </sheetViews>
  <sheetFormatPr defaultRowHeight="14.4" x14ac:dyDescent="0.3"/>
  <cols>
    <col min="3" max="3" width="12.33203125" bestFit="1" customWidth="1"/>
    <col min="4" max="4" width="15.6640625" bestFit="1" customWidth="1"/>
    <col min="5" max="5" width="12.5546875" bestFit="1" customWidth="1"/>
    <col min="6" max="6" width="12.33203125" bestFit="1" customWidth="1"/>
    <col min="7" max="7" width="15.44140625" bestFit="1" customWidth="1"/>
    <col min="8" max="8" width="18.5546875" bestFit="1" customWidth="1"/>
    <col min="9" max="9" width="21.109375" bestFit="1" customWidth="1"/>
  </cols>
  <sheetData>
    <row r="2" spans="4:10" x14ac:dyDescent="0.3">
      <c r="D2" s="2" t="s">
        <v>1025</v>
      </c>
      <c r="E2" s="2" t="s">
        <v>1018</v>
      </c>
      <c r="F2" s="2" t="s">
        <v>999</v>
      </c>
      <c r="G2" s="2" t="s">
        <v>1026</v>
      </c>
      <c r="H2" s="2" t="s">
        <v>1027</v>
      </c>
      <c r="I2" s="2" t="s">
        <v>1028</v>
      </c>
      <c r="J2" s="2" t="s">
        <v>1019</v>
      </c>
    </row>
    <row r="3" spans="4:10" x14ac:dyDescent="0.3">
      <c r="D3" s="13" t="s">
        <v>1024</v>
      </c>
      <c r="E3" s="14">
        <f>SUMIFS('Route wise'!$K$4:$K$154,'Route wise'!$N$4:$N$154,Summary!D3)</f>
        <v>0</v>
      </c>
      <c r="F3" s="15">
        <f>SUMIFS('Route wise'!$L$4:$L$154,'Route wise'!$N$4:$N$154,Summary!D3)</f>
        <v>0</v>
      </c>
      <c r="G3" s="15">
        <f>SUMIFS('Route wise'!$M$4:$M$154,'Route wise'!$N$4:$N$154,Summary!D3)</f>
        <v>0</v>
      </c>
      <c r="H3" s="15" t="e">
        <f>COUNTIF(#REF!,Summary!D3)</f>
        <v>#REF!</v>
      </c>
      <c r="I3" s="16" t="e">
        <f>SUMIFS(#REF!,#REF!,Summary!D3)</f>
        <v>#REF!</v>
      </c>
      <c r="J3" s="16" t="e">
        <f>E3+G3+I3</f>
        <v>#REF!</v>
      </c>
    </row>
    <row r="4" spans="4:10" x14ac:dyDescent="0.3">
      <c r="D4" s="13" t="s">
        <v>1001</v>
      </c>
      <c r="E4" s="14">
        <f>SUMIFS('Route wise'!$K$4:$K$154,'Route wise'!$N$4:$N$154,Summary!D4)</f>
        <v>29.647400624815269</v>
      </c>
      <c r="F4" s="15">
        <f>SUMIFS('Route wise'!$L$4:$L$154,'Route wise'!$N$4:$N$154,Summary!D4)</f>
        <v>24</v>
      </c>
      <c r="G4" s="16">
        <f>SUMIFS('Route wise'!$M$4:$M$154,'Route wise'!$N$4:$N$154,Summary!D4)</f>
        <v>4.6227520000000002</v>
      </c>
      <c r="H4" s="15" t="e">
        <f>COUNTIF(#REF!,Summary!D4)</f>
        <v>#REF!</v>
      </c>
      <c r="I4" s="16" t="e">
        <f>SUMIFS(#REF!,#REF!,Summary!D4)</f>
        <v>#REF!</v>
      </c>
      <c r="J4" s="16" t="e">
        <f t="shared" ref="J4:J21" si="0">E4+G4+I4</f>
        <v>#REF!</v>
      </c>
    </row>
    <row r="5" spans="4:10" x14ac:dyDescent="0.3">
      <c r="D5" s="13" t="s">
        <v>1003</v>
      </c>
      <c r="E5" s="14">
        <f>SUMIFS('Route wise'!$K$4:$K$154,'Route wise'!$N$4:$N$154,Summary!D5)</f>
        <v>7.4928987684115003E-2</v>
      </c>
      <c r="F5" s="15">
        <f>SUMIFS('Route wise'!$L$4:$L$154,'Route wise'!$N$4:$N$154,Summary!D5)</f>
        <v>0</v>
      </c>
      <c r="G5" s="16">
        <f>SUMIFS('Route wise'!$M$4:$M$154,'Route wise'!$N$4:$N$154,Summary!D5)</f>
        <v>0</v>
      </c>
      <c r="H5" s="15" t="e">
        <f>COUNTIF(#REF!,Summary!D5)</f>
        <v>#REF!</v>
      </c>
      <c r="I5" s="16" t="e">
        <f>SUMIFS(#REF!,#REF!,Summary!D5)</f>
        <v>#REF!</v>
      </c>
      <c r="J5" s="16" t="e">
        <f t="shared" si="0"/>
        <v>#REF!</v>
      </c>
    </row>
    <row r="6" spans="4:10" x14ac:dyDescent="0.3">
      <c r="D6" s="13" t="s">
        <v>1014</v>
      </c>
      <c r="E6" s="14">
        <f>SUMIFS('Route wise'!$K$4:$K$154,'Route wise'!$N$4:$N$154,Summary!D6)</f>
        <v>0.84243542291824902</v>
      </c>
      <c r="F6" s="15">
        <f>SUMIFS('Route wise'!$L$4:$L$154,'Route wise'!$N$4:$N$154,Summary!D6)</f>
        <v>0</v>
      </c>
      <c r="G6" s="16">
        <f>SUMIFS('Route wise'!$M$4:$M$154,'Route wise'!$N$4:$N$154,Summary!D6)</f>
        <v>0</v>
      </c>
      <c r="H6" s="15" t="e">
        <f>COUNTIF(#REF!,Summary!D6)</f>
        <v>#REF!</v>
      </c>
      <c r="I6" s="16" t="e">
        <f>SUMIFS(#REF!,#REF!,Summary!D6)</f>
        <v>#REF!</v>
      </c>
      <c r="J6" s="16" t="e">
        <f t="shared" si="0"/>
        <v>#REF!</v>
      </c>
    </row>
    <row r="7" spans="4:10" x14ac:dyDescent="0.3">
      <c r="D7" s="13" t="s">
        <v>1015</v>
      </c>
      <c r="E7" s="14">
        <f>SUMIFS('Route wise'!$K$4:$K$154,'Route wise'!$N$4:$N$154,Summary!D7)</f>
        <v>2.0015883800000003</v>
      </c>
      <c r="F7" s="15">
        <f>SUMIFS('Route wise'!$L$4:$L$154,'Route wise'!$N$4:$N$154,Summary!D7)</f>
        <v>0</v>
      </c>
      <c r="G7" s="16">
        <f>SUMIFS('Route wise'!$M$4:$M$154,'Route wise'!$N$4:$N$154,Summary!D7)</f>
        <v>0</v>
      </c>
      <c r="H7" s="15" t="e">
        <f>COUNTIF(#REF!,Summary!D7)</f>
        <v>#REF!</v>
      </c>
      <c r="I7" s="16" t="e">
        <f>SUMIFS(#REF!,#REF!,Summary!D7)</f>
        <v>#REF!</v>
      </c>
      <c r="J7" s="16" t="e">
        <f t="shared" si="0"/>
        <v>#REF!</v>
      </c>
    </row>
    <row r="8" spans="4:10" x14ac:dyDescent="0.3">
      <c r="D8" s="17" t="s">
        <v>1016</v>
      </c>
      <c r="E8" s="18">
        <f>SUMIFS('Route wise'!$K$4:$K$154,'Route wise'!$N$4:$N$154,Summary!D8)</f>
        <v>0.86528923227152998</v>
      </c>
      <c r="F8" s="19">
        <f>SUMIFS('Route wise'!$L$4:$L$154,'Route wise'!$N$4:$N$154,Summary!D8)</f>
        <v>0</v>
      </c>
      <c r="G8" s="20">
        <f>SUMIFS('Route wise'!$M$4:$M$154,'Route wise'!$N$4:$N$154,Summary!D8)</f>
        <v>0</v>
      </c>
      <c r="H8" s="19" t="e">
        <f>COUNTIF(#REF!,Summary!D8)</f>
        <v>#REF!</v>
      </c>
      <c r="I8" s="20" t="e">
        <f>SUMIFS(#REF!,#REF!,Summary!D8)</f>
        <v>#REF!</v>
      </c>
      <c r="J8" s="20" t="e">
        <f t="shared" si="0"/>
        <v>#REF!</v>
      </c>
    </row>
    <row r="9" spans="4:10" x14ac:dyDescent="0.3">
      <c r="D9" s="17" t="s">
        <v>1009</v>
      </c>
      <c r="E9" s="18">
        <f>SUMIFS('Route wise'!$K$4:$K$154,'Route wise'!$N$4:$N$154,Summary!D9)</f>
        <v>5.6132999999999997</v>
      </c>
      <c r="F9" s="19">
        <f>SUMIFS('Route wise'!$L$4:$L$154,'Route wise'!$N$4:$N$154,Summary!D9)</f>
        <v>5</v>
      </c>
      <c r="G9" s="20">
        <f>SUMIFS('Route wise'!$M$4:$M$154,'Route wise'!$N$4:$N$154,Summary!D9)</f>
        <v>0.17600000000000002</v>
      </c>
      <c r="H9" s="19" t="e">
        <f>COUNTIF(#REF!,Summary!D9)</f>
        <v>#REF!</v>
      </c>
      <c r="I9" s="20" t="e">
        <f>SUMIFS(#REF!,#REF!,Summary!D9)</f>
        <v>#REF!</v>
      </c>
      <c r="J9" s="20" t="e">
        <f t="shared" si="0"/>
        <v>#REF!</v>
      </c>
    </row>
    <row r="10" spans="4:10" x14ac:dyDescent="0.3">
      <c r="D10" s="17" t="s">
        <v>1002</v>
      </c>
      <c r="E10" s="18">
        <f>SUMIFS('Route wise'!$K$4:$K$154,'Route wise'!$N$4:$N$154,Summary!D10)</f>
        <v>31.485799999999998</v>
      </c>
      <c r="F10" s="19">
        <f>SUMIFS('Route wise'!$L$4:$L$154,'Route wise'!$N$4:$N$154,Summary!D10)</f>
        <v>27</v>
      </c>
      <c r="G10" s="20">
        <f>SUMIFS('Route wise'!$M$4:$M$154,'Route wise'!$N$4:$N$154,Summary!D10)</f>
        <v>4.6054599999999999</v>
      </c>
      <c r="H10" s="19" t="e">
        <f>COUNTIF(#REF!,Summary!D10)</f>
        <v>#REF!</v>
      </c>
      <c r="I10" s="20" t="e">
        <f>SUMIFS(#REF!,#REF!,Summary!D10)</f>
        <v>#REF!</v>
      </c>
      <c r="J10" s="20" t="e">
        <f t="shared" si="0"/>
        <v>#REF!</v>
      </c>
    </row>
    <row r="11" spans="4:10" x14ac:dyDescent="0.3">
      <c r="D11" s="17" t="s">
        <v>1004</v>
      </c>
      <c r="E11" s="18">
        <f>SUMIFS('Route wise'!$K$4:$K$154,'Route wise'!$N$4:$N$154,Summary!D11)</f>
        <v>39.823699999999995</v>
      </c>
      <c r="F11" s="19">
        <f>SUMIFS('Route wise'!$L$4:$L$154,'Route wise'!$N$4:$N$154,Summary!D11)</f>
        <v>32</v>
      </c>
      <c r="G11" s="20">
        <f>SUMIFS('Route wise'!$M$4:$M$154,'Route wise'!$N$4:$N$154,Summary!D11)</f>
        <v>4.0681000000000003</v>
      </c>
      <c r="H11" s="19" t="e">
        <f>COUNTIF(#REF!,Summary!D11)</f>
        <v>#REF!</v>
      </c>
      <c r="I11" s="20" t="e">
        <f>SUMIFS(#REF!,#REF!,Summary!D11)</f>
        <v>#REF!</v>
      </c>
      <c r="J11" s="20" t="e">
        <f t="shared" si="0"/>
        <v>#REF!</v>
      </c>
    </row>
    <row r="12" spans="4:10" x14ac:dyDescent="0.3">
      <c r="D12" s="17" t="s">
        <v>1006</v>
      </c>
      <c r="E12" s="18">
        <f>SUMIFS('Route wise'!$K$4:$K$154,'Route wise'!$N$4:$N$154,Summary!D12)</f>
        <v>18.935132369222373</v>
      </c>
      <c r="F12" s="19">
        <f>SUMIFS('Route wise'!$L$4:$L$154,'Route wise'!$N$4:$N$154,Summary!D12)</f>
        <v>14</v>
      </c>
      <c r="G12" s="20">
        <f>SUMIFS('Route wise'!$M$4:$M$154,'Route wise'!$N$4:$N$154,Summary!D12)</f>
        <v>1.8665</v>
      </c>
      <c r="H12" s="19" t="e">
        <f>COUNTIF(#REF!,Summary!D12)</f>
        <v>#REF!</v>
      </c>
      <c r="I12" s="20" t="e">
        <f>SUMIFS(#REF!,#REF!,Summary!D12)</f>
        <v>#REF!</v>
      </c>
      <c r="J12" s="20" t="e">
        <f t="shared" si="0"/>
        <v>#REF!</v>
      </c>
    </row>
    <row r="13" spans="4:10" x14ac:dyDescent="0.3">
      <c r="D13" s="17" t="s">
        <v>1008</v>
      </c>
      <c r="E13" s="18">
        <f>SUMIFS('Route wise'!$K$4:$K$154,'Route wise'!$N$4:$N$154,Summary!D13)</f>
        <v>42.754406917299463</v>
      </c>
      <c r="F13" s="19">
        <f>SUMIFS('Route wise'!$L$4:$L$154,'Route wise'!$N$4:$N$154,Summary!D13)</f>
        <v>41</v>
      </c>
      <c r="G13" s="20">
        <f>SUMIFS('Route wise'!$M$4:$M$154,'Route wise'!$N$4:$N$154,Summary!D13)</f>
        <v>9.4305000000000003</v>
      </c>
      <c r="H13" s="19" t="e">
        <f>COUNTIF(#REF!,Summary!D13)</f>
        <v>#REF!</v>
      </c>
      <c r="I13" s="20" t="e">
        <f>SUMIFS(#REF!,#REF!,Summary!D13)</f>
        <v>#REF!</v>
      </c>
      <c r="J13" s="20" t="e">
        <f t="shared" si="0"/>
        <v>#REF!</v>
      </c>
    </row>
    <row r="14" spans="4:10" x14ac:dyDescent="0.3">
      <c r="D14" s="17" t="s">
        <v>1005</v>
      </c>
      <c r="E14" s="18">
        <f>SUMIFS('Route wise'!$K$4:$K$154,'Route wise'!$N$4:$N$154,Summary!D14)</f>
        <v>29.488799999999998</v>
      </c>
      <c r="F14" s="19">
        <f>SUMIFS('Route wise'!$L$4:$L$154,'Route wise'!$N$4:$N$154,Summary!D14)</f>
        <v>24</v>
      </c>
      <c r="G14" s="20">
        <f>SUMIFS('Route wise'!$M$4:$M$154,'Route wise'!$N$4:$N$154,Summary!D14)</f>
        <v>2.7252280000000004</v>
      </c>
      <c r="H14" s="19" t="e">
        <f>COUNTIF(#REF!,Summary!D14)</f>
        <v>#REF!</v>
      </c>
      <c r="I14" s="20" t="e">
        <f>SUMIFS(#REF!,#REF!,Summary!D14)</f>
        <v>#REF!</v>
      </c>
      <c r="J14" s="20" t="e">
        <f t="shared" si="0"/>
        <v>#REF!</v>
      </c>
    </row>
    <row r="15" spans="4:10" x14ac:dyDescent="0.3">
      <c r="D15" s="17" t="s">
        <v>1011</v>
      </c>
      <c r="E15" s="18">
        <f>SUMIFS('Route wise'!$K$4:$K$154,'Route wise'!$N$4:$N$154,Summary!D15)</f>
        <v>25.415499999999998</v>
      </c>
      <c r="F15" s="19">
        <f>SUMIFS('Route wise'!$L$4:$L$154,'Route wise'!$N$4:$N$154,Summary!D15)</f>
        <v>26</v>
      </c>
      <c r="G15" s="20">
        <f>SUMIFS('Route wise'!$M$4:$M$154,'Route wise'!$N$4:$N$154,Summary!D15)</f>
        <v>3.2579320000000003</v>
      </c>
      <c r="H15" s="19" t="e">
        <f>COUNTIF(#REF!,Summary!D15)</f>
        <v>#REF!</v>
      </c>
      <c r="I15" s="20" t="e">
        <f>SUMIFS(#REF!,#REF!,Summary!D15)</f>
        <v>#REF!</v>
      </c>
      <c r="J15" s="20" t="e">
        <f t="shared" si="0"/>
        <v>#REF!</v>
      </c>
    </row>
    <row r="16" spans="4:10" x14ac:dyDescent="0.3">
      <c r="D16" s="17" t="s">
        <v>1007</v>
      </c>
      <c r="E16" s="18">
        <f>SUMIFS('Route wise'!$K$4:$K$154,'Route wise'!$N$4:$N$154,Summary!D16)</f>
        <v>13.885199999999999</v>
      </c>
      <c r="F16" s="19">
        <f>SUMIFS('Route wise'!$L$4:$L$154,'Route wise'!$N$4:$N$154,Summary!D16)</f>
        <v>16</v>
      </c>
      <c r="G16" s="20">
        <f>SUMIFS('Route wise'!$M$4:$M$154,'Route wise'!$N$4:$N$154,Summary!D16)</f>
        <v>1.7834000000000003</v>
      </c>
      <c r="H16" s="19" t="e">
        <f>COUNTIF(#REF!,Summary!D16)</f>
        <v>#REF!</v>
      </c>
      <c r="I16" s="20" t="e">
        <f>SUMIFS(#REF!,#REF!,Summary!D16)</f>
        <v>#REF!</v>
      </c>
      <c r="J16" s="20" t="e">
        <f t="shared" si="0"/>
        <v>#REF!</v>
      </c>
    </row>
    <row r="17" spans="3:11" x14ac:dyDescent="0.3">
      <c r="D17" s="21" t="s">
        <v>1012</v>
      </c>
      <c r="E17" s="22">
        <f>SUMIFS('Route wise'!$K$4:$K$154,'Route wise'!$N$4:$N$154,Summary!D17)</f>
        <v>22.360093848938089</v>
      </c>
      <c r="F17" s="23">
        <f>SUMIFS('Route wise'!$L$4:$L$154,'Route wise'!$N$4:$N$154,Summary!D17)</f>
        <v>33</v>
      </c>
      <c r="G17" s="24">
        <f>SUMIFS('Route wise'!$M$4:$M$154,'Route wise'!$N$4:$N$154,Summary!D17)</f>
        <v>4.1048200000000001</v>
      </c>
      <c r="H17" s="23" t="e">
        <f>COUNTIF(#REF!,Summary!D17)</f>
        <v>#REF!</v>
      </c>
      <c r="I17" s="24" t="e">
        <f>SUMIFS(#REF!,#REF!,Summary!D17)</f>
        <v>#REF!</v>
      </c>
      <c r="J17" s="24" t="e">
        <f t="shared" si="0"/>
        <v>#REF!</v>
      </c>
    </row>
    <row r="18" spans="3:11" x14ac:dyDescent="0.3">
      <c r="D18" s="21" t="s">
        <v>1013</v>
      </c>
      <c r="E18" s="22">
        <f>SUMIFS('Route wise'!$K$4:$K$154,'Route wise'!$N$4:$N$154,Summary!D18)</f>
        <v>36.276013008084554</v>
      </c>
      <c r="F18" s="23">
        <f>SUMIFS('Route wise'!$L$4:$L$154,'Route wise'!$N$4:$N$154,Summary!D18)</f>
        <v>30</v>
      </c>
      <c r="G18" s="24">
        <f>SUMIFS('Route wise'!$M$4:$M$154,'Route wise'!$N$4:$N$154,Summary!D18)</f>
        <v>3.5354000000000005</v>
      </c>
      <c r="H18" s="23" t="e">
        <f>COUNTIF(#REF!,Summary!D18)</f>
        <v>#REF!</v>
      </c>
      <c r="I18" s="24" t="e">
        <f>SUMIFS(#REF!,#REF!,Summary!D18)</f>
        <v>#REF!</v>
      </c>
      <c r="J18" s="24" t="e">
        <f t="shared" si="0"/>
        <v>#REF!</v>
      </c>
    </row>
    <row r="19" spans="3:11" x14ac:dyDescent="0.3">
      <c r="D19" s="21" t="s">
        <v>1010</v>
      </c>
      <c r="E19" s="22">
        <f>SUMIFS('Route wise'!$K$4:$K$154,'Route wise'!$N$4:$N$154,Summary!D19)</f>
        <v>30.913000000000004</v>
      </c>
      <c r="F19" s="23">
        <f>SUMIFS('Route wise'!$L$4:$L$154,'Route wise'!$N$4:$N$154,Summary!D19)</f>
        <v>35</v>
      </c>
      <c r="G19" s="24">
        <f>SUMIFS('Route wise'!$M$4:$M$154,'Route wise'!$N$4:$N$154,Summary!D19)</f>
        <v>6.4490000000000007</v>
      </c>
      <c r="H19" s="23" t="e">
        <f>COUNTIF(#REF!,Summary!D19)</f>
        <v>#REF!</v>
      </c>
      <c r="I19" s="24" t="e">
        <f>SUMIFS(#REF!,#REF!,Summary!D19)</f>
        <v>#REF!</v>
      </c>
      <c r="J19" s="24" t="e">
        <f t="shared" si="0"/>
        <v>#REF!</v>
      </c>
    </row>
    <row r="20" spans="3:11" x14ac:dyDescent="0.3">
      <c r="D20" s="21" t="s">
        <v>1020</v>
      </c>
      <c r="E20" s="22">
        <f>SUMIFS('Route wise'!$K$4:$K$154,'Route wise'!$N$4:$N$154,Summary!D20)</f>
        <v>20.170699999999997</v>
      </c>
      <c r="F20" s="23">
        <f>SUMIFS('Route wise'!$L$4:$L$154,'Route wise'!$N$4:$N$154,Summary!D20)</f>
        <v>7</v>
      </c>
      <c r="G20" s="24">
        <f>SUMIFS('Route wise'!$M$4:$M$154,'Route wise'!$N$4:$N$154,Summary!D20)</f>
        <v>1.82948</v>
      </c>
      <c r="H20" s="23" t="e">
        <f>COUNTIF(#REF!,Summary!D20)</f>
        <v>#REF!</v>
      </c>
      <c r="I20" s="24" t="e">
        <f>SUMIFS(#REF!,#REF!,Summary!D20)</f>
        <v>#REF!</v>
      </c>
      <c r="J20" s="24" t="e">
        <f t="shared" si="0"/>
        <v>#REF!</v>
      </c>
    </row>
    <row r="21" spans="3:11" x14ac:dyDescent="0.3">
      <c r="D21" s="21" t="s">
        <v>1021</v>
      </c>
      <c r="E21" s="22">
        <f>SUMIFS('Route wise'!$K$4:$K$154,'Route wise'!$N$4:$N$154,Summary!D21)</f>
        <v>19.320100000000004</v>
      </c>
      <c r="F21" s="23">
        <f>SUMIFS('Route wise'!$L$4:$L$154,'Route wise'!$N$4:$N$154,Summary!D21)</f>
        <v>9</v>
      </c>
      <c r="G21" s="24">
        <f>SUMIFS('Route wise'!$M$4:$M$154,'Route wise'!$N$4:$N$154,Summary!D21)</f>
        <v>1.8920000000000001</v>
      </c>
      <c r="H21" s="23" t="e">
        <f>COUNTIF(#REF!,Summary!D21)</f>
        <v>#REF!</v>
      </c>
      <c r="I21" s="24" t="e">
        <f>SUMIFS(#REF!,#REF!,Summary!D21)</f>
        <v>#REF!</v>
      </c>
      <c r="J21" s="24" t="e">
        <f t="shared" si="0"/>
        <v>#REF!</v>
      </c>
    </row>
    <row r="22" spans="3:11" x14ac:dyDescent="0.3">
      <c r="C22" s="7" t="s">
        <v>104</v>
      </c>
      <c r="D22" s="8" t="s">
        <v>1019</v>
      </c>
      <c r="E22" s="9">
        <f>SUM(E3:E21)</f>
        <v>369.87338879123365</v>
      </c>
      <c r="F22" s="8">
        <f>SUM(F3:F21)</f>
        <v>323</v>
      </c>
      <c r="G22" s="9">
        <f>SUM(G3:G21)</f>
        <v>50.346572000000002</v>
      </c>
      <c r="H22" s="8" t="e">
        <f t="shared" ref="H22:J22" si="1">SUM(H3:H21)</f>
        <v>#REF!</v>
      </c>
      <c r="I22" s="9" t="e">
        <f t="shared" si="1"/>
        <v>#REF!</v>
      </c>
      <c r="J22" s="9" t="e">
        <f t="shared" si="1"/>
        <v>#REF!</v>
      </c>
    </row>
    <row r="23" spans="3:11" x14ac:dyDescent="0.3">
      <c r="C23" s="10" t="s">
        <v>105</v>
      </c>
      <c r="D23" s="11"/>
      <c r="E23" s="11"/>
      <c r="F23" s="11"/>
      <c r="G23" s="11"/>
      <c r="H23" s="11">
        <v>43</v>
      </c>
      <c r="I23" s="11">
        <v>19.05</v>
      </c>
      <c r="K23" s="5"/>
    </row>
    <row r="24" spans="3:11" x14ac:dyDescent="0.3">
      <c r="C24" s="4" t="s">
        <v>101</v>
      </c>
      <c r="D24" s="4"/>
      <c r="E24" s="6">
        <f>E22+E23</f>
        <v>369.87338879123365</v>
      </c>
      <c r="F24" s="4">
        <f>F22+F23</f>
        <v>323</v>
      </c>
      <c r="G24" s="6">
        <f>G22+G23</f>
        <v>50.346572000000002</v>
      </c>
      <c r="H24" s="4" t="e">
        <f>H22+H23</f>
        <v>#REF!</v>
      </c>
      <c r="I24" s="6" t="e">
        <f>I22+I23</f>
        <v>#REF!</v>
      </c>
    </row>
    <row r="26" spans="3:11" x14ac:dyDescent="0.3">
      <c r="E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 for board_Sheet3</vt:lpstr>
      <vt:lpstr>Route wise</vt:lpstr>
      <vt:lpstr>Sheet2</vt:lpstr>
      <vt:lpstr>Sheet5</vt:lpstr>
      <vt:lpstr>Sheet6</vt:lpstr>
      <vt:lpstr>Sheet3</vt:lpstr>
      <vt:lpstr>684 POP</vt:lpstr>
      <vt:lpstr>PO Details_new</vt:lpstr>
      <vt:lpstr>Sheet1</vt:lpstr>
      <vt:lpstr>PO Details</vt:lpstr>
      <vt:lpstr>De-scope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Yemitkar</dc:creator>
  <cp:lastModifiedBy>Sashwat Ravishankar</cp:lastModifiedBy>
  <dcterms:created xsi:type="dcterms:W3CDTF">2025-03-07T05:06:45Z</dcterms:created>
  <dcterms:modified xsi:type="dcterms:W3CDTF">2025-07-03T07:05:27Z</dcterms:modified>
</cp:coreProperties>
</file>