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ROUTES/Route 10_existing_IP1/"/>
    </mc:Choice>
  </mc:AlternateContent>
  <xr:revisionPtr revIDLastSave="1072" documentId="8_{ABBA5394-C9C9-4002-9AAF-DCF7AA8097F7}" xr6:coauthVersionLast="47" xr6:coauthVersionMax="47" xr10:uidLastSave="{B74B649E-5DC1-4CF6-A242-7C9200524285}"/>
  <bookViews>
    <workbookView xWindow="-120" yWindow="-120" windowWidth="20730" windowHeight="11040" xr2:uid="{A7684D6E-A2A6-40B6-B998-F65191193078}"/>
  </bookViews>
  <sheets>
    <sheet name="DN details" sheetId="4" r:id="rId1"/>
    <sheet name="Pre Capex details" sheetId="1" r:id="rId2"/>
    <sheet name="Present Capex details" sheetId="5" r:id="rId3"/>
    <sheet name="Post Capex details" sheetId="3" r:id="rId4"/>
  </sheets>
  <definedNames>
    <definedName name="_xlnm._FilterDatabase" localSheetId="0" hidden="1">'DN details'!$B$2:$AH$6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/>
  <c r="H4" i="3"/>
  <c r="J4" i="3" s="1"/>
  <c r="M4" i="3" s="1"/>
  <c r="F4" i="3"/>
  <c r="L4" i="1"/>
  <c r="H4" i="1"/>
  <c r="J4" i="1" s="1"/>
  <c r="M4" i="1" s="1"/>
  <c r="F4" i="1"/>
  <c r="AA1" i="4"/>
  <c r="Z1" i="4"/>
  <c r="X1" i="4"/>
  <c r="W1" i="4"/>
  <c r="V1" i="4"/>
  <c r="U1" i="4"/>
  <c r="S1" i="4"/>
  <c r="R1" i="4"/>
  <c r="K4" i="3" l="1"/>
  <c r="N4" i="3" s="1"/>
  <c r="O4" i="3" s="1"/>
  <c r="P4" i="3" s="1"/>
  <c r="Q4" i="3" s="1"/>
  <c r="K4" i="1"/>
  <c r="N4" i="1" s="1"/>
  <c r="O4" i="1" s="1"/>
  <c r="P4" i="1" s="1"/>
  <c r="Q4" i="1" s="1"/>
  <c r="F4" i="5" l="1"/>
  <c r="AD1" i="4"/>
  <c r="AC1" i="4"/>
  <c r="AB1" i="4"/>
  <c r="L4" i="5"/>
  <c r="H4" i="5" l="1"/>
  <c r="J4" i="5" s="1"/>
  <c r="K4" i="5" l="1"/>
  <c r="N4" i="5" s="1"/>
  <c r="O4" i="5" s="1"/>
  <c r="P4" i="5" s="1"/>
  <c r="Q4" i="5" s="1"/>
  <c r="M4" i="5"/>
</calcChain>
</file>

<file path=xl/sharedStrings.xml><?xml version="1.0" encoding="utf-8"?>
<sst xmlns="http://schemas.openxmlformats.org/spreadsheetml/2006/main" count="138" uniqueCount="74">
  <si>
    <t>Sr. No.</t>
  </si>
  <si>
    <t>Subsection / LMC</t>
  </si>
  <si>
    <t>Subsection ID / LMC ID</t>
  </si>
  <si>
    <t>Survey ID</t>
  </si>
  <si>
    <t xml:space="preserve"> Start point</t>
  </si>
  <si>
    <t>End Point</t>
  </si>
  <si>
    <t>ROW Status</t>
  </si>
  <si>
    <t>DN received date</t>
  </si>
  <si>
    <t>DN payment date</t>
  </si>
  <si>
    <t>Permit receipt date</t>
  </si>
  <si>
    <t>Execution Status</t>
  </si>
  <si>
    <t>DN Number</t>
  </si>
  <si>
    <t>Subsection</t>
  </si>
  <si>
    <t>Route No.</t>
  </si>
  <si>
    <t>IP1</t>
  </si>
  <si>
    <t>Post current approval</t>
  </si>
  <si>
    <t>Total DN - RI cost including deposit</t>
  </si>
  <si>
    <t>Total DN - RI cost w/o deposit</t>
  </si>
  <si>
    <t>Budgeted RI cost w/o deposit</t>
  </si>
  <si>
    <t>Strategic</t>
  </si>
  <si>
    <t>DN Recipient</t>
  </si>
  <si>
    <t>CE</t>
  </si>
  <si>
    <t>Remark</t>
  </si>
  <si>
    <t xml:space="preserve">Percentage length covered </t>
  </si>
  <si>
    <t>Budgeted RI Cost 
(INR)</t>
  </si>
  <si>
    <t>Section Surveyed Length  
(Meter)</t>
  </si>
  <si>
    <t xml:space="preserve">Route Length (Meter) </t>
  </si>
  <si>
    <t>Budgeted Material and Service cost
(INR)</t>
  </si>
  <si>
    <t>Total DN length of Sub Section
(Meter)</t>
  </si>
  <si>
    <t>Total DN RI cost w/o deposit 
(INR)</t>
  </si>
  <si>
    <t>Projected Material and Service cost 
(INR)</t>
  </si>
  <si>
    <t>Percentage Budget covered</t>
  </si>
  <si>
    <t>Total Budgeted Cost
(INR)</t>
  </si>
  <si>
    <t>Projected Percentage Budget covered</t>
  </si>
  <si>
    <t>Total DN RI + Projected Material and service
(INR)</t>
  </si>
  <si>
    <t>Current per meter cost 
(INR)</t>
  </si>
  <si>
    <t>Target date of completion</t>
  </si>
  <si>
    <t>Contract type</t>
  </si>
  <si>
    <t xml:space="preserve">Build Type </t>
  </si>
  <si>
    <t>Category type</t>
  </si>
  <si>
    <t>Route No. 10</t>
  </si>
  <si>
    <t>Route 10 - Section Capex details</t>
  </si>
  <si>
    <t>Existing</t>
  </si>
  <si>
    <t>MUMU25R010MCWE241221D2C6L0012</t>
  </si>
  <si>
    <t>MUMU25R010MCWE241221D3C6L0013</t>
  </si>
  <si>
    <t>AIR52K24R010001</t>
  </si>
  <si>
    <t>10274*</t>
  </si>
  <si>
    <t>1281065.06*</t>
  </si>
  <si>
    <t>At current _
Projected cost to complete balance section
(INR)</t>
  </si>
  <si>
    <t>Projected  Total Tentative Savings (INR)</t>
  </si>
  <si>
    <t xml:space="preserve">Projected Total cost of route
(INR) </t>
  </si>
  <si>
    <t>This route is entirely part of our existing network where minimal execution in some areas is requried.</t>
  </si>
  <si>
    <t> BOB Mirza Galibh road</t>
  </si>
  <si>
    <t>Byculla Fire Bricade</t>
  </si>
  <si>
    <t xml:space="preserve"> BMC E ward office </t>
  </si>
  <si>
    <t> Mirza Galibh road junction </t>
  </si>
  <si>
    <t>Supervision charges</t>
  </si>
  <si>
    <t>Multiplying Factor</t>
  </si>
  <si>
    <t>PNB HOUSE (PNB BANK)</t>
  </si>
  <si>
    <t>APNA NAZAR (GREAT SOCIAL BLDG</t>
  </si>
  <si>
    <t>DN Length (METER)</t>
  </si>
  <si>
    <t>Route Length (METER)</t>
  </si>
  <si>
    <t>Total 
(INR)</t>
  </si>
  <si>
    <t>Access Charges Amount 
(INR)</t>
  </si>
  <si>
    <t>Deposit 
(INR)</t>
  </si>
  <si>
    <t>RI 
(INR)</t>
  </si>
  <si>
    <t>Ground Rent
(INR)</t>
  </si>
  <si>
    <t>Administrative Charge
(INR)</t>
  </si>
  <si>
    <t>Survey section Length 
(METER)</t>
  </si>
  <si>
    <t>MUMU25R010MCWA250408D3C3L0020</t>
  </si>
  <si>
    <t>MUMU25R010MCWB250403D3C3L0029</t>
  </si>
  <si>
    <t>GODEE AREA (FR/114)</t>
  </si>
  <si>
    <t>HOTEL ELPHINSTONE ANNEXE</t>
  </si>
  <si>
    <t>Payment Displayed on MCGM portal 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</si>
</sst>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Calibri"/>
      <family val="2"/>
    </font>
    <font>
      <b/>
      <sz val="10"/>
      <name val="Aptos Display"/>
      <family val="2"/>
    </font>
    <font>
      <b/>
      <sz val="9"/>
      <color theme="1"/>
      <name val="Aptos Narrow"/>
      <family val="2"/>
      <scheme val="minor"/>
    </font>
    <font>
      <b/>
      <sz val="9"/>
      <name val="Aptos Display"/>
      <family val="2"/>
    </font>
    <font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Aptos Narrow"/>
      <family val="2"/>
      <scheme val="minor"/>
    </font>
    <font>
      <sz val="8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0" applyNumberFormat="1"/>
    <xf numFmtId="0" fontId="4" fillId="0" borderId="0" xfId="0" applyFont="1" applyAlignment="1">
      <alignment horizontal="center" vertical="center" wrapText="1"/>
    </xf>
    <xf numFmtId="164" fontId="0" fillId="0" borderId="0" xfId="0" applyNumberFormat="1"/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64" fontId="7" fillId="0" borderId="9" xfId="1" applyNumberFormat="1" applyFont="1" applyBorder="1" applyAlignment="1">
      <alignment horizontal="center" vertical="center"/>
    </xf>
    <xf numFmtId="9" fontId="7" fillId="0" borderId="9" xfId="2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3" fontId="0" fillId="0" borderId="11" xfId="0" applyNumberForma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3" fontId="5" fillId="0" borderId="12" xfId="1" applyFont="1" applyBorder="1" applyAlignment="1">
      <alignment horizontal="center" vertical="center"/>
    </xf>
    <xf numFmtId="43" fontId="5" fillId="0" borderId="0" xfId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79EE-50CA-4FDC-BE41-2CA707423BA9}">
  <dimension ref="B1:AH6"/>
  <sheetViews>
    <sheetView tabSelected="1" topLeftCell="B1" workbookViewId="0">
      <selection activeCell="A2" sqref="A2:XFD2"/>
    </sheetView>
  </sheetViews>
  <sheetFormatPr defaultRowHeight="15" x14ac:dyDescent="0.25"/>
  <cols>
    <col min="2" max="2" width="8" bestFit="1" customWidth="1"/>
    <col min="3" max="3" width="14.28515625" bestFit="1" customWidth="1"/>
    <col min="4" max="4" width="12.140625" bestFit="1" customWidth="1"/>
    <col min="5" max="5" width="12.5703125" bestFit="1" customWidth="1"/>
    <col min="6" max="6" width="15.5703125" bestFit="1" customWidth="1"/>
    <col min="7" max="7" width="11.42578125" bestFit="1" customWidth="1"/>
    <col min="8" max="8" width="13" bestFit="1" customWidth="1"/>
    <col min="9" max="9" width="10.7109375" bestFit="1" customWidth="1"/>
    <col min="10" max="10" width="29.85546875" bestFit="1" customWidth="1"/>
    <col min="11" max="11" width="16" bestFit="1" customWidth="1"/>
    <col min="12" max="12" width="19.28515625" bestFit="1" customWidth="1"/>
    <col min="13" max="13" width="16.85546875" customWidth="1"/>
    <col min="14" max="14" width="14.7109375" bestFit="1" customWidth="1"/>
    <col min="15" max="15" width="10.42578125" bestFit="1" customWidth="1"/>
    <col min="16" max="16" width="14.85546875" bestFit="1" customWidth="1"/>
    <col min="17" max="17" width="15.28515625" customWidth="1"/>
    <col min="18" max="18" width="13" customWidth="1"/>
    <col min="19" max="19" width="9.7109375" bestFit="1" customWidth="1"/>
    <col min="20" max="20" width="10" bestFit="1" customWidth="1"/>
    <col min="21" max="21" width="11.28515625" bestFit="1" customWidth="1"/>
    <col min="22" max="22" width="16.28515625" bestFit="1" customWidth="1"/>
    <col min="23" max="23" width="13.7109375" customWidth="1"/>
    <col min="24" max="24" width="12.28515625" customWidth="1"/>
    <col min="25" max="25" width="10.85546875" customWidth="1"/>
    <col min="26" max="26" width="10.28515625" customWidth="1"/>
    <col min="27" max="27" width="14.42578125" customWidth="1"/>
    <col min="28" max="28" width="33.140625" bestFit="1" customWidth="1"/>
    <col min="29" max="29" width="28" bestFit="1" customWidth="1"/>
    <col min="30" max="30" width="27.7109375" bestFit="1" customWidth="1"/>
    <col min="31" max="31" width="28.42578125" bestFit="1" customWidth="1"/>
    <col min="32" max="32" width="16.7109375" bestFit="1" customWidth="1"/>
    <col min="33" max="33" width="18.5703125" bestFit="1" customWidth="1"/>
    <col min="34" max="34" width="16.28515625" bestFit="1" customWidth="1"/>
  </cols>
  <sheetData>
    <row r="1" spans="2:34" x14ac:dyDescent="0.25"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24"/>
      <c r="Q1" s="24"/>
      <c r="R1" s="24">
        <f>SUBTOTAL(9,R3:R27)</f>
        <v>184</v>
      </c>
      <c r="S1" s="32">
        <f>SUBTOTAL(9,S3:S27)</f>
        <v>3067716</v>
      </c>
      <c r="T1" s="33"/>
      <c r="U1" s="32">
        <f>SUBTOTAL(9,U3:U27)</f>
        <v>1533768.5</v>
      </c>
      <c r="V1" s="24">
        <f>SUBTOTAL(9,V3:V27)</f>
        <v>0</v>
      </c>
      <c r="W1" s="32">
        <f>SUBTOTAL(9,W3:W27)</f>
        <v>368</v>
      </c>
      <c r="X1" s="32">
        <f>SUBTOTAL(9,X3:X27)</f>
        <v>173</v>
      </c>
      <c r="Y1" s="32"/>
      <c r="Z1" s="32">
        <f>SUBTOTAL(9,Z3:Z27)</f>
        <v>4601857</v>
      </c>
      <c r="AA1" s="32">
        <f>SUBTOTAL(9,AA3:AA27)</f>
        <v>4601857</v>
      </c>
      <c r="AB1" s="2">
        <f>SUBTOTAL(9,AB3:AB4)</f>
        <v>2280301</v>
      </c>
      <c r="AC1" s="2">
        <f>SUBTOTAL(9,AC3:AC4)</f>
        <v>1520200</v>
      </c>
      <c r="AD1">
        <f>SUBTOTAL(9,AD3:AD4)</f>
        <v>1281065.0599999998</v>
      </c>
    </row>
    <row r="2" spans="2:34" ht="48" x14ac:dyDescent="0.25">
      <c r="B2" s="27" t="s">
        <v>0</v>
      </c>
      <c r="C2" s="27" t="s">
        <v>1</v>
      </c>
      <c r="D2" s="27" t="s">
        <v>20</v>
      </c>
      <c r="E2" s="27" t="s">
        <v>13</v>
      </c>
      <c r="F2" s="27" t="s">
        <v>36</v>
      </c>
      <c r="G2" s="27" t="s">
        <v>37</v>
      </c>
      <c r="H2" s="27" t="s">
        <v>38</v>
      </c>
      <c r="I2" s="27" t="s">
        <v>39</v>
      </c>
      <c r="J2" s="27" t="s">
        <v>2</v>
      </c>
      <c r="K2" s="27" t="s">
        <v>3</v>
      </c>
      <c r="L2" s="27" t="s">
        <v>4</v>
      </c>
      <c r="M2" s="27" t="s">
        <v>5</v>
      </c>
      <c r="N2" s="27" t="s">
        <v>7</v>
      </c>
      <c r="O2" s="27" t="s">
        <v>11</v>
      </c>
      <c r="P2" s="27" t="s">
        <v>61</v>
      </c>
      <c r="Q2" s="27" t="s">
        <v>68</v>
      </c>
      <c r="R2" s="27" t="s">
        <v>60</v>
      </c>
      <c r="S2" s="27" t="s">
        <v>65</v>
      </c>
      <c r="T2" s="27" t="s">
        <v>56</v>
      </c>
      <c r="U2" s="27" t="s">
        <v>64</v>
      </c>
      <c r="V2" s="27" t="s">
        <v>63</v>
      </c>
      <c r="W2" s="27" t="s">
        <v>66</v>
      </c>
      <c r="X2" s="27" t="s">
        <v>67</v>
      </c>
      <c r="Y2" s="27" t="s">
        <v>57</v>
      </c>
      <c r="Z2" s="27" t="s">
        <v>62</v>
      </c>
      <c r="AA2" s="27" t="s">
        <v>73</v>
      </c>
      <c r="AB2" s="21" t="s">
        <v>16</v>
      </c>
      <c r="AC2" s="19" t="s">
        <v>17</v>
      </c>
      <c r="AD2" s="19" t="s">
        <v>18</v>
      </c>
      <c r="AE2" s="19" t="s">
        <v>6</v>
      </c>
      <c r="AF2" s="19" t="s">
        <v>8</v>
      </c>
      <c r="AG2" s="19" t="s">
        <v>9</v>
      </c>
      <c r="AH2" s="19" t="s">
        <v>10</v>
      </c>
    </row>
    <row r="3" spans="2:34" ht="15.75" thickBot="1" x14ac:dyDescent="0.3">
      <c r="B3" s="28">
        <v>1</v>
      </c>
      <c r="C3" s="28" t="s">
        <v>12</v>
      </c>
      <c r="D3" s="28" t="s">
        <v>21</v>
      </c>
      <c r="E3" s="28" t="s">
        <v>40</v>
      </c>
      <c r="F3" s="29">
        <v>45808</v>
      </c>
      <c r="G3" s="28" t="s">
        <v>14</v>
      </c>
      <c r="H3" s="28" t="s">
        <v>42</v>
      </c>
      <c r="I3" s="28" t="s">
        <v>19</v>
      </c>
      <c r="J3" s="15" t="s">
        <v>43</v>
      </c>
      <c r="K3" s="30" t="s">
        <v>45</v>
      </c>
      <c r="L3" s="25" t="s">
        <v>52</v>
      </c>
      <c r="M3" s="26" t="s">
        <v>53</v>
      </c>
      <c r="N3" s="20">
        <v>45647</v>
      </c>
      <c r="O3" s="26">
        <v>783326066</v>
      </c>
      <c r="P3" s="15">
        <v>10274</v>
      </c>
      <c r="Q3" s="15">
        <v>10274</v>
      </c>
      <c r="R3" s="26">
        <v>33</v>
      </c>
      <c r="S3" s="17">
        <v>1152439</v>
      </c>
      <c r="T3" s="26"/>
      <c r="U3" s="17">
        <v>576220</v>
      </c>
      <c r="V3" s="26">
        <v>0</v>
      </c>
      <c r="W3" s="26">
        <v>66</v>
      </c>
      <c r="X3" s="26">
        <v>22</v>
      </c>
      <c r="Y3" s="26">
        <v>5</v>
      </c>
      <c r="Z3" s="17">
        <v>1728758</v>
      </c>
      <c r="AA3" s="17">
        <v>1728758</v>
      </c>
      <c r="AB3" s="22">
        <v>1728659</v>
      </c>
      <c r="AC3" s="17">
        <v>1152439</v>
      </c>
      <c r="AD3" s="11">
        <v>1281065.0599999998</v>
      </c>
      <c r="AE3" s="1"/>
      <c r="AF3" s="1"/>
      <c r="AG3" s="1"/>
      <c r="AH3" s="16"/>
    </row>
    <row r="4" spans="2:34" ht="15.75" thickBot="1" x14ac:dyDescent="0.3">
      <c r="B4" s="31">
        <v>2</v>
      </c>
      <c r="C4" s="28" t="s">
        <v>12</v>
      </c>
      <c r="D4" s="28" t="s">
        <v>21</v>
      </c>
      <c r="E4" s="28" t="s">
        <v>40</v>
      </c>
      <c r="F4" s="29">
        <v>45808</v>
      </c>
      <c r="G4" s="28" t="s">
        <v>14</v>
      </c>
      <c r="H4" s="28" t="s">
        <v>42</v>
      </c>
      <c r="I4" s="28" t="s">
        <v>19</v>
      </c>
      <c r="J4" s="15" t="s">
        <v>44</v>
      </c>
      <c r="K4" s="30" t="s">
        <v>45</v>
      </c>
      <c r="L4" s="31" t="s">
        <v>54</v>
      </c>
      <c r="M4" s="31" t="s">
        <v>55</v>
      </c>
      <c r="N4" s="20">
        <v>45647</v>
      </c>
      <c r="O4" s="15">
        <v>783326083</v>
      </c>
      <c r="P4" s="15" t="s">
        <v>46</v>
      </c>
      <c r="Q4" s="15" t="s">
        <v>46</v>
      </c>
      <c r="R4" s="17">
        <v>39</v>
      </c>
      <c r="S4" s="17">
        <v>367761</v>
      </c>
      <c r="T4" s="31"/>
      <c r="U4" s="17">
        <v>183880.5</v>
      </c>
      <c r="V4" s="26">
        <v>0</v>
      </c>
      <c r="W4" s="28">
        <v>78</v>
      </c>
      <c r="X4" s="28">
        <v>39</v>
      </c>
      <c r="Y4" s="28">
        <v>1</v>
      </c>
      <c r="Z4" s="17">
        <v>551759</v>
      </c>
      <c r="AA4" s="17">
        <v>551759</v>
      </c>
      <c r="AB4" s="23">
        <v>551642</v>
      </c>
      <c r="AC4" s="18">
        <v>367761</v>
      </c>
      <c r="AD4" s="11" t="s">
        <v>47</v>
      </c>
      <c r="AE4" s="16"/>
      <c r="AF4" s="16"/>
      <c r="AG4" s="16"/>
      <c r="AH4" s="16"/>
    </row>
    <row r="5" spans="2:34" s="37" customFormat="1" x14ac:dyDescent="0.25">
      <c r="B5" s="28">
        <v>3</v>
      </c>
      <c r="C5" s="28" t="s">
        <v>12</v>
      </c>
      <c r="D5" s="28" t="s">
        <v>21</v>
      </c>
      <c r="E5" s="28" t="s">
        <v>40</v>
      </c>
      <c r="F5" s="29">
        <v>45808</v>
      </c>
      <c r="G5" s="28" t="s">
        <v>14</v>
      </c>
      <c r="H5" s="28" t="s">
        <v>42</v>
      </c>
      <c r="I5" s="28" t="s">
        <v>19</v>
      </c>
      <c r="J5" s="36" t="s">
        <v>69</v>
      </c>
      <c r="K5" s="34" t="s">
        <v>45</v>
      </c>
      <c r="L5" s="28" t="s">
        <v>58</v>
      </c>
      <c r="M5" s="28" t="s">
        <v>59</v>
      </c>
      <c r="N5" s="29">
        <v>45755</v>
      </c>
      <c r="O5" s="28">
        <v>783339910</v>
      </c>
      <c r="P5" s="26" t="s">
        <v>46</v>
      </c>
      <c r="Q5" s="26" t="s">
        <v>46</v>
      </c>
      <c r="R5" s="28">
        <v>52</v>
      </c>
      <c r="S5" s="35">
        <v>651176</v>
      </c>
      <c r="T5" s="28">
        <v>0</v>
      </c>
      <c r="U5" s="35">
        <v>325588</v>
      </c>
      <c r="V5" s="28">
        <v>0</v>
      </c>
      <c r="W5" s="35">
        <v>104</v>
      </c>
      <c r="X5" s="28">
        <v>52</v>
      </c>
      <c r="Y5" s="35">
        <v>1</v>
      </c>
      <c r="Z5" s="35">
        <v>976920</v>
      </c>
      <c r="AA5" s="35">
        <v>976920</v>
      </c>
    </row>
    <row r="6" spans="2:34" x14ac:dyDescent="0.25">
      <c r="B6" s="1">
        <v>4</v>
      </c>
      <c r="C6" s="28" t="s">
        <v>12</v>
      </c>
      <c r="D6" s="28" t="s">
        <v>21</v>
      </c>
      <c r="E6" s="28" t="s">
        <v>40</v>
      </c>
      <c r="F6" s="29">
        <v>45808</v>
      </c>
      <c r="G6" s="28" t="s">
        <v>14</v>
      </c>
      <c r="H6" s="28" t="s">
        <v>42</v>
      </c>
      <c r="I6" s="28" t="s">
        <v>19</v>
      </c>
      <c r="J6" s="40" t="s">
        <v>70</v>
      </c>
      <c r="K6" s="34" t="s">
        <v>45</v>
      </c>
      <c r="L6" s="38" t="s">
        <v>71</v>
      </c>
      <c r="M6" s="38" t="s">
        <v>72</v>
      </c>
      <c r="N6" s="41">
        <v>45766</v>
      </c>
      <c r="O6" s="39">
        <v>783339575</v>
      </c>
      <c r="P6" s="26" t="s">
        <v>46</v>
      </c>
      <c r="Q6" s="26" t="s">
        <v>46</v>
      </c>
      <c r="R6" s="1">
        <v>60</v>
      </c>
      <c r="S6" s="40">
        <v>896340</v>
      </c>
      <c r="T6" s="1">
        <v>0</v>
      </c>
      <c r="U6" s="42">
        <v>448080</v>
      </c>
      <c r="V6" s="1">
        <v>0</v>
      </c>
      <c r="W6" s="1">
        <v>120</v>
      </c>
      <c r="X6" s="1">
        <v>60</v>
      </c>
      <c r="Y6" s="1">
        <v>1</v>
      </c>
      <c r="Z6" s="42">
        <v>1344420</v>
      </c>
      <c r="AA6" s="42">
        <v>1344420</v>
      </c>
    </row>
  </sheetData>
  <autoFilter ref="B2:AH6" xr:uid="{36F179EE-50CA-4FDC-BE41-2CA707423BA9}"/>
  <conditionalFormatting sqref="K3">
    <cfRule type="duplicateValues" dxfId="11" priority="4"/>
  </conditionalFormatting>
  <conditionalFormatting sqref="K4:K6">
    <cfRule type="duplicateValues" dxfId="10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E29C-B006-4461-A37B-12320259BE92}">
  <dimension ref="B1:AB4"/>
  <sheetViews>
    <sheetView workbookViewId="0">
      <selection activeCell="K3" sqref="K3"/>
    </sheetView>
  </sheetViews>
  <sheetFormatPr defaultRowHeight="15" x14ac:dyDescent="0.25"/>
  <cols>
    <col min="2" max="2" width="11.42578125" bestFit="1" customWidth="1"/>
    <col min="3" max="3" width="15.140625" customWidth="1"/>
    <col min="4" max="4" width="10.42578125" customWidth="1"/>
    <col min="5" max="5" width="16" customWidth="1"/>
    <col min="6" max="6" width="13.42578125" customWidth="1"/>
    <col min="7" max="7" width="13.7109375" bestFit="1" customWidth="1"/>
    <col min="8" max="8" width="12.28515625" bestFit="1" customWidth="1"/>
    <col min="9" max="10" width="14.42578125" bestFit="1" customWidth="1"/>
    <col min="11" max="11" width="9" bestFit="1" customWidth="1"/>
    <col min="12" max="12" width="15.85546875" bestFit="1" customWidth="1"/>
    <col min="13" max="13" width="15.85546875" customWidth="1"/>
    <col min="14" max="14" width="19.42578125" bestFit="1" customWidth="1"/>
    <col min="15" max="15" width="14" customWidth="1"/>
    <col min="16" max="16" width="16.85546875" bestFit="1" customWidth="1"/>
    <col min="17" max="17" width="14.5703125" customWidth="1"/>
    <col min="18" max="18" width="38.140625" customWidth="1"/>
    <col min="19" max="19" width="10.7109375" bestFit="1" customWidth="1"/>
    <col min="20" max="20" width="14.5703125" customWidth="1"/>
    <col min="21" max="21" width="16.85546875" bestFit="1" customWidth="1"/>
    <col min="22" max="22" width="27.5703125" bestFit="1" customWidth="1"/>
    <col min="23" max="23" width="16" bestFit="1" customWidth="1"/>
    <col min="24" max="24" width="35.42578125" customWidth="1"/>
    <col min="25" max="25" width="23.42578125" bestFit="1" customWidth="1"/>
    <col min="26" max="26" width="15.7109375" hidden="1" customWidth="1"/>
    <col min="27" max="27" width="19.140625" hidden="1" customWidth="1"/>
    <col min="28" max="28" width="18" hidden="1" customWidth="1"/>
    <col min="29" max="29" width="16.7109375" bestFit="1" customWidth="1"/>
    <col min="30" max="30" width="17.7109375" customWidth="1"/>
    <col min="31" max="31" width="11.85546875" customWidth="1"/>
    <col min="32" max="32" width="29.7109375" bestFit="1" customWidth="1"/>
    <col min="33" max="33" width="24.42578125" bestFit="1" customWidth="1"/>
    <col min="34" max="34" width="19.140625" bestFit="1" customWidth="1"/>
    <col min="35" max="35" width="16.7109375" bestFit="1" customWidth="1"/>
    <col min="36" max="36" width="18.5703125" bestFit="1" customWidth="1"/>
    <col min="37" max="37" width="28.42578125" bestFit="1" customWidth="1"/>
    <col min="38" max="38" width="16.28515625" bestFit="1" customWidth="1"/>
  </cols>
  <sheetData>
    <row r="1" spans="2:18" ht="15.75" thickBot="1" x14ac:dyDescent="0.3"/>
    <row r="2" spans="2:18" ht="15.75" thickBot="1" x14ac:dyDescent="0.3">
      <c r="B2" s="44" t="s">
        <v>41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2:18" ht="48.75" thickBot="1" x14ac:dyDescent="0.3">
      <c r="B3" s="6" t="s">
        <v>26</v>
      </c>
      <c r="C3" s="7" t="s">
        <v>25</v>
      </c>
      <c r="D3" s="7" t="s">
        <v>24</v>
      </c>
      <c r="E3" s="7" t="s">
        <v>27</v>
      </c>
      <c r="F3" s="7" t="s">
        <v>32</v>
      </c>
      <c r="G3" s="7" t="s">
        <v>28</v>
      </c>
      <c r="H3" s="7" t="s">
        <v>29</v>
      </c>
      <c r="I3" s="7" t="s">
        <v>30</v>
      </c>
      <c r="J3" s="7" t="s">
        <v>34</v>
      </c>
      <c r="K3" s="7" t="s">
        <v>35</v>
      </c>
      <c r="L3" s="7" t="s">
        <v>23</v>
      </c>
      <c r="M3" s="7" t="s">
        <v>31</v>
      </c>
      <c r="N3" s="7" t="s">
        <v>48</v>
      </c>
      <c r="O3" s="7" t="s">
        <v>50</v>
      </c>
      <c r="P3" s="7" t="s">
        <v>49</v>
      </c>
      <c r="Q3" s="7" t="s">
        <v>33</v>
      </c>
      <c r="R3" s="8" t="s">
        <v>22</v>
      </c>
    </row>
    <row r="4" spans="2:18" ht="24.75" thickBot="1" x14ac:dyDescent="0.3">
      <c r="B4" s="9">
        <v>10274</v>
      </c>
      <c r="C4" s="9">
        <v>10274</v>
      </c>
      <c r="D4" s="11">
        <v>1281065.0599999998</v>
      </c>
      <c r="E4" s="11">
        <v>6546592.7999999998</v>
      </c>
      <c r="F4" s="11">
        <f>D4+E4</f>
        <v>7827657.8599999994</v>
      </c>
      <c r="G4" s="10">
        <v>72</v>
      </c>
      <c r="H4" s="11">
        <f>'DN details'!AC4</f>
        <v>367761</v>
      </c>
      <c r="I4" s="11">
        <v>6982210.4000000004</v>
      </c>
      <c r="J4" s="11">
        <f>H4+I4</f>
        <v>7349971.4000000004</v>
      </c>
      <c r="K4" s="11">
        <f>J4/G4</f>
        <v>102082.93611111112</v>
      </c>
      <c r="L4" s="12">
        <f>G4/C4</f>
        <v>7.0079813120498347E-3</v>
      </c>
      <c r="M4" s="12">
        <f>(J4)/(F4)</f>
        <v>0.93897453509803774</v>
      </c>
      <c r="N4" s="11">
        <f>K4*(B4-G4)</f>
        <v>1041450114.2055557</v>
      </c>
      <c r="O4" s="11">
        <f>N4+H4+I4</f>
        <v>1048800085.6055557</v>
      </c>
      <c r="P4" s="13">
        <f>F4-O4</f>
        <v>-1040972427.7455556</v>
      </c>
      <c r="Q4" s="12">
        <f>P4/F4</f>
        <v>-132.986449633295</v>
      </c>
      <c r="R4" s="14" t="s">
        <v>51</v>
      </c>
    </row>
  </sheetData>
  <mergeCells count="1">
    <mergeCell ref="B2:R2"/>
  </mergeCells>
  <conditionalFormatting sqref="B3:R3">
    <cfRule type="duplicateValues" dxfId="9" priority="3"/>
  </conditionalFormatting>
  <conditionalFormatting sqref="G3">
    <cfRule type="duplicateValues" dxfId="8" priority="2"/>
  </conditionalFormatting>
  <conditionalFormatting sqref="H3">
    <cfRule type="duplicateValues" dxfId="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9F79-1071-41D5-AB6F-10CE69E8432E}">
  <dimension ref="B1:R9"/>
  <sheetViews>
    <sheetView workbookViewId="0">
      <selection activeCell="E14" sqref="E14"/>
    </sheetView>
  </sheetViews>
  <sheetFormatPr defaultRowHeight="15" x14ac:dyDescent="0.25"/>
  <cols>
    <col min="2" max="2" width="11.42578125" bestFit="1" customWidth="1"/>
    <col min="3" max="3" width="15.140625" customWidth="1"/>
    <col min="4" max="4" width="10.42578125" customWidth="1"/>
    <col min="5" max="5" width="16" customWidth="1"/>
    <col min="6" max="6" width="13.42578125" customWidth="1"/>
    <col min="7" max="7" width="15.42578125" customWidth="1"/>
    <col min="8" max="8" width="14" customWidth="1"/>
    <col min="9" max="10" width="17.140625" customWidth="1"/>
    <col min="11" max="11" width="12.42578125" customWidth="1"/>
    <col min="12" max="12" width="15.85546875" bestFit="1" customWidth="1"/>
    <col min="13" max="13" width="15.85546875" customWidth="1"/>
    <col min="14" max="14" width="20.42578125" bestFit="1" customWidth="1"/>
    <col min="15" max="15" width="14" customWidth="1"/>
    <col min="16" max="16" width="16.85546875" bestFit="1" customWidth="1"/>
    <col min="17" max="17" width="14.5703125" customWidth="1"/>
    <col min="18" max="18" width="38.140625" customWidth="1"/>
  </cols>
  <sheetData>
    <row r="1" spans="2:18" ht="15.75" thickBot="1" x14ac:dyDescent="0.3"/>
    <row r="2" spans="2:18" ht="15.75" thickBot="1" x14ac:dyDescent="0.3">
      <c r="B2" s="44" t="s">
        <v>41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2:18" ht="48.75" thickBot="1" x14ac:dyDescent="0.3">
      <c r="B3" s="6" t="s">
        <v>26</v>
      </c>
      <c r="C3" s="7" t="s">
        <v>25</v>
      </c>
      <c r="D3" s="7" t="s">
        <v>24</v>
      </c>
      <c r="E3" s="7" t="s">
        <v>27</v>
      </c>
      <c r="F3" s="7" t="s">
        <v>32</v>
      </c>
      <c r="G3" s="7" t="s">
        <v>28</v>
      </c>
      <c r="H3" s="7" t="s">
        <v>29</v>
      </c>
      <c r="I3" s="7" t="s">
        <v>30</v>
      </c>
      <c r="J3" s="7" t="s">
        <v>34</v>
      </c>
      <c r="K3" s="7" t="s">
        <v>35</v>
      </c>
      <c r="L3" s="7" t="s">
        <v>23</v>
      </c>
      <c r="M3" s="7" t="s">
        <v>31</v>
      </c>
      <c r="N3" s="7" t="s">
        <v>48</v>
      </c>
      <c r="O3" s="7" t="s">
        <v>50</v>
      </c>
      <c r="P3" s="7" t="s">
        <v>49</v>
      </c>
      <c r="Q3" s="7" t="s">
        <v>33</v>
      </c>
      <c r="R3" s="8" t="s">
        <v>22</v>
      </c>
    </row>
    <row r="4" spans="2:18" ht="24.75" thickBot="1" x14ac:dyDescent="0.3">
      <c r="B4" s="9">
        <v>10274</v>
      </c>
      <c r="C4" s="9">
        <v>10274</v>
      </c>
      <c r="D4" s="11">
        <v>1281065.0599999998</v>
      </c>
      <c r="E4" s="11">
        <v>6546592.7999999998</v>
      </c>
      <c r="F4" s="11">
        <f>D4+E4</f>
        <v>7827657.8599999994</v>
      </c>
      <c r="G4" s="10">
        <v>72</v>
      </c>
      <c r="H4" s="11">
        <f>'DN details'!AC1</f>
        <v>1520200</v>
      </c>
      <c r="I4" s="11">
        <v>6982210.4000000004</v>
      </c>
      <c r="J4" s="11">
        <f>H4+I4</f>
        <v>8502410.4000000004</v>
      </c>
      <c r="K4" s="11">
        <f>J4/G4</f>
        <v>118089.03333333334</v>
      </c>
      <c r="L4" s="12">
        <f>G4/C4</f>
        <v>7.0079813120498347E-3</v>
      </c>
      <c r="M4" s="12">
        <f>(J4)/(F4)</f>
        <v>1.0862010772657864</v>
      </c>
      <c r="N4" s="11">
        <f>K4*(B4-G4)</f>
        <v>1204744318.0666668</v>
      </c>
      <c r="O4" s="11">
        <f>N4+H4+I4</f>
        <v>1213246728.4666669</v>
      </c>
      <c r="P4" s="13">
        <f>F4-O4</f>
        <v>-1205419070.606667</v>
      </c>
      <c r="Q4" s="12">
        <f>P4/F4</f>
        <v>-153.99485927539851</v>
      </c>
      <c r="R4" s="14" t="s">
        <v>51</v>
      </c>
    </row>
    <row r="5" spans="2:18" x14ac:dyDescent="0.25">
      <c r="I5" s="5"/>
      <c r="J5" s="5"/>
      <c r="K5" s="5"/>
    </row>
    <row r="6" spans="2:18" x14ac:dyDescent="0.25">
      <c r="C6" s="5"/>
      <c r="H6" s="3"/>
    </row>
    <row r="7" spans="2:18" x14ac:dyDescent="0.25">
      <c r="I7" s="4"/>
      <c r="J7" s="4"/>
      <c r="K7" s="4"/>
    </row>
    <row r="8" spans="2:18" x14ac:dyDescent="0.25">
      <c r="H8" s="3"/>
    </row>
    <row r="9" spans="2:18" x14ac:dyDescent="0.25">
      <c r="H9" s="3"/>
    </row>
  </sheetData>
  <mergeCells count="1">
    <mergeCell ref="B2:R2"/>
  </mergeCells>
  <conditionalFormatting sqref="B3:R3">
    <cfRule type="duplicateValues" dxfId="6" priority="6"/>
  </conditionalFormatting>
  <conditionalFormatting sqref="G3">
    <cfRule type="duplicateValues" dxfId="5" priority="3"/>
  </conditionalFormatting>
  <conditionalFormatting sqref="H3">
    <cfRule type="duplicateValues" dxfId="4" priority="2"/>
  </conditionalFormatting>
  <conditionalFormatting sqref="I7:K7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D4EF-7D29-4D64-9B26-0C9628A3BC86}">
  <dimension ref="B1:S4"/>
  <sheetViews>
    <sheetView workbookViewId="0">
      <selection activeCell="E16" sqref="E16"/>
    </sheetView>
  </sheetViews>
  <sheetFormatPr defaultRowHeight="15" x14ac:dyDescent="0.25"/>
  <cols>
    <col min="2" max="2" width="11.42578125" bestFit="1" customWidth="1"/>
    <col min="3" max="3" width="15.140625" customWidth="1"/>
    <col min="4" max="4" width="10.42578125" customWidth="1"/>
    <col min="5" max="5" width="16" customWidth="1"/>
    <col min="6" max="6" width="13.42578125" customWidth="1"/>
    <col min="7" max="7" width="15.42578125" customWidth="1"/>
    <col min="8" max="8" width="14" customWidth="1"/>
    <col min="9" max="10" width="17.140625" customWidth="1"/>
    <col min="11" max="11" width="12.42578125" customWidth="1"/>
    <col min="12" max="12" width="15.85546875" bestFit="1" customWidth="1"/>
    <col min="13" max="13" width="15.85546875" customWidth="1"/>
    <col min="14" max="14" width="20.42578125" bestFit="1" customWidth="1"/>
    <col min="15" max="15" width="14" customWidth="1"/>
    <col min="16" max="16" width="16.85546875" bestFit="1" customWidth="1"/>
    <col min="17" max="17" width="14.5703125" customWidth="1"/>
    <col min="18" max="18" width="38.140625" customWidth="1"/>
    <col min="19" max="19" width="10.7109375" bestFit="1" customWidth="1"/>
  </cols>
  <sheetData>
    <row r="1" spans="2:19" ht="15.75" thickBot="1" x14ac:dyDescent="0.3">
      <c r="O1" s="47" t="s">
        <v>15</v>
      </c>
      <c r="P1" s="48"/>
      <c r="Q1" s="48"/>
      <c r="R1" s="48"/>
      <c r="S1" s="49"/>
    </row>
    <row r="2" spans="2:19" ht="15.75" thickBot="1" x14ac:dyDescent="0.3">
      <c r="B2" s="44" t="s">
        <v>41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2:19" ht="48.75" thickBot="1" x14ac:dyDescent="0.3">
      <c r="B3" s="6" t="s">
        <v>26</v>
      </c>
      <c r="C3" s="7" t="s">
        <v>25</v>
      </c>
      <c r="D3" s="7" t="s">
        <v>24</v>
      </c>
      <c r="E3" s="7" t="s">
        <v>27</v>
      </c>
      <c r="F3" s="7" t="s">
        <v>32</v>
      </c>
      <c r="G3" s="7" t="s">
        <v>28</v>
      </c>
      <c r="H3" s="7" t="s">
        <v>29</v>
      </c>
      <c r="I3" s="7" t="s">
        <v>30</v>
      </c>
      <c r="J3" s="7" t="s">
        <v>34</v>
      </c>
      <c r="K3" s="7" t="s">
        <v>35</v>
      </c>
      <c r="L3" s="7" t="s">
        <v>23</v>
      </c>
      <c r="M3" s="7" t="s">
        <v>31</v>
      </c>
      <c r="N3" s="7" t="s">
        <v>48</v>
      </c>
      <c r="O3" s="7" t="s">
        <v>50</v>
      </c>
      <c r="P3" s="7" t="s">
        <v>49</v>
      </c>
      <c r="Q3" s="7" t="s">
        <v>33</v>
      </c>
      <c r="R3" s="8" t="s">
        <v>22</v>
      </c>
    </row>
    <row r="4" spans="2:19" ht="24.75" thickBot="1" x14ac:dyDescent="0.3">
      <c r="B4" s="9">
        <v>10274</v>
      </c>
      <c r="C4" s="9">
        <v>10274</v>
      </c>
      <c r="D4" s="11">
        <v>1281065.0599999998</v>
      </c>
      <c r="E4" s="11">
        <v>6546592.7999999998</v>
      </c>
      <c r="F4" s="11">
        <f>D4+E4</f>
        <v>7827657.8599999994</v>
      </c>
      <c r="G4" s="10">
        <v>72</v>
      </c>
      <c r="H4" s="11">
        <f>'DN details'!AC4</f>
        <v>367761</v>
      </c>
      <c r="I4" s="11">
        <v>6982210.4000000004</v>
      </c>
      <c r="J4" s="11">
        <f>H4+I4</f>
        <v>7349971.4000000004</v>
      </c>
      <c r="K4" s="11">
        <f>J4/G4</f>
        <v>102082.93611111112</v>
      </c>
      <c r="L4" s="12">
        <f>G4/C4</f>
        <v>7.0079813120498347E-3</v>
      </c>
      <c r="M4" s="12">
        <f>(J4)/(F4)</f>
        <v>0.93897453509803774</v>
      </c>
      <c r="N4" s="11">
        <f>K4*(B4-G4)</f>
        <v>1041450114.2055557</v>
      </c>
      <c r="O4" s="11">
        <f>N4+H4+I4</f>
        <v>1048800085.6055557</v>
      </c>
      <c r="P4" s="13">
        <f>F4-O4</f>
        <v>-1040972427.7455556</v>
      </c>
      <c r="Q4" s="12">
        <f>P4/F4</f>
        <v>-132.986449633295</v>
      </c>
      <c r="R4" s="14" t="s">
        <v>51</v>
      </c>
    </row>
  </sheetData>
  <mergeCells count="2">
    <mergeCell ref="O1:S1"/>
    <mergeCell ref="B2:R2"/>
  </mergeCells>
  <conditionalFormatting sqref="B3:R3">
    <cfRule type="duplicateValues" dxfId="2" priority="3"/>
  </conditionalFormatting>
  <conditionalFormatting sqref="G3">
    <cfRule type="duplicateValues" dxfId="1" priority="2"/>
  </conditionalFormatting>
  <conditionalFormatting sqref="H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 details</vt:lpstr>
      <vt:lpstr>Pre Capex details</vt:lpstr>
      <vt:lpstr>Present Capex details</vt:lpstr>
      <vt:lpstr>Post Capex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2025-03-25T07:21:06Z</dcterms:created>
  <dcterms:modified xsi:type="dcterms:W3CDTF">2025-04-25T19:19:02Z</dcterms:modified>
</cp:coreProperties>
</file>