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org1056155-my.sharepoint.com/personal/s_sagar_cloudextel_com/Documents/Desktop/Unique files/AIR202499/ROUTES/Route 45/"/>
    </mc:Choice>
  </mc:AlternateContent>
  <xr:revisionPtr revIDLastSave="1217" documentId="8_{ABBA5394-C9C9-4002-9AAF-DCF7AA8097F7}" xr6:coauthVersionLast="47" xr6:coauthVersionMax="47" xr10:uidLastSave="{9DB73836-D95E-4D38-A77B-82057BC88D8F}"/>
  <bookViews>
    <workbookView xWindow="-120" yWindow="-120" windowWidth="20730" windowHeight="11040" xr2:uid="{A7684D6E-A2A6-40B6-B998-F65191193078}"/>
  </bookViews>
  <sheets>
    <sheet name="DN details" sheetId="4" r:id="rId1"/>
    <sheet name="Present - Capex details" sheetId="5" r:id="rId2"/>
    <sheet name="Pre - Capex details" sheetId="1" r:id="rId3"/>
    <sheet name="Post - Capex details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5" l="1"/>
  <c r="H4" i="5"/>
  <c r="P1" i="4"/>
  <c r="M4" i="3"/>
  <c r="L4" i="3"/>
  <c r="K4" i="3"/>
  <c r="P4" i="3" s="1"/>
  <c r="I4" i="3"/>
  <c r="M4" i="1"/>
  <c r="L4" i="1"/>
  <c r="K4" i="1"/>
  <c r="P4" i="1" s="1"/>
  <c r="I4" i="1"/>
  <c r="N4" i="3" l="1"/>
  <c r="O4" i="3" s="1"/>
  <c r="Q4" i="3" s="1"/>
  <c r="S4" i="3" s="1"/>
  <c r="T4" i="3" s="1"/>
  <c r="J4" i="3"/>
  <c r="N4" i="1"/>
  <c r="O4" i="1" s="1"/>
  <c r="Q4" i="1" s="1"/>
  <c r="S4" i="1" s="1"/>
  <c r="T4" i="1" s="1"/>
  <c r="J4" i="1"/>
  <c r="R4" i="3" l="1"/>
  <c r="R4" i="1"/>
  <c r="L4" i="5" l="1"/>
  <c r="K4" i="5"/>
  <c r="N4" i="5" l="1"/>
  <c r="O4" i="5" s="1"/>
  <c r="I4" i="5"/>
  <c r="J4" i="5" s="1"/>
  <c r="AA1" i="4"/>
  <c r="Z1" i="4"/>
  <c r="W1" i="4"/>
  <c r="U1" i="4"/>
  <c r="T1" i="4"/>
  <c r="S1" i="4"/>
  <c r="Q1" i="4"/>
  <c r="R1" i="4"/>
  <c r="P4" i="5"/>
  <c r="R4" i="5" l="1"/>
  <c r="Q4" i="5" l="1"/>
  <c r="S4" i="5" s="1"/>
  <c r="T4" i="5" s="1"/>
</calcChain>
</file>

<file path=xl/sharedStrings.xml><?xml version="1.0" encoding="utf-8"?>
<sst xmlns="http://schemas.openxmlformats.org/spreadsheetml/2006/main" count="111" uniqueCount="69">
  <si>
    <t>Sr. No.</t>
  </si>
  <si>
    <t>Subsection / LMC</t>
  </si>
  <si>
    <t>Subsection ID / LMC ID</t>
  </si>
  <si>
    <t xml:space="preserve"> Start point</t>
  </si>
  <si>
    <t>End Point</t>
  </si>
  <si>
    <t>DN received date</t>
  </si>
  <si>
    <t>DN Number</t>
  </si>
  <si>
    <t>Subsection</t>
  </si>
  <si>
    <t>Route No.</t>
  </si>
  <si>
    <t>Strategic</t>
  </si>
  <si>
    <t>DN Recipient</t>
  </si>
  <si>
    <t>Remark</t>
  </si>
  <si>
    <t xml:space="preserve">Percentage length covered </t>
  </si>
  <si>
    <t>Budgeted RI Cost 
(INR)</t>
  </si>
  <si>
    <t>Budgeted Material and Service cost
(INR)</t>
  </si>
  <si>
    <t>Total DN length of Sub Section
(Meter)</t>
  </si>
  <si>
    <t>Total DN RI cost w/o deposit 
(INR)</t>
  </si>
  <si>
    <t>Projected Material and Service cost 
(INR)</t>
  </si>
  <si>
    <t>Total Budgeted Cost
(INR)</t>
  </si>
  <si>
    <t>Total DN RI + Projected Material and service
(INR)</t>
  </si>
  <si>
    <t>Target date of completion</t>
  </si>
  <si>
    <t>Contract type</t>
  </si>
  <si>
    <t xml:space="preserve">Build Type </t>
  </si>
  <si>
    <t>Category type</t>
  </si>
  <si>
    <t>Projected  Total Tentative Savings (INR)</t>
  </si>
  <si>
    <t>RI (INR)</t>
  </si>
  <si>
    <t>Multiplying Factor</t>
  </si>
  <si>
    <t>Airtel</t>
  </si>
  <si>
    <t>Co-build</t>
  </si>
  <si>
    <t>Route 90 - Section Capex details</t>
  </si>
  <si>
    <t>Route Length
(Mtr)</t>
  </si>
  <si>
    <t>DN Length
(Mtr)</t>
  </si>
  <si>
    <t>Supervision charges
(Rs.)</t>
  </si>
  <si>
    <t>Deposit 
(INR)</t>
  </si>
  <si>
    <t>Access Charges Amount 
(INR)</t>
  </si>
  <si>
    <t>Ground Rent
(INR)</t>
  </si>
  <si>
    <t>Administrative Charge
(INR)</t>
  </si>
  <si>
    <t>Total 
(INR)</t>
  </si>
  <si>
    <t xml:space="preserve">Surveyed section length (Meter) </t>
  </si>
  <si>
    <t>Survey ID</t>
  </si>
  <si>
    <t>AIR52K24R090010</t>
  </si>
  <si>
    <t>PO length
(meter)</t>
  </si>
  <si>
    <t>PO Value
(INR</t>
  </si>
  <si>
    <t>Total route length
(Meter)</t>
  </si>
  <si>
    <t xml:space="preserve">Projected Total cost of section on completion
(INR) </t>
  </si>
  <si>
    <t>Tetative savings per meter against the budgeted cost
(INR)</t>
  </si>
  <si>
    <t>Budgeted per meter cost
(INR)</t>
  </si>
  <si>
    <t>Current per meter cost 
(INR)</t>
  </si>
  <si>
    <t>Projected  Total Tentative Savings against the budgeted cost (INR)</t>
  </si>
  <si>
    <t>Section length
(mtr)</t>
  </si>
  <si>
    <t>Payment dispalyed on portal
(INR)</t>
  </si>
  <si>
    <t>Tentative savings per meter against the budgeted cost
(INR)</t>
  </si>
  <si>
    <t>Budgeted RI Cost - For the Section
(INR)</t>
  </si>
  <si>
    <t>Budgeted Material and Service cost for the section
(INR)</t>
  </si>
  <si>
    <t>Total Budgeted Cost for the section
(INR)</t>
  </si>
  <si>
    <t>Projected Material and Service cost -DN length
(INR)</t>
  </si>
  <si>
    <t>Total DN RI + Projected Material and service - DN length
(INR)</t>
  </si>
  <si>
    <t>Route No. 45</t>
  </si>
  <si>
    <t>AIR52K24R045005</t>
  </si>
  <si>
    <t>AIR52K24R045006</t>
  </si>
  <si>
    <t>AIR52K24R045007</t>
  </si>
  <si>
    <t>AIR52K24R045008</t>
  </si>
  <si>
    <t>AIR52K24R045009</t>
  </si>
  <si>
    <t>New</t>
  </si>
  <si>
    <t>Near Stockholding company</t>
  </si>
  <si>
    <t>Shilphata junction</t>
  </si>
  <si>
    <t>I110310</t>
  </si>
  <si>
    <t>Route 45 - Section-wise Capex details</t>
  </si>
  <si>
    <t>MUMU25R045NMKK250327D3C3L0004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</si>
</sst>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Aptos Display"/>
      <family val="2"/>
    </font>
    <font>
      <sz val="9"/>
      <color theme="1"/>
      <name val="Aptos Narrow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0" applyNumberFormat="1"/>
    <xf numFmtId="0" fontId="3" fillId="2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4" fillId="0" borderId="1" xfId="2" applyNumberFormat="1" applyFont="1" applyBorder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0" borderId="1" xfId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etorg1056155-my.sharepoint.com/personal/s_sagar_cloudextel_com/Documents/Desktop/Unique%20files/AIR202499/1%20144F/Mumbai%20374%20Km%20_1%20144_DF_25-04-15%20V5%20SS.xlsx" TargetMode="External"/><Relationship Id="rId1" Type="http://schemas.openxmlformats.org/officeDocument/2006/relationships/externalLinkPath" Target="/personal/s_sagar_cloudextel_com/Documents/Desktop/Unique%20files/AIR202499/1%20144F/Mumbai%20374%20Km%20_1%20144_DF_25-04-15%20V5%20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374Km_BUDGET"/>
      <sheetName val="Sheet1"/>
      <sheetName val="360 on route LM POP"/>
      <sheetName val="Fibmax data"/>
      <sheetName val="Route + On-route LMC delivery"/>
      <sheetName val="SG verified"/>
      <sheetName val="FPLAN"/>
      <sheetName val="DC_Delivery"/>
      <sheetName val="IMP2"/>
      <sheetName val="IMP"/>
      <sheetName val="IMP1"/>
      <sheetName val="Sheet2"/>
      <sheetName val="Working1"/>
      <sheetName val="Application track"/>
      <sheetName val="Sheet4"/>
      <sheetName val="Sheet6"/>
      <sheetName val="Fibmax delivery"/>
      <sheetName val="Sheet3"/>
      <sheetName val="Sheet7"/>
      <sheetName val="Sheet5"/>
      <sheetName val="Duct + Fiber COMBOS"/>
      <sheetName val="Duct COMBOS"/>
      <sheetName val="Rates"/>
      <sheetName val="Bundles"/>
    </sheetNames>
    <sheetDataSet>
      <sheetData sheetId="0">
        <row r="395">
          <cell r="BF395">
            <v>176000</v>
          </cell>
        </row>
        <row r="396">
          <cell r="BF396">
            <v>2260500</v>
          </cell>
        </row>
        <row r="397">
          <cell r="BF397">
            <v>1214400</v>
          </cell>
        </row>
        <row r="398">
          <cell r="BF398">
            <v>290400.00000000006</v>
          </cell>
        </row>
        <row r="399">
          <cell r="BF399">
            <v>1300200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179EE-50CA-4FDC-BE41-2CA707423BA9}">
  <dimension ref="B1:AA8"/>
  <sheetViews>
    <sheetView tabSelected="1" topLeftCell="H1" workbookViewId="0">
      <selection activeCell="G3" sqref="G3:G7"/>
    </sheetView>
  </sheetViews>
  <sheetFormatPr defaultRowHeight="15" x14ac:dyDescent="0.25"/>
  <cols>
    <col min="2" max="2" width="6" bestFit="1" customWidth="1"/>
    <col min="3" max="3" width="9.85546875" customWidth="1"/>
    <col min="4" max="4" width="8.5703125" customWidth="1"/>
    <col min="5" max="5" width="9.85546875" bestFit="1" customWidth="1"/>
    <col min="6" max="6" width="16.28515625" bestFit="1" customWidth="1"/>
    <col min="7" max="7" width="11" customWidth="1"/>
    <col min="8" max="8" width="11.5703125" bestFit="1" customWidth="1"/>
    <col min="9" max="9" width="10.140625" bestFit="1" customWidth="1"/>
    <col min="10" max="10" width="12" bestFit="1" customWidth="1"/>
    <col min="11" max="11" width="28.42578125" bestFit="1" customWidth="1"/>
    <col min="12" max="12" width="20.42578125" bestFit="1" customWidth="1"/>
    <col min="13" max="13" width="18.42578125" bestFit="1" customWidth="1"/>
    <col min="14" max="14" width="14.28515625" bestFit="1" customWidth="1"/>
    <col min="15" max="16" width="10" customWidth="1"/>
    <col min="17" max="17" width="10.28515625" bestFit="1" customWidth="1"/>
    <col min="18" max="18" width="8.42578125" bestFit="1" customWidth="1"/>
    <col min="19" max="19" width="10.85546875" bestFit="1" customWidth="1"/>
    <col min="20" max="20" width="10.140625" bestFit="1" customWidth="1"/>
    <col min="21" max="21" width="11.42578125" bestFit="1" customWidth="1"/>
    <col min="22" max="22" width="12.5703125" bestFit="1" customWidth="1"/>
    <col min="23" max="23" width="10.85546875" bestFit="1" customWidth="1"/>
    <col min="24" max="24" width="12.85546875" customWidth="1"/>
    <col min="25" max="25" width="9.5703125" bestFit="1" customWidth="1"/>
    <col min="26" max="26" width="8.7109375" bestFit="1" customWidth="1"/>
    <col min="27" max="27" width="11" bestFit="1" customWidth="1"/>
  </cols>
  <sheetData>
    <row r="1" spans="2:27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>
        <f t="shared" ref="P1:R1" si="0">SUBTOTAL(9,P3:P8)</f>
        <v>5241.5</v>
      </c>
      <c r="Q1" s="6">
        <f t="shared" si="0"/>
        <v>18362.3</v>
      </c>
      <c r="R1" s="6">
        <f t="shared" si="0"/>
        <v>4765</v>
      </c>
      <c r="S1" s="17">
        <f>SUBTOTAL(9,S3:S3)</f>
        <v>2721434</v>
      </c>
      <c r="T1" s="17">
        <f>SUBTOTAL(9,T3:T3)</f>
        <v>0</v>
      </c>
      <c r="U1" s="17">
        <f>SUBTOTAL(9,U3:U3)</f>
        <v>500000</v>
      </c>
      <c r="V1" s="17"/>
      <c r="W1" s="17">
        <f>SUBTOTAL(9,W3:W3)</f>
        <v>0</v>
      </c>
      <c r="X1" s="17"/>
      <c r="Y1" s="17"/>
      <c r="Z1" s="17">
        <f>SUBTOTAL(9,Z3:Z3)</f>
        <v>3238308</v>
      </c>
      <c r="AA1" s="17">
        <f>SUBTOTAL(9,AA3:AA3)</f>
        <v>3238308</v>
      </c>
    </row>
    <row r="2" spans="2:27" ht="45" x14ac:dyDescent="0.25">
      <c r="B2" s="7" t="s">
        <v>0</v>
      </c>
      <c r="C2" s="8" t="s">
        <v>1</v>
      </c>
      <c r="D2" s="8" t="s">
        <v>10</v>
      </c>
      <c r="E2" s="7" t="s">
        <v>8</v>
      </c>
      <c r="F2" s="7" t="s">
        <v>39</v>
      </c>
      <c r="G2" s="8" t="s">
        <v>20</v>
      </c>
      <c r="H2" s="7" t="s">
        <v>21</v>
      </c>
      <c r="I2" s="7" t="s">
        <v>22</v>
      </c>
      <c r="J2" s="7" t="s">
        <v>23</v>
      </c>
      <c r="K2" s="7" t="s">
        <v>2</v>
      </c>
      <c r="L2" s="7" t="s">
        <v>3</v>
      </c>
      <c r="M2" s="7" t="s">
        <v>4</v>
      </c>
      <c r="N2" s="7" t="s">
        <v>5</v>
      </c>
      <c r="O2" s="7" t="s">
        <v>6</v>
      </c>
      <c r="P2" s="8" t="s">
        <v>49</v>
      </c>
      <c r="Q2" s="8" t="s">
        <v>30</v>
      </c>
      <c r="R2" s="8" t="s">
        <v>31</v>
      </c>
      <c r="S2" s="9" t="s">
        <v>25</v>
      </c>
      <c r="T2" s="9" t="s">
        <v>32</v>
      </c>
      <c r="U2" s="9" t="s">
        <v>33</v>
      </c>
      <c r="V2" s="9" t="s">
        <v>34</v>
      </c>
      <c r="W2" s="9" t="s">
        <v>35</v>
      </c>
      <c r="X2" s="9" t="s">
        <v>36</v>
      </c>
      <c r="Y2" s="9" t="s">
        <v>26</v>
      </c>
      <c r="Z2" s="9" t="s">
        <v>37</v>
      </c>
      <c r="AA2" s="9" t="s">
        <v>50</v>
      </c>
    </row>
    <row r="3" spans="2:27" s="1" customFormat="1" x14ac:dyDescent="0.25">
      <c r="B3" s="18">
        <v>1</v>
      </c>
      <c r="C3" s="18" t="s">
        <v>7</v>
      </c>
      <c r="D3" s="18" t="s">
        <v>27</v>
      </c>
      <c r="E3" s="18" t="s">
        <v>57</v>
      </c>
      <c r="F3" s="10" t="s">
        <v>58</v>
      </c>
      <c r="G3" s="18">
        <v>46446</v>
      </c>
      <c r="H3" s="18" t="s">
        <v>28</v>
      </c>
      <c r="I3" s="18" t="s">
        <v>63</v>
      </c>
      <c r="J3" s="18" t="s">
        <v>9</v>
      </c>
      <c r="K3" s="18" t="s">
        <v>68</v>
      </c>
      <c r="L3" s="18" t="s">
        <v>64</v>
      </c>
      <c r="M3" s="18" t="s">
        <v>65</v>
      </c>
      <c r="N3" s="18">
        <v>45771</v>
      </c>
      <c r="O3" s="18" t="s">
        <v>66</v>
      </c>
      <c r="P3" s="18">
        <v>5241.5</v>
      </c>
      <c r="Q3" s="18">
        <v>18362.3</v>
      </c>
      <c r="R3" s="18">
        <v>4765</v>
      </c>
      <c r="S3" s="18">
        <v>2721434</v>
      </c>
      <c r="T3" s="18">
        <v>0</v>
      </c>
      <c r="U3" s="18">
        <v>500000</v>
      </c>
      <c r="V3" s="18">
        <v>0</v>
      </c>
      <c r="W3" s="18">
        <v>0</v>
      </c>
      <c r="X3" s="18">
        <v>0</v>
      </c>
      <c r="Y3" s="18">
        <v>0</v>
      </c>
      <c r="Z3" s="18">
        <v>3238308</v>
      </c>
      <c r="AA3" s="18">
        <v>3238308</v>
      </c>
    </row>
    <row r="4" spans="2:27" x14ac:dyDescent="0.25">
      <c r="B4" s="18"/>
      <c r="C4" s="18"/>
      <c r="D4" s="18"/>
      <c r="E4" s="18"/>
      <c r="F4" s="10" t="s">
        <v>59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2:27" x14ac:dyDescent="0.25">
      <c r="B5" s="18"/>
      <c r="C5" s="18"/>
      <c r="D5" s="18"/>
      <c r="E5" s="18"/>
      <c r="F5" s="10" t="s">
        <v>60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2:27" x14ac:dyDescent="0.25">
      <c r="B6" s="18"/>
      <c r="C6" s="18"/>
      <c r="D6" s="18"/>
      <c r="E6" s="18"/>
      <c r="F6" s="10" t="s">
        <v>61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2:27" s="1" customFormat="1" x14ac:dyDescent="0.25">
      <c r="B7" s="18"/>
      <c r="C7" s="18"/>
      <c r="D7" s="18"/>
      <c r="E7" s="18"/>
      <c r="F7" s="10" t="s">
        <v>62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2:27" x14ac:dyDescent="0.25">
      <c r="O8" s="2"/>
      <c r="P8" s="2"/>
    </row>
  </sheetData>
  <mergeCells count="25">
    <mergeCell ref="Z3:Z7"/>
    <mergeCell ref="AA3:AA7"/>
    <mergeCell ref="T3:T7"/>
    <mergeCell ref="U3:U7"/>
    <mergeCell ref="V3:V7"/>
    <mergeCell ref="W3:W7"/>
    <mergeCell ref="X3:X7"/>
    <mergeCell ref="Y3:Y7"/>
    <mergeCell ref="S3:S7"/>
    <mergeCell ref="H3:H7"/>
    <mergeCell ref="I3:I7"/>
    <mergeCell ref="J3:J7"/>
    <mergeCell ref="K3:K7"/>
    <mergeCell ref="L3:L7"/>
    <mergeCell ref="M3:M7"/>
    <mergeCell ref="N3:N7"/>
    <mergeCell ref="O3:O7"/>
    <mergeCell ref="P3:P7"/>
    <mergeCell ref="Q3:Q7"/>
    <mergeCell ref="R3:R7"/>
    <mergeCell ref="B3:B7"/>
    <mergeCell ref="C3:C7"/>
    <mergeCell ref="D3:D7"/>
    <mergeCell ref="E3:E7"/>
    <mergeCell ref="G3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9F79-1071-41D5-AB6F-10CE69E8432E}">
  <dimension ref="B1:U11"/>
  <sheetViews>
    <sheetView topLeftCell="C1" workbookViewId="0">
      <selection activeCell="R14" sqref="R14"/>
    </sheetView>
  </sheetViews>
  <sheetFormatPr defaultRowHeight="15" x14ac:dyDescent="0.25"/>
  <cols>
    <col min="2" max="2" width="11.140625" bestFit="1" customWidth="1"/>
    <col min="3" max="3" width="14.140625" bestFit="1" customWidth="1"/>
    <col min="4" max="4" width="8.7109375" bestFit="1" customWidth="1"/>
    <col min="5" max="5" width="8" bestFit="1" customWidth="1"/>
    <col min="6" max="6" width="12.140625" bestFit="1" customWidth="1"/>
    <col min="7" max="7" width="14.28515625" bestFit="1" customWidth="1"/>
    <col min="8" max="8" width="13.28515625" customWidth="1"/>
    <col min="9" max="9" width="12.140625" bestFit="1" customWidth="1"/>
    <col min="10" max="10" width="9.85546875" customWidth="1"/>
    <col min="11" max="11" width="10.140625" customWidth="1"/>
    <col min="12" max="12" width="11" bestFit="1" customWidth="1"/>
    <col min="13" max="13" width="10.85546875" customWidth="1"/>
    <col min="14" max="14" width="10.85546875" bestFit="1" customWidth="1"/>
    <col min="15" max="15" width="9.42578125" customWidth="1"/>
    <col min="16" max="16" width="9.5703125" hidden="1" customWidth="1"/>
    <col min="17" max="17" width="12.140625" customWidth="1"/>
    <col min="18" max="18" width="13.28515625" customWidth="1"/>
    <col min="19" max="19" width="13.85546875" bestFit="1" customWidth="1"/>
    <col min="20" max="20" width="10.7109375" bestFit="1" customWidth="1"/>
    <col min="21" max="21" width="37.28515625" customWidth="1"/>
  </cols>
  <sheetData>
    <row r="1" spans="2:21" ht="15.75" thickBot="1" x14ac:dyDescent="0.3"/>
    <row r="2" spans="2:21" ht="15.75" thickBot="1" x14ac:dyDescent="0.3">
      <c r="B2" s="21" t="s">
        <v>67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3"/>
    </row>
    <row r="3" spans="2:21" s="1" customFormat="1" ht="72" x14ac:dyDescent="0.25">
      <c r="B3" s="15" t="s">
        <v>38</v>
      </c>
      <c r="C3" s="15" t="s">
        <v>39</v>
      </c>
      <c r="D3" s="15" t="s">
        <v>43</v>
      </c>
      <c r="E3" s="15" t="s">
        <v>41</v>
      </c>
      <c r="F3" s="15" t="s">
        <v>42</v>
      </c>
      <c r="G3" s="15" t="s">
        <v>52</v>
      </c>
      <c r="H3" s="15" t="s">
        <v>53</v>
      </c>
      <c r="I3" s="15" t="s">
        <v>54</v>
      </c>
      <c r="J3" s="15" t="s">
        <v>46</v>
      </c>
      <c r="K3" s="15" t="s">
        <v>15</v>
      </c>
      <c r="L3" s="15" t="s">
        <v>16</v>
      </c>
      <c r="M3" s="15" t="s">
        <v>55</v>
      </c>
      <c r="N3" s="15" t="s">
        <v>56</v>
      </c>
      <c r="O3" s="15" t="s">
        <v>47</v>
      </c>
      <c r="P3" s="15" t="s">
        <v>12</v>
      </c>
      <c r="Q3" s="15" t="s">
        <v>44</v>
      </c>
      <c r="R3" s="15" t="s">
        <v>51</v>
      </c>
      <c r="S3" s="15" t="s">
        <v>48</v>
      </c>
      <c r="T3" s="15" t="s">
        <v>24</v>
      </c>
      <c r="U3" s="15" t="s">
        <v>11</v>
      </c>
    </row>
    <row r="4" spans="2:21" s="1" customFormat="1" x14ac:dyDescent="0.25">
      <c r="B4" s="18">
        <v>5241.5</v>
      </c>
      <c r="C4" s="10" t="s">
        <v>58</v>
      </c>
      <c r="D4" s="24">
        <v>18362.3</v>
      </c>
      <c r="E4" s="24">
        <v>6432</v>
      </c>
      <c r="F4" s="19">
        <v>80400000</v>
      </c>
      <c r="G4" s="19">
        <v>38542845</v>
      </c>
      <c r="H4" s="19">
        <f>3417458+SUM('[1]374Km_BUDGET'!$BF$395:$BF$399)</f>
        <v>8658958</v>
      </c>
      <c r="I4" s="19">
        <f>G4+H4</f>
        <v>47201803</v>
      </c>
      <c r="J4" s="19">
        <f>I4/B4</f>
        <v>9005.399790136411</v>
      </c>
      <c r="K4" s="24">
        <f>SUMIFS('DN details'!R:R,'DN details'!F:F,'Present - Capex details'!C4)</f>
        <v>4765</v>
      </c>
      <c r="L4" s="19">
        <f>SUMIFS('DN details'!S:S,'DN details'!F:F,'Present - Capex details'!C4)</f>
        <v>2721434</v>
      </c>
      <c r="M4" s="19">
        <f>(482*K4)+(1000*K4)</f>
        <v>7061730</v>
      </c>
      <c r="N4" s="19">
        <f>L4+M4</f>
        <v>9783164</v>
      </c>
      <c r="O4" s="19">
        <f>N4/K4</f>
        <v>2053.1299055613849</v>
      </c>
      <c r="P4" s="20">
        <f>K4/B4</f>
        <v>0.90909090909090906</v>
      </c>
      <c r="Q4" s="19">
        <f>O4*B4</f>
        <v>10761480.399999999</v>
      </c>
      <c r="R4" s="19">
        <f>J4-O4</f>
        <v>6952.2698845750256</v>
      </c>
      <c r="S4" s="18">
        <f>I4-Q4</f>
        <v>36440322.600000001</v>
      </c>
      <c r="T4" s="18">
        <f>I4-S4</f>
        <v>10761480.399999999</v>
      </c>
      <c r="U4" s="18"/>
    </row>
    <row r="5" spans="2:21" x14ac:dyDescent="0.25">
      <c r="B5" s="18"/>
      <c r="C5" s="10" t="s">
        <v>59</v>
      </c>
      <c r="D5" s="24"/>
      <c r="E5" s="24"/>
      <c r="F5" s="19"/>
      <c r="G5" s="19"/>
      <c r="H5" s="19"/>
      <c r="I5" s="19"/>
      <c r="J5" s="19"/>
      <c r="K5" s="24"/>
      <c r="L5" s="19"/>
      <c r="M5" s="19"/>
      <c r="N5" s="19"/>
      <c r="O5" s="19"/>
      <c r="P5" s="20"/>
      <c r="Q5" s="19"/>
      <c r="R5" s="19"/>
      <c r="S5" s="18"/>
      <c r="T5" s="18"/>
      <c r="U5" s="18"/>
    </row>
    <row r="6" spans="2:21" x14ac:dyDescent="0.25">
      <c r="B6" s="18"/>
      <c r="C6" s="10" t="s">
        <v>60</v>
      </c>
      <c r="D6" s="24"/>
      <c r="E6" s="24"/>
      <c r="F6" s="19"/>
      <c r="G6" s="19"/>
      <c r="H6" s="19"/>
      <c r="I6" s="19"/>
      <c r="J6" s="19"/>
      <c r="K6" s="24"/>
      <c r="L6" s="19"/>
      <c r="M6" s="19"/>
      <c r="N6" s="19"/>
      <c r="O6" s="19"/>
      <c r="P6" s="20"/>
      <c r="Q6" s="19"/>
      <c r="R6" s="19"/>
      <c r="S6" s="18"/>
      <c r="T6" s="18"/>
      <c r="U6" s="18"/>
    </row>
    <row r="7" spans="2:21" x14ac:dyDescent="0.25">
      <c r="B7" s="18"/>
      <c r="C7" s="10" t="s">
        <v>61</v>
      </c>
      <c r="D7" s="24"/>
      <c r="E7" s="24"/>
      <c r="F7" s="19"/>
      <c r="G7" s="19"/>
      <c r="H7" s="19"/>
      <c r="I7" s="19"/>
      <c r="J7" s="19"/>
      <c r="K7" s="24"/>
      <c r="L7" s="19"/>
      <c r="M7" s="19"/>
      <c r="N7" s="19"/>
      <c r="O7" s="19"/>
      <c r="P7" s="20"/>
      <c r="Q7" s="19"/>
      <c r="R7" s="19"/>
      <c r="S7" s="18"/>
      <c r="T7" s="18"/>
      <c r="U7" s="18"/>
    </row>
    <row r="8" spans="2:21" x14ac:dyDescent="0.25">
      <c r="B8" s="18"/>
      <c r="C8" s="10" t="s">
        <v>62</v>
      </c>
      <c r="D8" s="24"/>
      <c r="E8" s="24"/>
      <c r="F8" s="19"/>
      <c r="G8" s="19"/>
      <c r="H8" s="19"/>
      <c r="I8" s="19"/>
      <c r="J8" s="19"/>
      <c r="K8" s="24"/>
      <c r="L8" s="19"/>
      <c r="M8" s="19"/>
      <c r="N8" s="19"/>
      <c r="O8" s="19"/>
      <c r="P8" s="20"/>
      <c r="Q8" s="19"/>
      <c r="R8" s="19"/>
      <c r="S8" s="18"/>
      <c r="T8" s="18"/>
      <c r="U8" s="18"/>
    </row>
    <row r="10" spans="2:21" x14ac:dyDescent="0.25">
      <c r="G10" s="2"/>
      <c r="H10" s="2"/>
    </row>
    <row r="11" spans="2:21" x14ac:dyDescent="0.25">
      <c r="G11" s="2"/>
    </row>
  </sheetData>
  <mergeCells count="20">
    <mergeCell ref="S4:S8"/>
    <mergeCell ref="T4:T8"/>
    <mergeCell ref="U4:U8"/>
    <mergeCell ref="B2:U2"/>
    <mergeCell ref="D4:D8"/>
    <mergeCell ref="B4:B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O4:O8"/>
    <mergeCell ref="P4:P8"/>
    <mergeCell ref="Q4:Q8"/>
    <mergeCell ref="R4:R8"/>
  </mergeCells>
  <conditionalFormatting sqref="B3:I3 T3:U3 K3:P3">
    <cfRule type="duplicateValues" dxfId="20" priority="11"/>
  </conditionalFormatting>
  <conditionalFormatting sqref="J3">
    <cfRule type="duplicateValues" dxfId="19" priority="2"/>
  </conditionalFormatting>
  <conditionalFormatting sqref="K3">
    <cfRule type="duplicateValues" dxfId="18" priority="6"/>
  </conditionalFormatting>
  <conditionalFormatting sqref="L3">
    <cfRule type="duplicateValues" dxfId="17" priority="5"/>
  </conditionalFormatting>
  <conditionalFormatting sqref="Q3">
    <cfRule type="duplicateValues" dxfId="16" priority="4"/>
  </conditionalFormatting>
  <conditionalFormatting sqref="R3">
    <cfRule type="duplicateValues" dxfId="15" priority="3"/>
  </conditionalFormatting>
  <conditionalFormatting sqref="S3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E29C-B006-4461-A37B-12320259BE92}">
  <dimension ref="B1:AB4"/>
  <sheetViews>
    <sheetView topLeftCell="E1" workbookViewId="0">
      <selection activeCell="F14" sqref="F14"/>
    </sheetView>
  </sheetViews>
  <sheetFormatPr defaultRowHeight="15" x14ac:dyDescent="0.25"/>
  <cols>
    <col min="2" max="2" width="11.140625" bestFit="1" customWidth="1"/>
    <col min="3" max="3" width="14.140625" bestFit="1" customWidth="1"/>
    <col min="4" max="4" width="8.5703125" bestFit="1" customWidth="1"/>
    <col min="5" max="5" width="7.85546875" bestFit="1" customWidth="1"/>
    <col min="6" max="6" width="9.7109375" bestFit="1" customWidth="1"/>
    <col min="7" max="7" width="10" customWidth="1"/>
    <col min="8" max="8" width="10.5703125" customWidth="1"/>
    <col min="9" max="10" width="9.85546875" customWidth="1"/>
    <col min="11" max="11" width="10.140625" customWidth="1"/>
    <col min="12" max="12" width="8.85546875" bestFit="1" customWidth="1"/>
    <col min="13" max="13" width="10.85546875" customWidth="1"/>
    <col min="14" max="14" width="11.28515625" customWidth="1"/>
    <col min="15" max="15" width="8.28515625" customWidth="1"/>
    <col min="16" max="16" width="9.5703125" customWidth="1"/>
    <col min="17" max="17" width="12.140625" customWidth="1"/>
    <col min="18" max="18" width="13.28515625" customWidth="1"/>
    <col min="19" max="19" width="14.5703125" customWidth="1"/>
    <col min="20" max="20" width="11" customWidth="1"/>
    <col min="21" max="21" width="37.28515625" customWidth="1"/>
    <col min="22" max="22" width="27.5703125" bestFit="1" customWidth="1"/>
    <col min="23" max="23" width="16" bestFit="1" customWidth="1"/>
    <col min="24" max="24" width="35.42578125" customWidth="1"/>
    <col min="25" max="25" width="23.42578125" bestFit="1" customWidth="1"/>
    <col min="26" max="26" width="15.7109375" hidden="1" customWidth="1"/>
    <col min="27" max="27" width="19.140625" hidden="1" customWidth="1"/>
    <col min="28" max="28" width="18" hidden="1" customWidth="1"/>
    <col min="29" max="29" width="16.7109375" bestFit="1" customWidth="1"/>
    <col min="30" max="30" width="17.7109375" customWidth="1"/>
    <col min="31" max="31" width="11.85546875" customWidth="1"/>
    <col min="32" max="32" width="29.7109375" bestFit="1" customWidth="1"/>
    <col min="33" max="33" width="24.42578125" bestFit="1" customWidth="1"/>
    <col min="34" max="34" width="19.140625" bestFit="1" customWidth="1"/>
    <col min="35" max="35" width="16.7109375" bestFit="1" customWidth="1"/>
    <col min="36" max="36" width="18.5703125" bestFit="1" customWidth="1"/>
    <col min="37" max="37" width="28.42578125" bestFit="1" customWidth="1"/>
    <col min="38" max="38" width="16.28515625" bestFit="1" customWidth="1"/>
  </cols>
  <sheetData>
    <row r="1" spans="2:21" ht="15.75" thickBot="1" x14ac:dyDescent="0.3"/>
    <row r="2" spans="2:21" ht="15.75" thickBot="1" x14ac:dyDescent="0.3">
      <c r="B2" s="21" t="s">
        <v>29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3"/>
    </row>
    <row r="3" spans="2:21" ht="60.75" thickBot="1" x14ac:dyDescent="0.3">
      <c r="B3" s="15" t="s">
        <v>38</v>
      </c>
      <c r="C3" s="15" t="s">
        <v>39</v>
      </c>
      <c r="D3" s="15" t="s">
        <v>43</v>
      </c>
      <c r="E3" s="15" t="s">
        <v>41</v>
      </c>
      <c r="F3" s="15" t="s">
        <v>42</v>
      </c>
      <c r="G3" s="15" t="s">
        <v>13</v>
      </c>
      <c r="H3" s="15" t="s">
        <v>14</v>
      </c>
      <c r="I3" s="15" t="s">
        <v>18</v>
      </c>
      <c r="J3" s="15" t="s">
        <v>46</v>
      </c>
      <c r="K3" s="15" t="s">
        <v>15</v>
      </c>
      <c r="L3" s="15" t="s">
        <v>16</v>
      </c>
      <c r="M3" s="15" t="s">
        <v>17</v>
      </c>
      <c r="N3" s="15" t="s">
        <v>19</v>
      </c>
      <c r="O3" s="15" t="s">
        <v>47</v>
      </c>
      <c r="P3" s="15" t="s">
        <v>12</v>
      </c>
      <c r="Q3" s="15" t="s">
        <v>44</v>
      </c>
      <c r="R3" s="15" t="s">
        <v>45</v>
      </c>
      <c r="S3" s="3" t="s">
        <v>48</v>
      </c>
      <c r="T3" s="15" t="s">
        <v>24</v>
      </c>
      <c r="U3" s="15" t="s">
        <v>11</v>
      </c>
    </row>
    <row r="4" spans="2:21" x14ac:dyDescent="0.25">
      <c r="B4" s="4">
        <v>1430</v>
      </c>
      <c r="C4" s="10" t="s">
        <v>40</v>
      </c>
      <c r="D4" s="4">
        <v>19170</v>
      </c>
      <c r="E4" s="4">
        <v>4900</v>
      </c>
      <c r="F4" s="11">
        <v>51459800</v>
      </c>
      <c r="G4" s="11">
        <v>21358480.000000004</v>
      </c>
      <c r="H4" s="11">
        <v>2362360</v>
      </c>
      <c r="I4" s="11">
        <f>G4+H4</f>
        <v>23720840.000000004</v>
      </c>
      <c r="J4" s="11">
        <f>I4/B4</f>
        <v>16588.000000000004</v>
      </c>
      <c r="K4" s="4">
        <f>SUMIFS('DN details'!R:R,'DN details'!F:F,'Present - Capex details'!C8)</f>
        <v>0</v>
      </c>
      <c r="L4" s="11">
        <f>SUMIFS('DN details'!S:S,'DN details'!F:F,'Present - Capex details'!C8)</f>
        <v>0</v>
      </c>
      <c r="M4" s="11">
        <f>(770*B4)+(1000*B4)</f>
        <v>2531100</v>
      </c>
      <c r="N4" s="11">
        <f>L4+M4</f>
        <v>2531100</v>
      </c>
      <c r="O4" s="11" t="e">
        <f>N4/K4</f>
        <v>#DIV/0!</v>
      </c>
      <c r="P4" s="12">
        <f>K4/B4</f>
        <v>0</v>
      </c>
      <c r="Q4" s="16" t="e">
        <f>O4*B4</f>
        <v>#DIV/0!</v>
      </c>
      <c r="R4" s="11" t="e">
        <f>J4-O4</f>
        <v>#DIV/0!</v>
      </c>
      <c r="S4" s="11" t="e">
        <f>I4-Q4</f>
        <v>#DIV/0!</v>
      </c>
      <c r="T4" s="13" t="e">
        <f>I4-S4</f>
        <v>#DIV/0!</v>
      </c>
      <c r="U4" s="14"/>
    </row>
  </sheetData>
  <mergeCells count="1">
    <mergeCell ref="B2:U2"/>
  </mergeCells>
  <conditionalFormatting sqref="B3:I3 T3:U3 K3:P3">
    <cfRule type="duplicateValues" dxfId="13" priority="7"/>
  </conditionalFormatting>
  <conditionalFormatting sqref="J3">
    <cfRule type="duplicateValues" dxfId="12" priority="2"/>
  </conditionalFormatting>
  <conditionalFormatting sqref="K3">
    <cfRule type="duplicateValues" dxfId="11" priority="6"/>
  </conditionalFormatting>
  <conditionalFormatting sqref="L3">
    <cfRule type="duplicateValues" dxfId="10" priority="5"/>
  </conditionalFormatting>
  <conditionalFormatting sqref="Q3">
    <cfRule type="duplicateValues" dxfId="9" priority="4"/>
  </conditionalFormatting>
  <conditionalFormatting sqref="R3">
    <cfRule type="duplicateValues" dxfId="8" priority="3"/>
  </conditionalFormatting>
  <conditionalFormatting sqref="S3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D4EF-7D29-4D64-9B26-0C9628A3BC86}">
  <dimension ref="B1:U4"/>
  <sheetViews>
    <sheetView workbookViewId="0">
      <selection activeCell="I12" sqref="I12"/>
    </sheetView>
  </sheetViews>
  <sheetFormatPr defaultRowHeight="15" x14ac:dyDescent="0.25"/>
  <cols>
    <col min="2" max="2" width="11.140625" bestFit="1" customWidth="1"/>
    <col min="3" max="3" width="14.140625" bestFit="1" customWidth="1"/>
    <col min="4" max="4" width="8.5703125" bestFit="1" customWidth="1"/>
    <col min="5" max="5" width="7.85546875" bestFit="1" customWidth="1"/>
    <col min="6" max="6" width="9.7109375" bestFit="1" customWidth="1"/>
    <col min="7" max="7" width="10" customWidth="1"/>
    <col min="8" max="8" width="10.5703125" customWidth="1"/>
    <col min="9" max="10" width="9.85546875" customWidth="1"/>
    <col min="11" max="11" width="10.140625" customWidth="1"/>
    <col min="12" max="12" width="8.85546875" bestFit="1" customWidth="1"/>
    <col min="13" max="13" width="10.85546875" customWidth="1"/>
    <col min="14" max="14" width="11.28515625" customWidth="1"/>
    <col min="15" max="15" width="8.28515625" customWidth="1"/>
    <col min="16" max="16" width="9.5703125" customWidth="1"/>
    <col min="17" max="17" width="12.140625" customWidth="1"/>
    <col min="18" max="18" width="13.28515625" customWidth="1"/>
    <col min="19" max="19" width="14.5703125" customWidth="1"/>
    <col min="20" max="20" width="11" customWidth="1"/>
    <col min="21" max="21" width="37.28515625" customWidth="1"/>
  </cols>
  <sheetData>
    <row r="1" spans="2:21" ht="15.75" thickBot="1" x14ac:dyDescent="0.3"/>
    <row r="2" spans="2:21" ht="15.75" thickBot="1" x14ac:dyDescent="0.3">
      <c r="B2" s="21" t="s">
        <v>29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3"/>
    </row>
    <row r="3" spans="2:21" ht="60.75" thickBot="1" x14ac:dyDescent="0.3">
      <c r="B3" s="15" t="s">
        <v>38</v>
      </c>
      <c r="C3" s="15" t="s">
        <v>39</v>
      </c>
      <c r="D3" s="15" t="s">
        <v>43</v>
      </c>
      <c r="E3" s="15" t="s">
        <v>41</v>
      </c>
      <c r="F3" s="15" t="s">
        <v>42</v>
      </c>
      <c r="G3" s="15" t="s">
        <v>13</v>
      </c>
      <c r="H3" s="15" t="s">
        <v>14</v>
      </c>
      <c r="I3" s="15" t="s">
        <v>18</v>
      </c>
      <c r="J3" s="15" t="s">
        <v>46</v>
      </c>
      <c r="K3" s="15" t="s">
        <v>15</v>
      </c>
      <c r="L3" s="15" t="s">
        <v>16</v>
      </c>
      <c r="M3" s="15" t="s">
        <v>17</v>
      </c>
      <c r="N3" s="15" t="s">
        <v>19</v>
      </c>
      <c r="O3" s="15" t="s">
        <v>47</v>
      </c>
      <c r="P3" s="15" t="s">
        <v>12</v>
      </c>
      <c r="Q3" s="15" t="s">
        <v>44</v>
      </c>
      <c r="R3" s="15" t="s">
        <v>45</v>
      </c>
      <c r="S3" s="3" t="s">
        <v>48</v>
      </c>
      <c r="T3" s="15" t="s">
        <v>24</v>
      </c>
      <c r="U3" s="15" t="s">
        <v>11</v>
      </c>
    </row>
    <row r="4" spans="2:21" x14ac:dyDescent="0.25">
      <c r="B4" s="4">
        <v>1430</v>
      </c>
      <c r="C4" s="10" t="s">
        <v>40</v>
      </c>
      <c r="D4" s="4">
        <v>19170</v>
      </c>
      <c r="E4" s="4">
        <v>4900</v>
      </c>
      <c r="F4" s="11">
        <v>51459800</v>
      </c>
      <c r="G4" s="11">
        <v>21358480.000000004</v>
      </c>
      <c r="H4" s="11">
        <v>2362360</v>
      </c>
      <c r="I4" s="11">
        <f>G4+H4</f>
        <v>23720840.000000004</v>
      </c>
      <c r="J4" s="11">
        <f>I4/B4</f>
        <v>16588.000000000004</v>
      </c>
      <c r="K4" s="4">
        <f>SUMIFS('DN details'!R:R,'DN details'!F:F,'Present - Capex details'!C9)</f>
        <v>0</v>
      </c>
      <c r="L4" s="11">
        <f>SUMIFS('DN details'!S:S,'DN details'!F:F,'Present - Capex details'!C9)</f>
        <v>0</v>
      </c>
      <c r="M4" s="11">
        <f>(770*B4)+(1000*B4)</f>
        <v>2531100</v>
      </c>
      <c r="N4" s="11">
        <f>L4+M4</f>
        <v>2531100</v>
      </c>
      <c r="O4" s="11" t="e">
        <f>N4/K4</f>
        <v>#DIV/0!</v>
      </c>
      <c r="P4" s="12">
        <f>K4/B4</f>
        <v>0</v>
      </c>
      <c r="Q4" s="16" t="e">
        <f>O4*B4</f>
        <v>#DIV/0!</v>
      </c>
      <c r="R4" s="11" t="e">
        <f>J4-O4</f>
        <v>#DIV/0!</v>
      </c>
      <c r="S4" s="11" t="e">
        <f>I4-Q4</f>
        <v>#DIV/0!</v>
      </c>
      <c r="T4" s="13" t="e">
        <f>I4-S4</f>
        <v>#DIV/0!</v>
      </c>
      <c r="U4" s="14"/>
    </row>
  </sheetData>
  <mergeCells count="1">
    <mergeCell ref="B2:U2"/>
  </mergeCells>
  <conditionalFormatting sqref="B3:I3 T3:U3 K3:P3">
    <cfRule type="duplicateValues" dxfId="6" priority="7"/>
  </conditionalFormatting>
  <conditionalFormatting sqref="J3">
    <cfRule type="duplicateValues" dxfId="5" priority="2"/>
  </conditionalFormatting>
  <conditionalFormatting sqref="K3">
    <cfRule type="duplicateValues" dxfId="4" priority="6"/>
  </conditionalFormatting>
  <conditionalFormatting sqref="L3">
    <cfRule type="duplicateValues" dxfId="3" priority="5"/>
  </conditionalFormatting>
  <conditionalFormatting sqref="Q3">
    <cfRule type="duplicateValues" dxfId="2" priority="4"/>
  </conditionalFormatting>
  <conditionalFormatting sqref="R3">
    <cfRule type="duplicateValues" dxfId="1" priority="3"/>
  </conditionalFormatting>
  <conditionalFormatting sqref="S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 details</vt:lpstr>
      <vt:lpstr>Present - Capex details</vt:lpstr>
      <vt:lpstr>Pre - Capex details</vt:lpstr>
      <vt:lpstr>Post - Capex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Sagar</dc:creator>
  <cp:lastModifiedBy>Sanket Sagar</cp:lastModifiedBy>
  <dcterms:created xsi:type="dcterms:W3CDTF">2025-03-25T07:21:06Z</dcterms:created>
  <dcterms:modified xsi:type="dcterms:W3CDTF">2025-05-29T06:37:29Z</dcterms:modified>
</cp:coreProperties>
</file>