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ROUTES/Route 48/"/>
    </mc:Choice>
  </mc:AlternateContent>
  <xr:revisionPtr revIDLastSave="681" documentId="8_{ABBA5394-C9C9-4002-9AAF-DCF7AA8097F7}" xr6:coauthVersionLast="47" xr6:coauthVersionMax="47" xr10:uidLastSave="{ADF77527-DCEC-4B4B-80F9-DC858EBBE076}"/>
  <bookViews>
    <workbookView xWindow="-120" yWindow="-120" windowWidth="20730" windowHeight="11040" activeTab="1" xr2:uid="{A7684D6E-A2A6-40B6-B998-F65191193078}"/>
  </bookViews>
  <sheets>
    <sheet name="PRE" sheetId="1" r:id="rId1"/>
    <sheet name="Present" sheetId="4" r:id="rId2"/>
    <sheet name="Post" sheetId="3" r:id="rId3"/>
    <sheet name="Capex detail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4" l="1"/>
  <c r="Z1" i="4"/>
  <c r="W1" i="4"/>
  <c r="U1" i="4"/>
  <c r="T1" i="4"/>
  <c r="S1" i="4"/>
  <c r="F4" i="5"/>
  <c r="AD1" i="4"/>
  <c r="AC1" i="4"/>
  <c r="AB1" i="4"/>
  <c r="P1" i="4"/>
  <c r="Q1" i="4"/>
  <c r="R1" i="4"/>
  <c r="H4" i="5"/>
  <c r="J4" i="5" s="1"/>
  <c r="M4" i="5" s="1"/>
  <c r="G4" i="5"/>
  <c r="L4" i="5" s="1"/>
  <c r="I4" i="5"/>
  <c r="K4" i="5" l="1"/>
  <c r="N4" i="5" s="1"/>
  <c r="O4" i="5" s="1"/>
  <c r="P4" i="5" s="1"/>
  <c r="S3" i="3"/>
  <c r="S3" i="1"/>
  <c r="Q4" i="5" l="1"/>
</calcChain>
</file>

<file path=xl/sharedStrings.xml><?xml version="1.0" encoding="utf-8"?>
<sst xmlns="http://schemas.openxmlformats.org/spreadsheetml/2006/main" count="138" uniqueCount="92">
  <si>
    <t>Sr. No.</t>
  </si>
  <si>
    <t>Subsection / LMC</t>
  </si>
  <si>
    <t>Subsection ID / LMC ID</t>
  </si>
  <si>
    <t>Survey ID</t>
  </si>
  <si>
    <t xml:space="preserve"> Start point</t>
  </si>
  <si>
    <t>End Point</t>
  </si>
  <si>
    <t>ROW Status</t>
  </si>
  <si>
    <t>DN received date</t>
  </si>
  <si>
    <t>DN payment date</t>
  </si>
  <si>
    <t>Permit receipt date</t>
  </si>
  <si>
    <t>Execution Status</t>
  </si>
  <si>
    <t>DN Length</t>
  </si>
  <si>
    <t>DN Number</t>
  </si>
  <si>
    <t>AIR52K24R048008</t>
  </si>
  <si>
    <t>MUMUR048NMKK250220D4C5L0011</t>
  </si>
  <si>
    <t>MUMUR048NMKK250220D4C5L0010</t>
  </si>
  <si>
    <t>MUMUR048NMKK250220D4C5L0009</t>
  </si>
  <si>
    <t xml:space="preserve">TTC Industrial area Bharti Airtel Office </t>
  </si>
  <si>
    <t xml:space="preserve">Gami Industrial Park Pawne </t>
  </si>
  <si>
    <t xml:space="preserve">Ashwini Infra Development </t>
  </si>
  <si>
    <t xml:space="preserve">CTRL S Data Center </t>
  </si>
  <si>
    <t>Subsection</t>
  </si>
  <si>
    <t>NMMC/Z-2/265/2025</t>
  </si>
  <si>
    <t>NMMC/Z-2/264/2025</t>
  </si>
  <si>
    <t>NMMC/Z-2/266/2025</t>
  </si>
  <si>
    <t>18th March 2025</t>
  </si>
  <si>
    <t>DN Received_Payment pending</t>
  </si>
  <si>
    <t>Route Length</t>
  </si>
  <si>
    <t>Route No.</t>
  </si>
  <si>
    <t>IP1</t>
  </si>
  <si>
    <t>Target Completion date</t>
  </si>
  <si>
    <t>Build Type</t>
  </si>
  <si>
    <t>Work Completed</t>
  </si>
  <si>
    <t>ROW paid</t>
  </si>
  <si>
    <t>Avg Row paid for work completed</t>
  </si>
  <si>
    <t>Budgeted ROW for completed section</t>
  </si>
  <si>
    <t>Difference</t>
  </si>
  <si>
    <t>Post current approval</t>
  </si>
  <si>
    <t>Contract</t>
  </si>
  <si>
    <t>Category Type</t>
  </si>
  <si>
    <t>PO No.</t>
  </si>
  <si>
    <t>No of 40 mm duct</t>
  </si>
  <si>
    <t>96F</t>
  </si>
  <si>
    <t>144F</t>
  </si>
  <si>
    <t>288F</t>
  </si>
  <si>
    <t>No of 3 way duct</t>
  </si>
  <si>
    <t>Total DN - RI cost including deposit</t>
  </si>
  <si>
    <t>Total DN - RI cost w/o deposit</t>
  </si>
  <si>
    <t>Budgeted RI cost w/o deposit</t>
  </si>
  <si>
    <t>Survey section Length</t>
  </si>
  <si>
    <t>3238*</t>
  </si>
  <si>
    <t>Sify-common</t>
  </si>
  <si>
    <t>Strategic</t>
  </si>
  <si>
    <t>PO Length</t>
  </si>
  <si>
    <t>DN Recipient</t>
  </si>
  <si>
    <t>CE</t>
  </si>
  <si>
    <t>Remark</t>
  </si>
  <si>
    <t>Airtel and Sify common portion, material cost and execution is higher then actual budgeted for Airtel standalone model</t>
  </si>
  <si>
    <t xml:space="preserve">Percentage length covered </t>
  </si>
  <si>
    <t>Budgeted RI Cost 
(INR)</t>
  </si>
  <si>
    <t>Section Surveyed Length  
(Meter)</t>
  </si>
  <si>
    <t xml:space="preserve">Route Length (Meter) </t>
  </si>
  <si>
    <t>Budgeted Material and Service cost
(INR)</t>
  </si>
  <si>
    <t>Total DN length of Sub Section
(Meter)</t>
  </si>
  <si>
    <t>Total DN RI cost w/o deposit 
(INR)</t>
  </si>
  <si>
    <t>Projected Material and Service cost 
(INR)</t>
  </si>
  <si>
    <t>Route Length
(meter)</t>
  </si>
  <si>
    <t>PO Length
(meter)</t>
  </si>
  <si>
    <t>Percentage Budget covered</t>
  </si>
  <si>
    <t>Total Budgeted Cost
(INR)</t>
  </si>
  <si>
    <t>Projected Percentage Budget covered</t>
  </si>
  <si>
    <t>Total DN RI + Projected Material and service
(INR)</t>
  </si>
  <si>
    <t>Current per meter cost 
(INR)</t>
  </si>
  <si>
    <t>MUM_Route 48</t>
  </si>
  <si>
    <t>Target date of completion</t>
  </si>
  <si>
    <t>Contract type</t>
  </si>
  <si>
    <t xml:space="preserve">Build Type </t>
  </si>
  <si>
    <t>Sify-Common</t>
  </si>
  <si>
    <t>Category type</t>
  </si>
  <si>
    <t>Route 48- Section Capex details</t>
  </si>
  <si>
    <t>At current _
Projected cost to complete balance section
(INR)</t>
  </si>
  <si>
    <t xml:space="preserve">Projected Total cost of route
(INR) </t>
  </si>
  <si>
    <t>Projected  Total Tentative Savings (INR)</t>
  </si>
  <si>
    <t>RI (INR)</t>
  </si>
  <si>
    <t>Deposit (INR)</t>
  </si>
  <si>
    <t>Access Charges Amount (INR)</t>
  </si>
  <si>
    <t>Ground Rent</t>
  </si>
  <si>
    <t>Administrative Charge</t>
  </si>
  <si>
    <t>Multiplying Factor</t>
  </si>
  <si>
    <t>Total (INR)</t>
  </si>
  <si>
    <t>Payment Displayed on MCGM portal while making payment (INR)</t>
  </si>
  <si>
    <t>Supervision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</si>
</sst>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000000"/>
      <name val="Calibri"/>
      <family val="2"/>
    </font>
    <font>
      <b/>
      <sz val="10"/>
      <name val="Aptos Display"/>
      <family val="2"/>
    </font>
    <font>
      <b/>
      <sz val="9"/>
      <color theme="1"/>
      <name val="Aptos Narrow"/>
      <family val="2"/>
      <scheme val="minor"/>
    </font>
    <font>
      <b/>
      <sz val="9"/>
      <name val="Aptos Display"/>
      <family val="2"/>
    </font>
    <font>
      <sz val="9"/>
      <color theme="1"/>
      <name val="Aptos Narrow"/>
      <family val="2"/>
      <scheme val="minor"/>
    </font>
    <font>
      <sz val="9"/>
      <name val="Aptos Display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3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43" fontId="0" fillId="0" borderId="0" xfId="0" applyNumberFormat="1"/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164" fontId="0" fillId="0" borderId="0" xfId="0" applyNumberFormat="1"/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8" fillId="0" borderId="15" xfId="1" applyNumberFormat="1" applyFont="1" applyBorder="1" applyAlignment="1">
      <alignment horizontal="center" vertical="center"/>
    </xf>
    <xf numFmtId="9" fontId="8" fillId="0" borderId="15" xfId="2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4" fontId="8" fillId="0" borderId="20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left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E29C-B006-4461-A37B-12320259BE92}">
  <dimension ref="B1:AB3"/>
  <sheetViews>
    <sheetView workbookViewId="0">
      <selection activeCell="I12" sqref="I12"/>
    </sheetView>
  </sheetViews>
  <sheetFormatPr defaultRowHeight="15" x14ac:dyDescent="0.25"/>
  <cols>
    <col min="2" max="4" width="13.140625" customWidth="1"/>
    <col min="5" max="5" width="16.28515625" customWidth="1"/>
    <col min="6" max="6" width="16.42578125" customWidth="1"/>
    <col min="7" max="7" width="8.85546875" bestFit="1" customWidth="1"/>
    <col min="8" max="8" width="12.5703125" bestFit="1" customWidth="1"/>
    <col min="9" max="9" width="14" bestFit="1" customWidth="1"/>
    <col min="10" max="11" width="8.85546875" bestFit="1" customWidth="1"/>
    <col min="12" max="12" width="4" bestFit="1" customWidth="1"/>
    <col min="13" max="14" width="5" bestFit="1" customWidth="1"/>
    <col min="15" max="15" width="16.42578125" bestFit="1" customWidth="1"/>
    <col min="16" max="16" width="11.85546875" customWidth="1"/>
    <col min="17" max="17" width="23.28515625" customWidth="1"/>
    <col min="18" max="18" width="24.7109375" customWidth="1"/>
    <col min="19" max="19" width="10.7109375" bestFit="1" customWidth="1"/>
    <col min="20" max="20" width="14.5703125" customWidth="1"/>
    <col min="21" max="21" width="16.85546875" bestFit="1" customWidth="1"/>
    <col min="22" max="22" width="27.5703125" bestFit="1" customWidth="1"/>
    <col min="23" max="23" width="16" bestFit="1" customWidth="1"/>
    <col min="24" max="24" width="35.42578125" customWidth="1"/>
    <col min="25" max="25" width="23.42578125" bestFit="1" customWidth="1"/>
    <col min="26" max="26" width="15.7109375" hidden="1" customWidth="1"/>
    <col min="27" max="27" width="19.140625" hidden="1" customWidth="1"/>
    <col min="28" max="28" width="18" hidden="1" customWidth="1"/>
    <col min="29" max="29" width="16.7109375" bestFit="1" customWidth="1"/>
    <col min="30" max="30" width="17.7109375" customWidth="1"/>
    <col min="31" max="31" width="11.85546875" customWidth="1"/>
    <col min="32" max="32" width="29.7109375" bestFit="1" customWidth="1"/>
    <col min="33" max="33" width="24.42578125" bestFit="1" customWidth="1"/>
    <col min="34" max="34" width="19.140625" bestFit="1" customWidth="1"/>
    <col min="35" max="35" width="16.7109375" bestFit="1" customWidth="1"/>
    <col min="36" max="36" width="18.5703125" bestFit="1" customWidth="1"/>
    <col min="37" max="37" width="28.42578125" bestFit="1" customWidth="1"/>
    <col min="38" max="38" width="16.28515625" bestFit="1" customWidth="1"/>
  </cols>
  <sheetData>
    <row r="1" spans="2:19" ht="15.75" thickBot="1" x14ac:dyDescent="0.3"/>
    <row r="2" spans="2:19" ht="30.75" thickBot="1" x14ac:dyDescent="0.3">
      <c r="B2" s="21" t="s">
        <v>28</v>
      </c>
      <c r="C2" s="22" t="s">
        <v>40</v>
      </c>
      <c r="D2" s="23" t="s">
        <v>67</v>
      </c>
      <c r="E2" s="24" t="s">
        <v>66</v>
      </c>
      <c r="F2" s="24" t="s">
        <v>30</v>
      </c>
      <c r="G2" s="25" t="s">
        <v>38</v>
      </c>
      <c r="H2" s="25" t="s">
        <v>31</v>
      </c>
      <c r="I2" s="25" t="s">
        <v>39</v>
      </c>
      <c r="J2" s="26" t="s">
        <v>41</v>
      </c>
      <c r="K2" s="26" t="s">
        <v>45</v>
      </c>
      <c r="L2" s="26" t="s">
        <v>42</v>
      </c>
      <c r="M2" s="26" t="s">
        <v>43</v>
      </c>
      <c r="N2" s="27" t="s">
        <v>44</v>
      </c>
      <c r="O2" s="28" t="s">
        <v>32</v>
      </c>
      <c r="P2" s="29" t="s">
        <v>33</v>
      </c>
      <c r="Q2" s="30" t="s">
        <v>34</v>
      </c>
      <c r="R2" s="30" t="s">
        <v>35</v>
      </c>
      <c r="S2" s="31" t="s">
        <v>36</v>
      </c>
    </row>
    <row r="3" spans="2:19" x14ac:dyDescent="0.25">
      <c r="B3" s="17">
        <v>48</v>
      </c>
      <c r="C3" s="17">
        <v>100046321</v>
      </c>
      <c r="D3" s="17">
        <v>3300</v>
      </c>
      <c r="E3" s="17">
        <v>3238.4</v>
      </c>
      <c r="F3" s="18">
        <v>45778</v>
      </c>
      <c r="G3" s="17" t="s">
        <v>29</v>
      </c>
      <c r="H3" s="17" t="s">
        <v>51</v>
      </c>
      <c r="I3" s="17" t="s">
        <v>52</v>
      </c>
      <c r="J3" s="19">
        <v>2</v>
      </c>
      <c r="K3" s="19">
        <v>2</v>
      </c>
      <c r="L3" s="19">
        <v>4</v>
      </c>
      <c r="M3" s="19">
        <v>1</v>
      </c>
      <c r="N3" s="19">
        <v>0</v>
      </c>
      <c r="O3" s="20">
        <v>0</v>
      </c>
      <c r="P3" s="20">
        <v>0</v>
      </c>
      <c r="Q3" s="20">
        <v>0</v>
      </c>
      <c r="R3" s="20"/>
      <c r="S3" s="20">
        <f>P3-R3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179EE-50CA-4FDC-BE41-2CA707423BA9}">
  <dimension ref="B1:AH10"/>
  <sheetViews>
    <sheetView tabSelected="1" workbookViewId="0">
      <selection activeCell="B1" sqref="B1:AA5"/>
    </sheetView>
  </sheetViews>
  <sheetFormatPr defaultRowHeight="15" x14ac:dyDescent="0.25"/>
  <cols>
    <col min="2" max="2" width="5.5703125" bestFit="1" customWidth="1"/>
    <col min="3" max="3" width="13.42578125" bestFit="1" customWidth="1"/>
    <col min="4" max="4" width="10.28515625" bestFit="1" customWidth="1"/>
    <col min="5" max="5" width="11.42578125" bestFit="1" customWidth="1"/>
    <col min="6" max="6" width="16.28515625" customWidth="1"/>
    <col min="7" max="7" width="10.5703125" bestFit="1" customWidth="1"/>
    <col min="8" max="8" width="10.28515625" bestFit="1" customWidth="1"/>
    <col min="9" max="9" width="10.7109375" bestFit="1" customWidth="1"/>
    <col min="10" max="10" width="27.5703125" bestFit="1" customWidth="1"/>
    <col min="11" max="11" width="14.140625" bestFit="1" customWidth="1"/>
    <col min="12" max="12" width="31.28515625" customWidth="1"/>
    <col min="13" max="13" width="23.42578125" bestFit="1" customWidth="1"/>
    <col min="14" max="14" width="16.7109375" bestFit="1" customWidth="1"/>
    <col min="15" max="15" width="17.7109375" customWidth="1"/>
    <col min="16" max="16" width="10.28515625" bestFit="1" customWidth="1"/>
    <col min="17" max="17" width="13.140625" customWidth="1"/>
    <col min="18" max="18" width="8.42578125" bestFit="1" customWidth="1"/>
    <col min="19" max="19" width="8.42578125" customWidth="1"/>
    <col min="20" max="20" width="12.5703125" customWidth="1"/>
    <col min="21" max="21" width="15.85546875" customWidth="1"/>
    <col min="22" max="22" width="15.28515625" customWidth="1"/>
    <col min="23" max="23" width="11" customWidth="1"/>
    <col min="24" max="24" width="16" customWidth="1"/>
    <col min="25" max="25" width="21" customWidth="1"/>
    <col min="26" max="27" width="17" customWidth="1"/>
    <col min="28" max="28" width="33.140625" bestFit="1" customWidth="1"/>
    <col min="29" max="29" width="28" bestFit="1" customWidth="1"/>
    <col min="30" max="30" width="27.7109375" bestFit="1" customWidth="1"/>
    <col min="31" max="31" width="28.42578125" bestFit="1" customWidth="1"/>
    <col min="32" max="32" width="16.7109375" bestFit="1" customWidth="1"/>
    <col min="33" max="33" width="18.5703125" bestFit="1" customWidth="1"/>
    <col min="34" max="34" width="16.28515625" bestFit="1" customWidth="1"/>
  </cols>
  <sheetData>
    <row r="1" spans="2:34" ht="15.75" thickBot="1" x14ac:dyDescent="0.3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65">
        <f t="shared" ref="P1:AD1" si="0">SUBTOTAL(9,P3:P10)</f>
        <v>3238</v>
      </c>
      <c r="Q1" s="65">
        <f t="shared" si="0"/>
        <v>3238</v>
      </c>
      <c r="R1" s="65">
        <f t="shared" si="0"/>
        <v>2620</v>
      </c>
      <c r="S1" s="65">
        <f>SUBTOTAL(9,S3:S5)</f>
        <v>1872000</v>
      </c>
      <c r="T1" s="65">
        <f>SUBTOTAL(9,T3:T5)</f>
        <v>280800</v>
      </c>
      <c r="U1" s="65">
        <f>SUBTOTAL(9,U3:U5)</f>
        <v>215280</v>
      </c>
      <c r="V1" s="65"/>
      <c r="W1" s="65">
        <f>SUBTOTAL(9,W3:W5)</f>
        <v>524000</v>
      </c>
      <c r="X1" s="65"/>
      <c r="Y1" s="65"/>
      <c r="Z1" s="65">
        <f>SUBTOTAL(9,Z3:Z5)</f>
        <v>2892080</v>
      </c>
      <c r="AA1" s="65">
        <f>SUBTOTAL(9,AA3:AA5)</f>
        <v>2892080</v>
      </c>
      <c r="AB1" s="8">
        <f t="shared" si="0"/>
        <v>2892080</v>
      </c>
      <c r="AC1" s="8">
        <f t="shared" si="0"/>
        <v>1872000</v>
      </c>
      <c r="AD1">
        <f t="shared" si="0"/>
        <v>29145600</v>
      </c>
    </row>
    <row r="2" spans="2:34" ht="51.75" thickBot="1" x14ac:dyDescent="0.3">
      <c r="B2" s="68" t="s">
        <v>0</v>
      </c>
      <c r="C2" s="69" t="s">
        <v>1</v>
      </c>
      <c r="D2" s="70" t="s">
        <v>54</v>
      </c>
      <c r="E2" s="70" t="s">
        <v>28</v>
      </c>
      <c r="F2" s="71" t="s">
        <v>74</v>
      </c>
      <c r="G2" s="70" t="s">
        <v>75</v>
      </c>
      <c r="H2" s="70" t="s">
        <v>76</v>
      </c>
      <c r="I2" s="70" t="s">
        <v>78</v>
      </c>
      <c r="J2" s="70" t="s">
        <v>2</v>
      </c>
      <c r="K2" s="70" t="s">
        <v>3</v>
      </c>
      <c r="L2" s="70" t="s">
        <v>4</v>
      </c>
      <c r="M2" s="72" t="s">
        <v>5</v>
      </c>
      <c r="N2" s="70" t="s">
        <v>7</v>
      </c>
      <c r="O2" s="70" t="s">
        <v>12</v>
      </c>
      <c r="P2" s="70" t="s">
        <v>27</v>
      </c>
      <c r="Q2" s="71" t="s">
        <v>49</v>
      </c>
      <c r="R2" s="72" t="s">
        <v>11</v>
      </c>
      <c r="S2" s="67" t="s">
        <v>83</v>
      </c>
      <c r="T2" s="67" t="s">
        <v>91</v>
      </c>
      <c r="U2" s="67" t="s">
        <v>84</v>
      </c>
      <c r="V2" s="67" t="s">
        <v>85</v>
      </c>
      <c r="W2" s="67" t="s">
        <v>86</v>
      </c>
      <c r="X2" s="67" t="s">
        <v>87</v>
      </c>
      <c r="Y2" s="67" t="s">
        <v>88</v>
      </c>
      <c r="Z2" s="67" t="s">
        <v>89</v>
      </c>
      <c r="AA2" s="67" t="s">
        <v>90</v>
      </c>
      <c r="AB2" s="66" t="s">
        <v>46</v>
      </c>
      <c r="AC2" s="47" t="s">
        <v>47</v>
      </c>
      <c r="AD2" s="29" t="s">
        <v>48</v>
      </c>
      <c r="AE2" s="29" t="s">
        <v>6</v>
      </c>
      <c r="AF2" s="29" t="s">
        <v>8</v>
      </c>
      <c r="AG2" s="29" t="s">
        <v>9</v>
      </c>
      <c r="AH2" s="31" t="s">
        <v>10</v>
      </c>
    </row>
    <row r="3" spans="2:34" x14ac:dyDescent="0.25">
      <c r="B3" s="49">
        <v>1</v>
      </c>
      <c r="C3" s="50" t="s">
        <v>21</v>
      </c>
      <c r="D3" s="50" t="s">
        <v>55</v>
      </c>
      <c r="E3" s="50" t="s">
        <v>73</v>
      </c>
      <c r="F3" s="51">
        <v>45808</v>
      </c>
      <c r="G3" s="50" t="s">
        <v>29</v>
      </c>
      <c r="H3" s="50" t="s">
        <v>77</v>
      </c>
      <c r="I3" s="50" t="s">
        <v>52</v>
      </c>
      <c r="J3" s="52" t="s">
        <v>14</v>
      </c>
      <c r="K3" s="53" t="s">
        <v>13</v>
      </c>
      <c r="L3" s="54" t="s">
        <v>17</v>
      </c>
      <c r="M3" s="52" t="s">
        <v>18</v>
      </c>
      <c r="N3" s="54" t="s">
        <v>25</v>
      </c>
      <c r="O3" s="52" t="s">
        <v>22</v>
      </c>
      <c r="P3" s="52">
        <v>3238</v>
      </c>
      <c r="Q3" s="52">
        <v>3238</v>
      </c>
      <c r="R3" s="52">
        <v>975</v>
      </c>
      <c r="S3" s="52">
        <v>624000</v>
      </c>
      <c r="T3" s="52">
        <v>93600</v>
      </c>
      <c r="U3" s="52">
        <v>71760</v>
      </c>
      <c r="V3" s="52">
        <v>0</v>
      </c>
      <c r="W3" s="52">
        <v>195000</v>
      </c>
      <c r="X3" s="52">
        <v>0</v>
      </c>
      <c r="Y3" s="52">
        <v>1</v>
      </c>
      <c r="Z3" s="52">
        <v>984360</v>
      </c>
      <c r="AA3" s="55">
        <v>984360</v>
      </c>
      <c r="AB3" s="48">
        <v>984360</v>
      </c>
      <c r="AC3" s="46">
        <v>624000</v>
      </c>
      <c r="AD3" s="17">
        <v>9715200</v>
      </c>
      <c r="AE3" s="17" t="s">
        <v>26</v>
      </c>
      <c r="AF3" s="17"/>
      <c r="AG3" s="17"/>
      <c r="AH3" s="20"/>
    </row>
    <row r="4" spans="2:34" x14ac:dyDescent="0.25">
      <c r="B4" s="56">
        <v>2</v>
      </c>
      <c r="C4" s="43" t="s">
        <v>21</v>
      </c>
      <c r="D4" s="43" t="s">
        <v>55</v>
      </c>
      <c r="E4" s="43" t="s">
        <v>73</v>
      </c>
      <c r="F4" s="44">
        <v>45808</v>
      </c>
      <c r="G4" s="43" t="s">
        <v>29</v>
      </c>
      <c r="H4" s="43" t="s">
        <v>77</v>
      </c>
      <c r="I4" s="43" t="s">
        <v>52</v>
      </c>
      <c r="J4" s="1" t="s">
        <v>15</v>
      </c>
      <c r="K4" s="45" t="s">
        <v>13</v>
      </c>
      <c r="L4" s="1" t="s">
        <v>18</v>
      </c>
      <c r="M4" s="1" t="s">
        <v>19</v>
      </c>
      <c r="N4" s="6" t="s">
        <v>25</v>
      </c>
      <c r="O4" s="1" t="s">
        <v>23</v>
      </c>
      <c r="P4" s="1" t="s">
        <v>50</v>
      </c>
      <c r="Q4" s="1" t="s">
        <v>50</v>
      </c>
      <c r="R4" s="1">
        <v>820</v>
      </c>
      <c r="S4" s="1">
        <v>624000</v>
      </c>
      <c r="T4" s="1">
        <v>93600</v>
      </c>
      <c r="U4" s="1">
        <v>71760</v>
      </c>
      <c r="V4" s="1">
        <v>0</v>
      </c>
      <c r="W4" s="1">
        <v>164000</v>
      </c>
      <c r="X4" s="1">
        <v>0</v>
      </c>
      <c r="Y4" s="1">
        <v>1</v>
      </c>
      <c r="Z4" s="1">
        <v>953360</v>
      </c>
      <c r="AA4" s="57">
        <v>953360</v>
      </c>
      <c r="AB4" s="48">
        <v>953360</v>
      </c>
      <c r="AC4" s="1">
        <v>624000</v>
      </c>
      <c r="AD4" s="4">
        <v>9715200</v>
      </c>
      <c r="AE4" s="4" t="s">
        <v>26</v>
      </c>
      <c r="AF4" s="4"/>
      <c r="AG4" s="4"/>
      <c r="AH4" s="2"/>
    </row>
    <row r="5" spans="2:34" ht="15.75" thickBot="1" x14ac:dyDescent="0.3">
      <c r="B5" s="58">
        <v>3</v>
      </c>
      <c r="C5" s="59" t="s">
        <v>21</v>
      </c>
      <c r="D5" s="59" t="s">
        <v>55</v>
      </c>
      <c r="E5" s="59" t="s">
        <v>73</v>
      </c>
      <c r="F5" s="60">
        <v>45808</v>
      </c>
      <c r="G5" s="59" t="s">
        <v>29</v>
      </c>
      <c r="H5" s="59" t="s">
        <v>77</v>
      </c>
      <c r="I5" s="59" t="s">
        <v>52</v>
      </c>
      <c r="J5" s="61" t="s">
        <v>16</v>
      </c>
      <c r="K5" s="62" t="s">
        <v>13</v>
      </c>
      <c r="L5" s="61" t="s">
        <v>19</v>
      </c>
      <c r="M5" s="61" t="s">
        <v>20</v>
      </c>
      <c r="N5" s="63" t="s">
        <v>25</v>
      </c>
      <c r="O5" s="61" t="s">
        <v>24</v>
      </c>
      <c r="P5" s="61" t="s">
        <v>50</v>
      </c>
      <c r="Q5" s="61" t="s">
        <v>50</v>
      </c>
      <c r="R5" s="61">
        <v>825</v>
      </c>
      <c r="S5" s="61">
        <v>624000</v>
      </c>
      <c r="T5" s="61">
        <v>93600</v>
      </c>
      <c r="U5" s="61">
        <v>71760</v>
      </c>
      <c r="V5" s="61">
        <v>0</v>
      </c>
      <c r="W5" s="61">
        <v>165000</v>
      </c>
      <c r="X5" s="61">
        <v>0</v>
      </c>
      <c r="Y5" s="61">
        <v>1</v>
      </c>
      <c r="Z5" s="61">
        <v>954360</v>
      </c>
      <c r="AA5" s="64">
        <v>954360</v>
      </c>
      <c r="AB5" s="48">
        <v>954360</v>
      </c>
      <c r="AC5" s="1">
        <v>624000</v>
      </c>
      <c r="AD5" s="4">
        <v>9715200</v>
      </c>
      <c r="AE5" s="4" t="s">
        <v>26</v>
      </c>
      <c r="AF5" s="4"/>
      <c r="AG5" s="4"/>
      <c r="AH5" s="2"/>
    </row>
    <row r="9" spans="2:34" s="8" customFormat="1" x14ac:dyDescent="0.25"/>
    <row r="10" spans="2:34" x14ac:dyDescent="0.25">
      <c r="O10" s="15"/>
    </row>
  </sheetData>
  <conditionalFormatting sqref="K3:K5">
    <cfRule type="duplicateValues" dxfId="4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D4EF-7D29-4D64-9B26-0C9628A3BC86}">
  <dimension ref="B1:S3"/>
  <sheetViews>
    <sheetView topLeftCell="H1" workbookViewId="0">
      <selection activeCell="O1" sqref="O1:S1"/>
    </sheetView>
  </sheetViews>
  <sheetFormatPr defaultRowHeight="15" x14ac:dyDescent="0.25"/>
  <cols>
    <col min="2" max="3" width="10" bestFit="1" customWidth="1"/>
    <col min="4" max="4" width="13.140625" customWidth="1"/>
    <col min="5" max="5" width="13.140625" bestFit="1" customWidth="1"/>
    <col min="6" max="6" width="22.5703125" bestFit="1" customWidth="1"/>
    <col min="7" max="7" width="8.85546875" bestFit="1" customWidth="1"/>
    <col min="8" max="8" width="12.5703125" bestFit="1" customWidth="1"/>
    <col min="9" max="9" width="14" bestFit="1" customWidth="1"/>
    <col min="10" max="10" width="11.85546875" customWidth="1"/>
    <col min="11" max="11" width="10.7109375" bestFit="1" customWidth="1"/>
    <col min="15" max="15" width="16.42578125" bestFit="1" customWidth="1"/>
    <col min="16" max="16" width="9.85546875" bestFit="1" customWidth="1"/>
    <col min="17" max="17" width="31.28515625" bestFit="1" customWidth="1"/>
    <col min="18" max="18" width="35.7109375" bestFit="1" customWidth="1"/>
    <col min="19" max="19" width="10.7109375" bestFit="1" customWidth="1"/>
  </cols>
  <sheetData>
    <row r="1" spans="2:19" ht="15.75" thickBot="1" x14ac:dyDescent="0.3">
      <c r="O1" s="73" t="s">
        <v>37</v>
      </c>
      <c r="P1" s="74"/>
      <c r="Q1" s="74"/>
      <c r="R1" s="74"/>
      <c r="S1" s="75"/>
    </row>
    <row r="2" spans="2:19" ht="30" x14ac:dyDescent="0.25">
      <c r="B2" s="9" t="s">
        <v>28</v>
      </c>
      <c r="C2" s="10" t="s">
        <v>40</v>
      </c>
      <c r="D2" s="10" t="s">
        <v>53</v>
      </c>
      <c r="E2" s="11" t="s">
        <v>27</v>
      </c>
      <c r="F2" s="11" t="s">
        <v>30</v>
      </c>
      <c r="G2" s="11" t="s">
        <v>38</v>
      </c>
      <c r="H2" s="11" t="s">
        <v>31</v>
      </c>
      <c r="I2" s="11" t="s">
        <v>39</v>
      </c>
      <c r="J2" s="12" t="s">
        <v>41</v>
      </c>
      <c r="K2" s="12" t="s">
        <v>45</v>
      </c>
      <c r="L2" s="12" t="s">
        <v>42</v>
      </c>
      <c r="M2" s="12" t="s">
        <v>43</v>
      </c>
      <c r="N2" s="13" t="s">
        <v>44</v>
      </c>
      <c r="O2" s="7" t="s">
        <v>32</v>
      </c>
      <c r="P2" s="3" t="s">
        <v>33</v>
      </c>
      <c r="Q2" s="3" t="s">
        <v>34</v>
      </c>
      <c r="R2" s="3" t="s">
        <v>35</v>
      </c>
      <c r="S2" s="5" t="s">
        <v>36</v>
      </c>
    </row>
    <row r="3" spans="2:19" x14ac:dyDescent="0.25">
      <c r="B3" s="4">
        <v>48</v>
      </c>
      <c r="C3" s="4">
        <v>100046321</v>
      </c>
      <c r="D3" s="4">
        <v>3300</v>
      </c>
      <c r="E3" s="4">
        <v>3238.4</v>
      </c>
      <c r="F3" s="14">
        <v>45778</v>
      </c>
      <c r="G3" s="4" t="s">
        <v>29</v>
      </c>
      <c r="H3" s="4" t="s">
        <v>51</v>
      </c>
      <c r="I3" s="4" t="s">
        <v>52</v>
      </c>
      <c r="J3" s="4">
        <v>2</v>
      </c>
      <c r="K3" s="4">
        <v>2</v>
      </c>
      <c r="L3" s="4">
        <v>4</v>
      </c>
      <c r="M3" s="4">
        <v>1</v>
      </c>
      <c r="N3" s="4">
        <v>0</v>
      </c>
      <c r="O3" s="4">
        <v>0</v>
      </c>
      <c r="P3" s="4">
        <v>0</v>
      </c>
      <c r="Q3" s="4">
        <v>0</v>
      </c>
      <c r="R3" s="4"/>
      <c r="S3" s="4">
        <f>P3-R3</f>
        <v>0</v>
      </c>
    </row>
  </sheetData>
  <mergeCells count="1">
    <mergeCell ref="O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9F79-1071-41D5-AB6F-10CE69E8432E}">
  <dimension ref="B1:R11"/>
  <sheetViews>
    <sheetView workbookViewId="0">
      <selection activeCell="H4" sqref="H4"/>
    </sheetView>
  </sheetViews>
  <sheetFormatPr defaultRowHeight="15" x14ac:dyDescent="0.25"/>
  <cols>
    <col min="2" max="2" width="11.42578125" bestFit="1" customWidth="1"/>
    <col min="3" max="3" width="15.140625" customWidth="1"/>
    <col min="4" max="4" width="10.42578125" customWidth="1"/>
    <col min="5" max="5" width="16" customWidth="1"/>
    <col min="6" max="6" width="13.42578125" customWidth="1"/>
    <col min="7" max="7" width="15.42578125" customWidth="1"/>
    <col min="8" max="8" width="14" customWidth="1"/>
    <col min="9" max="10" width="17.140625" customWidth="1"/>
    <col min="11" max="11" width="12.42578125" customWidth="1"/>
    <col min="12" max="12" width="15.85546875" bestFit="1" customWidth="1"/>
    <col min="13" max="13" width="15.85546875" customWidth="1"/>
    <col min="14" max="14" width="13.7109375" customWidth="1"/>
    <col min="15" max="15" width="15.85546875" customWidth="1"/>
    <col min="16" max="16" width="16.85546875" bestFit="1" customWidth="1"/>
    <col min="17" max="17" width="14.5703125" customWidth="1"/>
    <col min="18" max="18" width="37.28515625" customWidth="1"/>
  </cols>
  <sheetData>
    <row r="1" spans="2:18" ht="15.75" thickBot="1" x14ac:dyDescent="0.3"/>
    <row r="2" spans="2:18" ht="15.75" thickBot="1" x14ac:dyDescent="0.3">
      <c r="B2" s="76" t="s">
        <v>79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8"/>
    </row>
    <row r="3" spans="2:18" ht="60.75" thickBot="1" x14ac:dyDescent="0.3">
      <c r="B3" s="33" t="s">
        <v>61</v>
      </c>
      <c r="C3" s="34" t="s">
        <v>60</v>
      </c>
      <c r="D3" s="34" t="s">
        <v>59</v>
      </c>
      <c r="E3" s="34" t="s">
        <v>62</v>
      </c>
      <c r="F3" s="34" t="s">
        <v>69</v>
      </c>
      <c r="G3" s="34" t="s">
        <v>63</v>
      </c>
      <c r="H3" s="34" t="s">
        <v>64</v>
      </c>
      <c r="I3" s="34" t="s">
        <v>65</v>
      </c>
      <c r="J3" s="34" t="s">
        <v>71</v>
      </c>
      <c r="K3" s="34" t="s">
        <v>72</v>
      </c>
      <c r="L3" s="34" t="s">
        <v>58</v>
      </c>
      <c r="M3" s="34" t="s">
        <v>68</v>
      </c>
      <c r="N3" s="34" t="s">
        <v>80</v>
      </c>
      <c r="O3" s="34" t="s">
        <v>81</v>
      </c>
      <c r="P3" s="34" t="s">
        <v>82</v>
      </c>
      <c r="Q3" s="34" t="s">
        <v>70</v>
      </c>
      <c r="R3" s="35" t="s">
        <v>56</v>
      </c>
    </row>
    <row r="4" spans="2:18" ht="36.75" thickBot="1" x14ac:dyDescent="0.3">
      <c r="B4" s="36">
        <v>3238.4</v>
      </c>
      <c r="C4" s="37">
        <v>3238.4</v>
      </c>
      <c r="D4" s="38">
        <v>9715200</v>
      </c>
      <c r="E4" s="38">
        <v>3730636.8000000003</v>
      </c>
      <c r="F4" s="38">
        <f>D4+E4</f>
        <v>13445836.800000001</v>
      </c>
      <c r="G4" s="37">
        <f>SUM(Present!R3:R5)</f>
        <v>2620</v>
      </c>
      <c r="H4" s="38">
        <f>SUM(Present!AC3:AC5)</f>
        <v>1872000</v>
      </c>
      <c r="I4" s="38">
        <f>(3238.4*884.2)+(3238.4*1100)</f>
        <v>6425633.2800000003</v>
      </c>
      <c r="J4" s="38">
        <f>H4+I4</f>
        <v>8297633.2800000003</v>
      </c>
      <c r="K4" s="38">
        <f>J4/G4</f>
        <v>3167.0356030534354</v>
      </c>
      <c r="L4" s="39">
        <f>G4/C4</f>
        <v>0.80904150197628455</v>
      </c>
      <c r="M4" s="39">
        <f>(J4)/(F4)</f>
        <v>0.61711542415865106</v>
      </c>
      <c r="N4" s="38">
        <f>K4*(B4-G4)</f>
        <v>1958494.8169282447</v>
      </c>
      <c r="O4" s="38">
        <f>H4+I4+N4</f>
        <v>10256128.096928244</v>
      </c>
      <c r="P4" s="40">
        <f>F4-O4</f>
        <v>3189708.7030717563</v>
      </c>
      <c r="Q4" s="39">
        <f>O4/F4</f>
        <v>0.76277350747915096</v>
      </c>
      <c r="R4" s="41" t="s">
        <v>57</v>
      </c>
    </row>
    <row r="5" spans="2:18" x14ac:dyDescent="0.25">
      <c r="G5" s="15"/>
    </row>
    <row r="6" spans="2:18" x14ac:dyDescent="0.25">
      <c r="H6" s="32"/>
      <c r="I6" s="15"/>
      <c r="J6" s="15"/>
      <c r="K6" s="15"/>
    </row>
    <row r="7" spans="2:18" x14ac:dyDescent="0.25">
      <c r="I7" s="32"/>
      <c r="J7" s="32"/>
      <c r="K7" s="32"/>
    </row>
    <row r="8" spans="2:18" x14ac:dyDescent="0.25">
      <c r="C8" s="32"/>
      <c r="H8" s="15"/>
    </row>
    <row r="9" spans="2:18" x14ac:dyDescent="0.25">
      <c r="I9" s="16"/>
      <c r="J9" s="16"/>
      <c r="K9" s="16"/>
    </row>
    <row r="10" spans="2:18" x14ac:dyDescent="0.25">
      <c r="H10" s="15"/>
    </row>
    <row r="11" spans="2:18" x14ac:dyDescent="0.25">
      <c r="H11" s="15"/>
    </row>
  </sheetData>
  <mergeCells count="1">
    <mergeCell ref="B2:R2"/>
  </mergeCells>
  <conditionalFormatting sqref="B3:R3">
    <cfRule type="duplicateValues" dxfId="3" priority="3"/>
  </conditionalFormatting>
  <conditionalFormatting sqref="G3">
    <cfRule type="duplicateValues" dxfId="2" priority="2"/>
  </conditionalFormatting>
  <conditionalFormatting sqref="H3">
    <cfRule type="duplicateValues" dxfId="1" priority="1"/>
  </conditionalFormatting>
  <conditionalFormatting sqref="I9:K9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</vt:lpstr>
      <vt:lpstr>Present</vt:lpstr>
      <vt:lpstr>Post</vt:lpstr>
      <vt:lpstr>Capex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2025-03-25T07:21:06Z</dcterms:created>
  <dcterms:modified xsi:type="dcterms:W3CDTF">2025-04-14T12:50:35Z</dcterms:modified>
</cp:coreProperties>
</file>